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17.07\"/>
    </mc:Choice>
  </mc:AlternateContent>
  <xr:revisionPtr revIDLastSave="0" documentId="13_ncr:1_{A01D80B7-A3DD-4B2E-A9E3-03DAE674EEF8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доп.67'!$A$1:$K$967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/>
  <c r="I959" i="7"/>
  <c r="J959" i="7"/>
  <c r="I958" i="7"/>
  <c r="J958" i="7"/>
  <c r="A957" i="7"/>
  <c r="I955" i="7"/>
  <c r="J955" i="7"/>
  <c r="I954" i="7"/>
  <c r="J954" i="7"/>
  <c r="AQ953" i="7"/>
  <c r="A953" i="7"/>
  <c r="I951" i="7"/>
  <c r="J951" i="7"/>
  <c r="I950" i="7"/>
  <c r="J950" i="7"/>
  <c r="A949" i="7"/>
  <c r="H945" i="7"/>
  <c r="J945" i="7"/>
  <c r="I943" i="7"/>
  <c r="H943" i="7"/>
  <c r="E943" i="7"/>
  <c r="J942" i="7"/>
  <c r="E942" i="7"/>
  <c r="J941" i="7"/>
  <c r="E941" i="7"/>
  <c r="K940" i="7"/>
  <c r="J940" i="7"/>
  <c r="H940" i="7"/>
  <c r="I940" i="7"/>
  <c r="F940" i="7"/>
  <c r="V940" i="7"/>
  <c r="T940" i="7"/>
  <c r="K942" i="7" s="1"/>
  <c r="R940" i="7"/>
  <c r="U940" i="7"/>
  <c r="S940" i="7"/>
  <c r="I942" i="7" s="1"/>
  <c r="Q940" i="7"/>
  <c r="E940" i="7"/>
  <c r="D940" i="7"/>
  <c r="B940" i="7"/>
  <c r="K939" i="7"/>
  <c r="J939" i="7"/>
  <c r="H939" i="7"/>
  <c r="I939" i="7"/>
  <c r="F939" i="7"/>
  <c r="V939" i="7"/>
  <c r="T939" i="7"/>
  <c r="R939" i="7"/>
  <c r="U939" i="7"/>
  <c r="S939" i="7"/>
  <c r="Q939" i="7"/>
  <c r="E939" i="7"/>
  <c r="D939" i="7"/>
  <c r="B939" i="7"/>
  <c r="K938" i="7"/>
  <c r="J938" i="7"/>
  <c r="I938" i="7"/>
  <c r="H938" i="7"/>
  <c r="F938" i="7"/>
  <c r="K937" i="7"/>
  <c r="J937" i="7"/>
  <c r="I937" i="7"/>
  <c r="H937" i="7"/>
  <c r="F937" i="7"/>
  <c r="K936" i="7"/>
  <c r="J936" i="7"/>
  <c r="I936" i="7"/>
  <c r="H936" i="7"/>
  <c r="F936" i="7"/>
  <c r="K935" i="7"/>
  <c r="J946" i="7" s="1"/>
  <c r="J935" i="7"/>
  <c r="I935" i="7"/>
  <c r="O946" i="7" s="1"/>
  <c r="H935" i="7"/>
  <c r="F935" i="7"/>
  <c r="C934" i="7"/>
  <c r="V933" i="7"/>
  <c r="T933" i="7"/>
  <c r="R933" i="7"/>
  <c r="K941" i="7" s="1"/>
  <c r="U933" i="7"/>
  <c r="S933" i="7"/>
  <c r="Q933" i="7"/>
  <c r="I941" i="7" s="1"/>
  <c r="E933" i="7"/>
  <c r="D933" i="7"/>
  <c r="B933" i="7"/>
  <c r="P931" i="7"/>
  <c r="J931" i="7"/>
  <c r="K930" i="7"/>
  <c r="J930" i="7"/>
  <c r="I930" i="7"/>
  <c r="O931" i="7" s="1"/>
  <c r="H930" i="7"/>
  <c r="F930" i="7"/>
  <c r="V930" i="7"/>
  <c r="T930" i="7"/>
  <c r="R930" i="7"/>
  <c r="U930" i="7"/>
  <c r="S930" i="7"/>
  <c r="Q930" i="7"/>
  <c r="E930" i="7"/>
  <c r="D930" i="7"/>
  <c r="B930" i="7"/>
  <c r="O928" i="7"/>
  <c r="P928" i="7"/>
  <c r="J928" i="7"/>
  <c r="K927" i="7"/>
  <c r="J927" i="7"/>
  <c r="I927" i="7"/>
  <c r="H928" i="7" s="1"/>
  <c r="H927" i="7"/>
  <c r="F927" i="7"/>
  <c r="V927" i="7"/>
  <c r="T927" i="7"/>
  <c r="R927" i="7"/>
  <c r="U927" i="7"/>
  <c r="S927" i="7"/>
  <c r="Q927" i="7"/>
  <c r="E927" i="7"/>
  <c r="D927" i="7"/>
  <c r="B927" i="7"/>
  <c r="H924" i="7"/>
  <c r="J924" i="7"/>
  <c r="I922" i="7"/>
  <c r="H922" i="7"/>
  <c r="E922" i="7"/>
  <c r="K921" i="7"/>
  <c r="J921" i="7"/>
  <c r="I921" i="7"/>
  <c r="E921" i="7"/>
  <c r="J920" i="7"/>
  <c r="E920" i="7"/>
  <c r="K919" i="7"/>
  <c r="J919" i="7"/>
  <c r="H919" i="7"/>
  <c r="I919" i="7"/>
  <c r="F919" i="7"/>
  <c r="V919" i="7"/>
  <c r="T919" i="7"/>
  <c r="R919" i="7"/>
  <c r="U919" i="7"/>
  <c r="S919" i="7"/>
  <c r="Q919" i="7"/>
  <c r="E919" i="7"/>
  <c r="D919" i="7"/>
  <c r="B919" i="7"/>
  <c r="K918" i="7"/>
  <c r="J918" i="7"/>
  <c r="I918" i="7"/>
  <c r="H918" i="7"/>
  <c r="F918" i="7"/>
  <c r="K917" i="7"/>
  <c r="J917" i="7"/>
  <c r="I917" i="7"/>
  <c r="H917" i="7"/>
  <c r="F917" i="7"/>
  <c r="K916" i="7"/>
  <c r="J916" i="7"/>
  <c r="I916" i="7"/>
  <c r="H916" i="7"/>
  <c r="F916" i="7"/>
  <c r="K915" i="7"/>
  <c r="P925" i="7" s="1"/>
  <c r="J915" i="7"/>
  <c r="I915" i="7"/>
  <c r="H915" i="7"/>
  <c r="F915" i="7"/>
  <c r="C914" i="7"/>
  <c r="V913" i="7"/>
  <c r="T913" i="7"/>
  <c r="R913" i="7"/>
  <c r="K920" i="7" s="1"/>
  <c r="J925" i="7" s="1"/>
  <c r="U913" i="7"/>
  <c r="S913" i="7"/>
  <c r="Q913" i="7"/>
  <c r="I920" i="7" s="1"/>
  <c r="E913" i="7"/>
  <c r="D913" i="7"/>
  <c r="B913" i="7"/>
  <c r="O911" i="7"/>
  <c r="C910" i="7"/>
  <c r="K909" i="7"/>
  <c r="P911" i="7" s="1"/>
  <c r="J909" i="7"/>
  <c r="I909" i="7"/>
  <c r="H911" i="7" s="1"/>
  <c r="H909" i="7"/>
  <c r="F909" i="7"/>
  <c r="V909" i="7"/>
  <c r="T909" i="7"/>
  <c r="R909" i="7"/>
  <c r="U909" i="7"/>
  <c r="S909" i="7"/>
  <c r="Q909" i="7"/>
  <c r="E909" i="7"/>
  <c r="D909" i="7"/>
  <c r="B909" i="7"/>
  <c r="H907" i="7"/>
  <c r="K906" i="7"/>
  <c r="P907" i="7" s="1"/>
  <c r="J906" i="7"/>
  <c r="I906" i="7"/>
  <c r="O907" i="7" s="1"/>
  <c r="H906" i="7"/>
  <c r="F906" i="7"/>
  <c r="V906" i="7"/>
  <c r="T906" i="7"/>
  <c r="R906" i="7"/>
  <c r="U906" i="7"/>
  <c r="S906" i="7"/>
  <c r="Q906" i="7"/>
  <c r="E906" i="7"/>
  <c r="D906" i="7"/>
  <c r="B906" i="7"/>
  <c r="H904" i="7"/>
  <c r="K903" i="7"/>
  <c r="P904" i="7" s="1"/>
  <c r="J903" i="7"/>
  <c r="I903" i="7"/>
  <c r="O904" i="7" s="1"/>
  <c r="H903" i="7"/>
  <c r="F903" i="7"/>
  <c r="V903" i="7"/>
  <c r="T903" i="7"/>
  <c r="R903" i="7"/>
  <c r="U903" i="7"/>
  <c r="S903" i="7"/>
  <c r="Q903" i="7"/>
  <c r="E903" i="7"/>
  <c r="D903" i="7"/>
  <c r="B903" i="7"/>
  <c r="H900" i="7"/>
  <c r="J900" i="7"/>
  <c r="I898" i="7"/>
  <c r="H898" i="7"/>
  <c r="E898" i="7"/>
  <c r="J897" i="7"/>
  <c r="I897" i="7"/>
  <c r="E897" i="7"/>
  <c r="J896" i="7"/>
  <c r="E896" i="7"/>
  <c r="K895" i="7"/>
  <c r="J895" i="7"/>
  <c r="H895" i="7"/>
  <c r="I895" i="7"/>
  <c r="F895" i="7"/>
  <c r="V895" i="7"/>
  <c r="T895" i="7"/>
  <c r="K897" i="7" s="1"/>
  <c r="R895" i="7"/>
  <c r="U895" i="7"/>
  <c r="S895" i="7"/>
  <c r="Q895" i="7"/>
  <c r="E895" i="7"/>
  <c r="D895" i="7"/>
  <c r="B895" i="7"/>
  <c r="K894" i="7"/>
  <c r="J894" i="7"/>
  <c r="H894" i="7"/>
  <c r="I894" i="7"/>
  <c r="F894" i="7"/>
  <c r="V894" i="7"/>
  <c r="T894" i="7"/>
  <c r="R894" i="7"/>
  <c r="U894" i="7"/>
  <c r="S894" i="7"/>
  <c r="Q894" i="7"/>
  <c r="E894" i="7"/>
  <c r="D894" i="7"/>
  <c r="B894" i="7"/>
  <c r="K893" i="7"/>
  <c r="J893" i="7"/>
  <c r="I893" i="7"/>
  <c r="H893" i="7"/>
  <c r="F893" i="7"/>
  <c r="K892" i="7"/>
  <c r="J892" i="7"/>
  <c r="I892" i="7"/>
  <c r="H892" i="7"/>
  <c r="F892" i="7"/>
  <c r="K891" i="7"/>
  <c r="J891" i="7"/>
  <c r="I891" i="7"/>
  <c r="H891" i="7"/>
  <c r="F891" i="7"/>
  <c r="K890" i="7"/>
  <c r="J890" i="7"/>
  <c r="I890" i="7"/>
  <c r="H890" i="7"/>
  <c r="F890" i="7"/>
  <c r="C889" i="7"/>
  <c r="V888" i="7"/>
  <c r="T888" i="7"/>
  <c r="R888" i="7"/>
  <c r="K896" i="7" s="1"/>
  <c r="U888" i="7"/>
  <c r="S888" i="7"/>
  <c r="Q888" i="7"/>
  <c r="I896" i="7" s="1"/>
  <c r="E888" i="7"/>
  <c r="D888" i="7"/>
  <c r="B888" i="7"/>
  <c r="H885" i="7"/>
  <c r="J885" i="7"/>
  <c r="I883" i="7"/>
  <c r="H883" i="7"/>
  <c r="E883" i="7"/>
  <c r="J882" i="7"/>
  <c r="E882" i="7"/>
  <c r="J881" i="7"/>
  <c r="E881" i="7"/>
  <c r="K880" i="7"/>
  <c r="J880" i="7"/>
  <c r="H880" i="7"/>
  <c r="I880" i="7"/>
  <c r="F880" i="7"/>
  <c r="V880" i="7"/>
  <c r="T880" i="7"/>
  <c r="R880" i="7"/>
  <c r="U880" i="7"/>
  <c r="S880" i="7"/>
  <c r="Q880" i="7"/>
  <c r="I881" i="7" s="1"/>
  <c r="E880" i="7"/>
  <c r="D880" i="7"/>
  <c r="B880" i="7"/>
  <c r="K879" i="7"/>
  <c r="J879" i="7"/>
  <c r="H879" i="7"/>
  <c r="I879" i="7"/>
  <c r="F879" i="7"/>
  <c r="V879" i="7"/>
  <c r="T879" i="7"/>
  <c r="R879" i="7"/>
  <c r="U879" i="7"/>
  <c r="S879" i="7"/>
  <c r="Q879" i="7"/>
  <c r="E879" i="7"/>
  <c r="D879" i="7"/>
  <c r="B879" i="7"/>
  <c r="K878" i="7"/>
  <c r="J878" i="7"/>
  <c r="H878" i="7"/>
  <c r="I878" i="7"/>
  <c r="F878" i="7"/>
  <c r="V878" i="7"/>
  <c r="T878" i="7"/>
  <c r="R878" i="7"/>
  <c r="U878" i="7"/>
  <c r="S878" i="7"/>
  <c r="Q878" i="7"/>
  <c r="E878" i="7"/>
  <c r="D878" i="7"/>
  <c r="B878" i="7"/>
  <c r="K877" i="7"/>
  <c r="J877" i="7"/>
  <c r="H877" i="7"/>
  <c r="I877" i="7"/>
  <c r="F877" i="7"/>
  <c r="V877" i="7"/>
  <c r="T877" i="7"/>
  <c r="R877" i="7"/>
  <c r="U877" i="7"/>
  <c r="S877" i="7"/>
  <c r="Q877" i="7"/>
  <c r="E877" i="7"/>
  <c r="D877" i="7"/>
  <c r="B877" i="7"/>
  <c r="K876" i="7"/>
  <c r="J876" i="7"/>
  <c r="H876" i="7"/>
  <c r="I876" i="7"/>
  <c r="F876" i="7"/>
  <c r="V876" i="7"/>
  <c r="T876" i="7"/>
  <c r="R876" i="7"/>
  <c r="U876" i="7"/>
  <c r="S876" i="7"/>
  <c r="Q876" i="7"/>
  <c r="E876" i="7"/>
  <c r="D876" i="7"/>
  <c r="B876" i="7"/>
  <c r="K875" i="7"/>
  <c r="J875" i="7"/>
  <c r="H875" i="7"/>
  <c r="I875" i="7"/>
  <c r="F875" i="7"/>
  <c r="V875" i="7"/>
  <c r="T875" i="7"/>
  <c r="R875" i="7"/>
  <c r="U875" i="7"/>
  <c r="S875" i="7"/>
  <c r="Q875" i="7"/>
  <c r="E875" i="7"/>
  <c r="D875" i="7"/>
  <c r="B875" i="7"/>
  <c r="K874" i="7"/>
  <c r="J874" i="7"/>
  <c r="I874" i="7"/>
  <c r="H874" i="7"/>
  <c r="F874" i="7"/>
  <c r="K873" i="7"/>
  <c r="J873" i="7"/>
  <c r="I873" i="7"/>
  <c r="H873" i="7"/>
  <c r="F873" i="7"/>
  <c r="K872" i="7"/>
  <c r="J872" i="7"/>
  <c r="I872" i="7"/>
  <c r="H872" i="7"/>
  <c r="F872" i="7"/>
  <c r="K871" i="7"/>
  <c r="J871" i="7"/>
  <c r="I871" i="7"/>
  <c r="O886" i="7" s="1"/>
  <c r="H871" i="7"/>
  <c r="F871" i="7"/>
  <c r="C870" i="7"/>
  <c r="V869" i="7"/>
  <c r="T869" i="7"/>
  <c r="K882" i="7" s="1"/>
  <c r="R869" i="7"/>
  <c r="K881" i="7" s="1"/>
  <c r="U869" i="7"/>
  <c r="S869" i="7"/>
  <c r="I882" i="7" s="1"/>
  <c r="Q869" i="7"/>
  <c r="E869" i="7"/>
  <c r="D869" i="7"/>
  <c r="B869" i="7"/>
  <c r="H866" i="7"/>
  <c r="J866" i="7"/>
  <c r="I864" i="7"/>
  <c r="H864" i="7"/>
  <c r="E864" i="7"/>
  <c r="J863" i="7"/>
  <c r="E863" i="7"/>
  <c r="J862" i="7"/>
  <c r="E862" i="7"/>
  <c r="K861" i="7"/>
  <c r="J861" i="7"/>
  <c r="H861" i="7"/>
  <c r="I861" i="7"/>
  <c r="F861" i="7"/>
  <c r="V861" i="7"/>
  <c r="T861" i="7"/>
  <c r="R861" i="7"/>
  <c r="U861" i="7"/>
  <c r="S861" i="7"/>
  <c r="I863" i="7" s="1"/>
  <c r="Q861" i="7"/>
  <c r="E861" i="7"/>
  <c r="D861" i="7"/>
  <c r="B861" i="7"/>
  <c r="K860" i="7"/>
  <c r="J860" i="7"/>
  <c r="H860" i="7"/>
  <c r="I860" i="7"/>
  <c r="F860" i="7"/>
  <c r="V860" i="7"/>
  <c r="T860" i="7"/>
  <c r="R860" i="7"/>
  <c r="U860" i="7"/>
  <c r="S860" i="7"/>
  <c r="Q860" i="7"/>
  <c r="E860" i="7"/>
  <c r="D860" i="7"/>
  <c r="B860" i="7"/>
  <c r="K859" i="7"/>
  <c r="J859" i="7"/>
  <c r="I859" i="7"/>
  <c r="H859" i="7"/>
  <c r="F859" i="7"/>
  <c r="K858" i="7"/>
  <c r="J858" i="7"/>
  <c r="I858" i="7"/>
  <c r="H858" i="7"/>
  <c r="F858" i="7"/>
  <c r="K857" i="7"/>
  <c r="J857" i="7"/>
  <c r="I857" i="7"/>
  <c r="H857" i="7"/>
  <c r="F857" i="7"/>
  <c r="K856" i="7"/>
  <c r="J856" i="7"/>
  <c r="I856" i="7"/>
  <c r="O867" i="7" s="1"/>
  <c r="H856" i="7"/>
  <c r="F856" i="7"/>
  <c r="C855" i="7"/>
  <c r="V854" i="7"/>
  <c r="T854" i="7"/>
  <c r="K863" i="7" s="1"/>
  <c r="R854" i="7"/>
  <c r="K862" i="7" s="1"/>
  <c r="U854" i="7"/>
  <c r="S854" i="7"/>
  <c r="Q854" i="7"/>
  <c r="I862" i="7" s="1"/>
  <c r="E854" i="7"/>
  <c r="D854" i="7"/>
  <c r="B854" i="7"/>
  <c r="H851" i="7"/>
  <c r="J851" i="7"/>
  <c r="I849" i="7"/>
  <c r="H849" i="7"/>
  <c r="E849" i="7"/>
  <c r="J848" i="7"/>
  <c r="E848" i="7"/>
  <c r="J847" i="7"/>
  <c r="E847" i="7"/>
  <c r="K846" i="7"/>
  <c r="J846" i="7"/>
  <c r="H846" i="7"/>
  <c r="I846" i="7"/>
  <c r="F846" i="7"/>
  <c r="V846" i="7"/>
  <c r="T846" i="7"/>
  <c r="R846" i="7"/>
  <c r="U846" i="7"/>
  <c r="S846" i="7"/>
  <c r="Q846" i="7"/>
  <c r="E846" i="7"/>
  <c r="D846" i="7"/>
  <c r="B846" i="7"/>
  <c r="K845" i="7"/>
  <c r="J845" i="7"/>
  <c r="H845" i="7"/>
  <c r="I845" i="7"/>
  <c r="F845" i="7"/>
  <c r="V845" i="7"/>
  <c r="T845" i="7"/>
  <c r="R845" i="7"/>
  <c r="U845" i="7"/>
  <c r="S845" i="7"/>
  <c r="Q845" i="7"/>
  <c r="E845" i="7"/>
  <c r="D845" i="7"/>
  <c r="B845" i="7"/>
  <c r="K844" i="7"/>
  <c r="J844" i="7"/>
  <c r="H844" i="7"/>
  <c r="I844" i="7"/>
  <c r="F844" i="7"/>
  <c r="V844" i="7"/>
  <c r="T844" i="7"/>
  <c r="R844" i="7"/>
  <c r="U844" i="7"/>
  <c r="S844" i="7"/>
  <c r="Q844" i="7"/>
  <c r="E844" i="7"/>
  <c r="D844" i="7"/>
  <c r="B844" i="7"/>
  <c r="K843" i="7"/>
  <c r="J843" i="7"/>
  <c r="H843" i="7"/>
  <c r="I843" i="7"/>
  <c r="F843" i="7"/>
  <c r="V843" i="7"/>
  <c r="T843" i="7"/>
  <c r="R843" i="7"/>
  <c r="U843" i="7"/>
  <c r="S843" i="7"/>
  <c r="Q843" i="7"/>
  <c r="I847" i="7" s="1"/>
  <c r="E843" i="7"/>
  <c r="D843" i="7"/>
  <c r="B843" i="7"/>
  <c r="K842" i="7"/>
  <c r="J842" i="7"/>
  <c r="H842" i="7"/>
  <c r="I842" i="7"/>
  <c r="F842" i="7"/>
  <c r="V842" i="7"/>
  <c r="T842" i="7"/>
  <c r="R842" i="7"/>
  <c r="U842" i="7"/>
  <c r="S842" i="7"/>
  <c r="Q842" i="7"/>
  <c r="E842" i="7"/>
  <c r="D842" i="7"/>
  <c r="B842" i="7"/>
  <c r="K841" i="7"/>
  <c r="J841" i="7"/>
  <c r="H841" i="7"/>
  <c r="I841" i="7"/>
  <c r="F841" i="7"/>
  <c r="V841" i="7"/>
  <c r="T841" i="7"/>
  <c r="K848" i="7" s="1"/>
  <c r="R841" i="7"/>
  <c r="U841" i="7"/>
  <c r="S841" i="7"/>
  <c r="Q841" i="7"/>
  <c r="E841" i="7"/>
  <c r="D841" i="7"/>
  <c r="B841" i="7"/>
  <c r="K840" i="7"/>
  <c r="J840" i="7"/>
  <c r="I840" i="7"/>
  <c r="H840" i="7"/>
  <c r="F840" i="7"/>
  <c r="K839" i="7"/>
  <c r="J839" i="7"/>
  <c r="I839" i="7"/>
  <c r="H839" i="7"/>
  <c r="F839" i="7"/>
  <c r="K838" i="7"/>
  <c r="J838" i="7"/>
  <c r="I838" i="7"/>
  <c r="H838" i="7"/>
  <c r="F838" i="7"/>
  <c r="K837" i="7"/>
  <c r="J837" i="7"/>
  <c r="I837" i="7"/>
  <c r="H837" i="7"/>
  <c r="F837" i="7"/>
  <c r="C836" i="7"/>
  <c r="V835" i="7"/>
  <c r="T835" i="7"/>
  <c r="R835" i="7"/>
  <c r="K847" i="7" s="1"/>
  <c r="U835" i="7"/>
  <c r="S835" i="7"/>
  <c r="I848" i="7" s="1"/>
  <c r="Q835" i="7"/>
  <c r="E835" i="7"/>
  <c r="D835" i="7"/>
  <c r="B835" i="7"/>
  <c r="A834" i="7"/>
  <c r="I832" i="7"/>
  <c r="J832" i="7"/>
  <c r="I831" i="7"/>
  <c r="J831" i="7"/>
  <c r="A830" i="7"/>
  <c r="O827" i="7"/>
  <c r="P827" i="7"/>
  <c r="J827" i="7"/>
  <c r="K826" i="7"/>
  <c r="J826" i="7"/>
  <c r="I826" i="7"/>
  <c r="H827" i="7" s="1"/>
  <c r="H826" i="7"/>
  <c r="F826" i="7"/>
  <c r="V826" i="7"/>
  <c r="T826" i="7"/>
  <c r="R826" i="7"/>
  <c r="U826" i="7"/>
  <c r="S826" i="7"/>
  <c r="Q826" i="7"/>
  <c r="E826" i="7"/>
  <c r="D826" i="7"/>
  <c r="B826" i="7"/>
  <c r="H823" i="7"/>
  <c r="J823" i="7"/>
  <c r="I821" i="7"/>
  <c r="H821" i="7"/>
  <c r="E821" i="7"/>
  <c r="K820" i="7"/>
  <c r="J820" i="7"/>
  <c r="I820" i="7"/>
  <c r="E820" i="7"/>
  <c r="J819" i="7"/>
  <c r="E819" i="7"/>
  <c r="K818" i="7"/>
  <c r="J818" i="7"/>
  <c r="H818" i="7"/>
  <c r="I818" i="7"/>
  <c r="F818" i="7"/>
  <c r="V818" i="7"/>
  <c r="T818" i="7"/>
  <c r="R818" i="7"/>
  <c r="U818" i="7"/>
  <c r="S818" i="7"/>
  <c r="Q818" i="7"/>
  <c r="E818" i="7"/>
  <c r="D818" i="7"/>
  <c r="B818" i="7"/>
  <c r="K817" i="7"/>
  <c r="J817" i="7"/>
  <c r="I817" i="7"/>
  <c r="H817" i="7"/>
  <c r="F817" i="7"/>
  <c r="K816" i="7"/>
  <c r="J816" i="7"/>
  <c r="I816" i="7"/>
  <c r="H816" i="7"/>
  <c r="F816" i="7"/>
  <c r="K815" i="7"/>
  <c r="J815" i="7"/>
  <c r="I815" i="7"/>
  <c r="H815" i="7"/>
  <c r="F815" i="7"/>
  <c r="K814" i="7"/>
  <c r="J814" i="7"/>
  <c r="I814" i="7"/>
  <c r="H814" i="7"/>
  <c r="F814" i="7"/>
  <c r="C813" i="7"/>
  <c r="V812" i="7"/>
  <c r="T812" i="7"/>
  <c r="R812" i="7"/>
  <c r="K819" i="7" s="1"/>
  <c r="J824" i="7" s="1"/>
  <c r="U812" i="7"/>
  <c r="S812" i="7"/>
  <c r="Q812" i="7"/>
  <c r="I819" i="7" s="1"/>
  <c r="E812" i="7"/>
  <c r="D812" i="7"/>
  <c r="B812" i="7"/>
  <c r="H809" i="7"/>
  <c r="J809" i="7"/>
  <c r="I807" i="7"/>
  <c r="H807" i="7"/>
  <c r="E807" i="7"/>
  <c r="K806" i="7"/>
  <c r="J806" i="7"/>
  <c r="E806" i="7"/>
  <c r="J805" i="7"/>
  <c r="E805" i="7"/>
  <c r="K804" i="7"/>
  <c r="J804" i="7"/>
  <c r="H804" i="7"/>
  <c r="I804" i="7"/>
  <c r="F804" i="7"/>
  <c r="V804" i="7"/>
  <c r="T804" i="7"/>
  <c r="R804" i="7"/>
  <c r="U804" i="7"/>
  <c r="S804" i="7"/>
  <c r="Q804" i="7"/>
  <c r="I805" i="7" s="1"/>
  <c r="E804" i="7"/>
  <c r="D804" i="7"/>
  <c r="B804" i="7"/>
  <c r="K803" i="7"/>
  <c r="J803" i="7"/>
  <c r="I803" i="7"/>
  <c r="H803" i="7"/>
  <c r="F803" i="7"/>
  <c r="K802" i="7"/>
  <c r="J802" i="7"/>
  <c r="I802" i="7"/>
  <c r="H802" i="7"/>
  <c r="F802" i="7"/>
  <c r="K801" i="7"/>
  <c r="J801" i="7"/>
  <c r="I801" i="7"/>
  <c r="H801" i="7"/>
  <c r="F801" i="7"/>
  <c r="K800" i="7"/>
  <c r="J800" i="7"/>
  <c r="I800" i="7"/>
  <c r="H800" i="7"/>
  <c r="F800" i="7"/>
  <c r="C799" i="7"/>
  <c r="V798" i="7"/>
  <c r="T798" i="7"/>
  <c r="R798" i="7"/>
  <c r="K805" i="7" s="1"/>
  <c r="J810" i="7" s="1"/>
  <c r="U798" i="7"/>
  <c r="S798" i="7"/>
  <c r="I806" i="7" s="1"/>
  <c r="Q798" i="7"/>
  <c r="E798" i="7"/>
  <c r="D798" i="7"/>
  <c r="B798" i="7"/>
  <c r="H795" i="7"/>
  <c r="J795" i="7"/>
  <c r="I793" i="7"/>
  <c r="H793" i="7"/>
  <c r="E793" i="7"/>
  <c r="K792" i="7"/>
  <c r="J792" i="7"/>
  <c r="E792" i="7"/>
  <c r="J791" i="7"/>
  <c r="E791" i="7"/>
  <c r="K790" i="7"/>
  <c r="J790" i="7"/>
  <c r="H790" i="7"/>
  <c r="I790" i="7"/>
  <c r="F790" i="7"/>
  <c r="V790" i="7"/>
  <c r="T790" i="7"/>
  <c r="R790" i="7"/>
  <c r="U790" i="7"/>
  <c r="S790" i="7"/>
  <c r="Q790" i="7"/>
  <c r="I791" i="7" s="1"/>
  <c r="E790" i="7"/>
  <c r="D790" i="7"/>
  <c r="B790" i="7"/>
  <c r="K789" i="7"/>
  <c r="J789" i="7"/>
  <c r="I789" i="7"/>
  <c r="H789" i="7"/>
  <c r="F789" i="7"/>
  <c r="K788" i="7"/>
  <c r="J788" i="7"/>
  <c r="I788" i="7"/>
  <c r="H788" i="7"/>
  <c r="F788" i="7"/>
  <c r="K787" i="7"/>
  <c r="J794" i="7" s="1"/>
  <c r="J787" i="7"/>
  <c r="I787" i="7"/>
  <c r="H787" i="7"/>
  <c r="F787" i="7"/>
  <c r="K786" i="7"/>
  <c r="J786" i="7"/>
  <c r="I786" i="7"/>
  <c r="H786" i="7"/>
  <c r="F786" i="7"/>
  <c r="C785" i="7"/>
  <c r="V784" i="7"/>
  <c r="T784" i="7"/>
  <c r="R784" i="7"/>
  <c r="K791" i="7" s="1"/>
  <c r="J796" i="7" s="1"/>
  <c r="U784" i="7"/>
  <c r="S784" i="7"/>
  <c r="I792" i="7" s="1"/>
  <c r="Q784" i="7"/>
  <c r="E784" i="7"/>
  <c r="D784" i="7"/>
  <c r="B784" i="7"/>
  <c r="O782" i="7"/>
  <c r="P782" i="7"/>
  <c r="C781" i="7"/>
  <c r="K780" i="7"/>
  <c r="J782" i="7" s="1"/>
  <c r="J780" i="7"/>
  <c r="I780" i="7"/>
  <c r="H782" i="7" s="1"/>
  <c r="H780" i="7"/>
  <c r="F780" i="7"/>
  <c r="V780" i="7"/>
  <c r="T780" i="7"/>
  <c r="R780" i="7"/>
  <c r="U780" i="7"/>
  <c r="S780" i="7"/>
  <c r="Q780" i="7"/>
  <c r="E780" i="7"/>
  <c r="D780" i="7"/>
  <c r="B780" i="7"/>
  <c r="C777" i="7"/>
  <c r="K776" i="7"/>
  <c r="P778" i="7" s="1"/>
  <c r="J776" i="7"/>
  <c r="I776" i="7"/>
  <c r="O778" i="7" s="1"/>
  <c r="H776" i="7"/>
  <c r="F776" i="7"/>
  <c r="V776" i="7"/>
  <c r="T776" i="7"/>
  <c r="R776" i="7"/>
  <c r="U776" i="7"/>
  <c r="S776" i="7"/>
  <c r="Q776" i="7"/>
  <c r="E776" i="7"/>
  <c r="D776" i="7"/>
  <c r="B776" i="7"/>
  <c r="O774" i="7"/>
  <c r="P774" i="7"/>
  <c r="J774" i="7"/>
  <c r="C773" i="7"/>
  <c r="K772" i="7"/>
  <c r="J772" i="7"/>
  <c r="I772" i="7"/>
  <c r="H774" i="7" s="1"/>
  <c r="H772" i="7"/>
  <c r="F772" i="7"/>
  <c r="V772" i="7"/>
  <c r="T772" i="7"/>
  <c r="R772" i="7"/>
  <c r="U772" i="7"/>
  <c r="S772" i="7"/>
  <c r="Q772" i="7"/>
  <c r="E772" i="7"/>
  <c r="D772" i="7"/>
  <c r="B772" i="7"/>
  <c r="C769" i="7"/>
  <c r="K768" i="7"/>
  <c r="P770" i="7" s="1"/>
  <c r="J768" i="7"/>
  <c r="I768" i="7"/>
  <c r="O770" i="7" s="1"/>
  <c r="H768" i="7"/>
  <c r="F768" i="7"/>
  <c r="V768" i="7"/>
  <c r="T768" i="7"/>
  <c r="R768" i="7"/>
  <c r="U768" i="7"/>
  <c r="S768" i="7"/>
  <c r="Q768" i="7"/>
  <c r="E768" i="7"/>
  <c r="D768" i="7"/>
  <c r="B768" i="7"/>
  <c r="P766" i="7"/>
  <c r="C765" i="7"/>
  <c r="K764" i="7"/>
  <c r="J766" i="7" s="1"/>
  <c r="J764" i="7"/>
  <c r="I764" i="7"/>
  <c r="H766" i="7" s="1"/>
  <c r="H764" i="7"/>
  <c r="F764" i="7"/>
  <c r="V764" i="7"/>
  <c r="T764" i="7"/>
  <c r="R764" i="7"/>
  <c r="U764" i="7"/>
  <c r="S764" i="7"/>
  <c r="Q764" i="7"/>
  <c r="E764" i="7"/>
  <c r="D764" i="7"/>
  <c r="B764" i="7"/>
  <c r="O762" i="7"/>
  <c r="H762" i="7"/>
  <c r="J762" i="7"/>
  <c r="C761" i="7"/>
  <c r="K760" i="7"/>
  <c r="P762" i="7" s="1"/>
  <c r="J760" i="7"/>
  <c r="I760" i="7"/>
  <c r="H760" i="7"/>
  <c r="F760" i="7"/>
  <c r="V760" i="7"/>
  <c r="T760" i="7"/>
  <c r="R760" i="7"/>
  <c r="U760" i="7"/>
  <c r="S760" i="7"/>
  <c r="Q760" i="7"/>
  <c r="E760" i="7"/>
  <c r="D760" i="7"/>
  <c r="B760" i="7"/>
  <c r="O758" i="7"/>
  <c r="C757" i="7"/>
  <c r="K756" i="7"/>
  <c r="P758" i="7" s="1"/>
  <c r="J756" i="7"/>
  <c r="I756" i="7"/>
  <c r="H758" i="7" s="1"/>
  <c r="H756" i="7"/>
  <c r="F756" i="7"/>
  <c r="V756" i="7"/>
  <c r="T756" i="7"/>
  <c r="R756" i="7"/>
  <c r="U756" i="7"/>
  <c r="S756" i="7"/>
  <c r="Q756" i="7"/>
  <c r="E756" i="7"/>
  <c r="D756" i="7"/>
  <c r="B756" i="7"/>
  <c r="H753" i="7"/>
  <c r="J753" i="7"/>
  <c r="I751" i="7"/>
  <c r="H751" i="7"/>
  <c r="E751" i="7"/>
  <c r="K750" i="7"/>
  <c r="J750" i="7"/>
  <c r="I750" i="7"/>
  <c r="E750" i="7"/>
  <c r="J749" i="7"/>
  <c r="E749" i="7"/>
  <c r="K748" i="7"/>
  <c r="P754" i="7" s="1"/>
  <c r="J748" i="7"/>
  <c r="I748" i="7"/>
  <c r="H748" i="7"/>
  <c r="F748" i="7"/>
  <c r="K747" i="7"/>
  <c r="J747" i="7"/>
  <c r="I747" i="7"/>
  <c r="H747" i="7"/>
  <c r="F747" i="7"/>
  <c r="K746" i="7"/>
  <c r="J754" i="7" s="1"/>
  <c r="J746" i="7"/>
  <c r="I746" i="7"/>
  <c r="O754" i="7" s="1"/>
  <c r="H746" i="7"/>
  <c r="F746" i="7"/>
  <c r="C745" i="7"/>
  <c r="V744" i="7"/>
  <c r="T744" i="7"/>
  <c r="R744" i="7"/>
  <c r="K749" i="7" s="1"/>
  <c r="U744" i="7"/>
  <c r="S744" i="7"/>
  <c r="Q744" i="7"/>
  <c r="I749" i="7" s="1"/>
  <c r="H754" i="7" s="1"/>
  <c r="E744" i="7"/>
  <c r="D744" i="7"/>
  <c r="B744" i="7"/>
  <c r="A743" i="7"/>
  <c r="I741" i="7"/>
  <c r="J741" i="7"/>
  <c r="I740" i="7"/>
  <c r="J740" i="7"/>
  <c r="A739" i="7"/>
  <c r="J736" i="7"/>
  <c r="K735" i="7"/>
  <c r="P736" i="7" s="1"/>
  <c r="J735" i="7"/>
  <c r="I735" i="7"/>
  <c r="O736" i="7" s="1"/>
  <c r="H735" i="7"/>
  <c r="F735" i="7"/>
  <c r="V735" i="7"/>
  <c r="T735" i="7"/>
  <c r="R735" i="7"/>
  <c r="U735" i="7"/>
  <c r="S735" i="7"/>
  <c r="Q735" i="7"/>
  <c r="E735" i="7"/>
  <c r="D735" i="7"/>
  <c r="B735" i="7"/>
  <c r="H732" i="7"/>
  <c r="J732" i="7"/>
  <c r="I730" i="7"/>
  <c r="H730" i="7"/>
  <c r="E730" i="7"/>
  <c r="J729" i="7"/>
  <c r="I729" i="7"/>
  <c r="E729" i="7"/>
  <c r="K728" i="7"/>
  <c r="J728" i="7"/>
  <c r="E728" i="7"/>
  <c r="K727" i="7"/>
  <c r="J727" i="7"/>
  <c r="I727" i="7"/>
  <c r="H727" i="7"/>
  <c r="F727" i="7"/>
  <c r="K726" i="7"/>
  <c r="J726" i="7"/>
  <c r="I726" i="7"/>
  <c r="H726" i="7"/>
  <c r="F726" i="7"/>
  <c r="K725" i="7"/>
  <c r="J725" i="7"/>
  <c r="I725" i="7"/>
  <c r="H725" i="7"/>
  <c r="F725" i="7"/>
  <c r="K724" i="7"/>
  <c r="J724" i="7"/>
  <c r="I724" i="7"/>
  <c r="O733" i="7" s="1"/>
  <c r="H724" i="7"/>
  <c r="F724" i="7"/>
  <c r="C723" i="7"/>
  <c r="V722" i="7"/>
  <c r="T722" i="7"/>
  <c r="K729" i="7" s="1"/>
  <c r="R722" i="7"/>
  <c r="U722" i="7"/>
  <c r="S722" i="7"/>
  <c r="Q722" i="7"/>
  <c r="I728" i="7" s="1"/>
  <c r="H731" i="7" s="1"/>
  <c r="E722" i="7"/>
  <c r="D722" i="7"/>
  <c r="B722" i="7"/>
  <c r="H719" i="7"/>
  <c r="J719" i="7"/>
  <c r="I717" i="7"/>
  <c r="H717" i="7"/>
  <c r="E717" i="7"/>
  <c r="K716" i="7"/>
  <c r="J716" i="7"/>
  <c r="E716" i="7"/>
  <c r="J715" i="7"/>
  <c r="E715" i="7"/>
  <c r="K714" i="7"/>
  <c r="J714" i="7"/>
  <c r="H714" i="7"/>
  <c r="I714" i="7"/>
  <c r="F714" i="7"/>
  <c r="V714" i="7"/>
  <c r="T714" i="7"/>
  <c r="R714" i="7"/>
  <c r="U714" i="7"/>
  <c r="S714" i="7"/>
  <c r="Q714" i="7"/>
  <c r="E714" i="7"/>
  <c r="D714" i="7"/>
  <c r="B714" i="7"/>
  <c r="K713" i="7"/>
  <c r="J713" i="7"/>
  <c r="I713" i="7"/>
  <c r="H713" i="7"/>
  <c r="F713" i="7"/>
  <c r="K712" i="7"/>
  <c r="J720" i="7" s="1"/>
  <c r="J712" i="7"/>
  <c r="I712" i="7"/>
  <c r="H720" i="7" s="1"/>
  <c r="H712" i="7"/>
  <c r="F712" i="7"/>
  <c r="V711" i="7"/>
  <c r="T711" i="7"/>
  <c r="R711" i="7"/>
  <c r="K715" i="7" s="1"/>
  <c r="U711" i="7"/>
  <c r="S711" i="7"/>
  <c r="I716" i="7" s="1"/>
  <c r="Q711" i="7"/>
  <c r="I715" i="7" s="1"/>
  <c r="E711" i="7"/>
  <c r="D711" i="7"/>
  <c r="B711" i="7"/>
  <c r="O709" i="7"/>
  <c r="H709" i="7"/>
  <c r="K708" i="7"/>
  <c r="P709" i="7" s="1"/>
  <c r="J708" i="7"/>
  <c r="I708" i="7"/>
  <c r="H708" i="7"/>
  <c r="F708" i="7"/>
  <c r="V708" i="7"/>
  <c r="T708" i="7"/>
  <c r="R708" i="7"/>
  <c r="U708" i="7"/>
  <c r="S708" i="7"/>
  <c r="Q708" i="7"/>
  <c r="E708" i="7"/>
  <c r="D708" i="7"/>
  <c r="B708" i="7"/>
  <c r="H705" i="7"/>
  <c r="J705" i="7"/>
  <c r="I703" i="7"/>
  <c r="H703" i="7"/>
  <c r="E703" i="7"/>
  <c r="J702" i="7"/>
  <c r="I702" i="7"/>
  <c r="E702" i="7"/>
  <c r="J701" i="7"/>
  <c r="E701" i="7"/>
  <c r="K700" i="7"/>
  <c r="J704" i="7" s="1"/>
  <c r="J700" i="7"/>
  <c r="I700" i="7"/>
  <c r="H700" i="7"/>
  <c r="F700" i="7"/>
  <c r="K699" i="7"/>
  <c r="J699" i="7"/>
  <c r="I699" i="7"/>
  <c r="H699" i="7"/>
  <c r="F699" i="7"/>
  <c r="K698" i="7"/>
  <c r="J706" i="7" s="1"/>
  <c r="J698" i="7"/>
  <c r="I698" i="7"/>
  <c r="H698" i="7"/>
  <c r="F698" i="7"/>
  <c r="V697" i="7"/>
  <c r="T697" i="7"/>
  <c r="K702" i="7" s="1"/>
  <c r="R697" i="7"/>
  <c r="K701" i="7" s="1"/>
  <c r="P706" i="7" s="1"/>
  <c r="U697" i="7"/>
  <c r="S697" i="7"/>
  <c r="Q697" i="7"/>
  <c r="I701" i="7" s="1"/>
  <c r="H706" i="7" s="1"/>
  <c r="E697" i="7"/>
  <c r="D697" i="7"/>
  <c r="B697" i="7"/>
  <c r="J695" i="7"/>
  <c r="K694" i="7"/>
  <c r="P695" i="7" s="1"/>
  <c r="J694" i="7"/>
  <c r="I694" i="7"/>
  <c r="O695" i="7" s="1"/>
  <c r="H694" i="7"/>
  <c r="F694" i="7"/>
  <c r="V694" i="7"/>
  <c r="T694" i="7"/>
  <c r="R694" i="7"/>
  <c r="U694" i="7"/>
  <c r="S694" i="7"/>
  <c r="Q694" i="7"/>
  <c r="E694" i="7"/>
  <c r="D694" i="7"/>
  <c r="B694" i="7"/>
  <c r="H691" i="7"/>
  <c r="J691" i="7"/>
  <c r="I689" i="7"/>
  <c r="H689" i="7"/>
  <c r="E689" i="7"/>
  <c r="J688" i="7"/>
  <c r="E688" i="7"/>
  <c r="K687" i="7"/>
  <c r="J687" i="7"/>
  <c r="I687" i="7"/>
  <c r="E687" i="7"/>
  <c r="K686" i="7"/>
  <c r="J686" i="7"/>
  <c r="I686" i="7"/>
  <c r="H686" i="7"/>
  <c r="F686" i="7"/>
  <c r="K685" i="7"/>
  <c r="J685" i="7"/>
  <c r="I685" i="7"/>
  <c r="H685" i="7"/>
  <c r="F685" i="7"/>
  <c r="K684" i="7"/>
  <c r="J684" i="7"/>
  <c r="I684" i="7"/>
  <c r="H684" i="7"/>
  <c r="F684" i="7"/>
  <c r="C683" i="7"/>
  <c r="V682" i="7"/>
  <c r="T682" i="7"/>
  <c r="K688" i="7" s="1"/>
  <c r="R682" i="7"/>
  <c r="U682" i="7"/>
  <c r="S682" i="7"/>
  <c r="I688" i="7" s="1"/>
  <c r="Q682" i="7"/>
  <c r="E682" i="7"/>
  <c r="D682" i="7"/>
  <c r="B682" i="7"/>
  <c r="H680" i="7"/>
  <c r="K679" i="7"/>
  <c r="P680" i="7" s="1"/>
  <c r="J679" i="7"/>
  <c r="I679" i="7"/>
  <c r="O680" i="7" s="1"/>
  <c r="H679" i="7"/>
  <c r="F679" i="7"/>
  <c r="V679" i="7"/>
  <c r="T679" i="7"/>
  <c r="R679" i="7"/>
  <c r="U679" i="7"/>
  <c r="S679" i="7"/>
  <c r="Q679" i="7"/>
  <c r="E679" i="7"/>
  <c r="D679" i="7"/>
  <c r="B679" i="7"/>
  <c r="H677" i="7"/>
  <c r="K676" i="7"/>
  <c r="P677" i="7" s="1"/>
  <c r="J676" i="7"/>
  <c r="I676" i="7"/>
  <c r="O677" i="7" s="1"/>
  <c r="H676" i="7"/>
  <c r="F676" i="7"/>
  <c r="V676" i="7"/>
  <c r="T676" i="7"/>
  <c r="R676" i="7"/>
  <c r="U676" i="7"/>
  <c r="S676" i="7"/>
  <c r="Q676" i="7"/>
  <c r="E676" i="7"/>
  <c r="D676" i="7"/>
  <c r="B676" i="7"/>
  <c r="H674" i="7"/>
  <c r="K673" i="7"/>
  <c r="P674" i="7" s="1"/>
  <c r="J673" i="7"/>
  <c r="I673" i="7"/>
  <c r="O674" i="7" s="1"/>
  <c r="H673" i="7"/>
  <c r="F673" i="7"/>
  <c r="V673" i="7"/>
  <c r="T673" i="7"/>
  <c r="R673" i="7"/>
  <c r="U673" i="7"/>
  <c r="S673" i="7"/>
  <c r="Q673" i="7"/>
  <c r="E673" i="7"/>
  <c r="D673" i="7"/>
  <c r="B673" i="7"/>
  <c r="H670" i="7"/>
  <c r="J670" i="7"/>
  <c r="I668" i="7"/>
  <c r="H668" i="7"/>
  <c r="E668" i="7"/>
  <c r="K667" i="7"/>
  <c r="J667" i="7"/>
  <c r="I667" i="7"/>
  <c r="E667" i="7"/>
  <c r="J666" i="7"/>
  <c r="E666" i="7"/>
  <c r="K665" i="7"/>
  <c r="J665" i="7"/>
  <c r="I665" i="7"/>
  <c r="H665" i="7"/>
  <c r="F665" i="7"/>
  <c r="K664" i="7"/>
  <c r="J664" i="7"/>
  <c r="I664" i="7"/>
  <c r="H664" i="7"/>
  <c r="F664" i="7"/>
  <c r="K663" i="7"/>
  <c r="J663" i="7"/>
  <c r="I663" i="7"/>
  <c r="H663" i="7"/>
  <c r="F663" i="7"/>
  <c r="C662" i="7"/>
  <c r="V661" i="7"/>
  <c r="T661" i="7"/>
  <c r="R661" i="7"/>
  <c r="K666" i="7" s="1"/>
  <c r="U661" i="7"/>
  <c r="S661" i="7"/>
  <c r="Q661" i="7"/>
  <c r="I666" i="7" s="1"/>
  <c r="H671" i="7" s="1"/>
  <c r="E661" i="7"/>
  <c r="D661" i="7"/>
  <c r="B661" i="7"/>
  <c r="P659" i="7"/>
  <c r="J659" i="7"/>
  <c r="K658" i="7"/>
  <c r="J658" i="7"/>
  <c r="I658" i="7"/>
  <c r="O659" i="7" s="1"/>
  <c r="H658" i="7"/>
  <c r="F658" i="7"/>
  <c r="V658" i="7"/>
  <c r="T658" i="7"/>
  <c r="R658" i="7"/>
  <c r="U658" i="7"/>
  <c r="S658" i="7"/>
  <c r="Q658" i="7"/>
  <c r="E658" i="7"/>
  <c r="D658" i="7"/>
  <c r="B658" i="7"/>
  <c r="H656" i="7"/>
  <c r="P656" i="7"/>
  <c r="J656" i="7"/>
  <c r="K655" i="7"/>
  <c r="J655" i="7"/>
  <c r="I655" i="7"/>
  <c r="O656" i="7" s="1"/>
  <c r="H655" i="7"/>
  <c r="F655" i="7"/>
  <c r="V655" i="7"/>
  <c r="T655" i="7"/>
  <c r="R655" i="7"/>
  <c r="U655" i="7"/>
  <c r="S655" i="7"/>
  <c r="Q655" i="7"/>
  <c r="E655" i="7"/>
  <c r="D655" i="7"/>
  <c r="B655" i="7"/>
  <c r="P653" i="7"/>
  <c r="J653" i="7"/>
  <c r="K652" i="7"/>
  <c r="J652" i="7"/>
  <c r="I652" i="7"/>
  <c r="O653" i="7" s="1"/>
  <c r="H652" i="7"/>
  <c r="F652" i="7"/>
  <c r="V652" i="7"/>
  <c r="T652" i="7"/>
  <c r="R652" i="7"/>
  <c r="U652" i="7"/>
  <c r="S652" i="7"/>
  <c r="Q652" i="7"/>
  <c r="E652" i="7"/>
  <c r="D652" i="7"/>
  <c r="B652" i="7"/>
  <c r="H649" i="7"/>
  <c r="J649" i="7"/>
  <c r="I647" i="7"/>
  <c r="H647" i="7"/>
  <c r="E647" i="7"/>
  <c r="K646" i="7"/>
  <c r="J646" i="7"/>
  <c r="E646" i="7"/>
  <c r="K645" i="7"/>
  <c r="J645" i="7"/>
  <c r="I645" i="7"/>
  <c r="E645" i="7"/>
  <c r="K644" i="7"/>
  <c r="J644" i="7"/>
  <c r="I644" i="7"/>
  <c r="H644" i="7"/>
  <c r="F644" i="7"/>
  <c r="K643" i="7"/>
  <c r="J643" i="7"/>
  <c r="I643" i="7"/>
  <c r="H648" i="7" s="1"/>
  <c r="H643" i="7"/>
  <c r="F643" i="7"/>
  <c r="K642" i="7"/>
  <c r="P650" i="7" s="1"/>
  <c r="J642" i="7"/>
  <c r="I642" i="7"/>
  <c r="O650" i="7" s="1"/>
  <c r="H642" i="7"/>
  <c r="F642" i="7"/>
  <c r="C641" i="7"/>
  <c r="V640" i="7"/>
  <c r="T640" i="7"/>
  <c r="R640" i="7"/>
  <c r="U640" i="7"/>
  <c r="S640" i="7"/>
  <c r="I646" i="7" s="1"/>
  <c r="Q640" i="7"/>
  <c r="E640" i="7"/>
  <c r="D640" i="7"/>
  <c r="B640" i="7"/>
  <c r="O638" i="7"/>
  <c r="H638" i="7"/>
  <c r="P638" i="7"/>
  <c r="J638" i="7"/>
  <c r="K637" i="7"/>
  <c r="J637" i="7"/>
  <c r="I637" i="7"/>
  <c r="H637" i="7"/>
  <c r="F637" i="7"/>
  <c r="V637" i="7"/>
  <c r="T637" i="7"/>
  <c r="R637" i="7"/>
  <c r="U637" i="7"/>
  <c r="S637" i="7"/>
  <c r="Q637" i="7"/>
  <c r="E637" i="7"/>
  <c r="D637" i="7"/>
  <c r="B637" i="7"/>
  <c r="J635" i="7"/>
  <c r="K634" i="7"/>
  <c r="P635" i="7" s="1"/>
  <c r="J634" i="7"/>
  <c r="I634" i="7"/>
  <c r="O635" i="7" s="1"/>
  <c r="H634" i="7"/>
  <c r="F634" i="7"/>
  <c r="V634" i="7"/>
  <c r="T634" i="7"/>
  <c r="R634" i="7"/>
  <c r="U634" i="7"/>
  <c r="S634" i="7"/>
  <c r="Q634" i="7"/>
  <c r="E634" i="7"/>
  <c r="D634" i="7"/>
  <c r="B634" i="7"/>
  <c r="H631" i="7"/>
  <c r="J631" i="7"/>
  <c r="I629" i="7"/>
  <c r="H629" i="7"/>
  <c r="E629" i="7"/>
  <c r="J628" i="7"/>
  <c r="I628" i="7"/>
  <c r="E628" i="7"/>
  <c r="K627" i="7"/>
  <c r="J627" i="7"/>
  <c r="E627" i="7"/>
  <c r="K626" i="7"/>
  <c r="J630" i="7" s="1"/>
  <c r="J626" i="7"/>
  <c r="I626" i="7"/>
  <c r="H632" i="7" s="1"/>
  <c r="H626" i="7"/>
  <c r="F626" i="7"/>
  <c r="C625" i="7"/>
  <c r="V624" i="7"/>
  <c r="T624" i="7"/>
  <c r="K628" i="7" s="1"/>
  <c r="R624" i="7"/>
  <c r="U624" i="7"/>
  <c r="S624" i="7"/>
  <c r="Q624" i="7"/>
  <c r="I627" i="7" s="1"/>
  <c r="E624" i="7"/>
  <c r="D624" i="7"/>
  <c r="B624" i="7"/>
  <c r="P622" i="7"/>
  <c r="J622" i="7"/>
  <c r="K621" i="7"/>
  <c r="J621" i="7"/>
  <c r="I621" i="7"/>
  <c r="O622" i="7" s="1"/>
  <c r="H621" i="7"/>
  <c r="F621" i="7"/>
  <c r="V621" i="7"/>
  <c r="T621" i="7"/>
  <c r="R621" i="7"/>
  <c r="U621" i="7"/>
  <c r="S621" i="7"/>
  <c r="Q621" i="7"/>
  <c r="E621" i="7"/>
  <c r="D621" i="7"/>
  <c r="B621" i="7"/>
  <c r="H618" i="7"/>
  <c r="J618" i="7"/>
  <c r="I616" i="7"/>
  <c r="H616" i="7"/>
  <c r="E616" i="7"/>
  <c r="K615" i="7"/>
  <c r="J615" i="7"/>
  <c r="E615" i="7"/>
  <c r="K614" i="7"/>
  <c r="J614" i="7"/>
  <c r="E614" i="7"/>
  <c r="K613" i="7"/>
  <c r="J613" i="7"/>
  <c r="I613" i="7"/>
  <c r="H613" i="7"/>
  <c r="F613" i="7"/>
  <c r="K612" i="7"/>
  <c r="J612" i="7"/>
  <c r="I612" i="7"/>
  <c r="H612" i="7"/>
  <c r="F612" i="7"/>
  <c r="K611" i="7"/>
  <c r="J619" i="7" s="1"/>
  <c r="J611" i="7"/>
  <c r="I611" i="7"/>
  <c r="H611" i="7"/>
  <c r="F611" i="7"/>
  <c r="K610" i="7"/>
  <c r="P619" i="7" s="1"/>
  <c r="J610" i="7"/>
  <c r="I610" i="7"/>
  <c r="H610" i="7"/>
  <c r="F610" i="7"/>
  <c r="C609" i="7"/>
  <c r="V608" i="7"/>
  <c r="T608" i="7"/>
  <c r="R608" i="7"/>
  <c r="U608" i="7"/>
  <c r="S608" i="7"/>
  <c r="I615" i="7" s="1"/>
  <c r="Q608" i="7"/>
  <c r="I614" i="7" s="1"/>
  <c r="E608" i="7"/>
  <c r="D608" i="7"/>
  <c r="B608" i="7"/>
  <c r="H605" i="7"/>
  <c r="J605" i="7"/>
  <c r="I603" i="7"/>
  <c r="H603" i="7"/>
  <c r="E603" i="7"/>
  <c r="J602" i="7"/>
  <c r="E602" i="7"/>
  <c r="J601" i="7"/>
  <c r="E601" i="7"/>
  <c r="K600" i="7"/>
  <c r="J600" i="7"/>
  <c r="H600" i="7"/>
  <c r="I600" i="7"/>
  <c r="F600" i="7"/>
  <c r="V600" i="7"/>
  <c r="T600" i="7"/>
  <c r="R600" i="7"/>
  <c r="U600" i="7"/>
  <c r="S600" i="7"/>
  <c r="Q600" i="7"/>
  <c r="E600" i="7"/>
  <c r="D600" i="7"/>
  <c r="B600" i="7"/>
  <c r="K599" i="7"/>
  <c r="J599" i="7"/>
  <c r="I599" i="7"/>
  <c r="H599" i="7"/>
  <c r="F599" i="7"/>
  <c r="K598" i="7"/>
  <c r="J598" i="7"/>
  <c r="I598" i="7"/>
  <c r="H598" i="7"/>
  <c r="F598" i="7"/>
  <c r="K597" i="7"/>
  <c r="J597" i="7"/>
  <c r="I597" i="7"/>
  <c r="H597" i="7"/>
  <c r="F597" i="7"/>
  <c r="K596" i="7"/>
  <c r="J596" i="7"/>
  <c r="I596" i="7"/>
  <c r="H606" i="7" s="1"/>
  <c r="H596" i="7"/>
  <c r="F596" i="7"/>
  <c r="C595" i="7"/>
  <c r="V594" i="7"/>
  <c r="T594" i="7"/>
  <c r="K602" i="7" s="1"/>
  <c r="R594" i="7"/>
  <c r="K601" i="7" s="1"/>
  <c r="U594" i="7"/>
  <c r="S594" i="7"/>
  <c r="I602" i="7" s="1"/>
  <c r="Q594" i="7"/>
  <c r="I601" i="7" s="1"/>
  <c r="E594" i="7"/>
  <c r="D594" i="7"/>
  <c r="B594" i="7"/>
  <c r="H592" i="7"/>
  <c r="K591" i="7"/>
  <c r="P592" i="7" s="1"/>
  <c r="J591" i="7"/>
  <c r="I591" i="7"/>
  <c r="O592" i="7" s="1"/>
  <c r="H591" i="7"/>
  <c r="F591" i="7"/>
  <c r="V591" i="7"/>
  <c r="T591" i="7"/>
  <c r="R591" i="7"/>
  <c r="U591" i="7"/>
  <c r="S591" i="7"/>
  <c r="Q591" i="7"/>
  <c r="E591" i="7"/>
  <c r="D591" i="7"/>
  <c r="B591" i="7"/>
  <c r="H589" i="7"/>
  <c r="K588" i="7"/>
  <c r="P589" i="7" s="1"/>
  <c r="J588" i="7"/>
  <c r="I588" i="7"/>
  <c r="O589" i="7" s="1"/>
  <c r="H588" i="7"/>
  <c r="F588" i="7"/>
  <c r="V588" i="7"/>
  <c r="T588" i="7"/>
  <c r="R588" i="7"/>
  <c r="U588" i="7"/>
  <c r="S588" i="7"/>
  <c r="Q588" i="7"/>
  <c r="E588" i="7"/>
  <c r="D588" i="7"/>
  <c r="B588" i="7"/>
  <c r="H586" i="7"/>
  <c r="K585" i="7"/>
  <c r="P586" i="7" s="1"/>
  <c r="J585" i="7"/>
  <c r="I585" i="7"/>
  <c r="O586" i="7" s="1"/>
  <c r="H585" i="7"/>
  <c r="F585" i="7"/>
  <c r="V585" i="7"/>
  <c r="T585" i="7"/>
  <c r="R585" i="7"/>
  <c r="U585" i="7"/>
  <c r="S585" i="7"/>
  <c r="Q585" i="7"/>
  <c r="E585" i="7"/>
  <c r="D585" i="7"/>
  <c r="B585" i="7"/>
  <c r="H583" i="7"/>
  <c r="K582" i="7"/>
  <c r="P583" i="7" s="1"/>
  <c r="J582" i="7"/>
  <c r="I582" i="7"/>
  <c r="O583" i="7" s="1"/>
  <c r="H582" i="7"/>
  <c r="F582" i="7"/>
  <c r="V582" i="7"/>
  <c r="T582" i="7"/>
  <c r="R582" i="7"/>
  <c r="U582" i="7"/>
  <c r="S582" i="7"/>
  <c r="Q582" i="7"/>
  <c r="E582" i="7"/>
  <c r="D582" i="7"/>
  <c r="B582" i="7"/>
  <c r="H579" i="7"/>
  <c r="J579" i="7"/>
  <c r="I577" i="7"/>
  <c r="H577" i="7"/>
  <c r="E577" i="7"/>
  <c r="K576" i="7"/>
  <c r="J576" i="7"/>
  <c r="I576" i="7"/>
  <c r="E576" i="7"/>
  <c r="J575" i="7"/>
  <c r="E575" i="7"/>
  <c r="K574" i="7"/>
  <c r="J574" i="7"/>
  <c r="I574" i="7"/>
  <c r="H574" i="7"/>
  <c r="F574" i="7"/>
  <c r="K573" i="7"/>
  <c r="J573" i="7"/>
  <c r="I573" i="7"/>
  <c r="H573" i="7"/>
  <c r="F573" i="7"/>
  <c r="K572" i="7"/>
  <c r="J572" i="7"/>
  <c r="I572" i="7"/>
  <c r="O580" i="7" s="1"/>
  <c r="H572" i="7"/>
  <c r="F572" i="7"/>
  <c r="C571" i="7"/>
  <c r="V570" i="7"/>
  <c r="T570" i="7"/>
  <c r="R570" i="7"/>
  <c r="K575" i="7" s="1"/>
  <c r="U570" i="7"/>
  <c r="S570" i="7"/>
  <c r="Q570" i="7"/>
  <c r="I575" i="7" s="1"/>
  <c r="E570" i="7"/>
  <c r="D570" i="7"/>
  <c r="B570" i="7"/>
  <c r="P568" i="7"/>
  <c r="J568" i="7"/>
  <c r="K567" i="7"/>
  <c r="J567" i="7"/>
  <c r="I567" i="7"/>
  <c r="O568" i="7" s="1"/>
  <c r="H567" i="7"/>
  <c r="F567" i="7"/>
  <c r="V567" i="7"/>
  <c r="T567" i="7"/>
  <c r="R567" i="7"/>
  <c r="U567" i="7"/>
  <c r="S567" i="7"/>
  <c r="Q567" i="7"/>
  <c r="E567" i="7"/>
  <c r="D567" i="7"/>
  <c r="B567" i="7"/>
  <c r="P565" i="7"/>
  <c r="J565" i="7"/>
  <c r="K564" i="7"/>
  <c r="J564" i="7"/>
  <c r="I564" i="7"/>
  <c r="O565" i="7" s="1"/>
  <c r="H564" i="7"/>
  <c r="F564" i="7"/>
  <c r="V564" i="7"/>
  <c r="T564" i="7"/>
  <c r="R564" i="7"/>
  <c r="U564" i="7"/>
  <c r="S564" i="7"/>
  <c r="Q564" i="7"/>
  <c r="E564" i="7"/>
  <c r="D564" i="7"/>
  <c r="B564" i="7"/>
  <c r="H561" i="7"/>
  <c r="J561" i="7"/>
  <c r="I559" i="7"/>
  <c r="H559" i="7"/>
  <c r="E559" i="7"/>
  <c r="K558" i="7"/>
  <c r="J558" i="7"/>
  <c r="E558" i="7"/>
  <c r="J557" i="7"/>
  <c r="E557" i="7"/>
  <c r="K556" i="7"/>
  <c r="J556" i="7"/>
  <c r="I556" i="7"/>
  <c r="H556" i="7"/>
  <c r="F556" i="7"/>
  <c r="K555" i="7"/>
  <c r="P562" i="7" s="1"/>
  <c r="J555" i="7"/>
  <c r="I555" i="7"/>
  <c r="H555" i="7"/>
  <c r="F555" i="7"/>
  <c r="C554" i="7"/>
  <c r="V553" i="7"/>
  <c r="T553" i="7"/>
  <c r="R553" i="7"/>
  <c r="K557" i="7" s="1"/>
  <c r="J562" i="7" s="1"/>
  <c r="U553" i="7"/>
  <c r="S553" i="7"/>
  <c r="I558" i="7" s="1"/>
  <c r="Q553" i="7"/>
  <c r="I557" i="7" s="1"/>
  <c r="E553" i="7"/>
  <c r="D553" i="7"/>
  <c r="B553" i="7"/>
  <c r="A552" i="7"/>
  <c r="I550" i="7"/>
  <c r="J550" i="7"/>
  <c r="I549" i="7"/>
  <c r="J549" i="7"/>
  <c r="A548" i="7"/>
  <c r="O545" i="7"/>
  <c r="K544" i="7"/>
  <c r="J545" i="7" s="1"/>
  <c r="J544" i="7"/>
  <c r="I544" i="7"/>
  <c r="H545" i="7" s="1"/>
  <c r="H544" i="7"/>
  <c r="F544" i="7"/>
  <c r="V544" i="7"/>
  <c r="T544" i="7"/>
  <c r="R544" i="7"/>
  <c r="U544" i="7"/>
  <c r="S544" i="7"/>
  <c r="Q544" i="7"/>
  <c r="E544" i="7"/>
  <c r="D544" i="7"/>
  <c r="B544" i="7"/>
  <c r="J542" i="7"/>
  <c r="K541" i="7"/>
  <c r="P542" i="7" s="1"/>
  <c r="J541" i="7"/>
  <c r="I541" i="7"/>
  <c r="O542" i="7" s="1"/>
  <c r="H541" i="7"/>
  <c r="F541" i="7"/>
  <c r="V541" i="7"/>
  <c r="T541" i="7"/>
  <c r="R541" i="7"/>
  <c r="U541" i="7"/>
  <c r="S541" i="7"/>
  <c r="Q541" i="7"/>
  <c r="E541" i="7"/>
  <c r="D541" i="7"/>
  <c r="B541" i="7"/>
  <c r="O539" i="7"/>
  <c r="K538" i="7"/>
  <c r="J539" i="7" s="1"/>
  <c r="J538" i="7"/>
  <c r="I538" i="7"/>
  <c r="H539" i="7" s="1"/>
  <c r="H538" i="7"/>
  <c r="F538" i="7"/>
  <c r="V538" i="7"/>
  <c r="T538" i="7"/>
  <c r="R538" i="7"/>
  <c r="U538" i="7"/>
  <c r="S538" i="7"/>
  <c r="Q538" i="7"/>
  <c r="E538" i="7"/>
  <c r="D538" i="7"/>
  <c r="B538" i="7"/>
  <c r="J536" i="7"/>
  <c r="K535" i="7"/>
  <c r="P536" i="7" s="1"/>
  <c r="J535" i="7"/>
  <c r="I535" i="7"/>
  <c r="O536" i="7" s="1"/>
  <c r="H535" i="7"/>
  <c r="F535" i="7"/>
  <c r="V535" i="7"/>
  <c r="T535" i="7"/>
  <c r="R535" i="7"/>
  <c r="U535" i="7"/>
  <c r="S535" i="7"/>
  <c r="Q535" i="7"/>
  <c r="E535" i="7"/>
  <c r="D535" i="7"/>
  <c r="B535" i="7"/>
  <c r="O533" i="7"/>
  <c r="K532" i="7"/>
  <c r="J533" i="7" s="1"/>
  <c r="J532" i="7"/>
  <c r="I532" i="7"/>
  <c r="H533" i="7" s="1"/>
  <c r="H532" i="7"/>
  <c r="F532" i="7"/>
  <c r="V532" i="7"/>
  <c r="T532" i="7"/>
  <c r="R532" i="7"/>
  <c r="U532" i="7"/>
  <c r="S532" i="7"/>
  <c r="Q532" i="7"/>
  <c r="E532" i="7"/>
  <c r="D532" i="7"/>
  <c r="B532" i="7"/>
  <c r="H529" i="7"/>
  <c r="J529" i="7"/>
  <c r="I527" i="7"/>
  <c r="H527" i="7"/>
  <c r="E527" i="7"/>
  <c r="K526" i="7"/>
  <c r="J526" i="7"/>
  <c r="E526" i="7"/>
  <c r="J525" i="7"/>
  <c r="E525" i="7"/>
  <c r="K524" i="7"/>
  <c r="J524" i="7"/>
  <c r="I524" i="7"/>
  <c r="H530" i="7" s="1"/>
  <c r="H524" i="7"/>
  <c r="F524" i="7"/>
  <c r="C523" i="7"/>
  <c r="V522" i="7"/>
  <c r="T522" i="7"/>
  <c r="R522" i="7"/>
  <c r="K525" i="7" s="1"/>
  <c r="U522" i="7"/>
  <c r="S522" i="7"/>
  <c r="I526" i="7" s="1"/>
  <c r="Q522" i="7"/>
  <c r="I525" i="7" s="1"/>
  <c r="E522" i="7"/>
  <c r="D522" i="7"/>
  <c r="B522" i="7"/>
  <c r="O520" i="7"/>
  <c r="P520" i="7"/>
  <c r="K519" i="7"/>
  <c r="J520" i="7" s="1"/>
  <c r="J519" i="7"/>
  <c r="I519" i="7"/>
  <c r="H520" i="7" s="1"/>
  <c r="H519" i="7"/>
  <c r="F519" i="7"/>
  <c r="V519" i="7"/>
  <c r="T519" i="7"/>
  <c r="R519" i="7"/>
  <c r="U519" i="7"/>
  <c r="S519" i="7"/>
  <c r="Q519" i="7"/>
  <c r="E519" i="7"/>
  <c r="D519" i="7"/>
  <c r="B519" i="7"/>
  <c r="P517" i="7"/>
  <c r="K516" i="7"/>
  <c r="J517" i="7" s="1"/>
  <c r="J516" i="7"/>
  <c r="I516" i="7"/>
  <c r="O517" i="7" s="1"/>
  <c r="H516" i="7"/>
  <c r="F516" i="7"/>
  <c r="V516" i="7"/>
  <c r="T516" i="7"/>
  <c r="R516" i="7"/>
  <c r="U516" i="7"/>
  <c r="S516" i="7"/>
  <c r="Q516" i="7"/>
  <c r="E516" i="7"/>
  <c r="D516" i="7"/>
  <c r="B516" i="7"/>
  <c r="O514" i="7"/>
  <c r="P514" i="7"/>
  <c r="K513" i="7"/>
  <c r="J514" i="7" s="1"/>
  <c r="J513" i="7"/>
  <c r="I513" i="7"/>
  <c r="H514" i="7" s="1"/>
  <c r="H513" i="7"/>
  <c r="F513" i="7"/>
  <c r="V513" i="7"/>
  <c r="T513" i="7"/>
  <c r="R513" i="7"/>
  <c r="U513" i="7"/>
  <c r="S513" i="7"/>
  <c r="Q513" i="7"/>
  <c r="E513" i="7"/>
  <c r="D513" i="7"/>
  <c r="B513" i="7"/>
  <c r="H510" i="7"/>
  <c r="J510" i="7"/>
  <c r="I508" i="7"/>
  <c r="H508" i="7"/>
  <c r="E508" i="7"/>
  <c r="J507" i="7"/>
  <c r="E507" i="7"/>
  <c r="J506" i="7"/>
  <c r="E506" i="7"/>
  <c r="K505" i="7"/>
  <c r="J505" i="7"/>
  <c r="I505" i="7"/>
  <c r="H505" i="7"/>
  <c r="F505" i="7"/>
  <c r="K504" i="7"/>
  <c r="J504" i="7"/>
  <c r="I504" i="7"/>
  <c r="H504" i="7"/>
  <c r="F504" i="7"/>
  <c r="K503" i="7"/>
  <c r="J503" i="7"/>
  <c r="I503" i="7"/>
  <c r="H503" i="7"/>
  <c r="F503" i="7"/>
  <c r="V502" i="7"/>
  <c r="T502" i="7"/>
  <c r="K507" i="7" s="1"/>
  <c r="R502" i="7"/>
  <c r="K506" i="7" s="1"/>
  <c r="U502" i="7"/>
  <c r="S502" i="7"/>
  <c r="I507" i="7" s="1"/>
  <c r="Q502" i="7"/>
  <c r="I506" i="7" s="1"/>
  <c r="E502" i="7"/>
  <c r="D502" i="7"/>
  <c r="B502" i="7"/>
  <c r="I497" i="7"/>
  <c r="H497" i="7"/>
  <c r="E497" i="7"/>
  <c r="K496" i="7"/>
  <c r="J496" i="7"/>
  <c r="E496" i="7"/>
  <c r="J495" i="7"/>
  <c r="E495" i="7"/>
  <c r="K494" i="7"/>
  <c r="J499" i="7" s="1"/>
  <c r="J494" i="7"/>
  <c r="H494" i="7"/>
  <c r="I494" i="7"/>
  <c r="H499" i="7" s="1"/>
  <c r="F494" i="7"/>
  <c r="V494" i="7"/>
  <c r="T494" i="7"/>
  <c r="R494" i="7"/>
  <c r="U494" i="7"/>
  <c r="S494" i="7"/>
  <c r="Q494" i="7"/>
  <c r="E494" i="7"/>
  <c r="D494" i="7"/>
  <c r="B494" i="7"/>
  <c r="K493" i="7"/>
  <c r="J493" i="7"/>
  <c r="I493" i="7"/>
  <c r="H493" i="7"/>
  <c r="F493" i="7"/>
  <c r="K492" i="7"/>
  <c r="J492" i="7"/>
  <c r="I492" i="7"/>
  <c r="H492" i="7"/>
  <c r="F492" i="7"/>
  <c r="K491" i="7"/>
  <c r="J491" i="7"/>
  <c r="I491" i="7"/>
  <c r="H491" i="7"/>
  <c r="F491" i="7"/>
  <c r="V490" i="7"/>
  <c r="T490" i="7"/>
  <c r="R490" i="7"/>
  <c r="K495" i="7" s="1"/>
  <c r="J498" i="7" s="1"/>
  <c r="U490" i="7"/>
  <c r="S490" i="7"/>
  <c r="I496" i="7" s="1"/>
  <c r="Q490" i="7"/>
  <c r="I495" i="7" s="1"/>
  <c r="E490" i="7"/>
  <c r="D490" i="7"/>
  <c r="B490" i="7"/>
  <c r="P488" i="7"/>
  <c r="K487" i="7"/>
  <c r="J488" i="7" s="1"/>
  <c r="J487" i="7"/>
  <c r="I487" i="7"/>
  <c r="H488" i="7" s="1"/>
  <c r="H487" i="7"/>
  <c r="F487" i="7"/>
  <c r="V487" i="7"/>
  <c r="T487" i="7"/>
  <c r="R487" i="7"/>
  <c r="U487" i="7"/>
  <c r="S487" i="7"/>
  <c r="Q487" i="7"/>
  <c r="E487" i="7"/>
  <c r="D487" i="7"/>
  <c r="B487" i="7"/>
  <c r="H484" i="7"/>
  <c r="J484" i="7"/>
  <c r="I482" i="7"/>
  <c r="H482" i="7"/>
  <c r="E482" i="7"/>
  <c r="J481" i="7"/>
  <c r="E481" i="7"/>
  <c r="J480" i="7"/>
  <c r="E480" i="7"/>
  <c r="K479" i="7"/>
  <c r="J479" i="7"/>
  <c r="I479" i="7"/>
  <c r="H479" i="7"/>
  <c r="F479" i="7"/>
  <c r="V478" i="7"/>
  <c r="T478" i="7"/>
  <c r="K481" i="7" s="1"/>
  <c r="R478" i="7"/>
  <c r="K480" i="7" s="1"/>
  <c r="P485" i="7" s="1"/>
  <c r="U478" i="7"/>
  <c r="S478" i="7"/>
  <c r="I481" i="7" s="1"/>
  <c r="Q478" i="7"/>
  <c r="I480" i="7" s="1"/>
  <c r="E478" i="7"/>
  <c r="D478" i="7"/>
  <c r="B478" i="7"/>
  <c r="H476" i="7"/>
  <c r="K475" i="7"/>
  <c r="P476" i="7" s="1"/>
  <c r="J475" i="7"/>
  <c r="I475" i="7"/>
  <c r="O476" i="7" s="1"/>
  <c r="H475" i="7"/>
  <c r="F475" i="7"/>
  <c r="V475" i="7"/>
  <c r="T475" i="7"/>
  <c r="R475" i="7"/>
  <c r="U475" i="7"/>
  <c r="S475" i="7"/>
  <c r="Q475" i="7"/>
  <c r="E475" i="7"/>
  <c r="D475" i="7"/>
  <c r="B475" i="7"/>
  <c r="H472" i="7"/>
  <c r="J472" i="7"/>
  <c r="I470" i="7"/>
  <c r="H470" i="7"/>
  <c r="E470" i="7"/>
  <c r="J469" i="7"/>
  <c r="I469" i="7"/>
  <c r="H473" i="7" s="1"/>
  <c r="E469" i="7"/>
  <c r="J468" i="7"/>
  <c r="I468" i="7"/>
  <c r="E468" i="7"/>
  <c r="K467" i="7"/>
  <c r="J467" i="7"/>
  <c r="I467" i="7"/>
  <c r="H467" i="7"/>
  <c r="F467" i="7"/>
  <c r="K466" i="7"/>
  <c r="J466" i="7"/>
  <c r="I466" i="7"/>
  <c r="H466" i="7"/>
  <c r="F466" i="7"/>
  <c r="K465" i="7"/>
  <c r="J465" i="7"/>
  <c r="I465" i="7"/>
  <c r="H465" i="7"/>
  <c r="F465" i="7"/>
  <c r="K464" i="7"/>
  <c r="J464" i="7"/>
  <c r="I464" i="7"/>
  <c r="O473" i="7" s="1"/>
  <c r="H464" i="7"/>
  <c r="F464" i="7"/>
  <c r="C463" i="7"/>
  <c r="V462" i="7"/>
  <c r="T462" i="7"/>
  <c r="K469" i="7" s="1"/>
  <c r="R462" i="7"/>
  <c r="K468" i="7" s="1"/>
  <c r="U462" i="7"/>
  <c r="S462" i="7"/>
  <c r="Q462" i="7"/>
  <c r="E462" i="7"/>
  <c r="D462" i="7"/>
  <c r="B462" i="7"/>
  <c r="O460" i="7"/>
  <c r="K459" i="7"/>
  <c r="J460" i="7" s="1"/>
  <c r="J459" i="7"/>
  <c r="I459" i="7"/>
  <c r="H460" i="7" s="1"/>
  <c r="H459" i="7"/>
  <c r="F459" i="7"/>
  <c r="V459" i="7"/>
  <c r="T459" i="7"/>
  <c r="R459" i="7"/>
  <c r="U459" i="7"/>
  <c r="S459" i="7"/>
  <c r="Q459" i="7"/>
  <c r="E459" i="7"/>
  <c r="D459" i="7"/>
  <c r="B459" i="7"/>
  <c r="H456" i="7"/>
  <c r="J456" i="7"/>
  <c r="I454" i="7"/>
  <c r="H454" i="7"/>
  <c r="E454" i="7"/>
  <c r="J453" i="7"/>
  <c r="E453" i="7"/>
  <c r="K452" i="7"/>
  <c r="J452" i="7"/>
  <c r="E452" i="7"/>
  <c r="K451" i="7"/>
  <c r="J451" i="7"/>
  <c r="I451" i="7"/>
  <c r="H451" i="7"/>
  <c r="F451" i="7"/>
  <c r="K450" i="7"/>
  <c r="J450" i="7"/>
  <c r="I450" i="7"/>
  <c r="H450" i="7"/>
  <c r="F450" i="7"/>
  <c r="K449" i="7"/>
  <c r="J449" i="7"/>
  <c r="I449" i="7"/>
  <c r="O457" i="7" s="1"/>
  <c r="H449" i="7"/>
  <c r="F449" i="7"/>
  <c r="V448" i="7"/>
  <c r="T448" i="7"/>
  <c r="K453" i="7" s="1"/>
  <c r="R448" i="7"/>
  <c r="U448" i="7"/>
  <c r="S448" i="7"/>
  <c r="I453" i="7" s="1"/>
  <c r="Q448" i="7"/>
  <c r="I452" i="7" s="1"/>
  <c r="H455" i="7" s="1"/>
  <c r="E448" i="7"/>
  <c r="D448" i="7"/>
  <c r="B448" i="7"/>
  <c r="J446" i="7"/>
  <c r="K445" i="7"/>
  <c r="P446" i="7" s="1"/>
  <c r="J445" i="7"/>
  <c r="I445" i="7"/>
  <c r="O446" i="7" s="1"/>
  <c r="H445" i="7"/>
  <c r="F445" i="7"/>
  <c r="V445" i="7"/>
  <c r="T445" i="7"/>
  <c r="R445" i="7"/>
  <c r="U445" i="7"/>
  <c r="S445" i="7"/>
  <c r="Q445" i="7"/>
  <c r="E445" i="7"/>
  <c r="D445" i="7"/>
  <c r="B445" i="7"/>
  <c r="P443" i="7"/>
  <c r="K442" i="7"/>
  <c r="J443" i="7" s="1"/>
  <c r="J442" i="7"/>
  <c r="I442" i="7"/>
  <c r="O443" i="7" s="1"/>
  <c r="H442" i="7"/>
  <c r="F442" i="7"/>
  <c r="V442" i="7"/>
  <c r="T442" i="7"/>
  <c r="R442" i="7"/>
  <c r="U442" i="7"/>
  <c r="S442" i="7"/>
  <c r="Q442" i="7"/>
  <c r="E442" i="7"/>
  <c r="D442" i="7"/>
  <c r="B442" i="7"/>
  <c r="H439" i="7"/>
  <c r="J439" i="7"/>
  <c r="I437" i="7"/>
  <c r="H437" i="7"/>
  <c r="E437" i="7"/>
  <c r="K436" i="7"/>
  <c r="J436" i="7"/>
  <c r="E436" i="7"/>
  <c r="J435" i="7"/>
  <c r="E435" i="7"/>
  <c r="K434" i="7"/>
  <c r="J434" i="7"/>
  <c r="I434" i="7"/>
  <c r="H434" i="7"/>
  <c r="F434" i="7"/>
  <c r="K433" i="7"/>
  <c r="J433" i="7"/>
  <c r="I433" i="7"/>
  <c r="H433" i="7"/>
  <c r="F433" i="7"/>
  <c r="K432" i="7"/>
  <c r="J432" i="7"/>
  <c r="I432" i="7"/>
  <c r="H432" i="7"/>
  <c r="F432" i="7"/>
  <c r="K431" i="7"/>
  <c r="J431" i="7"/>
  <c r="I431" i="7"/>
  <c r="H431" i="7"/>
  <c r="F431" i="7"/>
  <c r="C430" i="7"/>
  <c r="V429" i="7"/>
  <c r="T429" i="7"/>
  <c r="R429" i="7"/>
  <c r="K435" i="7" s="1"/>
  <c r="U429" i="7"/>
  <c r="S429" i="7"/>
  <c r="I436" i="7" s="1"/>
  <c r="Q429" i="7"/>
  <c r="I435" i="7" s="1"/>
  <c r="E429" i="7"/>
  <c r="D429" i="7"/>
  <c r="B429" i="7"/>
  <c r="H426" i="7"/>
  <c r="J426" i="7"/>
  <c r="I424" i="7"/>
  <c r="H424" i="7"/>
  <c r="E424" i="7"/>
  <c r="J423" i="7"/>
  <c r="E423" i="7"/>
  <c r="J422" i="7"/>
  <c r="E422" i="7"/>
  <c r="K421" i="7"/>
  <c r="J421" i="7"/>
  <c r="H421" i="7"/>
  <c r="I421" i="7"/>
  <c r="F421" i="7"/>
  <c r="V421" i="7"/>
  <c r="T421" i="7"/>
  <c r="R421" i="7"/>
  <c r="U421" i="7"/>
  <c r="S421" i="7"/>
  <c r="Q421" i="7"/>
  <c r="E421" i="7"/>
  <c r="D421" i="7"/>
  <c r="B421" i="7"/>
  <c r="K420" i="7"/>
  <c r="J420" i="7"/>
  <c r="I420" i="7"/>
  <c r="H427" i="7" s="1"/>
  <c r="H420" i="7"/>
  <c r="F420" i="7"/>
  <c r="C419" i="7"/>
  <c r="V418" i="7"/>
  <c r="T418" i="7"/>
  <c r="K423" i="7" s="1"/>
  <c r="R418" i="7"/>
  <c r="K422" i="7" s="1"/>
  <c r="J425" i="7" s="1"/>
  <c r="U418" i="7"/>
  <c r="S418" i="7"/>
  <c r="I423" i="7" s="1"/>
  <c r="Q418" i="7"/>
  <c r="I422" i="7" s="1"/>
  <c r="E418" i="7"/>
  <c r="D418" i="7"/>
  <c r="B418" i="7"/>
  <c r="P416" i="7"/>
  <c r="K415" i="7"/>
  <c r="J416" i="7" s="1"/>
  <c r="J415" i="7"/>
  <c r="I415" i="7"/>
  <c r="H416" i="7" s="1"/>
  <c r="H415" i="7"/>
  <c r="F415" i="7"/>
  <c r="V415" i="7"/>
  <c r="T415" i="7"/>
  <c r="R415" i="7"/>
  <c r="U415" i="7"/>
  <c r="S415" i="7"/>
  <c r="Q415" i="7"/>
  <c r="E415" i="7"/>
  <c r="D415" i="7"/>
  <c r="B415" i="7"/>
  <c r="H412" i="7"/>
  <c r="J412" i="7"/>
  <c r="I410" i="7"/>
  <c r="H410" i="7"/>
  <c r="E410" i="7"/>
  <c r="J409" i="7"/>
  <c r="E409" i="7"/>
  <c r="J408" i="7"/>
  <c r="E408" i="7"/>
  <c r="K407" i="7"/>
  <c r="J407" i="7"/>
  <c r="H407" i="7"/>
  <c r="I407" i="7"/>
  <c r="F407" i="7"/>
  <c r="V407" i="7"/>
  <c r="T407" i="7"/>
  <c r="R407" i="7"/>
  <c r="U407" i="7"/>
  <c r="S407" i="7"/>
  <c r="I409" i="7" s="1"/>
  <c r="Q407" i="7"/>
  <c r="E407" i="7"/>
  <c r="D407" i="7"/>
  <c r="B407" i="7"/>
  <c r="K406" i="7"/>
  <c r="J411" i="7" s="1"/>
  <c r="J406" i="7"/>
  <c r="I406" i="7"/>
  <c r="O413" i="7" s="1"/>
  <c r="H406" i="7"/>
  <c r="F406" i="7"/>
  <c r="C405" i="7"/>
  <c r="V404" i="7"/>
  <c r="T404" i="7"/>
  <c r="K409" i="7" s="1"/>
  <c r="R404" i="7"/>
  <c r="K408" i="7" s="1"/>
  <c r="U404" i="7"/>
  <c r="S404" i="7"/>
  <c r="Q404" i="7"/>
  <c r="I408" i="7" s="1"/>
  <c r="E404" i="7"/>
  <c r="D404" i="7"/>
  <c r="B404" i="7"/>
  <c r="H402" i="7"/>
  <c r="K401" i="7"/>
  <c r="P402" i="7" s="1"/>
  <c r="J401" i="7"/>
  <c r="I401" i="7"/>
  <c r="O402" i="7" s="1"/>
  <c r="H401" i="7"/>
  <c r="F401" i="7"/>
  <c r="V401" i="7"/>
  <c r="T401" i="7"/>
  <c r="R401" i="7"/>
  <c r="U401" i="7"/>
  <c r="S401" i="7"/>
  <c r="Q401" i="7"/>
  <c r="E401" i="7"/>
  <c r="D401" i="7"/>
  <c r="B401" i="7"/>
  <c r="I396" i="7"/>
  <c r="H396" i="7"/>
  <c r="E396" i="7"/>
  <c r="J395" i="7"/>
  <c r="E395" i="7"/>
  <c r="J394" i="7"/>
  <c r="E394" i="7"/>
  <c r="K393" i="7"/>
  <c r="J398" i="7" s="1"/>
  <c r="J393" i="7"/>
  <c r="H393" i="7"/>
  <c r="I393" i="7"/>
  <c r="H398" i="7" s="1"/>
  <c r="F393" i="7"/>
  <c r="V393" i="7"/>
  <c r="T393" i="7"/>
  <c r="R393" i="7"/>
  <c r="U393" i="7"/>
  <c r="S393" i="7"/>
  <c r="Q393" i="7"/>
  <c r="E393" i="7"/>
  <c r="D393" i="7"/>
  <c r="B393" i="7"/>
  <c r="K392" i="7"/>
  <c r="J392" i="7"/>
  <c r="I392" i="7"/>
  <c r="H392" i="7"/>
  <c r="F392" i="7"/>
  <c r="K391" i="7"/>
  <c r="J391" i="7"/>
  <c r="I391" i="7"/>
  <c r="H391" i="7"/>
  <c r="F391" i="7"/>
  <c r="K390" i="7"/>
  <c r="J390" i="7"/>
  <c r="I390" i="7"/>
  <c r="H399" i="7" s="1"/>
  <c r="H390" i="7"/>
  <c r="F390" i="7"/>
  <c r="V389" i="7"/>
  <c r="T389" i="7"/>
  <c r="K395" i="7" s="1"/>
  <c r="R389" i="7"/>
  <c r="K394" i="7" s="1"/>
  <c r="U389" i="7"/>
  <c r="S389" i="7"/>
  <c r="I395" i="7" s="1"/>
  <c r="Q389" i="7"/>
  <c r="I394" i="7" s="1"/>
  <c r="E389" i="7"/>
  <c r="D389" i="7"/>
  <c r="B389" i="7"/>
  <c r="H387" i="7"/>
  <c r="K386" i="7"/>
  <c r="P387" i="7" s="1"/>
  <c r="J386" i="7"/>
  <c r="I386" i="7"/>
  <c r="O387" i="7" s="1"/>
  <c r="H386" i="7"/>
  <c r="F386" i="7"/>
  <c r="V386" i="7"/>
  <c r="T386" i="7"/>
  <c r="R386" i="7"/>
  <c r="U386" i="7"/>
  <c r="S386" i="7"/>
  <c r="Q386" i="7"/>
  <c r="E386" i="7"/>
  <c r="D386" i="7"/>
  <c r="B386" i="7"/>
  <c r="H383" i="7"/>
  <c r="J383" i="7"/>
  <c r="I381" i="7"/>
  <c r="H381" i="7"/>
  <c r="E381" i="7"/>
  <c r="J380" i="7"/>
  <c r="E380" i="7"/>
  <c r="J379" i="7"/>
  <c r="I379" i="7"/>
  <c r="E379" i="7"/>
  <c r="K378" i="7"/>
  <c r="P384" i="7" s="1"/>
  <c r="J378" i="7"/>
  <c r="I378" i="7"/>
  <c r="H378" i="7"/>
  <c r="F378" i="7"/>
  <c r="K377" i="7"/>
  <c r="J377" i="7"/>
  <c r="I377" i="7"/>
  <c r="H377" i="7"/>
  <c r="F377" i="7"/>
  <c r="K376" i="7"/>
  <c r="J376" i="7"/>
  <c r="I376" i="7"/>
  <c r="H376" i="7"/>
  <c r="F376" i="7"/>
  <c r="K375" i="7"/>
  <c r="J375" i="7"/>
  <c r="I375" i="7"/>
  <c r="H375" i="7"/>
  <c r="F375" i="7"/>
  <c r="V374" i="7"/>
  <c r="T374" i="7"/>
  <c r="K380" i="7" s="1"/>
  <c r="R374" i="7"/>
  <c r="K379" i="7" s="1"/>
  <c r="J382" i="7" s="1"/>
  <c r="U374" i="7"/>
  <c r="S374" i="7"/>
  <c r="I380" i="7" s="1"/>
  <c r="Q374" i="7"/>
  <c r="E374" i="7"/>
  <c r="D374" i="7"/>
  <c r="B374" i="7"/>
  <c r="I369" i="7"/>
  <c r="H369" i="7"/>
  <c r="E369" i="7"/>
  <c r="J368" i="7"/>
  <c r="E368" i="7"/>
  <c r="J367" i="7"/>
  <c r="E367" i="7"/>
  <c r="K366" i="7"/>
  <c r="J371" i="7" s="1"/>
  <c r="J366" i="7"/>
  <c r="H366" i="7"/>
  <c r="I366" i="7"/>
  <c r="H371" i="7" s="1"/>
  <c r="F366" i="7"/>
  <c r="V366" i="7"/>
  <c r="T366" i="7"/>
  <c r="R366" i="7"/>
  <c r="U366" i="7"/>
  <c r="S366" i="7"/>
  <c r="Q366" i="7"/>
  <c r="E366" i="7"/>
  <c r="D366" i="7"/>
  <c r="B366" i="7"/>
  <c r="K365" i="7"/>
  <c r="J365" i="7"/>
  <c r="I365" i="7"/>
  <c r="H365" i="7"/>
  <c r="F365" i="7"/>
  <c r="K364" i="7"/>
  <c r="J364" i="7"/>
  <c r="I364" i="7"/>
  <c r="H364" i="7"/>
  <c r="F364" i="7"/>
  <c r="K363" i="7"/>
  <c r="J363" i="7"/>
  <c r="I363" i="7"/>
  <c r="H363" i="7"/>
  <c r="F363" i="7"/>
  <c r="K362" i="7"/>
  <c r="J362" i="7"/>
  <c r="I362" i="7"/>
  <c r="H362" i="7"/>
  <c r="F362" i="7"/>
  <c r="V361" i="7"/>
  <c r="T361" i="7"/>
  <c r="K368" i="7" s="1"/>
  <c r="R361" i="7"/>
  <c r="K367" i="7" s="1"/>
  <c r="U361" i="7"/>
  <c r="S361" i="7"/>
  <c r="I368" i="7" s="1"/>
  <c r="Q361" i="7"/>
  <c r="I367" i="7" s="1"/>
  <c r="E361" i="7"/>
  <c r="D361" i="7"/>
  <c r="B361" i="7"/>
  <c r="P359" i="7"/>
  <c r="J359" i="7"/>
  <c r="K358" i="7"/>
  <c r="J358" i="7"/>
  <c r="I358" i="7"/>
  <c r="O359" i="7" s="1"/>
  <c r="H358" i="7"/>
  <c r="F358" i="7"/>
  <c r="V358" i="7"/>
  <c r="T358" i="7"/>
  <c r="R358" i="7"/>
  <c r="U358" i="7"/>
  <c r="S358" i="7"/>
  <c r="Q358" i="7"/>
  <c r="E358" i="7"/>
  <c r="D358" i="7"/>
  <c r="B358" i="7"/>
  <c r="H355" i="7"/>
  <c r="J355" i="7"/>
  <c r="I353" i="7"/>
  <c r="H353" i="7"/>
  <c r="E353" i="7"/>
  <c r="K352" i="7"/>
  <c r="J352" i="7"/>
  <c r="E352" i="7"/>
  <c r="J351" i="7"/>
  <c r="E351" i="7"/>
  <c r="K350" i="7"/>
  <c r="J350" i="7"/>
  <c r="I350" i="7"/>
  <c r="H350" i="7"/>
  <c r="F350" i="7"/>
  <c r="K349" i="7"/>
  <c r="J349" i="7"/>
  <c r="I349" i="7"/>
  <c r="H349" i="7"/>
  <c r="F349" i="7"/>
  <c r="V348" i="7"/>
  <c r="T348" i="7"/>
  <c r="R348" i="7"/>
  <c r="K351" i="7" s="1"/>
  <c r="U348" i="7"/>
  <c r="S348" i="7"/>
  <c r="I352" i="7" s="1"/>
  <c r="Q348" i="7"/>
  <c r="I351" i="7" s="1"/>
  <c r="E348" i="7"/>
  <c r="D348" i="7"/>
  <c r="B348" i="7"/>
  <c r="P346" i="7"/>
  <c r="K345" i="7"/>
  <c r="J346" i="7" s="1"/>
  <c r="J345" i="7"/>
  <c r="I345" i="7"/>
  <c r="O346" i="7" s="1"/>
  <c r="H345" i="7"/>
  <c r="F345" i="7"/>
  <c r="V345" i="7"/>
  <c r="T345" i="7"/>
  <c r="R345" i="7"/>
  <c r="U345" i="7"/>
  <c r="S345" i="7"/>
  <c r="Q345" i="7"/>
  <c r="E345" i="7"/>
  <c r="D345" i="7"/>
  <c r="B345" i="7"/>
  <c r="H342" i="7"/>
  <c r="J342" i="7"/>
  <c r="I340" i="7"/>
  <c r="H340" i="7"/>
  <c r="E340" i="7"/>
  <c r="K339" i="7"/>
  <c r="J339" i="7"/>
  <c r="E339" i="7"/>
  <c r="K338" i="7"/>
  <c r="J338" i="7"/>
  <c r="E338" i="7"/>
  <c r="K337" i="7"/>
  <c r="J337" i="7"/>
  <c r="I337" i="7"/>
  <c r="H337" i="7"/>
  <c r="F337" i="7"/>
  <c r="K336" i="7"/>
  <c r="J336" i="7"/>
  <c r="I336" i="7"/>
  <c r="H336" i="7"/>
  <c r="F336" i="7"/>
  <c r="K335" i="7"/>
  <c r="J335" i="7"/>
  <c r="I335" i="7"/>
  <c r="H335" i="7"/>
  <c r="F335" i="7"/>
  <c r="K334" i="7"/>
  <c r="J341" i="7" s="1"/>
  <c r="J334" i="7"/>
  <c r="I334" i="7"/>
  <c r="O343" i="7" s="1"/>
  <c r="H334" i="7"/>
  <c r="F334" i="7"/>
  <c r="V333" i="7"/>
  <c r="T333" i="7"/>
  <c r="R333" i="7"/>
  <c r="U333" i="7"/>
  <c r="S333" i="7"/>
  <c r="I339" i="7" s="1"/>
  <c r="Q333" i="7"/>
  <c r="I338" i="7" s="1"/>
  <c r="E333" i="7"/>
  <c r="D333" i="7"/>
  <c r="B333" i="7"/>
  <c r="I328" i="7"/>
  <c r="H328" i="7"/>
  <c r="E328" i="7"/>
  <c r="J327" i="7"/>
  <c r="E327" i="7"/>
  <c r="K326" i="7"/>
  <c r="J326" i="7"/>
  <c r="E326" i="7"/>
  <c r="K325" i="7"/>
  <c r="J330" i="7" s="1"/>
  <c r="J325" i="7"/>
  <c r="H325" i="7"/>
  <c r="I325" i="7"/>
  <c r="H330" i="7" s="1"/>
  <c r="F325" i="7"/>
  <c r="V325" i="7"/>
  <c r="T325" i="7"/>
  <c r="R325" i="7"/>
  <c r="U325" i="7"/>
  <c r="S325" i="7"/>
  <c r="Q325" i="7"/>
  <c r="E325" i="7"/>
  <c r="D325" i="7"/>
  <c r="B325" i="7"/>
  <c r="K324" i="7"/>
  <c r="J324" i="7"/>
  <c r="I324" i="7"/>
  <c r="H324" i="7"/>
  <c r="F324" i="7"/>
  <c r="K323" i="7"/>
  <c r="J323" i="7"/>
  <c r="I323" i="7"/>
  <c r="H323" i="7"/>
  <c r="F323" i="7"/>
  <c r="K322" i="7"/>
  <c r="J322" i="7"/>
  <c r="I322" i="7"/>
  <c r="H322" i="7"/>
  <c r="F322" i="7"/>
  <c r="K321" i="7"/>
  <c r="J329" i="7" s="1"/>
  <c r="J321" i="7"/>
  <c r="I321" i="7"/>
  <c r="H321" i="7"/>
  <c r="F321" i="7"/>
  <c r="V320" i="7"/>
  <c r="T320" i="7"/>
  <c r="K327" i="7" s="1"/>
  <c r="R320" i="7"/>
  <c r="U320" i="7"/>
  <c r="S320" i="7"/>
  <c r="I327" i="7" s="1"/>
  <c r="Q320" i="7"/>
  <c r="I326" i="7" s="1"/>
  <c r="E320" i="7"/>
  <c r="D320" i="7"/>
  <c r="B320" i="7"/>
  <c r="H318" i="7"/>
  <c r="K317" i="7"/>
  <c r="P318" i="7" s="1"/>
  <c r="J317" i="7"/>
  <c r="I317" i="7"/>
  <c r="O318" i="7" s="1"/>
  <c r="H317" i="7"/>
  <c r="F317" i="7"/>
  <c r="V317" i="7"/>
  <c r="T317" i="7"/>
  <c r="R317" i="7"/>
  <c r="U317" i="7"/>
  <c r="S317" i="7"/>
  <c r="Q317" i="7"/>
  <c r="E317" i="7"/>
  <c r="D317" i="7"/>
  <c r="B317" i="7"/>
  <c r="H314" i="7"/>
  <c r="J314" i="7"/>
  <c r="I312" i="7"/>
  <c r="H312" i="7"/>
  <c r="E312" i="7"/>
  <c r="J311" i="7"/>
  <c r="E311" i="7"/>
  <c r="J310" i="7"/>
  <c r="E310" i="7"/>
  <c r="K309" i="7"/>
  <c r="J309" i="7"/>
  <c r="I309" i="7"/>
  <c r="H309" i="7"/>
  <c r="F309" i="7"/>
  <c r="K308" i="7"/>
  <c r="J315" i="7" s="1"/>
  <c r="J308" i="7"/>
  <c r="I308" i="7"/>
  <c r="H308" i="7"/>
  <c r="F308" i="7"/>
  <c r="V307" i="7"/>
  <c r="T307" i="7"/>
  <c r="K311" i="7" s="1"/>
  <c r="R307" i="7"/>
  <c r="K310" i="7" s="1"/>
  <c r="U307" i="7"/>
  <c r="S307" i="7"/>
  <c r="I311" i="7" s="1"/>
  <c r="Q307" i="7"/>
  <c r="I310" i="7" s="1"/>
  <c r="H313" i="7" s="1"/>
  <c r="E307" i="7"/>
  <c r="D307" i="7"/>
  <c r="B307" i="7"/>
  <c r="H304" i="7"/>
  <c r="J304" i="7"/>
  <c r="I302" i="7"/>
  <c r="H302" i="7"/>
  <c r="E302" i="7"/>
  <c r="J301" i="7"/>
  <c r="E301" i="7"/>
  <c r="J300" i="7"/>
  <c r="E300" i="7"/>
  <c r="K299" i="7"/>
  <c r="J299" i="7"/>
  <c r="H299" i="7"/>
  <c r="I299" i="7"/>
  <c r="F299" i="7"/>
  <c r="V299" i="7"/>
  <c r="T299" i="7"/>
  <c r="R299" i="7"/>
  <c r="U299" i="7"/>
  <c r="S299" i="7"/>
  <c r="Q299" i="7"/>
  <c r="I300" i="7" s="1"/>
  <c r="E299" i="7"/>
  <c r="D299" i="7"/>
  <c r="B299" i="7"/>
  <c r="K298" i="7"/>
  <c r="P305" i="7" s="1"/>
  <c r="J298" i="7"/>
  <c r="I298" i="7"/>
  <c r="H298" i="7"/>
  <c r="F298" i="7"/>
  <c r="C297" i="7"/>
  <c r="V296" i="7"/>
  <c r="T296" i="7"/>
  <c r="K301" i="7" s="1"/>
  <c r="R296" i="7"/>
  <c r="K300" i="7" s="1"/>
  <c r="U296" i="7"/>
  <c r="S296" i="7"/>
  <c r="I301" i="7" s="1"/>
  <c r="Q296" i="7"/>
  <c r="E296" i="7"/>
  <c r="D296" i="7"/>
  <c r="B296" i="7"/>
  <c r="P294" i="7"/>
  <c r="K293" i="7"/>
  <c r="J294" i="7" s="1"/>
  <c r="J293" i="7"/>
  <c r="I293" i="7"/>
  <c r="O294" i="7" s="1"/>
  <c r="H293" i="7"/>
  <c r="F293" i="7"/>
  <c r="V293" i="7"/>
  <c r="T293" i="7"/>
  <c r="R293" i="7"/>
  <c r="U293" i="7"/>
  <c r="S293" i="7"/>
  <c r="Q293" i="7"/>
  <c r="E293" i="7"/>
  <c r="D293" i="7"/>
  <c r="B293" i="7"/>
  <c r="H290" i="7"/>
  <c r="J290" i="7"/>
  <c r="I288" i="7"/>
  <c r="H288" i="7"/>
  <c r="E288" i="7"/>
  <c r="K287" i="7"/>
  <c r="J287" i="7"/>
  <c r="E287" i="7"/>
  <c r="J286" i="7"/>
  <c r="E286" i="7"/>
  <c r="K285" i="7"/>
  <c r="P291" i="7" s="1"/>
  <c r="J285" i="7"/>
  <c r="I285" i="7"/>
  <c r="H285" i="7"/>
  <c r="F285" i="7"/>
  <c r="C284" i="7"/>
  <c r="V283" i="7"/>
  <c r="T283" i="7"/>
  <c r="R283" i="7"/>
  <c r="K286" i="7" s="1"/>
  <c r="U283" i="7"/>
  <c r="S283" i="7"/>
  <c r="I287" i="7" s="1"/>
  <c r="Q283" i="7"/>
  <c r="I286" i="7" s="1"/>
  <c r="E283" i="7"/>
  <c r="D283" i="7"/>
  <c r="B283" i="7"/>
  <c r="H281" i="7"/>
  <c r="P281" i="7"/>
  <c r="J281" i="7"/>
  <c r="K280" i="7"/>
  <c r="J280" i="7"/>
  <c r="I280" i="7"/>
  <c r="O281" i="7" s="1"/>
  <c r="H280" i="7"/>
  <c r="F280" i="7"/>
  <c r="V280" i="7"/>
  <c r="T280" i="7"/>
  <c r="R280" i="7"/>
  <c r="U280" i="7"/>
  <c r="S280" i="7"/>
  <c r="Q280" i="7"/>
  <c r="E280" i="7"/>
  <c r="D280" i="7"/>
  <c r="B280" i="7"/>
  <c r="K277" i="7"/>
  <c r="P278" i="7" s="1"/>
  <c r="J277" i="7"/>
  <c r="I277" i="7"/>
  <c r="O278" i="7" s="1"/>
  <c r="H277" i="7"/>
  <c r="F277" i="7"/>
  <c r="V277" i="7"/>
  <c r="T277" i="7"/>
  <c r="R277" i="7"/>
  <c r="U277" i="7"/>
  <c r="S277" i="7"/>
  <c r="Q277" i="7"/>
  <c r="E277" i="7"/>
  <c r="D277" i="7"/>
  <c r="B277" i="7"/>
  <c r="H274" i="7"/>
  <c r="J274" i="7"/>
  <c r="I272" i="7"/>
  <c r="H272" i="7"/>
  <c r="E272" i="7"/>
  <c r="J271" i="7"/>
  <c r="I271" i="7"/>
  <c r="E271" i="7"/>
  <c r="J270" i="7"/>
  <c r="E270" i="7"/>
  <c r="K269" i="7"/>
  <c r="J269" i="7"/>
  <c r="I269" i="7"/>
  <c r="H269" i="7"/>
  <c r="F269" i="7"/>
  <c r="K268" i="7"/>
  <c r="J268" i="7"/>
  <c r="I268" i="7"/>
  <c r="H268" i="7"/>
  <c r="F268" i="7"/>
  <c r="K267" i="7"/>
  <c r="P275" i="7" s="1"/>
  <c r="J267" i="7"/>
  <c r="I267" i="7"/>
  <c r="H267" i="7"/>
  <c r="F267" i="7"/>
  <c r="C266" i="7"/>
  <c r="V265" i="7"/>
  <c r="T265" i="7"/>
  <c r="K271" i="7" s="1"/>
  <c r="R265" i="7"/>
  <c r="K270" i="7" s="1"/>
  <c r="U265" i="7"/>
  <c r="S265" i="7"/>
  <c r="Q265" i="7"/>
  <c r="I270" i="7" s="1"/>
  <c r="H275" i="7" s="1"/>
  <c r="E265" i="7"/>
  <c r="D265" i="7"/>
  <c r="B265" i="7"/>
  <c r="P263" i="7"/>
  <c r="J263" i="7"/>
  <c r="K262" i="7"/>
  <c r="J262" i="7"/>
  <c r="I262" i="7"/>
  <c r="O263" i="7" s="1"/>
  <c r="H262" i="7"/>
  <c r="F262" i="7"/>
  <c r="V262" i="7"/>
  <c r="T262" i="7"/>
  <c r="R262" i="7"/>
  <c r="U262" i="7"/>
  <c r="S262" i="7"/>
  <c r="Q262" i="7"/>
  <c r="E262" i="7"/>
  <c r="D262" i="7"/>
  <c r="B262" i="7"/>
  <c r="H259" i="7"/>
  <c r="J259" i="7"/>
  <c r="I257" i="7"/>
  <c r="H257" i="7"/>
  <c r="E257" i="7"/>
  <c r="K256" i="7"/>
  <c r="J256" i="7"/>
  <c r="E256" i="7"/>
  <c r="J255" i="7"/>
  <c r="E255" i="7"/>
  <c r="K254" i="7"/>
  <c r="J254" i="7"/>
  <c r="I254" i="7"/>
  <c r="H254" i="7"/>
  <c r="F254" i="7"/>
  <c r="K253" i="7"/>
  <c r="J253" i="7"/>
  <c r="I253" i="7"/>
  <c r="H253" i="7"/>
  <c r="F253" i="7"/>
  <c r="K252" i="7"/>
  <c r="J252" i="7"/>
  <c r="I252" i="7"/>
  <c r="H252" i="7"/>
  <c r="F252" i="7"/>
  <c r="K251" i="7"/>
  <c r="J251" i="7"/>
  <c r="I251" i="7"/>
  <c r="H251" i="7"/>
  <c r="F251" i="7"/>
  <c r="V250" i="7"/>
  <c r="T250" i="7"/>
  <c r="R250" i="7"/>
  <c r="K255" i="7" s="1"/>
  <c r="U250" i="7"/>
  <c r="S250" i="7"/>
  <c r="I256" i="7" s="1"/>
  <c r="Q250" i="7"/>
  <c r="I255" i="7" s="1"/>
  <c r="E250" i="7"/>
  <c r="D250" i="7"/>
  <c r="B250" i="7"/>
  <c r="K247" i="7"/>
  <c r="P248" i="7" s="1"/>
  <c r="J247" i="7"/>
  <c r="I247" i="7"/>
  <c r="O248" i="7" s="1"/>
  <c r="H247" i="7"/>
  <c r="F247" i="7"/>
  <c r="V247" i="7"/>
  <c r="T247" i="7"/>
  <c r="R247" i="7"/>
  <c r="U247" i="7"/>
  <c r="S247" i="7"/>
  <c r="Q247" i="7"/>
  <c r="E247" i="7"/>
  <c r="D247" i="7"/>
  <c r="B247" i="7"/>
  <c r="H244" i="7"/>
  <c r="J244" i="7"/>
  <c r="I242" i="7"/>
  <c r="H242" i="7"/>
  <c r="E242" i="7"/>
  <c r="J241" i="7"/>
  <c r="E241" i="7"/>
  <c r="J240" i="7"/>
  <c r="I240" i="7"/>
  <c r="E240" i="7"/>
  <c r="K239" i="7"/>
  <c r="J239" i="7"/>
  <c r="I239" i="7"/>
  <c r="H239" i="7"/>
  <c r="F239" i="7"/>
  <c r="K238" i="7"/>
  <c r="J238" i="7"/>
  <c r="I238" i="7"/>
  <c r="H238" i="7"/>
  <c r="F238" i="7"/>
  <c r="K237" i="7"/>
  <c r="J237" i="7"/>
  <c r="I237" i="7"/>
  <c r="H237" i="7"/>
  <c r="F237" i="7"/>
  <c r="V236" i="7"/>
  <c r="T236" i="7"/>
  <c r="K241" i="7" s="1"/>
  <c r="R236" i="7"/>
  <c r="K240" i="7" s="1"/>
  <c r="U236" i="7"/>
  <c r="S236" i="7"/>
  <c r="I241" i="7" s="1"/>
  <c r="Q236" i="7"/>
  <c r="E236" i="7"/>
  <c r="D236" i="7"/>
  <c r="B236" i="7"/>
  <c r="K233" i="7"/>
  <c r="P234" i="7" s="1"/>
  <c r="J233" i="7"/>
  <c r="I233" i="7"/>
  <c r="H234" i="7" s="1"/>
  <c r="H233" i="7"/>
  <c r="F233" i="7"/>
  <c r="V233" i="7"/>
  <c r="T233" i="7"/>
  <c r="R233" i="7"/>
  <c r="U233" i="7"/>
  <c r="S233" i="7"/>
  <c r="Q233" i="7"/>
  <c r="E233" i="7"/>
  <c r="D233" i="7"/>
  <c r="B233" i="7"/>
  <c r="H231" i="7"/>
  <c r="K230" i="7"/>
  <c r="P231" i="7" s="1"/>
  <c r="J230" i="7"/>
  <c r="I230" i="7"/>
  <c r="O231" i="7" s="1"/>
  <c r="H230" i="7"/>
  <c r="F230" i="7"/>
  <c r="V230" i="7"/>
  <c r="T230" i="7"/>
  <c r="R230" i="7"/>
  <c r="U230" i="7"/>
  <c r="S230" i="7"/>
  <c r="Q230" i="7"/>
  <c r="E230" i="7"/>
  <c r="D230" i="7"/>
  <c r="B230" i="7"/>
  <c r="H227" i="7"/>
  <c r="J227" i="7"/>
  <c r="I225" i="7"/>
  <c r="H225" i="7"/>
  <c r="E225" i="7"/>
  <c r="J224" i="7"/>
  <c r="E224" i="7"/>
  <c r="J223" i="7"/>
  <c r="E223" i="7"/>
  <c r="K222" i="7"/>
  <c r="J222" i="7"/>
  <c r="I222" i="7"/>
  <c r="H222" i="7"/>
  <c r="F222" i="7"/>
  <c r="K221" i="7"/>
  <c r="J221" i="7"/>
  <c r="I221" i="7"/>
  <c r="H221" i="7"/>
  <c r="F221" i="7"/>
  <c r="K220" i="7"/>
  <c r="J220" i="7"/>
  <c r="I220" i="7"/>
  <c r="H220" i="7"/>
  <c r="F220" i="7"/>
  <c r="K219" i="7"/>
  <c r="J219" i="7"/>
  <c r="I219" i="7"/>
  <c r="H219" i="7"/>
  <c r="F219" i="7"/>
  <c r="C218" i="7"/>
  <c r="V217" i="7"/>
  <c r="T217" i="7"/>
  <c r="K224" i="7" s="1"/>
  <c r="R217" i="7"/>
  <c r="K223" i="7" s="1"/>
  <c r="U217" i="7"/>
  <c r="S217" i="7"/>
  <c r="I224" i="7" s="1"/>
  <c r="Q217" i="7"/>
  <c r="I223" i="7" s="1"/>
  <c r="E217" i="7"/>
  <c r="D217" i="7"/>
  <c r="B217" i="7"/>
  <c r="A216" i="7"/>
  <c r="I214" i="7"/>
  <c r="J214" i="7"/>
  <c r="I213" i="7"/>
  <c r="J213" i="7"/>
  <c r="AQ212" i="7"/>
  <c r="A212" i="7"/>
  <c r="H208" i="7"/>
  <c r="J208" i="7"/>
  <c r="I206" i="7"/>
  <c r="H206" i="7"/>
  <c r="E206" i="7"/>
  <c r="K205" i="7"/>
  <c r="J205" i="7"/>
  <c r="E205" i="7"/>
  <c r="J204" i="7"/>
  <c r="E204" i="7"/>
  <c r="K203" i="7"/>
  <c r="J203" i="7"/>
  <c r="I203" i="7"/>
  <c r="H203" i="7"/>
  <c r="F203" i="7"/>
  <c r="K202" i="7"/>
  <c r="J202" i="7"/>
  <c r="I202" i="7"/>
  <c r="H209" i="7" s="1"/>
  <c r="H202" i="7"/>
  <c r="F202" i="7"/>
  <c r="C201" i="7"/>
  <c r="V200" i="7"/>
  <c r="T200" i="7"/>
  <c r="R200" i="7"/>
  <c r="K204" i="7" s="1"/>
  <c r="U200" i="7"/>
  <c r="S200" i="7"/>
  <c r="I205" i="7" s="1"/>
  <c r="Q200" i="7"/>
  <c r="I204" i="7" s="1"/>
  <c r="E200" i="7"/>
  <c r="D200" i="7"/>
  <c r="B200" i="7"/>
  <c r="H197" i="7"/>
  <c r="J197" i="7"/>
  <c r="I195" i="7"/>
  <c r="H195" i="7"/>
  <c r="E195" i="7"/>
  <c r="J194" i="7"/>
  <c r="E194" i="7"/>
  <c r="J193" i="7"/>
  <c r="I193" i="7"/>
  <c r="E193" i="7"/>
  <c r="K192" i="7"/>
  <c r="J192" i="7"/>
  <c r="I192" i="7"/>
  <c r="H192" i="7"/>
  <c r="F192" i="7"/>
  <c r="K191" i="7"/>
  <c r="J191" i="7"/>
  <c r="I191" i="7"/>
  <c r="H191" i="7"/>
  <c r="F191" i="7"/>
  <c r="K190" i="7"/>
  <c r="J190" i="7"/>
  <c r="I190" i="7"/>
  <c r="O198" i="7" s="1"/>
  <c r="H190" i="7"/>
  <c r="F190" i="7"/>
  <c r="C189" i="7"/>
  <c r="V188" i="7"/>
  <c r="T188" i="7"/>
  <c r="K194" i="7" s="1"/>
  <c r="R188" i="7"/>
  <c r="K193" i="7" s="1"/>
  <c r="U188" i="7"/>
  <c r="S188" i="7"/>
  <c r="I194" i="7" s="1"/>
  <c r="Q188" i="7"/>
  <c r="E188" i="7"/>
  <c r="D188" i="7"/>
  <c r="B188" i="7"/>
  <c r="H185" i="7"/>
  <c r="J185" i="7"/>
  <c r="I183" i="7"/>
  <c r="H183" i="7"/>
  <c r="E183" i="7"/>
  <c r="J182" i="7"/>
  <c r="I182" i="7"/>
  <c r="E182" i="7"/>
  <c r="J181" i="7"/>
  <c r="E181" i="7"/>
  <c r="K180" i="7"/>
  <c r="J180" i="7"/>
  <c r="I180" i="7"/>
  <c r="H180" i="7"/>
  <c r="F180" i="7"/>
  <c r="K179" i="7"/>
  <c r="J179" i="7"/>
  <c r="I179" i="7"/>
  <c r="H179" i="7"/>
  <c r="F179" i="7"/>
  <c r="K178" i="7"/>
  <c r="P186" i="7" s="1"/>
  <c r="J178" i="7"/>
  <c r="I178" i="7"/>
  <c r="O186" i="7" s="1"/>
  <c r="H178" i="7"/>
  <c r="F178" i="7"/>
  <c r="C177" i="7"/>
  <c r="V176" i="7"/>
  <c r="T176" i="7"/>
  <c r="K182" i="7" s="1"/>
  <c r="R176" i="7"/>
  <c r="K181" i="7" s="1"/>
  <c r="U176" i="7"/>
  <c r="S176" i="7"/>
  <c r="Q176" i="7"/>
  <c r="I181" i="7" s="1"/>
  <c r="H186" i="7" s="1"/>
  <c r="E176" i="7"/>
  <c r="D176" i="7"/>
  <c r="B176" i="7"/>
  <c r="H173" i="7"/>
  <c r="J173" i="7"/>
  <c r="I171" i="7"/>
  <c r="H171" i="7"/>
  <c r="E171" i="7"/>
  <c r="J170" i="7"/>
  <c r="I170" i="7"/>
  <c r="E170" i="7"/>
  <c r="J169" i="7"/>
  <c r="I169" i="7"/>
  <c r="E169" i="7"/>
  <c r="K168" i="7"/>
  <c r="J168" i="7"/>
  <c r="I168" i="7"/>
  <c r="H168" i="7"/>
  <c r="F168" i="7"/>
  <c r="K167" i="7"/>
  <c r="J167" i="7"/>
  <c r="I167" i="7"/>
  <c r="H174" i="7" s="1"/>
  <c r="H167" i="7"/>
  <c r="F167" i="7"/>
  <c r="K166" i="7"/>
  <c r="J174" i="7" s="1"/>
  <c r="J166" i="7"/>
  <c r="I166" i="7"/>
  <c r="O174" i="7" s="1"/>
  <c r="H166" i="7"/>
  <c r="F166" i="7"/>
  <c r="C165" i="7"/>
  <c r="V164" i="7"/>
  <c r="T164" i="7"/>
  <c r="K170" i="7" s="1"/>
  <c r="R164" i="7"/>
  <c r="K169" i="7" s="1"/>
  <c r="U164" i="7"/>
  <c r="S164" i="7"/>
  <c r="Q164" i="7"/>
  <c r="E164" i="7"/>
  <c r="D164" i="7"/>
  <c r="B164" i="7"/>
  <c r="H161" i="7"/>
  <c r="J161" i="7"/>
  <c r="I159" i="7"/>
  <c r="H159" i="7"/>
  <c r="E159" i="7"/>
  <c r="J158" i="7"/>
  <c r="E158" i="7"/>
  <c r="J157" i="7"/>
  <c r="I157" i="7"/>
  <c r="E157" i="7"/>
  <c r="K156" i="7"/>
  <c r="J156" i="7"/>
  <c r="I156" i="7"/>
  <c r="H156" i="7"/>
  <c r="F156" i="7"/>
  <c r="K155" i="7"/>
  <c r="J155" i="7"/>
  <c r="I155" i="7"/>
  <c r="H155" i="7"/>
  <c r="F155" i="7"/>
  <c r="K154" i="7"/>
  <c r="J154" i="7"/>
  <c r="I154" i="7"/>
  <c r="H154" i="7"/>
  <c r="F154" i="7"/>
  <c r="C153" i="7"/>
  <c r="V152" i="7"/>
  <c r="T152" i="7"/>
  <c r="K158" i="7" s="1"/>
  <c r="R152" i="7"/>
  <c r="K157" i="7" s="1"/>
  <c r="U152" i="7"/>
  <c r="S152" i="7"/>
  <c r="I158" i="7" s="1"/>
  <c r="Q152" i="7"/>
  <c r="E152" i="7"/>
  <c r="D152" i="7"/>
  <c r="B152" i="7"/>
  <c r="H149" i="7"/>
  <c r="J149" i="7"/>
  <c r="I147" i="7"/>
  <c r="H147" i="7"/>
  <c r="E147" i="7"/>
  <c r="J146" i="7"/>
  <c r="I146" i="7"/>
  <c r="E146" i="7"/>
  <c r="J145" i="7"/>
  <c r="E145" i="7"/>
  <c r="K144" i="7"/>
  <c r="J144" i="7"/>
  <c r="I144" i="7"/>
  <c r="H144" i="7"/>
  <c r="F144" i="7"/>
  <c r="K143" i="7"/>
  <c r="J143" i="7"/>
  <c r="I143" i="7"/>
  <c r="H143" i="7"/>
  <c r="F143" i="7"/>
  <c r="K142" i="7"/>
  <c r="P150" i="7" s="1"/>
  <c r="J142" i="7"/>
  <c r="I142" i="7"/>
  <c r="H142" i="7"/>
  <c r="F142" i="7"/>
  <c r="C141" i="7"/>
  <c r="V140" i="7"/>
  <c r="T140" i="7"/>
  <c r="K146" i="7" s="1"/>
  <c r="R140" i="7"/>
  <c r="K145" i="7" s="1"/>
  <c r="U140" i="7"/>
  <c r="S140" i="7"/>
  <c r="Q140" i="7"/>
  <c r="I145" i="7" s="1"/>
  <c r="H150" i="7" s="1"/>
  <c r="E140" i="7"/>
  <c r="D140" i="7"/>
  <c r="B140" i="7"/>
  <c r="H137" i="7"/>
  <c r="J137" i="7"/>
  <c r="I135" i="7"/>
  <c r="H135" i="7"/>
  <c r="E135" i="7"/>
  <c r="J134" i="7"/>
  <c r="E134" i="7"/>
  <c r="J133" i="7"/>
  <c r="I133" i="7"/>
  <c r="E133" i="7"/>
  <c r="K132" i="7"/>
  <c r="J132" i="7"/>
  <c r="I132" i="7"/>
  <c r="H132" i="7"/>
  <c r="F132" i="7"/>
  <c r="K131" i="7"/>
  <c r="J131" i="7"/>
  <c r="I131" i="7"/>
  <c r="H131" i="7"/>
  <c r="F131" i="7"/>
  <c r="K130" i="7"/>
  <c r="J138" i="7" s="1"/>
  <c r="J130" i="7"/>
  <c r="I130" i="7"/>
  <c r="H130" i="7"/>
  <c r="F130" i="7"/>
  <c r="C129" i="7"/>
  <c r="V128" i="7"/>
  <c r="T128" i="7"/>
  <c r="K134" i="7" s="1"/>
  <c r="R128" i="7"/>
  <c r="K133" i="7" s="1"/>
  <c r="U128" i="7"/>
  <c r="S128" i="7"/>
  <c r="I134" i="7" s="1"/>
  <c r="Q128" i="7"/>
  <c r="E128" i="7"/>
  <c r="D128" i="7"/>
  <c r="B128" i="7"/>
  <c r="H125" i="7"/>
  <c r="J125" i="7"/>
  <c r="I123" i="7"/>
  <c r="H123" i="7"/>
  <c r="E123" i="7"/>
  <c r="J122" i="7"/>
  <c r="E122" i="7"/>
  <c r="J121" i="7"/>
  <c r="E121" i="7"/>
  <c r="K120" i="7"/>
  <c r="P126" i="7" s="1"/>
  <c r="J120" i="7"/>
  <c r="I120" i="7"/>
  <c r="H120" i="7"/>
  <c r="F120" i="7"/>
  <c r="C119" i="7"/>
  <c r="V118" i="7"/>
  <c r="T118" i="7"/>
  <c r="K122" i="7" s="1"/>
  <c r="R118" i="7"/>
  <c r="K121" i="7" s="1"/>
  <c r="U118" i="7"/>
  <c r="S118" i="7"/>
  <c r="I122" i="7" s="1"/>
  <c r="Q118" i="7"/>
  <c r="I121" i="7" s="1"/>
  <c r="E118" i="7"/>
  <c r="D118" i="7"/>
  <c r="B118" i="7"/>
  <c r="H115" i="7"/>
  <c r="J115" i="7"/>
  <c r="I113" i="7"/>
  <c r="H113" i="7"/>
  <c r="E113" i="7"/>
  <c r="K112" i="7"/>
  <c r="J112" i="7"/>
  <c r="E112" i="7"/>
  <c r="J111" i="7"/>
  <c r="E111" i="7"/>
  <c r="K110" i="7"/>
  <c r="J110" i="7"/>
  <c r="I110" i="7"/>
  <c r="H110" i="7"/>
  <c r="F110" i="7"/>
  <c r="K109" i="7"/>
  <c r="J109" i="7"/>
  <c r="I109" i="7"/>
  <c r="H109" i="7"/>
  <c r="F109" i="7"/>
  <c r="K108" i="7"/>
  <c r="J108" i="7"/>
  <c r="I108" i="7"/>
  <c r="H114" i="7" s="1"/>
  <c r="H108" i="7"/>
  <c r="F108" i="7"/>
  <c r="C107" i="7"/>
  <c r="V106" i="7"/>
  <c r="T106" i="7"/>
  <c r="R106" i="7"/>
  <c r="K111" i="7" s="1"/>
  <c r="U106" i="7"/>
  <c r="S106" i="7"/>
  <c r="I112" i="7" s="1"/>
  <c r="Q106" i="7"/>
  <c r="I111" i="7" s="1"/>
  <c r="E106" i="7"/>
  <c r="D106" i="7"/>
  <c r="B106" i="7"/>
  <c r="H103" i="7"/>
  <c r="J103" i="7"/>
  <c r="I101" i="7"/>
  <c r="H101" i="7"/>
  <c r="E101" i="7"/>
  <c r="J100" i="7"/>
  <c r="E100" i="7"/>
  <c r="K99" i="7"/>
  <c r="J99" i="7"/>
  <c r="E99" i="7"/>
  <c r="K98" i="7"/>
  <c r="J98" i="7"/>
  <c r="I98" i="7"/>
  <c r="H98" i="7"/>
  <c r="F98" i="7"/>
  <c r="K97" i="7"/>
  <c r="J102" i="7" s="1"/>
  <c r="J97" i="7"/>
  <c r="I97" i="7"/>
  <c r="H104" i="7" s="1"/>
  <c r="H97" i="7"/>
  <c r="F97" i="7"/>
  <c r="V96" i="7"/>
  <c r="T96" i="7"/>
  <c r="K100" i="7" s="1"/>
  <c r="R96" i="7"/>
  <c r="U96" i="7"/>
  <c r="S96" i="7"/>
  <c r="I100" i="7" s="1"/>
  <c r="Q96" i="7"/>
  <c r="I99" i="7" s="1"/>
  <c r="E96" i="7"/>
  <c r="D96" i="7"/>
  <c r="B96" i="7"/>
  <c r="H93" i="7"/>
  <c r="J93" i="7"/>
  <c r="I91" i="7"/>
  <c r="H91" i="7"/>
  <c r="E91" i="7"/>
  <c r="J90" i="7"/>
  <c r="I90" i="7"/>
  <c r="E90" i="7"/>
  <c r="J89" i="7"/>
  <c r="E89" i="7"/>
  <c r="K88" i="7"/>
  <c r="J88" i="7"/>
  <c r="I88" i="7"/>
  <c r="H88" i="7"/>
  <c r="F88" i="7"/>
  <c r="K87" i="7"/>
  <c r="J87" i="7"/>
  <c r="I87" i="7"/>
  <c r="H87" i="7"/>
  <c r="F87" i="7"/>
  <c r="K86" i="7"/>
  <c r="P94" i="7" s="1"/>
  <c r="J86" i="7"/>
  <c r="I86" i="7"/>
  <c r="O94" i="7" s="1"/>
  <c r="H86" i="7"/>
  <c r="F86" i="7"/>
  <c r="C85" i="7"/>
  <c r="V84" i="7"/>
  <c r="T84" i="7"/>
  <c r="K90" i="7" s="1"/>
  <c r="R84" i="7"/>
  <c r="K89" i="7" s="1"/>
  <c r="U84" i="7"/>
  <c r="S84" i="7"/>
  <c r="Q84" i="7"/>
  <c r="I89" i="7" s="1"/>
  <c r="H94" i="7" s="1"/>
  <c r="E84" i="7"/>
  <c r="D84" i="7"/>
  <c r="B84" i="7"/>
  <c r="H81" i="7"/>
  <c r="J81" i="7"/>
  <c r="I79" i="7"/>
  <c r="H79" i="7"/>
  <c r="E79" i="7"/>
  <c r="J78" i="7"/>
  <c r="E78" i="7"/>
  <c r="J77" i="7"/>
  <c r="I77" i="7"/>
  <c r="E77" i="7"/>
  <c r="K76" i="7"/>
  <c r="J76" i="7"/>
  <c r="I76" i="7"/>
  <c r="O82" i="7" s="1"/>
  <c r="H76" i="7"/>
  <c r="F76" i="7"/>
  <c r="C75" i="7"/>
  <c r="V74" i="7"/>
  <c r="T74" i="7"/>
  <c r="K78" i="7" s="1"/>
  <c r="R74" i="7"/>
  <c r="K77" i="7" s="1"/>
  <c r="J82" i="7" s="1"/>
  <c r="U74" i="7"/>
  <c r="S74" i="7"/>
  <c r="I78" i="7" s="1"/>
  <c r="Q74" i="7"/>
  <c r="E74" i="7"/>
  <c r="D74" i="7"/>
  <c r="B74" i="7"/>
  <c r="H71" i="7"/>
  <c r="J71" i="7"/>
  <c r="I69" i="7"/>
  <c r="H69" i="7"/>
  <c r="E69" i="7"/>
  <c r="J68" i="7"/>
  <c r="E68" i="7"/>
  <c r="J67" i="7"/>
  <c r="E67" i="7"/>
  <c r="K66" i="7"/>
  <c r="J66" i="7"/>
  <c r="I66" i="7"/>
  <c r="H66" i="7"/>
  <c r="F66" i="7"/>
  <c r="K65" i="7"/>
  <c r="J65" i="7"/>
  <c r="I65" i="7"/>
  <c r="H65" i="7"/>
  <c r="F65" i="7"/>
  <c r="K64" i="7"/>
  <c r="J64" i="7"/>
  <c r="I64" i="7"/>
  <c r="H64" i="7"/>
  <c r="F64" i="7"/>
  <c r="C63" i="7"/>
  <c r="V62" i="7"/>
  <c r="T62" i="7"/>
  <c r="K68" i="7" s="1"/>
  <c r="R62" i="7"/>
  <c r="K67" i="7" s="1"/>
  <c r="U62" i="7"/>
  <c r="S62" i="7"/>
  <c r="I68" i="7" s="1"/>
  <c r="Q62" i="7"/>
  <c r="I67" i="7" s="1"/>
  <c r="E62" i="7"/>
  <c r="D62" i="7"/>
  <c r="B62" i="7"/>
  <c r="H59" i="7"/>
  <c r="J59" i="7"/>
  <c r="I57" i="7"/>
  <c r="H57" i="7"/>
  <c r="E57" i="7"/>
  <c r="J56" i="7"/>
  <c r="E56" i="7"/>
  <c r="J55" i="7"/>
  <c r="E55" i="7"/>
  <c r="K54" i="7"/>
  <c r="J54" i="7"/>
  <c r="I54" i="7"/>
  <c r="H54" i="7"/>
  <c r="F54" i="7"/>
  <c r="K53" i="7"/>
  <c r="J53" i="7"/>
  <c r="I53" i="7"/>
  <c r="H53" i="7"/>
  <c r="F53" i="7"/>
  <c r="K52" i="7"/>
  <c r="P60" i="7" s="1"/>
  <c r="J52" i="7"/>
  <c r="I52" i="7"/>
  <c r="H52" i="7"/>
  <c r="F52" i="7"/>
  <c r="V51" i="7"/>
  <c r="T51" i="7"/>
  <c r="K56" i="7" s="1"/>
  <c r="R51" i="7"/>
  <c r="K55" i="7" s="1"/>
  <c r="U51" i="7"/>
  <c r="S51" i="7"/>
  <c r="I56" i="7" s="1"/>
  <c r="Q51" i="7"/>
  <c r="I55" i="7" s="1"/>
  <c r="E51" i="7"/>
  <c r="D51" i="7"/>
  <c r="B51" i="7"/>
  <c r="H48" i="7"/>
  <c r="J48" i="7"/>
  <c r="I46" i="7"/>
  <c r="H46" i="7"/>
  <c r="E46" i="7"/>
  <c r="J45" i="7"/>
  <c r="I45" i="7"/>
  <c r="E45" i="7"/>
  <c r="J44" i="7"/>
  <c r="E44" i="7"/>
  <c r="K43" i="7"/>
  <c r="J43" i="7"/>
  <c r="I43" i="7"/>
  <c r="H43" i="7"/>
  <c r="F43" i="7"/>
  <c r="K42" i="7"/>
  <c r="J42" i="7"/>
  <c r="I42" i="7"/>
  <c r="H42" i="7"/>
  <c r="F42" i="7"/>
  <c r="K41" i="7"/>
  <c r="J41" i="7"/>
  <c r="I41" i="7"/>
  <c r="O49" i="7" s="1"/>
  <c r="H41" i="7"/>
  <c r="F41" i="7"/>
  <c r="C40" i="7"/>
  <c r="V39" i="7"/>
  <c r="T39" i="7"/>
  <c r="K45" i="7" s="1"/>
  <c r="R39" i="7"/>
  <c r="K44" i="7" s="1"/>
  <c r="P49" i="7" s="1"/>
  <c r="U39" i="7"/>
  <c r="S39" i="7"/>
  <c r="Q39" i="7"/>
  <c r="I44" i="7" s="1"/>
  <c r="H49" i="7" s="1"/>
  <c r="E39" i="7"/>
  <c r="D39" i="7"/>
  <c r="B39" i="7"/>
  <c r="AP38" i="7"/>
  <c r="A38" i="7"/>
  <c r="AP36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U9" i="3"/>
  <c r="CV9" i="3"/>
  <c r="CX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X11" i="3"/>
  <c r="DF11" i="3" s="1"/>
  <c r="DJ11" i="3" s="1"/>
  <c r="CY11" i="3"/>
  <c r="CZ11" i="3"/>
  <c r="DB11" i="3" s="1"/>
  <c r="DA11" i="3"/>
  <c r="DC11" i="3"/>
  <c r="DH11" i="3"/>
  <c r="DI11" i="3"/>
  <c r="A12" i="3"/>
  <c r="Y12" i="3"/>
  <c r="CX12" i="3"/>
  <c r="DF12" i="3" s="1"/>
  <c r="DJ12" i="3" s="1"/>
  <c r="CY12" i="3"/>
  <c r="CZ12" i="3"/>
  <c r="DB12" i="3" s="1"/>
  <c r="DA12" i="3"/>
  <c r="DC12" i="3"/>
  <c r="DI12" i="3"/>
  <c r="A13" i="3"/>
  <c r="Y13" i="3"/>
  <c r="CX13" i="3" s="1"/>
  <c r="DI13" i="3" s="1"/>
  <c r="CY13" i="3"/>
  <c r="CZ13" i="3"/>
  <c r="DA13" i="3"/>
  <c r="DB13" i="3"/>
  <c r="DC13" i="3"/>
  <c r="DF13" i="3"/>
  <c r="DJ13" i="3" s="1"/>
  <c r="DG13" i="3"/>
  <c r="A14" i="3"/>
  <c r="Y14" i="3"/>
  <c r="CX14" i="3"/>
  <c r="DH14" i="3" s="1"/>
  <c r="CY14" i="3"/>
  <c r="CZ14" i="3"/>
  <c r="DA14" i="3"/>
  <c r="DB14" i="3"/>
  <c r="DC14" i="3"/>
  <c r="DF14" i="3"/>
  <c r="DJ14" i="3" s="1"/>
  <c r="DG14" i="3"/>
  <c r="A15" i="3"/>
  <c r="Y15" i="3"/>
  <c r="CX15" i="3" s="1"/>
  <c r="CY15" i="3"/>
  <c r="CZ15" i="3"/>
  <c r="DA15" i="3"/>
  <c r="DB15" i="3"/>
  <c r="DC15" i="3"/>
  <c r="DF15" i="3"/>
  <c r="DJ15" i="3" s="1"/>
  <c r="A16" i="3"/>
  <c r="Y16" i="3"/>
  <c r="CX16" i="3" s="1"/>
  <c r="CY16" i="3"/>
  <c r="CZ16" i="3"/>
  <c r="DA16" i="3"/>
  <c r="DB16" i="3"/>
  <c r="DC16" i="3"/>
  <c r="A17" i="3"/>
  <c r="Y17" i="3"/>
  <c r="CX17" i="3"/>
  <c r="DH17" i="3" s="1"/>
  <c r="CY17" i="3"/>
  <c r="CZ17" i="3"/>
  <c r="DA17" i="3"/>
  <c r="DB17" i="3"/>
  <c r="DC17" i="3"/>
  <c r="DF17" i="3"/>
  <c r="DJ17" i="3" s="1"/>
  <c r="DG17" i="3"/>
  <c r="DI17" i="3"/>
  <c r="A18" i="3"/>
  <c r="Y18" i="3"/>
  <c r="CX18" i="3"/>
  <c r="DG18" i="3" s="1"/>
  <c r="CY18" i="3"/>
  <c r="CZ18" i="3"/>
  <c r="DB18" i="3" s="1"/>
  <c r="DA18" i="3"/>
  <c r="DC18" i="3"/>
  <c r="DF18" i="3"/>
  <c r="DJ18" i="3" s="1"/>
  <c r="DH18" i="3"/>
  <c r="A19" i="3"/>
  <c r="Y19" i="3"/>
  <c r="CX19" i="3"/>
  <c r="CY19" i="3"/>
  <c r="CZ19" i="3"/>
  <c r="DB19" i="3" s="1"/>
  <c r="DA19" i="3"/>
  <c r="DC19" i="3"/>
  <c r="A20" i="3"/>
  <c r="Y20" i="3"/>
  <c r="CX20" i="3"/>
  <c r="CY20" i="3"/>
  <c r="CZ20" i="3"/>
  <c r="DA20" i="3"/>
  <c r="DB20" i="3"/>
  <c r="DC20" i="3"/>
  <c r="A21" i="3"/>
  <c r="Y21" i="3"/>
  <c r="CX21" i="3" s="1"/>
  <c r="CY21" i="3"/>
  <c r="CZ21" i="3"/>
  <c r="DB21" i="3" s="1"/>
  <c r="DA21" i="3"/>
  <c r="DC21" i="3"/>
  <c r="A22" i="3"/>
  <c r="Y22" i="3"/>
  <c r="CV22" i="3" s="1"/>
  <c r="CU22" i="3"/>
  <c r="CX22" i="3"/>
  <c r="DF22" i="3" s="1"/>
  <c r="CY22" i="3"/>
  <c r="CZ22" i="3"/>
  <c r="DB22" i="3" s="1"/>
  <c r="DA22" i="3"/>
  <c r="DC22" i="3"/>
  <c r="DH22" i="3"/>
  <c r="DI22" i="3"/>
  <c r="DJ22" i="3" s="1"/>
  <c r="A23" i="3"/>
  <c r="Y23" i="3"/>
  <c r="CY23" i="3"/>
  <c r="CZ23" i="3"/>
  <c r="DA23" i="3"/>
  <c r="DB23" i="3"/>
  <c r="DC23" i="3"/>
  <c r="A24" i="3"/>
  <c r="Y24" i="3"/>
  <c r="CX24" i="3" s="1"/>
  <c r="CY24" i="3"/>
  <c r="CZ24" i="3"/>
  <c r="DA24" i="3"/>
  <c r="DB24" i="3"/>
  <c r="DC24" i="3"/>
  <c r="A25" i="3"/>
  <c r="Y25" i="3"/>
  <c r="CX25" i="3" s="1"/>
  <c r="DH25" i="3" s="1"/>
  <c r="CY25" i="3"/>
  <c r="CZ25" i="3"/>
  <c r="DA25" i="3"/>
  <c r="DB25" i="3"/>
  <c r="DC25" i="3"/>
  <c r="A26" i="3"/>
  <c r="Y26" i="3"/>
  <c r="CX26" i="3"/>
  <c r="DH26" i="3" s="1"/>
  <c r="CY26" i="3"/>
  <c r="CZ26" i="3"/>
  <c r="DA26" i="3"/>
  <c r="DB26" i="3"/>
  <c r="DC26" i="3"/>
  <c r="DF26" i="3"/>
  <c r="DJ26" i="3" s="1"/>
  <c r="DG26" i="3"/>
  <c r="DI26" i="3"/>
  <c r="A27" i="3"/>
  <c r="Y27" i="3"/>
  <c r="CX27" i="3"/>
  <c r="DG27" i="3" s="1"/>
  <c r="CY27" i="3"/>
  <c r="CZ27" i="3"/>
  <c r="DB27" i="3" s="1"/>
  <c r="DA27" i="3"/>
  <c r="DC27" i="3"/>
  <c r="DF27" i="3"/>
  <c r="DJ27" i="3" s="1"/>
  <c r="DH27" i="3"/>
  <c r="A28" i="3"/>
  <c r="Y28" i="3"/>
  <c r="CX28" i="3"/>
  <c r="DG28" i="3" s="1"/>
  <c r="CY28" i="3"/>
  <c r="CZ28" i="3"/>
  <c r="DB28" i="3" s="1"/>
  <c r="DA28" i="3"/>
  <c r="DC28" i="3"/>
  <c r="A29" i="3"/>
  <c r="Y29" i="3"/>
  <c r="CX29" i="3" s="1"/>
  <c r="CY29" i="3"/>
  <c r="CZ29" i="3"/>
  <c r="DA29" i="3"/>
  <c r="DB29" i="3"/>
  <c r="DC29" i="3"/>
  <c r="DF29" i="3"/>
  <c r="DJ29" i="3" s="1"/>
  <c r="A30" i="3"/>
  <c r="Y30" i="3"/>
  <c r="CX30" i="3" s="1"/>
  <c r="CY30" i="3"/>
  <c r="CZ30" i="3"/>
  <c r="DB30" i="3" s="1"/>
  <c r="DA30" i="3"/>
  <c r="DC30" i="3"/>
  <c r="A31" i="3"/>
  <c r="Y31" i="3"/>
  <c r="CX31" i="3" s="1"/>
  <c r="CY31" i="3"/>
  <c r="CZ31" i="3"/>
  <c r="DB31" i="3" s="1"/>
  <c r="DA31" i="3"/>
  <c r="DC31" i="3"/>
  <c r="A32" i="3"/>
  <c r="Y32" i="3"/>
  <c r="CX32" i="3"/>
  <c r="DF32" i="3" s="1"/>
  <c r="DJ32" i="3" s="1"/>
  <c r="CY32" i="3"/>
  <c r="CZ32" i="3"/>
  <c r="DB32" i="3" s="1"/>
  <c r="DA32" i="3"/>
  <c r="DC32" i="3"/>
  <c r="DH32" i="3"/>
  <c r="DI32" i="3"/>
  <c r="A33" i="3"/>
  <c r="Y33" i="3"/>
  <c r="CX33" i="3"/>
  <c r="DF33" i="3" s="1"/>
  <c r="DJ33" i="3" s="1"/>
  <c r="CY33" i="3"/>
  <c r="CZ33" i="3"/>
  <c r="DB33" i="3" s="1"/>
  <c r="DA33" i="3"/>
  <c r="DC33" i="3"/>
  <c r="DG33" i="3"/>
  <c r="DH33" i="3"/>
  <c r="DI33" i="3"/>
  <c r="A34" i="3"/>
  <c r="Y34" i="3"/>
  <c r="CX34" i="3" s="1"/>
  <c r="DI34" i="3" s="1"/>
  <c r="CY34" i="3"/>
  <c r="CZ34" i="3"/>
  <c r="DA34" i="3"/>
  <c r="DB34" i="3"/>
  <c r="DC34" i="3"/>
  <c r="DF34" i="3"/>
  <c r="DJ34" i="3" s="1"/>
  <c r="DG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X67" i="3" s="1"/>
  <c r="DH67" i="3" s="1"/>
  <c r="CU67" i="3"/>
  <c r="CV67" i="3"/>
  <c r="CY67" i="3"/>
  <c r="CZ67" i="3"/>
  <c r="DA67" i="3"/>
  <c r="DB67" i="3"/>
  <c r="DC67" i="3"/>
  <c r="DG67" i="3"/>
  <c r="A68" i="3"/>
  <c r="Y68" i="3"/>
  <c r="CW68" i="3"/>
  <c r="CX68" i="3"/>
  <c r="DG68" i="3" s="1"/>
  <c r="DJ68" i="3" s="1"/>
  <c r="CY68" i="3"/>
  <c r="CZ68" i="3"/>
  <c r="DB68" i="3" s="1"/>
  <c r="DA68" i="3"/>
  <c r="DC68" i="3"/>
  <c r="DF68" i="3"/>
  <c r="DH68" i="3"/>
  <c r="A69" i="3"/>
  <c r="Y69" i="3"/>
  <c r="CW69" i="3"/>
  <c r="CX69" i="3"/>
  <c r="CY69" i="3"/>
  <c r="CZ69" i="3"/>
  <c r="DA69" i="3"/>
  <c r="DB69" i="3"/>
  <c r="DC69" i="3"/>
  <c r="DF69" i="3"/>
  <c r="A70" i="3"/>
  <c r="Y70" i="3"/>
  <c r="CX70" i="3" s="1"/>
  <c r="CY70" i="3"/>
  <c r="CZ70" i="3"/>
  <c r="DB70" i="3" s="1"/>
  <c r="DA70" i="3"/>
  <c r="DC70" i="3"/>
  <c r="A71" i="3"/>
  <c r="Y71" i="3"/>
  <c r="CX71" i="3" s="1"/>
  <c r="CY71" i="3"/>
  <c r="CZ71" i="3"/>
  <c r="DB71" i="3" s="1"/>
  <c r="DA71" i="3"/>
  <c r="DC71" i="3"/>
  <c r="A72" i="3"/>
  <c r="Y72" i="3"/>
  <c r="CX72" i="3"/>
  <c r="CY72" i="3"/>
  <c r="CZ72" i="3"/>
  <c r="DA72" i="3"/>
  <c r="DB72" i="3"/>
  <c r="DC72" i="3"/>
  <c r="A73" i="3"/>
  <c r="Y73" i="3"/>
  <c r="CV73" i="3" s="1"/>
  <c r="CU73" i="3"/>
  <c r="CX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W75" i="3"/>
  <c r="CX75" i="3"/>
  <c r="DG75" i="3" s="1"/>
  <c r="DJ75" i="3" s="1"/>
  <c r="CY75" i="3"/>
  <c r="CZ75" i="3"/>
  <c r="DB75" i="3" s="1"/>
  <c r="DA75" i="3"/>
  <c r="DC75" i="3"/>
  <c r="DF75" i="3"/>
  <c r="DH75" i="3"/>
  <c r="A76" i="3"/>
  <c r="Y76" i="3"/>
  <c r="CX76" i="3"/>
  <c r="CY76" i="3"/>
  <c r="CZ76" i="3"/>
  <c r="DA76" i="3"/>
  <c r="DB76" i="3"/>
  <c r="DC76" i="3"/>
  <c r="DG76" i="3"/>
  <c r="A77" i="3"/>
  <c r="Y77" i="3"/>
  <c r="CX77" i="3" s="1"/>
  <c r="CY77" i="3"/>
  <c r="CZ77" i="3"/>
  <c r="DA77" i="3"/>
  <c r="DB77" i="3"/>
  <c r="DC77" i="3"/>
  <c r="A78" i="3"/>
  <c r="Y78" i="3"/>
  <c r="CX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A198" i="3"/>
  <c r="DB198" i="3"/>
  <c r="DC198" i="3"/>
  <c r="A199" i="3"/>
  <c r="Y199" i="3"/>
  <c r="CV199" i="3" s="1"/>
  <c r="CU199" i="3"/>
  <c r="CX199" i="3"/>
  <c r="CY199" i="3"/>
  <c r="CZ199" i="3"/>
  <c r="DB199" i="3" s="1"/>
  <c r="DA199" i="3"/>
  <c r="DC199" i="3"/>
  <c r="A200" i="3"/>
  <c r="Y200" i="3"/>
  <c r="CX200" i="3" s="1"/>
  <c r="CW200" i="3"/>
  <c r="CY200" i="3"/>
  <c r="CZ200" i="3"/>
  <c r="DA200" i="3"/>
  <c r="DB200" i="3"/>
  <c r="DC200" i="3"/>
  <c r="A201" i="3"/>
  <c r="Y201" i="3"/>
  <c r="CU201" i="3"/>
  <c r="CY201" i="3"/>
  <c r="CZ201" i="3"/>
  <c r="DA201" i="3"/>
  <c r="DB201" i="3"/>
  <c r="DC201" i="3"/>
  <c r="A202" i="3"/>
  <c r="Y202" i="3"/>
  <c r="CW202" i="3"/>
  <c r="CX202" i="3"/>
  <c r="DI202" i="3" s="1"/>
  <c r="CY202" i="3"/>
  <c r="CZ202" i="3"/>
  <c r="DB202" i="3" s="1"/>
  <c r="DA202" i="3"/>
  <c r="DC202" i="3"/>
  <c r="DF202" i="3"/>
  <c r="DG202" i="3"/>
  <c r="DJ202" i="3" s="1"/>
  <c r="DH202" i="3"/>
  <c r="A203" i="3"/>
  <c r="Y203" i="3"/>
  <c r="CX203" i="3" s="1"/>
  <c r="CU203" i="3"/>
  <c r="CV203" i="3"/>
  <c r="CY203" i="3"/>
  <c r="CZ203" i="3"/>
  <c r="DA203" i="3"/>
  <c r="DB203" i="3"/>
  <c r="DC203" i="3"/>
  <c r="A204" i="3"/>
  <c r="Y204" i="3"/>
  <c r="CW204" i="3"/>
  <c r="CX204" i="3"/>
  <c r="CY204" i="3"/>
  <c r="CZ204" i="3"/>
  <c r="DB204" i="3" s="1"/>
  <c r="DA204" i="3"/>
  <c r="DC204" i="3"/>
  <c r="A205" i="3"/>
  <c r="Y205" i="3"/>
  <c r="CX205" i="3"/>
  <c r="DH205" i="3" s="1"/>
  <c r="CY205" i="3"/>
  <c r="CZ205" i="3"/>
  <c r="DB205" i="3" s="1"/>
  <c r="DA205" i="3"/>
  <c r="DC205" i="3"/>
  <c r="A206" i="3"/>
  <c r="Y206" i="3"/>
  <c r="CX206" i="3"/>
  <c r="CY206" i="3"/>
  <c r="CZ206" i="3"/>
  <c r="DA206" i="3"/>
  <c r="DB206" i="3"/>
  <c r="DC206" i="3"/>
  <c r="A207" i="3"/>
  <c r="Y207" i="3"/>
  <c r="CX207" i="3"/>
  <c r="CY207" i="3"/>
  <c r="CZ207" i="3"/>
  <c r="DA207" i="3"/>
  <c r="DB207" i="3"/>
  <c r="DC207" i="3"/>
  <c r="DF207" i="3"/>
  <c r="DJ207" i="3" s="1"/>
  <c r="A208" i="3"/>
  <c r="Y208" i="3"/>
  <c r="CX208" i="3" s="1"/>
  <c r="CY208" i="3"/>
  <c r="CZ208" i="3"/>
  <c r="DB208" i="3" s="1"/>
  <c r="DA208" i="3"/>
  <c r="DC208" i="3"/>
  <c r="DH208" i="3"/>
  <c r="A209" i="3"/>
  <c r="Y209" i="3"/>
  <c r="CX209" i="3"/>
  <c r="CY209" i="3"/>
  <c r="CZ209" i="3"/>
  <c r="DA209" i="3"/>
  <c r="DB209" i="3"/>
  <c r="DC209" i="3"/>
  <c r="DF209" i="3"/>
  <c r="DG209" i="3"/>
  <c r="DH209" i="3"/>
  <c r="DI209" i="3"/>
  <c r="DJ209" i="3"/>
  <c r="A210" i="3"/>
  <c r="Y210" i="3"/>
  <c r="CX210" i="3"/>
  <c r="CY210" i="3"/>
  <c r="CZ210" i="3"/>
  <c r="DB210" i="3" s="1"/>
  <c r="DA210" i="3"/>
  <c r="DC210" i="3"/>
  <c r="DF210" i="3"/>
  <c r="DJ210" i="3" s="1"/>
  <c r="DG210" i="3"/>
  <c r="A211" i="3"/>
  <c r="Y211" i="3"/>
  <c r="CX211" i="3" s="1"/>
  <c r="DI211" i="3" s="1"/>
  <c r="CY211" i="3"/>
  <c r="CZ211" i="3"/>
  <c r="DB211" i="3" s="1"/>
  <c r="DA211" i="3"/>
  <c r="DC211" i="3"/>
  <c r="DF211" i="3"/>
  <c r="DJ211" i="3" s="1"/>
  <c r="DH211" i="3"/>
  <c r="A212" i="3"/>
  <c r="Y212" i="3"/>
  <c r="CX212" i="3" s="1"/>
  <c r="DF212" i="3" s="1"/>
  <c r="DJ212" i="3" s="1"/>
  <c r="CY212" i="3"/>
  <c r="CZ212" i="3"/>
  <c r="DA212" i="3"/>
  <c r="DB212" i="3"/>
  <c r="DC212" i="3"/>
  <c r="DG212" i="3"/>
  <c r="A213" i="3"/>
  <c r="Y213" i="3"/>
  <c r="CX213" i="3"/>
  <c r="DF213" i="3" s="1"/>
  <c r="DJ213" i="3" s="1"/>
  <c r="CY213" i="3"/>
  <c r="CZ213" i="3"/>
  <c r="DA213" i="3"/>
  <c r="DB213" i="3"/>
  <c r="DC213" i="3"/>
  <c r="A214" i="3"/>
  <c r="Y214" i="3"/>
  <c r="CX214" i="3" s="1"/>
  <c r="CY214" i="3"/>
  <c r="CZ214" i="3"/>
  <c r="DB214" i="3" s="1"/>
  <c r="DA214" i="3"/>
  <c r="DC214" i="3"/>
  <c r="DH214" i="3"/>
  <c r="A215" i="3"/>
  <c r="Y215" i="3"/>
  <c r="CX215" i="3"/>
  <c r="DF215" i="3" s="1"/>
  <c r="DJ215" i="3" s="1"/>
  <c r="CY215" i="3"/>
  <c r="CZ215" i="3"/>
  <c r="DB215" i="3" s="1"/>
  <c r="DA215" i="3"/>
  <c r="DC215" i="3"/>
  <c r="DG215" i="3"/>
  <c r="A216" i="3"/>
  <c r="Y216" i="3"/>
  <c r="CX216" i="3"/>
  <c r="DI216" i="3" s="1"/>
  <c r="CY216" i="3"/>
  <c r="CZ216" i="3"/>
  <c r="DB216" i="3" s="1"/>
  <c r="DA216" i="3"/>
  <c r="DC216" i="3"/>
  <c r="DF216" i="3"/>
  <c r="DJ216" i="3" s="1"/>
  <c r="A217" i="3"/>
  <c r="Y217" i="3"/>
  <c r="CX217" i="3" s="1"/>
  <c r="CY217" i="3"/>
  <c r="CZ217" i="3"/>
  <c r="DB217" i="3" s="1"/>
  <c r="DA217" i="3"/>
  <c r="DC217" i="3"/>
  <c r="DH217" i="3"/>
  <c r="A218" i="3"/>
  <c r="Y218" i="3"/>
  <c r="CX218" i="3" s="1"/>
  <c r="CU218" i="3"/>
  <c r="CY218" i="3"/>
  <c r="CZ218" i="3"/>
  <c r="DB218" i="3" s="1"/>
  <c r="DA218" i="3"/>
  <c r="DC218" i="3"/>
  <c r="DH218" i="3"/>
  <c r="A219" i="3"/>
  <c r="Y219" i="3"/>
  <c r="CW219" i="3"/>
  <c r="CX219" i="3"/>
  <c r="DF219" i="3" s="1"/>
  <c r="CY219" i="3"/>
  <c r="CZ219" i="3"/>
  <c r="DB219" i="3" s="1"/>
  <c r="DA219" i="3"/>
  <c r="DC219" i="3"/>
  <c r="DG219" i="3"/>
  <c r="DJ219" i="3" s="1"/>
  <c r="A220" i="3"/>
  <c r="Y220" i="3"/>
  <c r="CX220" i="3" s="1"/>
  <c r="DI220" i="3" s="1"/>
  <c r="CY220" i="3"/>
  <c r="CZ220" i="3"/>
  <c r="DA220" i="3"/>
  <c r="DB220" i="3"/>
  <c r="DC220" i="3"/>
  <c r="DF220" i="3"/>
  <c r="DH220" i="3"/>
  <c r="DJ220" i="3"/>
  <c r="A221" i="3"/>
  <c r="Y221" i="3"/>
  <c r="CX221" i="3"/>
  <c r="DH221" i="3" s="1"/>
  <c r="CY221" i="3"/>
  <c r="CZ221" i="3"/>
  <c r="DA221" i="3"/>
  <c r="DB221" i="3"/>
  <c r="DC221" i="3"/>
  <c r="DF221" i="3"/>
  <c r="DI221" i="3"/>
  <c r="DJ221" i="3"/>
  <c r="A222" i="3"/>
  <c r="Y222" i="3"/>
  <c r="CX222" i="3" s="1"/>
  <c r="CY222" i="3"/>
  <c r="CZ222" i="3"/>
  <c r="DA222" i="3"/>
  <c r="DB222" i="3"/>
  <c r="DC222" i="3"/>
  <c r="A223" i="3"/>
  <c r="Y223" i="3"/>
  <c r="CX223" i="3" s="1"/>
  <c r="DG223" i="3" s="1"/>
  <c r="CY223" i="3"/>
  <c r="CZ223" i="3"/>
  <c r="DB223" i="3" s="1"/>
  <c r="DA223" i="3"/>
  <c r="DC223" i="3"/>
  <c r="A224" i="3"/>
  <c r="Y224" i="3"/>
  <c r="CX224" i="3"/>
  <c r="CY224" i="3"/>
  <c r="CZ224" i="3"/>
  <c r="DB224" i="3" s="1"/>
  <c r="DA224" i="3"/>
  <c r="DC224" i="3"/>
  <c r="A225" i="3"/>
  <c r="Y225" i="3"/>
  <c r="CX225" i="3" s="1"/>
  <c r="CY225" i="3"/>
  <c r="CZ225" i="3"/>
  <c r="DB225" i="3" s="1"/>
  <c r="DA225" i="3"/>
  <c r="DC225" i="3"/>
  <c r="A226" i="3"/>
  <c r="Y226" i="3"/>
  <c r="CX226" i="3"/>
  <c r="CY226" i="3"/>
  <c r="CZ226" i="3"/>
  <c r="DB226" i="3" s="1"/>
  <c r="DA226" i="3"/>
  <c r="DC226" i="3"/>
  <c r="DF226" i="3"/>
  <c r="DJ226" i="3"/>
  <c r="A227" i="3"/>
  <c r="Y227" i="3"/>
  <c r="CX227" i="3"/>
  <c r="CY227" i="3"/>
  <c r="CZ227" i="3"/>
  <c r="DA227" i="3"/>
  <c r="DB227" i="3"/>
  <c r="DC227" i="3"/>
  <c r="DF227" i="3"/>
  <c r="DJ227" i="3" s="1"/>
  <c r="A228" i="3"/>
  <c r="Y228" i="3"/>
  <c r="CX228" i="3"/>
  <c r="CY228" i="3"/>
  <c r="CZ228" i="3"/>
  <c r="DB228" i="3" s="1"/>
  <c r="DA228" i="3"/>
  <c r="DC228" i="3"/>
  <c r="A229" i="3"/>
  <c r="Y229" i="3"/>
  <c r="CX229" i="3" s="1"/>
  <c r="DF229" i="3" s="1"/>
  <c r="DJ229" i="3" s="1"/>
  <c r="CY229" i="3"/>
  <c r="CZ229" i="3"/>
  <c r="DA229" i="3"/>
  <c r="DB229" i="3"/>
  <c r="DC229" i="3"/>
  <c r="DG229" i="3"/>
  <c r="DH229" i="3"/>
  <c r="DI229" i="3"/>
  <c r="A230" i="3"/>
  <c r="Y230" i="3"/>
  <c r="CX230" i="3"/>
  <c r="DI230" i="3" s="1"/>
  <c r="CY230" i="3"/>
  <c r="CZ230" i="3"/>
  <c r="DA230" i="3"/>
  <c r="DB230" i="3"/>
  <c r="DC230" i="3"/>
  <c r="DF230" i="3"/>
  <c r="DG230" i="3"/>
  <c r="DH230" i="3"/>
  <c r="DJ230" i="3"/>
  <c r="A231" i="3"/>
  <c r="Y231" i="3"/>
  <c r="CX231" i="3"/>
  <c r="CY231" i="3"/>
  <c r="CZ231" i="3"/>
  <c r="DB231" i="3" s="1"/>
  <c r="DA231" i="3"/>
  <c r="DC231" i="3"/>
  <c r="DF231" i="3"/>
  <c r="DJ231" i="3" s="1"/>
  <c r="A232" i="3"/>
  <c r="Y232" i="3"/>
  <c r="CX232" i="3" s="1"/>
  <c r="DF232" i="3" s="1"/>
  <c r="DJ232" i="3" s="1"/>
  <c r="CY232" i="3"/>
  <c r="CZ232" i="3"/>
  <c r="DA232" i="3"/>
  <c r="DB232" i="3"/>
  <c r="DC232" i="3"/>
  <c r="A233" i="3"/>
  <c r="Y233" i="3"/>
  <c r="CX233" i="3" s="1"/>
  <c r="DG233" i="3" s="1"/>
  <c r="CU233" i="3"/>
  <c r="CV233" i="3"/>
  <c r="CY233" i="3"/>
  <c r="CZ233" i="3"/>
  <c r="DB233" i="3" s="1"/>
  <c r="DA233" i="3"/>
  <c r="DC233" i="3"/>
  <c r="DF233" i="3"/>
  <c r="DI233" i="3"/>
  <c r="DJ233" i="3" s="1"/>
  <c r="A234" i="3"/>
  <c r="Y234" i="3"/>
  <c r="CY234" i="3"/>
  <c r="CZ234" i="3"/>
  <c r="DA234" i="3"/>
  <c r="DB234" i="3"/>
  <c r="DC234" i="3"/>
  <c r="A235" i="3"/>
  <c r="Y235" i="3"/>
  <c r="CX235" i="3"/>
  <c r="DG235" i="3" s="1"/>
  <c r="CY235" i="3"/>
  <c r="CZ235" i="3"/>
  <c r="DB235" i="3" s="1"/>
  <c r="DA235" i="3"/>
  <c r="DC235" i="3"/>
  <c r="DF235" i="3"/>
  <c r="DJ235" i="3" s="1"/>
  <c r="DI235" i="3"/>
  <c r="A236" i="3"/>
  <c r="Y236" i="3"/>
  <c r="CX236" i="3" s="1"/>
  <c r="CY236" i="3"/>
  <c r="CZ236" i="3"/>
  <c r="DB236" i="3" s="1"/>
  <c r="DA236" i="3"/>
  <c r="DC236" i="3"/>
  <c r="DH236" i="3"/>
  <c r="A237" i="3"/>
  <c r="Y237" i="3"/>
  <c r="CX237" i="3" s="1"/>
  <c r="CU237" i="3"/>
  <c r="CV237" i="3"/>
  <c r="CY237" i="3"/>
  <c r="CZ237" i="3"/>
  <c r="DB237" i="3" s="1"/>
  <c r="DA237" i="3"/>
  <c r="DC237" i="3"/>
  <c r="A238" i="3"/>
  <c r="Y238" i="3"/>
  <c r="CW238" i="3" s="1"/>
  <c r="CX238" i="3"/>
  <c r="CY238" i="3"/>
  <c r="CZ238" i="3"/>
  <c r="DA238" i="3"/>
  <c r="DB238" i="3"/>
  <c r="DC238" i="3"/>
  <c r="DH238" i="3"/>
  <c r="A239" i="3"/>
  <c r="Y239" i="3"/>
  <c r="CX239" i="3" s="1"/>
  <c r="CY239" i="3"/>
  <c r="CZ239" i="3"/>
  <c r="DB239" i="3" s="1"/>
  <c r="DA239" i="3"/>
  <c r="DC239" i="3"/>
  <c r="DG239" i="3"/>
  <c r="DH239" i="3"/>
  <c r="A240" i="3"/>
  <c r="Y240" i="3"/>
  <c r="CX240" i="3" s="1"/>
  <c r="CY240" i="3"/>
  <c r="CZ240" i="3"/>
  <c r="DA240" i="3"/>
  <c r="DB240" i="3"/>
  <c r="DC240" i="3"/>
  <c r="DF240" i="3"/>
  <c r="DJ240" i="3" s="1"/>
  <c r="DG240" i="3"/>
  <c r="A241" i="3"/>
  <c r="Y241" i="3"/>
  <c r="CY241" i="3"/>
  <c r="CZ241" i="3"/>
  <c r="DA241" i="3"/>
  <c r="DB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B248" i="3" s="1"/>
  <c r="DA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U251" i="3"/>
  <c r="CV251" i="3"/>
  <c r="CX251" i="3"/>
  <c r="DF251" i="3" s="1"/>
  <c r="CY251" i="3"/>
  <c r="CZ251" i="3"/>
  <c r="DA251" i="3"/>
  <c r="DB251" i="3"/>
  <c r="DC251" i="3"/>
  <c r="DG251" i="3"/>
  <c r="A252" i="3"/>
  <c r="Y252" i="3"/>
  <c r="CX252" i="3"/>
  <c r="CY252" i="3"/>
  <c r="CZ252" i="3"/>
  <c r="DB252" i="3" s="1"/>
  <c r="DA252" i="3"/>
  <c r="DC252" i="3"/>
  <c r="A253" i="3"/>
  <c r="Y253" i="3"/>
  <c r="CX253" i="3" s="1"/>
  <c r="CY253" i="3"/>
  <c r="CZ253" i="3"/>
  <c r="DB253" i="3" s="1"/>
  <c r="DA253" i="3"/>
  <c r="DC253" i="3"/>
  <c r="DH253" i="3"/>
  <c r="A254" i="3"/>
  <c r="Y254" i="3"/>
  <c r="CX254" i="3"/>
  <c r="DG254" i="3" s="1"/>
  <c r="CY254" i="3"/>
  <c r="CZ254" i="3"/>
  <c r="DA254" i="3"/>
  <c r="DB254" i="3"/>
  <c r="DC254" i="3"/>
  <c r="A255" i="3"/>
  <c r="Y255" i="3"/>
  <c r="CU255" i="3"/>
  <c r="CY255" i="3"/>
  <c r="CZ255" i="3"/>
  <c r="DA255" i="3"/>
  <c r="DB255" i="3"/>
  <c r="DC255" i="3"/>
  <c r="A256" i="3"/>
  <c r="Y256" i="3"/>
  <c r="CX256" i="3"/>
  <c r="CY256" i="3"/>
  <c r="CZ256" i="3"/>
  <c r="DA256" i="3"/>
  <c r="DB256" i="3"/>
  <c r="DC256" i="3"/>
  <c r="A257" i="3"/>
  <c r="Y257" i="3"/>
  <c r="CX257" i="3" s="1"/>
  <c r="CY257" i="3"/>
  <c r="CZ257" i="3"/>
  <c r="DB257" i="3" s="1"/>
  <c r="DA257" i="3"/>
  <c r="DC257" i="3"/>
  <c r="DG257" i="3"/>
  <c r="A258" i="3"/>
  <c r="Y258" i="3"/>
  <c r="CX258" i="3" s="1"/>
  <c r="CY258" i="3"/>
  <c r="CZ258" i="3"/>
  <c r="DA258" i="3"/>
  <c r="DB258" i="3"/>
  <c r="DC258" i="3"/>
  <c r="DF258" i="3"/>
  <c r="DJ258" i="3" s="1"/>
  <c r="A259" i="3"/>
  <c r="Y259" i="3"/>
  <c r="CU259" i="3"/>
  <c r="CV259" i="3"/>
  <c r="CX259" i="3"/>
  <c r="DF259" i="3" s="1"/>
  <c r="CY259" i="3"/>
  <c r="CZ259" i="3"/>
  <c r="DA259" i="3"/>
  <c r="DB259" i="3"/>
  <c r="DC259" i="3"/>
  <c r="DG259" i="3"/>
  <c r="A260" i="3"/>
  <c r="Y260" i="3"/>
  <c r="CX260" i="3" s="1"/>
  <c r="CW260" i="3"/>
  <c r="CY260" i="3"/>
  <c r="CZ260" i="3"/>
  <c r="DB260" i="3" s="1"/>
  <c r="DA260" i="3"/>
  <c r="DC260" i="3"/>
  <c r="DH260" i="3"/>
  <c r="A261" i="3"/>
  <c r="Y261" i="3"/>
  <c r="CX261" i="3"/>
  <c r="CY261" i="3"/>
  <c r="CZ261" i="3"/>
  <c r="DA261" i="3"/>
  <c r="DB261" i="3"/>
  <c r="DC261" i="3"/>
  <c r="DG261" i="3"/>
  <c r="A262" i="3"/>
  <c r="Y262" i="3"/>
  <c r="CX262" i="3"/>
  <c r="CY262" i="3"/>
  <c r="CZ262" i="3"/>
  <c r="DA262" i="3"/>
  <c r="DB262" i="3"/>
  <c r="DC262" i="3"/>
  <c r="A263" i="3"/>
  <c r="Y263" i="3"/>
  <c r="CX263" i="3" s="1"/>
  <c r="CY263" i="3"/>
  <c r="CZ263" i="3"/>
  <c r="DB263" i="3" s="1"/>
  <c r="DA263" i="3"/>
  <c r="DC263" i="3"/>
  <c r="A264" i="3"/>
  <c r="Y264" i="3"/>
  <c r="CX264" i="3" s="1"/>
  <c r="CY264" i="3"/>
  <c r="CZ264" i="3"/>
  <c r="DA264" i="3"/>
  <c r="DB264" i="3"/>
  <c r="DC264" i="3"/>
  <c r="DG264" i="3"/>
  <c r="DI264" i="3"/>
  <c r="A265" i="3"/>
  <c r="Y265" i="3"/>
  <c r="CX265" i="3"/>
  <c r="DG265" i="3" s="1"/>
  <c r="CY265" i="3"/>
  <c r="CZ265" i="3"/>
  <c r="DA265" i="3"/>
  <c r="DB265" i="3"/>
  <c r="DC265" i="3"/>
  <c r="DI265" i="3"/>
  <c r="A266" i="3"/>
  <c r="Y266" i="3"/>
  <c r="CX266" i="3" s="1"/>
  <c r="CY266" i="3"/>
  <c r="CZ266" i="3"/>
  <c r="DB266" i="3" s="1"/>
  <c r="DA266" i="3"/>
  <c r="DC266" i="3"/>
  <c r="DG266" i="3"/>
  <c r="DH266" i="3"/>
  <c r="A267" i="3"/>
  <c r="Y267" i="3"/>
  <c r="CX267" i="3" s="1"/>
  <c r="CY267" i="3"/>
  <c r="CZ267" i="3"/>
  <c r="DA267" i="3"/>
  <c r="DB267" i="3"/>
  <c r="DC267" i="3"/>
  <c r="A268" i="3"/>
  <c r="Y268" i="3"/>
  <c r="CX268" i="3"/>
  <c r="CY268" i="3"/>
  <c r="CZ268" i="3"/>
  <c r="DB268" i="3" s="1"/>
  <c r="DA268" i="3"/>
  <c r="DC268" i="3"/>
  <c r="DI268" i="3"/>
  <c r="A269" i="3"/>
  <c r="Y269" i="3"/>
  <c r="CX269" i="3" s="1"/>
  <c r="CY269" i="3"/>
  <c r="CZ269" i="3"/>
  <c r="DA269" i="3"/>
  <c r="DB269" i="3"/>
  <c r="DC269" i="3"/>
  <c r="DH269" i="3"/>
  <c r="A270" i="3"/>
  <c r="Y270" i="3"/>
  <c r="CX270" i="3"/>
  <c r="CY270" i="3"/>
  <c r="CZ270" i="3"/>
  <c r="DA270" i="3"/>
  <c r="DB270" i="3"/>
  <c r="DC270" i="3"/>
  <c r="DG270" i="3"/>
  <c r="A271" i="3"/>
  <c r="Y271" i="3"/>
  <c r="CX271" i="3"/>
  <c r="CY271" i="3"/>
  <c r="CZ271" i="3"/>
  <c r="DB271" i="3" s="1"/>
  <c r="DA271" i="3"/>
  <c r="DC271" i="3"/>
  <c r="A272" i="3"/>
  <c r="Y272" i="3"/>
  <c r="CX272" i="3" s="1"/>
  <c r="CY272" i="3"/>
  <c r="CZ272" i="3"/>
  <c r="DB272" i="3" s="1"/>
  <c r="DA272" i="3"/>
  <c r="DC272" i="3"/>
  <c r="A273" i="3"/>
  <c r="Y273" i="3"/>
  <c r="CX273" i="3"/>
  <c r="CY273" i="3"/>
  <c r="CZ273" i="3"/>
  <c r="DA273" i="3"/>
  <c r="DB273" i="3"/>
  <c r="DC273" i="3"/>
  <c r="DG273" i="3"/>
  <c r="DI273" i="3"/>
  <c r="A274" i="3"/>
  <c r="Y274" i="3"/>
  <c r="CU274" i="3"/>
  <c r="CY274" i="3"/>
  <c r="CZ274" i="3"/>
  <c r="DA274" i="3"/>
  <c r="DB274" i="3"/>
  <c r="DC274" i="3"/>
  <c r="A275" i="3"/>
  <c r="Y275" i="3"/>
  <c r="CW275" i="3"/>
  <c r="CX275" i="3"/>
  <c r="DI275" i="3" s="1"/>
  <c r="CY275" i="3"/>
  <c r="CZ275" i="3"/>
  <c r="DA275" i="3"/>
  <c r="DB275" i="3"/>
  <c r="DC275" i="3"/>
  <c r="DG275" i="3"/>
  <c r="DJ275" i="3" s="1"/>
  <c r="DH275" i="3"/>
  <c r="A276" i="3"/>
  <c r="Y276" i="3"/>
  <c r="CX276" i="3" s="1"/>
  <c r="CY276" i="3"/>
  <c r="CZ276" i="3"/>
  <c r="DA276" i="3"/>
  <c r="DB276" i="3"/>
  <c r="DC276" i="3"/>
  <c r="DF276" i="3"/>
  <c r="DJ276" i="3" s="1"/>
  <c r="DG276" i="3"/>
  <c r="A277" i="3"/>
  <c r="Y277" i="3"/>
  <c r="CX277" i="3"/>
  <c r="CY277" i="3"/>
  <c r="CZ277" i="3"/>
  <c r="DB277" i="3" s="1"/>
  <c r="DA277" i="3"/>
  <c r="DC277" i="3"/>
  <c r="DF277" i="3"/>
  <c r="DJ277" i="3" s="1"/>
  <c r="DI277" i="3"/>
  <c r="A278" i="3"/>
  <c r="Y278" i="3"/>
  <c r="CX278" i="3" s="1"/>
  <c r="CY278" i="3"/>
  <c r="CZ278" i="3"/>
  <c r="DB278" i="3" s="1"/>
  <c r="DA278" i="3"/>
  <c r="DC278" i="3"/>
  <c r="DH278" i="3"/>
  <c r="A279" i="3"/>
  <c r="Y279" i="3"/>
  <c r="CX279" i="3"/>
  <c r="CY279" i="3"/>
  <c r="CZ279" i="3"/>
  <c r="DA279" i="3"/>
  <c r="DB279" i="3"/>
  <c r="DC279" i="3"/>
  <c r="DG279" i="3"/>
  <c r="A280" i="3"/>
  <c r="Y280" i="3"/>
  <c r="CX280" i="3" s="1"/>
  <c r="CY280" i="3"/>
  <c r="CZ280" i="3"/>
  <c r="DB280" i="3" s="1"/>
  <c r="DA280" i="3"/>
  <c r="DC280" i="3"/>
  <c r="A281" i="3"/>
  <c r="Y281" i="3"/>
  <c r="CX281" i="3" s="1"/>
  <c r="CY281" i="3"/>
  <c r="CZ281" i="3"/>
  <c r="DB281" i="3" s="1"/>
  <c r="DA281" i="3"/>
  <c r="DC281" i="3"/>
  <c r="A282" i="3"/>
  <c r="Y282" i="3"/>
  <c r="CX282" i="3"/>
  <c r="CY282" i="3"/>
  <c r="CZ282" i="3"/>
  <c r="DA282" i="3"/>
  <c r="DB282" i="3"/>
  <c r="DC282" i="3"/>
  <c r="DG282" i="3"/>
  <c r="A283" i="3"/>
  <c r="Y283" i="3"/>
  <c r="CX283" i="3"/>
  <c r="DG283" i="3" s="1"/>
  <c r="CY283" i="3"/>
  <c r="CZ283" i="3"/>
  <c r="DA283" i="3"/>
  <c r="DB283" i="3"/>
  <c r="DC283" i="3"/>
  <c r="DH283" i="3"/>
  <c r="A284" i="3"/>
  <c r="Y284" i="3"/>
  <c r="CX284" i="3" s="1"/>
  <c r="CY284" i="3"/>
  <c r="CZ284" i="3"/>
  <c r="DB284" i="3" s="1"/>
  <c r="DA284" i="3"/>
  <c r="DC284" i="3"/>
  <c r="DG284" i="3"/>
  <c r="DH284" i="3"/>
  <c r="A285" i="3"/>
  <c r="Y285" i="3"/>
  <c r="CX285" i="3" s="1"/>
  <c r="DH285" i="3" s="1"/>
  <c r="CY285" i="3"/>
  <c r="CZ285" i="3"/>
  <c r="DA285" i="3"/>
  <c r="DB285" i="3"/>
  <c r="DC285" i="3"/>
  <c r="DI285" i="3"/>
  <c r="A286" i="3"/>
  <c r="Y286" i="3"/>
  <c r="CX286" i="3"/>
  <c r="DG286" i="3" s="1"/>
  <c r="CY286" i="3"/>
  <c r="CZ286" i="3"/>
  <c r="DA286" i="3"/>
  <c r="DB286" i="3"/>
  <c r="DC286" i="3"/>
  <c r="DI286" i="3"/>
  <c r="A287" i="3"/>
  <c r="Y287" i="3"/>
  <c r="CX287" i="3" s="1"/>
  <c r="CY287" i="3"/>
  <c r="CZ287" i="3"/>
  <c r="DB287" i="3" s="1"/>
  <c r="DA287" i="3"/>
  <c r="DC287" i="3"/>
  <c r="DG287" i="3"/>
  <c r="DH287" i="3"/>
  <c r="A288" i="3"/>
  <c r="Y288" i="3"/>
  <c r="CX288" i="3" s="1"/>
  <c r="CY288" i="3"/>
  <c r="CZ288" i="3"/>
  <c r="DA288" i="3"/>
  <c r="DB288" i="3"/>
  <c r="DC288" i="3"/>
  <c r="A289" i="3"/>
  <c r="Y289" i="3"/>
  <c r="CU289" i="3"/>
  <c r="CV289" i="3"/>
  <c r="CX289" i="3"/>
  <c r="CY289" i="3"/>
  <c r="CZ289" i="3"/>
  <c r="DA289" i="3"/>
  <c r="DB289" i="3"/>
  <c r="DC289" i="3"/>
  <c r="A290" i="3"/>
  <c r="Y290" i="3"/>
  <c r="CX290" i="3" s="1"/>
  <c r="CY290" i="3"/>
  <c r="CZ290" i="3"/>
  <c r="DB290" i="3" s="1"/>
  <c r="DA290" i="3"/>
  <c r="DC290" i="3"/>
  <c r="A291" i="3"/>
  <c r="Y291" i="3"/>
  <c r="CX291" i="3"/>
  <c r="CY291" i="3"/>
  <c r="CZ291" i="3"/>
  <c r="DA291" i="3"/>
  <c r="DB291" i="3"/>
  <c r="DC291" i="3"/>
  <c r="DG291" i="3"/>
  <c r="A292" i="3"/>
  <c r="Y292" i="3"/>
  <c r="CX292" i="3"/>
  <c r="DG292" i="3" s="1"/>
  <c r="CY292" i="3"/>
  <c r="CZ292" i="3"/>
  <c r="DA292" i="3"/>
  <c r="DB292" i="3"/>
  <c r="DC292" i="3"/>
  <c r="DF292" i="3"/>
  <c r="DJ292" i="3" s="1"/>
  <c r="DH292" i="3"/>
  <c r="A293" i="3"/>
  <c r="Y293" i="3"/>
  <c r="CX293" i="3" s="1"/>
  <c r="DG293" i="3" s="1"/>
  <c r="CY293" i="3"/>
  <c r="CZ293" i="3"/>
  <c r="DB293" i="3" s="1"/>
  <c r="DA293" i="3"/>
  <c r="DC293" i="3"/>
  <c r="A294" i="3"/>
  <c r="Y294" i="3"/>
  <c r="CX294" i="3" s="1"/>
  <c r="CY294" i="3"/>
  <c r="CZ294" i="3"/>
  <c r="DA294" i="3"/>
  <c r="DB294" i="3"/>
  <c r="DC294" i="3"/>
  <c r="A295" i="3"/>
  <c r="Y295" i="3"/>
  <c r="CX295" i="3"/>
  <c r="CY295" i="3"/>
  <c r="CZ295" i="3"/>
  <c r="DA295" i="3"/>
  <c r="DB295" i="3"/>
  <c r="DC295" i="3"/>
  <c r="A296" i="3"/>
  <c r="Y296" i="3"/>
  <c r="CV296" i="3" s="1"/>
  <c r="CU296" i="3"/>
  <c r="CX296" i="3"/>
  <c r="CY296" i="3"/>
  <c r="CZ296" i="3"/>
  <c r="DB296" i="3" s="1"/>
  <c r="DA296" i="3"/>
  <c r="DC296" i="3"/>
  <c r="A297" i="3"/>
  <c r="Y297" i="3"/>
  <c r="CW297" i="3" s="1"/>
  <c r="CY297" i="3"/>
  <c r="CZ297" i="3"/>
  <c r="DA297" i="3"/>
  <c r="DB297" i="3"/>
  <c r="DC297" i="3"/>
  <c r="A298" i="3"/>
  <c r="Y298" i="3"/>
  <c r="CX298" i="3" s="1"/>
  <c r="CY298" i="3"/>
  <c r="CZ298" i="3"/>
  <c r="DB298" i="3" s="1"/>
  <c r="DA298" i="3"/>
  <c r="DC298" i="3"/>
  <c r="DF298" i="3"/>
  <c r="DJ298" i="3" s="1"/>
  <c r="A299" i="3"/>
  <c r="Y299" i="3"/>
  <c r="CX299" i="3" s="1"/>
  <c r="DH299" i="3" s="1"/>
  <c r="CY299" i="3"/>
  <c r="CZ299" i="3"/>
  <c r="DB299" i="3" s="1"/>
  <c r="DA299" i="3"/>
  <c r="DC299" i="3"/>
  <c r="A300" i="3"/>
  <c r="Y300" i="3"/>
  <c r="CX300" i="3"/>
  <c r="CY300" i="3"/>
  <c r="CZ300" i="3"/>
  <c r="DA300" i="3"/>
  <c r="DB300" i="3"/>
  <c r="DC300" i="3"/>
  <c r="A301" i="3"/>
  <c r="Y301" i="3"/>
  <c r="CX301" i="3"/>
  <c r="CY301" i="3"/>
  <c r="CZ301" i="3"/>
  <c r="DA301" i="3"/>
  <c r="DB301" i="3"/>
  <c r="DC301" i="3"/>
  <c r="A302" i="3"/>
  <c r="Y302" i="3"/>
  <c r="CX302" i="3" s="1"/>
  <c r="CY302" i="3"/>
  <c r="CZ302" i="3"/>
  <c r="DB302" i="3" s="1"/>
  <c r="DA302" i="3"/>
  <c r="DC302" i="3"/>
  <c r="DH302" i="3"/>
  <c r="A303" i="3"/>
  <c r="Y303" i="3"/>
  <c r="CU303" i="3"/>
  <c r="CV303" i="3"/>
  <c r="CX303" i="3"/>
  <c r="DI303" i="3" s="1"/>
  <c r="DJ303" i="3" s="1"/>
  <c r="CY303" i="3"/>
  <c r="CZ303" i="3"/>
  <c r="DB303" i="3" s="1"/>
  <c r="DA303" i="3"/>
  <c r="DC303" i="3"/>
  <c r="DG303" i="3"/>
  <c r="DH303" i="3"/>
  <c r="A304" i="3"/>
  <c r="Y304" i="3"/>
  <c r="CX304" i="3" s="1"/>
  <c r="CU304" i="3"/>
  <c r="CV304" i="3"/>
  <c r="CY304" i="3"/>
  <c r="CZ304" i="3"/>
  <c r="DA304" i="3"/>
  <c r="DB304" i="3"/>
  <c r="DC304" i="3"/>
  <c r="A305" i="3"/>
  <c r="Y305" i="3"/>
  <c r="CX305" i="3" s="1"/>
  <c r="CU305" i="3"/>
  <c r="CV305" i="3"/>
  <c r="CY305" i="3"/>
  <c r="CZ305" i="3"/>
  <c r="DB305" i="3" s="1"/>
  <c r="DA305" i="3"/>
  <c r="DC305" i="3"/>
  <c r="DH305" i="3"/>
  <c r="A306" i="3"/>
  <c r="Y306" i="3"/>
  <c r="CW306" i="3"/>
  <c r="CX306" i="3"/>
  <c r="DG306" i="3" s="1"/>
  <c r="DJ306" i="3" s="1"/>
  <c r="CY306" i="3"/>
  <c r="CZ306" i="3"/>
  <c r="DA306" i="3"/>
  <c r="DB306" i="3"/>
  <c r="DC306" i="3"/>
  <c r="DF306" i="3"/>
  <c r="DH306" i="3"/>
  <c r="DI306" i="3"/>
  <c r="A307" i="3"/>
  <c r="Y307" i="3"/>
  <c r="CY307" i="3"/>
  <c r="CZ307" i="3"/>
  <c r="DA307" i="3"/>
  <c r="DB307" i="3"/>
  <c r="DC307" i="3"/>
  <c r="A308" i="3"/>
  <c r="Y308" i="3"/>
  <c r="CW308" i="3"/>
  <c r="CX308" i="3"/>
  <c r="DG308" i="3" s="1"/>
  <c r="DJ308" i="3" s="1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W310" i="3"/>
  <c r="CX310" i="3"/>
  <c r="CY310" i="3"/>
  <c r="CZ310" i="3"/>
  <c r="DA310" i="3"/>
  <c r="DB310" i="3"/>
  <c r="DC310" i="3"/>
  <c r="A311" i="3"/>
  <c r="Y311" i="3"/>
  <c r="CX311" i="3" s="1"/>
  <c r="DG311" i="3" s="1"/>
  <c r="DJ311" i="3" s="1"/>
  <c r="CW311" i="3"/>
  <c r="CY311" i="3"/>
  <c r="CZ311" i="3"/>
  <c r="DB311" i="3" s="1"/>
  <c r="DA311" i="3"/>
  <c r="DC311" i="3"/>
  <c r="DI311" i="3"/>
  <c r="A312" i="3"/>
  <c r="Y312" i="3"/>
  <c r="CW312" i="3" s="1"/>
  <c r="CX312" i="3"/>
  <c r="CY312" i="3"/>
  <c r="CZ312" i="3"/>
  <c r="DA312" i="3"/>
  <c r="DB312" i="3"/>
  <c r="DC312" i="3"/>
  <c r="A313" i="3"/>
  <c r="Y313" i="3"/>
  <c r="CX313" i="3" s="1"/>
  <c r="CY313" i="3"/>
  <c r="CZ313" i="3"/>
  <c r="DB313" i="3" s="1"/>
  <c r="DA313" i="3"/>
  <c r="DC313" i="3"/>
  <c r="A314" i="3"/>
  <c r="Y314" i="3"/>
  <c r="CX314" i="3" s="1"/>
  <c r="CY314" i="3"/>
  <c r="CZ314" i="3"/>
  <c r="DA314" i="3"/>
  <c r="DB314" i="3"/>
  <c r="DC314" i="3"/>
  <c r="A315" i="3"/>
  <c r="Y315" i="3"/>
  <c r="CX315" i="3"/>
  <c r="CY315" i="3"/>
  <c r="CZ315" i="3"/>
  <c r="DA315" i="3"/>
  <c r="DB315" i="3"/>
  <c r="DC315" i="3"/>
  <c r="A316" i="3"/>
  <c r="Y316" i="3"/>
  <c r="CX316" i="3" s="1"/>
  <c r="CY316" i="3"/>
  <c r="CZ316" i="3"/>
  <c r="DB316" i="3" s="1"/>
  <c r="DA316" i="3"/>
  <c r="DC316" i="3"/>
  <c r="A317" i="3"/>
  <c r="Y317" i="3"/>
  <c r="CX317" i="3" s="1"/>
  <c r="CY317" i="3"/>
  <c r="CZ317" i="3"/>
  <c r="DB317" i="3" s="1"/>
  <c r="DA317" i="3"/>
  <c r="DC317" i="3"/>
  <c r="A318" i="3"/>
  <c r="Y318" i="3"/>
  <c r="CX318" i="3" s="1"/>
  <c r="CY318" i="3"/>
  <c r="CZ318" i="3"/>
  <c r="DB318" i="3" s="1"/>
  <c r="DA318" i="3"/>
  <c r="DC318" i="3"/>
  <c r="A319" i="3"/>
  <c r="Y319" i="3"/>
  <c r="CX319" i="3"/>
  <c r="CY319" i="3"/>
  <c r="CZ319" i="3"/>
  <c r="DA319" i="3"/>
  <c r="DB319" i="3"/>
  <c r="DC319" i="3"/>
  <c r="DF319" i="3"/>
  <c r="DG319" i="3"/>
  <c r="DH319" i="3"/>
  <c r="DI319" i="3"/>
  <c r="DJ319" i="3"/>
  <c r="A320" i="3"/>
  <c r="Y320" i="3"/>
  <c r="CX320" i="3"/>
  <c r="DF320" i="3" s="1"/>
  <c r="DJ320" i="3" s="1"/>
  <c r="CY320" i="3"/>
  <c r="CZ320" i="3"/>
  <c r="DB320" i="3" s="1"/>
  <c r="DA320" i="3"/>
  <c r="DC320" i="3"/>
  <c r="DH320" i="3"/>
  <c r="DI320" i="3"/>
  <c r="A321" i="3"/>
  <c r="Y321" i="3"/>
  <c r="CV321" i="3" s="1"/>
  <c r="CU321" i="3"/>
  <c r="CY321" i="3"/>
  <c r="CZ321" i="3"/>
  <c r="DB321" i="3" s="1"/>
  <c r="DA321" i="3"/>
  <c r="DC321" i="3"/>
  <c r="A322" i="3"/>
  <c r="Y322" i="3"/>
  <c r="CW322" i="3" s="1"/>
  <c r="CY322" i="3"/>
  <c r="CZ322" i="3"/>
  <c r="DA322" i="3"/>
  <c r="DB322" i="3"/>
  <c r="DC322" i="3"/>
  <c r="A323" i="3"/>
  <c r="Y323" i="3"/>
  <c r="CW323" i="3" s="1"/>
  <c r="CY323" i="3"/>
  <c r="CZ323" i="3"/>
  <c r="DB323" i="3" s="1"/>
  <c r="DA323" i="3"/>
  <c r="DC323" i="3"/>
  <c r="A324" i="3"/>
  <c r="Y324" i="3"/>
  <c r="CW324" i="3"/>
  <c r="CX324" i="3"/>
  <c r="CY324" i="3"/>
  <c r="CZ324" i="3"/>
  <c r="DB324" i="3" s="1"/>
  <c r="DA324" i="3"/>
  <c r="DC324" i="3"/>
  <c r="A325" i="3"/>
  <c r="Y325" i="3"/>
  <c r="CY325" i="3"/>
  <c r="CZ325" i="3"/>
  <c r="DA325" i="3"/>
  <c r="DB325" i="3"/>
  <c r="DC325" i="3"/>
  <c r="A326" i="3"/>
  <c r="Y326" i="3"/>
  <c r="CX326" i="3" s="1"/>
  <c r="CW326" i="3"/>
  <c r="CY326" i="3"/>
  <c r="CZ326" i="3"/>
  <c r="DB326" i="3" s="1"/>
  <c r="DA326" i="3"/>
  <c r="DC326" i="3"/>
  <c r="DG326" i="3"/>
  <c r="DJ326" i="3" s="1"/>
  <c r="DH326" i="3"/>
  <c r="A327" i="3"/>
  <c r="Y327" i="3"/>
  <c r="CW327" i="3"/>
  <c r="CX327" i="3"/>
  <c r="DG327" i="3" s="1"/>
  <c r="DJ327" i="3" s="1"/>
  <c r="CY327" i="3"/>
  <c r="CZ327" i="3"/>
  <c r="DB327" i="3" s="1"/>
  <c r="DA327" i="3"/>
  <c r="DC327" i="3"/>
  <c r="DF327" i="3"/>
  <c r="DI327" i="3"/>
  <c r="A328" i="3"/>
  <c r="Y328" i="3"/>
  <c r="CW328" i="3" s="1"/>
  <c r="CY328" i="3"/>
  <c r="CZ328" i="3"/>
  <c r="DA328" i="3"/>
  <c r="DB328" i="3"/>
  <c r="DC328" i="3"/>
  <c r="A329" i="3"/>
  <c r="Y329" i="3"/>
  <c r="CX329" i="3" s="1"/>
  <c r="CY329" i="3"/>
  <c r="CZ329" i="3"/>
  <c r="DB329" i="3" s="1"/>
  <c r="DA329" i="3"/>
  <c r="DC329" i="3"/>
  <c r="A330" i="3"/>
  <c r="Y330" i="3"/>
  <c r="CX330" i="3" s="1"/>
  <c r="CY330" i="3"/>
  <c r="CZ330" i="3"/>
  <c r="DB330" i="3" s="1"/>
  <c r="DA330" i="3"/>
  <c r="DC330" i="3"/>
  <c r="A331" i="3"/>
  <c r="Y331" i="3"/>
  <c r="CX331" i="3"/>
  <c r="CY331" i="3"/>
  <c r="CZ331" i="3"/>
  <c r="DA331" i="3"/>
  <c r="DB331" i="3"/>
  <c r="DC331" i="3"/>
  <c r="A332" i="3"/>
  <c r="Y332" i="3"/>
  <c r="CX332" i="3"/>
  <c r="CY332" i="3"/>
  <c r="CZ332" i="3"/>
  <c r="DB332" i="3" s="1"/>
  <c r="DA332" i="3"/>
  <c r="DC332" i="3"/>
  <c r="A333" i="3"/>
  <c r="Y333" i="3"/>
  <c r="CX333" i="3" s="1"/>
  <c r="CY333" i="3"/>
  <c r="CZ333" i="3"/>
  <c r="DB333" i="3" s="1"/>
  <c r="DA333" i="3"/>
  <c r="DC333" i="3"/>
  <c r="A334" i="3"/>
  <c r="Y334" i="3"/>
  <c r="CX334" i="3"/>
  <c r="CY334" i="3"/>
  <c r="CZ334" i="3"/>
  <c r="DA334" i="3"/>
  <c r="DB334" i="3"/>
  <c r="DC334" i="3"/>
  <c r="DF334" i="3"/>
  <c r="DG334" i="3"/>
  <c r="DH334" i="3"/>
  <c r="DI334" i="3"/>
  <c r="DJ334" i="3"/>
  <c r="A335" i="3"/>
  <c r="Y335" i="3"/>
  <c r="CX335" i="3"/>
  <c r="DF335" i="3" s="1"/>
  <c r="DJ335" i="3" s="1"/>
  <c r="CY335" i="3"/>
  <c r="CZ335" i="3"/>
  <c r="DB335" i="3" s="1"/>
  <c r="DA335" i="3"/>
  <c r="DC335" i="3"/>
  <c r="DH335" i="3"/>
  <c r="DI335" i="3"/>
  <c r="A336" i="3"/>
  <c r="Y336" i="3"/>
  <c r="CX336" i="3" s="1"/>
  <c r="CY336" i="3"/>
  <c r="CZ336" i="3"/>
  <c r="DB336" i="3" s="1"/>
  <c r="DA336" i="3"/>
  <c r="DC336" i="3"/>
  <c r="DG336" i="3"/>
  <c r="DH336" i="3"/>
  <c r="A337" i="3"/>
  <c r="Y337" i="3"/>
  <c r="CX337" i="3" s="1"/>
  <c r="CU337" i="3"/>
  <c r="CV337" i="3"/>
  <c r="CY337" i="3"/>
  <c r="CZ337" i="3"/>
  <c r="DA337" i="3"/>
  <c r="DB337" i="3"/>
  <c r="DC337" i="3"/>
  <c r="A338" i="3"/>
  <c r="Y338" i="3"/>
  <c r="CW338" i="3"/>
  <c r="CX338" i="3"/>
  <c r="DG338" i="3" s="1"/>
  <c r="DJ338" i="3" s="1"/>
  <c r="CY338" i="3"/>
  <c r="CZ338" i="3"/>
  <c r="DB338" i="3" s="1"/>
  <c r="DA338" i="3"/>
  <c r="DC338" i="3"/>
  <c r="DF338" i="3"/>
  <c r="DI338" i="3"/>
  <c r="A339" i="3"/>
  <c r="Y339" i="3"/>
  <c r="CX339" i="3" s="1"/>
  <c r="CY339" i="3"/>
  <c r="CZ339" i="3"/>
  <c r="DB339" i="3" s="1"/>
  <c r="DA339" i="3"/>
  <c r="DC339" i="3"/>
  <c r="A340" i="3"/>
  <c r="Y340" i="3"/>
  <c r="CX340" i="3" s="1"/>
  <c r="CU340" i="3"/>
  <c r="CV340" i="3"/>
  <c r="CY340" i="3"/>
  <c r="CZ340" i="3"/>
  <c r="DB340" i="3" s="1"/>
  <c r="DA340" i="3"/>
  <c r="DC340" i="3"/>
  <c r="A341" i="3"/>
  <c r="Y341" i="3"/>
  <c r="CW341" i="3"/>
  <c r="CX341" i="3"/>
  <c r="DF341" i="3" s="1"/>
  <c r="CY341" i="3"/>
  <c r="CZ341" i="3"/>
  <c r="DB341" i="3" s="1"/>
  <c r="DA341" i="3"/>
  <c r="DC341" i="3"/>
  <c r="DH341" i="3"/>
  <c r="DI341" i="3"/>
  <c r="A342" i="3"/>
  <c r="Y342" i="3"/>
  <c r="CX342" i="3" s="1"/>
  <c r="CY342" i="3"/>
  <c r="CZ342" i="3"/>
  <c r="DB342" i="3" s="1"/>
  <c r="DA342" i="3"/>
  <c r="DC342" i="3"/>
  <c r="DG342" i="3"/>
  <c r="DH342" i="3"/>
  <c r="A343" i="3"/>
  <c r="Y343" i="3"/>
  <c r="CX343" i="3" s="1"/>
  <c r="CU343" i="3"/>
  <c r="CV343" i="3"/>
  <c r="CY343" i="3"/>
  <c r="CZ343" i="3"/>
  <c r="DA343" i="3"/>
  <c r="DB343" i="3"/>
  <c r="DC343" i="3"/>
  <c r="A344" i="3"/>
  <c r="Y344" i="3"/>
  <c r="CX344" i="3"/>
  <c r="DF344" i="3" s="1"/>
  <c r="DJ344" i="3" s="1"/>
  <c r="CY344" i="3"/>
  <c r="CZ344" i="3"/>
  <c r="DA344" i="3"/>
  <c r="DB344" i="3"/>
  <c r="DC344" i="3"/>
  <c r="DG344" i="3"/>
  <c r="A345" i="3"/>
  <c r="Y345" i="3"/>
  <c r="CX345" i="3" s="1"/>
  <c r="CY345" i="3"/>
  <c r="CZ345" i="3"/>
  <c r="DB345" i="3" s="1"/>
  <c r="DA345" i="3"/>
  <c r="DC345" i="3"/>
  <c r="A346" i="3"/>
  <c r="Y346" i="3"/>
  <c r="CX346" i="3" s="1"/>
  <c r="CY346" i="3"/>
  <c r="CZ346" i="3"/>
  <c r="DB346" i="3" s="1"/>
  <c r="DA346" i="3"/>
  <c r="DC346" i="3"/>
  <c r="A347" i="3"/>
  <c r="Y347" i="3"/>
  <c r="CX347" i="3" s="1"/>
  <c r="CU347" i="3"/>
  <c r="CV347" i="3"/>
  <c r="CY347" i="3"/>
  <c r="CZ347" i="3"/>
  <c r="DB347" i="3" s="1"/>
  <c r="DA347" i="3"/>
  <c r="DC347" i="3"/>
  <c r="A348" i="3"/>
  <c r="Y348" i="3"/>
  <c r="CX348" i="3"/>
  <c r="DH348" i="3" s="1"/>
  <c r="CY348" i="3"/>
  <c r="CZ348" i="3"/>
  <c r="DA348" i="3"/>
  <c r="DB348" i="3"/>
  <c r="DC348" i="3"/>
  <c r="DF348" i="3"/>
  <c r="DG348" i="3"/>
  <c r="DI348" i="3"/>
  <c r="DJ348" i="3"/>
  <c r="A349" i="3"/>
  <c r="Y349" i="3"/>
  <c r="CX349" i="3"/>
  <c r="DF349" i="3" s="1"/>
  <c r="DJ349" i="3" s="1"/>
  <c r="CY349" i="3"/>
  <c r="CZ349" i="3"/>
  <c r="DB349" i="3" s="1"/>
  <c r="DA349" i="3"/>
  <c r="DC349" i="3"/>
  <c r="DH349" i="3"/>
  <c r="DI349" i="3"/>
  <c r="A350" i="3"/>
  <c r="Y350" i="3"/>
  <c r="CX350" i="3" s="1"/>
  <c r="CY350" i="3"/>
  <c r="CZ350" i="3"/>
  <c r="DB350" i="3" s="1"/>
  <c r="DA350" i="3"/>
  <c r="DC350" i="3"/>
  <c r="DG350" i="3"/>
  <c r="DH350" i="3"/>
  <c r="A351" i="3"/>
  <c r="Y351" i="3"/>
  <c r="CX351" i="3" s="1"/>
  <c r="CU351" i="3"/>
  <c r="CV351" i="3"/>
  <c r="CY351" i="3"/>
  <c r="CZ351" i="3"/>
  <c r="DA351" i="3"/>
  <c r="DB351" i="3"/>
  <c r="DC351" i="3"/>
  <c r="A352" i="3"/>
  <c r="Y352" i="3"/>
  <c r="CW352" i="3"/>
  <c r="CX352" i="3"/>
  <c r="DG352" i="3" s="1"/>
  <c r="DJ352" i="3" s="1"/>
  <c r="CY352" i="3"/>
  <c r="CZ352" i="3"/>
  <c r="DB352" i="3" s="1"/>
  <c r="DA352" i="3"/>
  <c r="DC352" i="3"/>
  <c r="DF352" i="3"/>
  <c r="DI352" i="3"/>
  <c r="A353" i="3"/>
  <c r="Y353" i="3"/>
  <c r="CX353" i="3" s="1"/>
  <c r="CY353" i="3"/>
  <c r="CZ353" i="3"/>
  <c r="DB353" i="3" s="1"/>
  <c r="DA353" i="3"/>
  <c r="DC353" i="3"/>
  <c r="A354" i="3"/>
  <c r="Y354" i="3"/>
  <c r="CX354" i="3"/>
  <c r="CY354" i="3"/>
  <c r="CZ354" i="3"/>
  <c r="DA354" i="3"/>
  <c r="DB354" i="3"/>
  <c r="DC354" i="3"/>
  <c r="A355" i="3"/>
  <c r="Y355" i="3"/>
  <c r="CX355" i="3" s="1"/>
  <c r="CY355" i="3"/>
  <c r="CZ355" i="3"/>
  <c r="DB355" i="3" s="1"/>
  <c r="DA355" i="3"/>
  <c r="DC355" i="3"/>
  <c r="A356" i="3"/>
  <c r="Y356" i="3"/>
  <c r="CX356" i="3" s="1"/>
  <c r="CY356" i="3"/>
  <c r="CZ356" i="3"/>
  <c r="DB356" i="3" s="1"/>
  <c r="DA356" i="3"/>
  <c r="DC356" i="3"/>
  <c r="A357" i="3"/>
  <c r="Y357" i="3"/>
  <c r="CX357" i="3"/>
  <c r="DH357" i="3" s="1"/>
  <c r="CY357" i="3"/>
  <c r="CZ357" i="3"/>
  <c r="DA357" i="3"/>
  <c r="DB357" i="3"/>
  <c r="DC357" i="3"/>
  <c r="DF357" i="3"/>
  <c r="DG357" i="3"/>
  <c r="DI357" i="3"/>
  <c r="DJ357" i="3"/>
  <c r="A358" i="3"/>
  <c r="Y358" i="3"/>
  <c r="CX358" i="3"/>
  <c r="CY358" i="3"/>
  <c r="CZ358" i="3"/>
  <c r="DB358" i="3" s="1"/>
  <c r="DA358" i="3"/>
  <c r="DC358" i="3"/>
  <c r="A359" i="3"/>
  <c r="Y359" i="3"/>
  <c r="CX359" i="3" s="1"/>
  <c r="CY359" i="3"/>
  <c r="CZ359" i="3"/>
  <c r="DB359" i="3" s="1"/>
  <c r="DA359" i="3"/>
  <c r="DC359" i="3"/>
  <c r="DG359" i="3"/>
  <c r="A360" i="3"/>
  <c r="Y360" i="3"/>
  <c r="CX360" i="3" s="1"/>
  <c r="DG360" i="3" s="1"/>
  <c r="CY360" i="3"/>
  <c r="CZ360" i="3"/>
  <c r="DA360" i="3"/>
  <c r="DB360" i="3"/>
  <c r="DC360" i="3"/>
  <c r="DF360" i="3"/>
  <c r="DJ360" i="3"/>
  <c r="A361" i="3"/>
  <c r="Y361" i="3"/>
  <c r="CX361" i="3"/>
  <c r="CY361" i="3"/>
  <c r="CZ361" i="3"/>
  <c r="DB361" i="3" s="1"/>
  <c r="DA361" i="3"/>
  <c r="DC361" i="3"/>
  <c r="DF361" i="3"/>
  <c r="DJ361" i="3" s="1"/>
  <c r="DI361" i="3"/>
  <c r="A362" i="3"/>
  <c r="Y362" i="3"/>
  <c r="CX362" i="3" s="1"/>
  <c r="CY362" i="3"/>
  <c r="CZ362" i="3"/>
  <c r="DA362" i="3"/>
  <c r="DB362" i="3"/>
  <c r="DC362" i="3"/>
  <c r="DH362" i="3"/>
  <c r="A363" i="3"/>
  <c r="Y363" i="3"/>
  <c r="CX363" i="3"/>
  <c r="CY363" i="3"/>
  <c r="CZ363" i="3"/>
  <c r="DA363" i="3"/>
  <c r="DB363" i="3"/>
  <c r="DC363" i="3"/>
  <c r="A364" i="3"/>
  <c r="Y364" i="3"/>
  <c r="CX364" i="3" s="1"/>
  <c r="DI364" i="3" s="1"/>
  <c r="CY364" i="3"/>
  <c r="CZ364" i="3"/>
  <c r="DB364" i="3" s="1"/>
  <c r="DA364" i="3"/>
  <c r="DC364" i="3"/>
  <c r="DF364" i="3"/>
  <c r="DJ364" i="3" s="1"/>
  <c r="A365" i="3"/>
  <c r="Y365" i="3"/>
  <c r="CX365" i="3" s="1"/>
  <c r="CY365" i="3"/>
  <c r="CZ365" i="3"/>
  <c r="DB365" i="3" s="1"/>
  <c r="DA365" i="3"/>
  <c r="DC365" i="3"/>
  <c r="A366" i="3"/>
  <c r="Y366" i="3"/>
  <c r="CU366" i="3"/>
  <c r="CV366" i="3"/>
  <c r="CX366" i="3"/>
  <c r="DF366" i="3" s="1"/>
  <c r="CY366" i="3"/>
  <c r="CZ366" i="3"/>
  <c r="DB366" i="3" s="1"/>
  <c r="DA366" i="3"/>
  <c r="DC366" i="3"/>
  <c r="DG366" i="3"/>
  <c r="DH366" i="3"/>
  <c r="A367" i="3"/>
  <c r="Y367" i="3"/>
  <c r="CW367" i="3" s="1"/>
  <c r="CX367" i="3"/>
  <c r="CY367" i="3"/>
  <c r="CZ367" i="3"/>
  <c r="DB367" i="3" s="1"/>
  <c r="DA367" i="3"/>
  <c r="DC367" i="3"/>
  <c r="A368" i="3"/>
  <c r="Y368" i="3"/>
  <c r="CX368" i="3" s="1"/>
  <c r="CY368" i="3"/>
  <c r="CZ368" i="3"/>
  <c r="DA368" i="3"/>
  <c r="DB368" i="3"/>
  <c r="DC368" i="3"/>
  <c r="DG368" i="3"/>
  <c r="DH368" i="3"/>
  <c r="A369" i="3"/>
  <c r="Y369" i="3"/>
  <c r="CX369" i="3"/>
  <c r="DH369" i="3" s="1"/>
  <c r="CY369" i="3"/>
  <c r="CZ369" i="3"/>
  <c r="DA369" i="3"/>
  <c r="DB369" i="3"/>
  <c r="DC369" i="3"/>
  <c r="DF369" i="3"/>
  <c r="DG369" i="3"/>
  <c r="DJ369" i="3"/>
  <c r="A370" i="3"/>
  <c r="Y370" i="3"/>
  <c r="CX370" i="3"/>
  <c r="CY370" i="3"/>
  <c r="CZ370" i="3"/>
  <c r="DB370" i="3" s="1"/>
  <c r="DA370" i="3"/>
  <c r="DC370" i="3"/>
  <c r="DF370" i="3"/>
  <c r="DJ370" i="3" s="1"/>
  <c r="DI370" i="3"/>
  <c r="A371" i="3"/>
  <c r="Y371" i="3"/>
  <c r="CX371" i="3" s="1"/>
  <c r="CY371" i="3"/>
  <c r="CZ371" i="3"/>
  <c r="DA371" i="3"/>
  <c r="DB371" i="3"/>
  <c r="DC371" i="3"/>
  <c r="DH371" i="3"/>
  <c r="A372" i="3"/>
  <c r="Y372" i="3"/>
  <c r="CX372" i="3"/>
  <c r="CY372" i="3"/>
  <c r="CZ372" i="3"/>
  <c r="DA372" i="3"/>
  <c r="DB372" i="3"/>
  <c r="DC372" i="3"/>
  <c r="A373" i="3"/>
  <c r="Y373" i="3"/>
  <c r="CX373" i="3" s="1"/>
  <c r="DI373" i="3" s="1"/>
  <c r="CY373" i="3"/>
  <c r="CZ373" i="3"/>
  <c r="DB373" i="3" s="1"/>
  <c r="DA373" i="3"/>
  <c r="DC373" i="3"/>
  <c r="DF373" i="3"/>
  <c r="DJ373" i="3" s="1"/>
  <c r="A374" i="3"/>
  <c r="Y374" i="3"/>
  <c r="CX374" i="3" s="1"/>
  <c r="CY374" i="3"/>
  <c r="CZ374" i="3"/>
  <c r="DB374" i="3" s="1"/>
  <c r="DA374" i="3"/>
  <c r="DC374" i="3"/>
  <c r="A375" i="3"/>
  <c r="Y375" i="3"/>
  <c r="CX375" i="3"/>
  <c r="CY375" i="3"/>
  <c r="CZ375" i="3"/>
  <c r="DA375" i="3"/>
  <c r="DB375" i="3"/>
  <c r="DC375" i="3"/>
  <c r="A376" i="3"/>
  <c r="Y376" i="3"/>
  <c r="CX376" i="3"/>
  <c r="CY376" i="3"/>
  <c r="CZ376" i="3"/>
  <c r="DA376" i="3"/>
  <c r="DB376" i="3"/>
  <c r="DC376" i="3"/>
  <c r="A377" i="3"/>
  <c r="Y377" i="3"/>
  <c r="CX377" i="3" s="1"/>
  <c r="CY377" i="3"/>
  <c r="CZ377" i="3"/>
  <c r="DB377" i="3" s="1"/>
  <c r="DA377" i="3"/>
  <c r="DC377" i="3"/>
  <c r="DG377" i="3"/>
  <c r="A378" i="3"/>
  <c r="Y378" i="3"/>
  <c r="CX378" i="3" s="1"/>
  <c r="CY378" i="3"/>
  <c r="CZ378" i="3"/>
  <c r="DA378" i="3"/>
  <c r="DB378" i="3"/>
  <c r="DC378" i="3"/>
  <c r="A379" i="3"/>
  <c r="Y379" i="3"/>
  <c r="CX379" i="3"/>
  <c r="CY379" i="3"/>
  <c r="CZ379" i="3"/>
  <c r="DA379" i="3"/>
  <c r="DB379" i="3"/>
  <c r="DC379" i="3"/>
  <c r="A380" i="3"/>
  <c r="Y380" i="3"/>
  <c r="CX380" i="3" s="1"/>
  <c r="CY380" i="3"/>
  <c r="CZ380" i="3"/>
  <c r="DA380" i="3"/>
  <c r="DB380" i="3"/>
  <c r="DC380" i="3"/>
  <c r="A381" i="3"/>
  <c r="Y381" i="3"/>
  <c r="CU381" i="3"/>
  <c r="CV381" i="3"/>
  <c r="CX381" i="3"/>
  <c r="DF381" i="3" s="1"/>
  <c r="CY381" i="3"/>
  <c r="CZ381" i="3"/>
  <c r="DA381" i="3"/>
  <c r="DB381" i="3"/>
  <c r="DC381" i="3"/>
  <c r="DH381" i="3"/>
  <c r="A382" i="3"/>
  <c r="Y382" i="3"/>
  <c r="CW382" i="3"/>
  <c r="CX382" i="3"/>
  <c r="DG382" i="3" s="1"/>
  <c r="DJ382" i="3" s="1"/>
  <c r="CY382" i="3"/>
  <c r="CZ382" i="3"/>
  <c r="DB382" i="3" s="1"/>
  <c r="DA382" i="3"/>
  <c r="DC382" i="3"/>
  <c r="DF382" i="3"/>
  <c r="DI382" i="3"/>
  <c r="A383" i="3"/>
  <c r="Y383" i="3"/>
  <c r="CX383" i="3" s="1"/>
  <c r="CY383" i="3"/>
  <c r="CZ383" i="3"/>
  <c r="DB383" i="3" s="1"/>
  <c r="DA383" i="3"/>
  <c r="DC383" i="3"/>
  <c r="DH383" i="3"/>
  <c r="A384" i="3"/>
  <c r="Y384" i="3"/>
  <c r="CX384" i="3"/>
  <c r="CY384" i="3"/>
  <c r="CZ384" i="3"/>
  <c r="DA384" i="3"/>
  <c r="DB384" i="3"/>
  <c r="DC384" i="3"/>
  <c r="A385" i="3"/>
  <c r="Y385" i="3"/>
  <c r="CX385" i="3" s="1"/>
  <c r="CY385" i="3"/>
  <c r="CZ385" i="3"/>
  <c r="DB385" i="3" s="1"/>
  <c r="DA385" i="3"/>
  <c r="DC385" i="3"/>
  <c r="A386" i="3"/>
  <c r="Y386" i="3"/>
  <c r="CX386" i="3" s="1"/>
  <c r="CY386" i="3"/>
  <c r="CZ386" i="3"/>
  <c r="DB386" i="3" s="1"/>
  <c r="DA386" i="3"/>
  <c r="DC386" i="3"/>
  <c r="DG386" i="3"/>
  <c r="A387" i="3"/>
  <c r="Y387" i="3"/>
  <c r="CX387" i="3"/>
  <c r="DH387" i="3" s="1"/>
  <c r="CY387" i="3"/>
  <c r="CZ387" i="3"/>
  <c r="DA387" i="3"/>
  <c r="DB387" i="3"/>
  <c r="DC387" i="3"/>
  <c r="DF387" i="3"/>
  <c r="DG387" i="3"/>
  <c r="DI387" i="3"/>
  <c r="DJ387" i="3"/>
  <c r="A388" i="3"/>
  <c r="Y388" i="3"/>
  <c r="CV388" i="3" s="1"/>
  <c r="CU388" i="3"/>
  <c r="CY388" i="3"/>
  <c r="CZ388" i="3"/>
  <c r="DA388" i="3"/>
  <c r="DB388" i="3"/>
  <c r="DC388" i="3"/>
  <c r="A389" i="3"/>
  <c r="Y389" i="3"/>
  <c r="CW389" i="3"/>
  <c r="CX389" i="3"/>
  <c r="DF389" i="3" s="1"/>
  <c r="CY389" i="3"/>
  <c r="CZ389" i="3"/>
  <c r="DB389" i="3" s="1"/>
  <c r="DA389" i="3"/>
  <c r="DC389" i="3"/>
  <c r="DH389" i="3"/>
  <c r="A390" i="3"/>
  <c r="Y390" i="3"/>
  <c r="CX390" i="3"/>
  <c r="CY390" i="3"/>
  <c r="CZ390" i="3"/>
  <c r="DA390" i="3"/>
  <c r="DB390" i="3"/>
  <c r="DC390" i="3"/>
  <c r="A391" i="3"/>
  <c r="Y391" i="3"/>
  <c r="CX391" i="3" s="1"/>
  <c r="CY391" i="3"/>
  <c r="CZ391" i="3"/>
  <c r="DB391" i="3" s="1"/>
  <c r="DA391" i="3"/>
  <c r="DC391" i="3"/>
  <c r="A392" i="3"/>
  <c r="Y392" i="3"/>
  <c r="CX392" i="3" s="1"/>
  <c r="CY392" i="3"/>
  <c r="CZ392" i="3"/>
  <c r="DB392" i="3" s="1"/>
  <c r="DA392" i="3"/>
  <c r="DC392" i="3"/>
  <c r="DH392" i="3"/>
  <c r="A393" i="3"/>
  <c r="Y393" i="3"/>
  <c r="CX393" i="3"/>
  <c r="CY393" i="3"/>
  <c r="CZ393" i="3"/>
  <c r="DA393" i="3"/>
  <c r="DB393" i="3"/>
  <c r="DC393" i="3"/>
  <c r="DG393" i="3"/>
  <c r="DI393" i="3"/>
  <c r="A394" i="3"/>
  <c r="Y394" i="3"/>
  <c r="CX394" i="3" s="1"/>
  <c r="CY394" i="3"/>
  <c r="CZ394" i="3"/>
  <c r="DA394" i="3"/>
  <c r="DB394" i="3"/>
  <c r="DC394" i="3"/>
  <c r="A395" i="3"/>
  <c r="Y395" i="3"/>
  <c r="CU395" i="3"/>
  <c r="CY395" i="3"/>
  <c r="CZ395" i="3"/>
  <c r="DA395" i="3"/>
  <c r="DB395" i="3"/>
  <c r="DC395" i="3"/>
  <c r="A396" i="3"/>
  <c r="Y396" i="3"/>
  <c r="CY396" i="3"/>
  <c r="CZ396" i="3"/>
  <c r="DA396" i="3"/>
  <c r="DB396" i="3"/>
  <c r="DC396" i="3"/>
  <c r="A397" i="3"/>
  <c r="Y397" i="3"/>
  <c r="CW397" i="3"/>
  <c r="CX397" i="3"/>
  <c r="DF397" i="3" s="1"/>
  <c r="CY397" i="3"/>
  <c r="CZ397" i="3"/>
  <c r="DA397" i="3"/>
  <c r="DB397" i="3"/>
  <c r="DC397" i="3"/>
  <c r="DH397" i="3"/>
  <c r="DI397" i="3"/>
  <c r="A398" i="3"/>
  <c r="Y398" i="3"/>
  <c r="CW398" i="3"/>
  <c r="CX398" i="3"/>
  <c r="CY398" i="3"/>
  <c r="CZ398" i="3"/>
  <c r="DB398" i="3" s="1"/>
  <c r="DA398" i="3"/>
  <c r="DC398" i="3"/>
  <c r="DF398" i="3"/>
  <c r="DI398" i="3"/>
  <c r="A399" i="3"/>
  <c r="Y399" i="3"/>
  <c r="CW399" i="3" s="1"/>
  <c r="CX399" i="3"/>
  <c r="CY399" i="3"/>
  <c r="CZ399" i="3"/>
  <c r="DA399" i="3"/>
  <c r="DB399" i="3"/>
  <c r="DC399" i="3"/>
  <c r="A400" i="3"/>
  <c r="Y400" i="3"/>
  <c r="CX400" i="3" s="1"/>
  <c r="CW400" i="3"/>
  <c r="CY400" i="3"/>
  <c r="CZ400" i="3"/>
  <c r="DB400" i="3" s="1"/>
  <c r="DA400" i="3"/>
  <c r="DC400" i="3"/>
  <c r="DG400" i="3"/>
  <c r="DJ400" i="3" s="1"/>
  <c r="DH400" i="3"/>
  <c r="A401" i="3"/>
  <c r="Y401" i="3"/>
  <c r="CW401" i="3" s="1"/>
  <c r="CX401" i="3"/>
  <c r="DG401" i="3" s="1"/>
  <c r="DJ401" i="3" s="1"/>
  <c r="CY401" i="3"/>
  <c r="CZ401" i="3"/>
  <c r="DB401" i="3" s="1"/>
  <c r="DA401" i="3"/>
  <c r="DC401" i="3"/>
  <c r="DF401" i="3"/>
  <c r="DI401" i="3"/>
  <c r="A402" i="3"/>
  <c r="Y402" i="3"/>
  <c r="CY402" i="3"/>
  <c r="CZ402" i="3"/>
  <c r="DA402" i="3"/>
  <c r="DB402" i="3"/>
  <c r="DC402" i="3"/>
  <c r="A403" i="3"/>
  <c r="Y403" i="3"/>
  <c r="CX403" i="3"/>
  <c r="CY403" i="3"/>
  <c r="CZ403" i="3"/>
  <c r="DB403" i="3" s="1"/>
  <c r="DA403" i="3"/>
  <c r="DC403" i="3"/>
  <c r="A404" i="3"/>
  <c r="Y404" i="3"/>
  <c r="CX404" i="3" s="1"/>
  <c r="CY404" i="3"/>
  <c r="CZ404" i="3"/>
  <c r="DA404" i="3"/>
  <c r="DB404" i="3"/>
  <c r="DC404" i="3"/>
  <c r="A405" i="3"/>
  <c r="Y405" i="3"/>
  <c r="CX405" i="3"/>
  <c r="CY405" i="3"/>
  <c r="CZ405" i="3"/>
  <c r="DA405" i="3"/>
  <c r="DB405" i="3"/>
  <c r="DC405" i="3"/>
  <c r="DG405" i="3"/>
  <c r="A406" i="3"/>
  <c r="Y406" i="3"/>
  <c r="CX406" i="3"/>
  <c r="CY406" i="3"/>
  <c r="CZ406" i="3"/>
  <c r="DB406" i="3" s="1"/>
  <c r="DA406" i="3"/>
  <c r="DC406" i="3"/>
  <c r="DF406" i="3"/>
  <c r="DJ406" i="3" s="1"/>
  <c r="DI406" i="3"/>
  <c r="A407" i="3"/>
  <c r="Y407" i="3"/>
  <c r="CX407" i="3" s="1"/>
  <c r="CY407" i="3"/>
  <c r="CZ407" i="3"/>
  <c r="DB407" i="3" s="1"/>
  <c r="DA407" i="3"/>
  <c r="DC407" i="3"/>
  <c r="A408" i="3"/>
  <c r="Y408" i="3"/>
  <c r="CX408" i="3"/>
  <c r="CY408" i="3"/>
  <c r="CZ408" i="3"/>
  <c r="DA408" i="3"/>
  <c r="DB408" i="3"/>
  <c r="DC408" i="3"/>
  <c r="A409" i="3"/>
  <c r="Y409" i="3"/>
  <c r="CX409" i="3"/>
  <c r="DG409" i="3" s="1"/>
  <c r="CY409" i="3"/>
  <c r="CZ409" i="3"/>
  <c r="DA409" i="3"/>
  <c r="DB409" i="3"/>
  <c r="DC409" i="3"/>
  <c r="A410" i="3"/>
  <c r="Y410" i="3"/>
  <c r="CX410" i="3" s="1"/>
  <c r="CY410" i="3"/>
  <c r="CZ410" i="3"/>
  <c r="DB410" i="3" s="1"/>
  <c r="DA410" i="3"/>
  <c r="DC410" i="3"/>
  <c r="DG410" i="3"/>
  <c r="DH410" i="3"/>
  <c r="A411" i="3"/>
  <c r="Y411" i="3"/>
  <c r="CU411" i="3"/>
  <c r="CV411" i="3"/>
  <c r="CX411" i="3"/>
  <c r="DI411" i="3" s="1"/>
  <c r="DJ411" i="3" s="1"/>
  <c r="CY411" i="3"/>
  <c r="CZ411" i="3"/>
  <c r="DA411" i="3"/>
  <c r="DB411" i="3"/>
  <c r="DC411" i="3"/>
  <c r="DG411" i="3"/>
  <c r="DH411" i="3"/>
  <c r="A412" i="3"/>
  <c r="Y412" i="3"/>
  <c r="CW412" i="3" s="1"/>
  <c r="CX412" i="3"/>
  <c r="DG412" i="3" s="1"/>
  <c r="CY412" i="3"/>
  <c r="CZ412" i="3"/>
  <c r="DB412" i="3" s="1"/>
  <c r="DA412" i="3"/>
  <c r="DC412" i="3"/>
  <c r="DF412" i="3"/>
  <c r="DH412" i="3"/>
  <c r="DJ412" i="3"/>
  <c r="A413" i="3"/>
  <c r="Y413" i="3"/>
  <c r="CW413" i="3" s="1"/>
  <c r="CY413" i="3"/>
  <c r="CZ413" i="3"/>
  <c r="DB413" i="3" s="1"/>
  <c r="DA413" i="3"/>
  <c r="DC413" i="3"/>
  <c r="A414" i="3"/>
  <c r="Y414" i="3"/>
  <c r="CW414" i="3"/>
  <c r="CX414" i="3"/>
  <c r="DI414" i="3" s="1"/>
  <c r="CY414" i="3"/>
  <c r="CZ414" i="3"/>
  <c r="DA414" i="3"/>
  <c r="DB414" i="3"/>
  <c r="DC414" i="3"/>
  <c r="DG414" i="3"/>
  <c r="DJ414" i="3" s="1"/>
  <c r="DH414" i="3"/>
  <c r="A415" i="3"/>
  <c r="Y415" i="3"/>
  <c r="CW415" i="3" s="1"/>
  <c r="CY415" i="3"/>
  <c r="CZ415" i="3"/>
  <c r="DB415" i="3" s="1"/>
  <c r="DA415" i="3"/>
  <c r="DC415" i="3"/>
  <c r="A416" i="3"/>
  <c r="Y416" i="3"/>
  <c r="CW416" i="3"/>
  <c r="CX416" i="3"/>
  <c r="DF416" i="3" s="1"/>
  <c r="CY416" i="3"/>
  <c r="CZ416" i="3"/>
  <c r="DA416" i="3"/>
  <c r="DB416" i="3"/>
  <c r="DC416" i="3"/>
  <c r="A417" i="3"/>
  <c r="Y417" i="3"/>
  <c r="CW417" i="3" s="1"/>
  <c r="CY417" i="3"/>
  <c r="CZ417" i="3"/>
  <c r="DB417" i="3" s="1"/>
  <c r="DA417" i="3"/>
  <c r="DC417" i="3"/>
  <c r="A418" i="3"/>
  <c r="Y418" i="3"/>
  <c r="CW418" i="3"/>
  <c r="CX418" i="3"/>
  <c r="CY418" i="3"/>
  <c r="CZ418" i="3"/>
  <c r="DA418" i="3"/>
  <c r="DB418" i="3"/>
  <c r="DC418" i="3"/>
  <c r="A419" i="3"/>
  <c r="Y419" i="3"/>
  <c r="CX419" i="3" s="1"/>
  <c r="CY419" i="3"/>
  <c r="CZ419" i="3"/>
  <c r="DB419" i="3" s="1"/>
  <c r="DA419" i="3"/>
  <c r="DC419" i="3"/>
  <c r="A420" i="3"/>
  <c r="Y420" i="3"/>
  <c r="CX420" i="3" s="1"/>
  <c r="CY420" i="3"/>
  <c r="CZ420" i="3"/>
  <c r="DB420" i="3" s="1"/>
  <c r="DA420" i="3"/>
  <c r="DC420" i="3"/>
  <c r="DI420" i="3"/>
  <c r="A421" i="3"/>
  <c r="Y421" i="3"/>
  <c r="CX421" i="3"/>
  <c r="DG421" i="3" s="1"/>
  <c r="CY421" i="3"/>
  <c r="CZ421" i="3"/>
  <c r="DA421" i="3"/>
  <c r="DB421" i="3"/>
  <c r="DC421" i="3"/>
  <c r="DF421" i="3"/>
  <c r="DJ421" i="3" s="1"/>
  <c r="DH421" i="3"/>
  <c r="DI421" i="3"/>
  <c r="A422" i="3"/>
  <c r="Y422" i="3"/>
  <c r="CX422" i="3"/>
  <c r="DI422" i="3" s="1"/>
  <c r="CY422" i="3"/>
  <c r="CZ422" i="3"/>
  <c r="DA422" i="3"/>
  <c r="DB422" i="3"/>
  <c r="DC422" i="3"/>
  <c r="DG422" i="3"/>
  <c r="DH422" i="3"/>
  <c r="A423" i="3"/>
  <c r="Y423" i="3"/>
  <c r="CX423" i="3" s="1"/>
  <c r="DF423" i="3" s="1"/>
  <c r="DJ423" i="3" s="1"/>
  <c r="CY423" i="3"/>
  <c r="CZ423" i="3"/>
  <c r="DA423" i="3"/>
  <c r="DB423" i="3"/>
  <c r="DC423" i="3"/>
  <c r="A424" i="3"/>
  <c r="Y424" i="3"/>
  <c r="CX424" i="3"/>
  <c r="DG424" i="3" s="1"/>
  <c r="CY424" i="3"/>
  <c r="CZ424" i="3"/>
  <c r="DB424" i="3" s="1"/>
  <c r="DA424" i="3"/>
  <c r="DC424" i="3"/>
  <c r="DF424" i="3"/>
  <c r="DJ424" i="3" s="1"/>
  <c r="DI424" i="3"/>
  <c r="A425" i="3"/>
  <c r="Y425" i="3"/>
  <c r="CX425" i="3"/>
  <c r="DF425" i="3" s="1"/>
  <c r="DJ425" i="3" s="1"/>
  <c r="CY425" i="3"/>
  <c r="CZ425" i="3"/>
  <c r="DA425" i="3"/>
  <c r="DB425" i="3"/>
  <c r="DC425" i="3"/>
  <c r="A426" i="3"/>
  <c r="Y426" i="3"/>
  <c r="CX426" i="3"/>
  <c r="DF426" i="3" s="1"/>
  <c r="DJ426" i="3" s="1"/>
  <c r="CY426" i="3"/>
  <c r="CZ426" i="3"/>
  <c r="DA426" i="3"/>
  <c r="DB426" i="3"/>
  <c r="DC426" i="3"/>
  <c r="A427" i="3"/>
  <c r="Y427" i="3"/>
  <c r="CV427" i="3" s="1"/>
  <c r="CU427" i="3"/>
  <c r="CX427" i="3"/>
  <c r="CY427" i="3"/>
  <c r="CZ427" i="3"/>
  <c r="DA427" i="3"/>
  <c r="DB427" i="3"/>
  <c r="DC427" i="3"/>
  <c r="A428" i="3"/>
  <c r="Y428" i="3"/>
  <c r="CX428" i="3" s="1"/>
  <c r="CW428" i="3"/>
  <c r="CY428" i="3"/>
  <c r="CZ428" i="3"/>
  <c r="DB428" i="3" s="1"/>
  <c r="DA428" i="3"/>
  <c r="DC428" i="3"/>
  <c r="A429" i="3"/>
  <c r="Y429" i="3"/>
  <c r="CX429" i="3" s="1"/>
  <c r="CY429" i="3"/>
  <c r="CZ429" i="3"/>
  <c r="DB429" i="3" s="1"/>
  <c r="DA429" i="3"/>
  <c r="DC429" i="3"/>
  <c r="DI429" i="3"/>
  <c r="A430" i="3"/>
  <c r="Y430" i="3"/>
  <c r="CX430" i="3" s="1"/>
  <c r="CU430" i="3"/>
  <c r="CV430" i="3"/>
  <c r="CY430" i="3"/>
  <c r="CZ430" i="3"/>
  <c r="DA430" i="3"/>
  <c r="DB430" i="3"/>
  <c r="DC430" i="3"/>
  <c r="DF430" i="3"/>
  <c r="DG430" i="3"/>
  <c r="A431" i="3"/>
  <c r="Y431" i="3"/>
  <c r="CW431" i="3"/>
  <c r="CX431" i="3"/>
  <c r="DF431" i="3" s="1"/>
  <c r="CY431" i="3"/>
  <c r="CZ431" i="3"/>
  <c r="DA431" i="3"/>
  <c r="DB431" i="3"/>
  <c r="DC431" i="3"/>
  <c r="A432" i="3"/>
  <c r="Y432" i="3"/>
  <c r="CX432" i="3"/>
  <c r="DF432" i="3" s="1"/>
  <c r="DJ432" i="3" s="1"/>
  <c r="CY432" i="3"/>
  <c r="CZ432" i="3"/>
  <c r="DA432" i="3"/>
  <c r="DB432" i="3"/>
  <c r="DC432" i="3"/>
  <c r="A433" i="3"/>
  <c r="Y433" i="3"/>
  <c r="CV433" i="3" s="1"/>
  <c r="CU433" i="3"/>
  <c r="CX433" i="3"/>
  <c r="CY433" i="3"/>
  <c r="CZ433" i="3"/>
  <c r="DA433" i="3"/>
  <c r="DB433" i="3"/>
  <c r="DC433" i="3"/>
  <c r="A434" i="3"/>
  <c r="Y434" i="3"/>
  <c r="CX434" i="3" s="1"/>
  <c r="CW434" i="3"/>
  <c r="CY434" i="3"/>
  <c r="CZ434" i="3"/>
  <c r="DB434" i="3" s="1"/>
  <c r="DA434" i="3"/>
  <c r="DC434" i="3"/>
  <c r="A435" i="3"/>
  <c r="Y435" i="3"/>
  <c r="CW435" i="3" s="1"/>
  <c r="CX435" i="3"/>
  <c r="DG435" i="3" s="1"/>
  <c r="DJ435" i="3" s="1"/>
  <c r="CY435" i="3"/>
  <c r="CZ435" i="3"/>
  <c r="DA435" i="3"/>
  <c r="DB435" i="3"/>
  <c r="DC435" i="3"/>
  <c r="DF435" i="3"/>
  <c r="DH435" i="3"/>
  <c r="DI435" i="3"/>
  <c r="A436" i="3"/>
  <c r="Y436" i="3"/>
  <c r="CX436" i="3" s="1"/>
  <c r="CY436" i="3"/>
  <c r="CZ436" i="3"/>
  <c r="DA436" i="3"/>
  <c r="DB436" i="3"/>
  <c r="DC436" i="3"/>
  <c r="DG436" i="3"/>
  <c r="A437" i="3"/>
  <c r="Y437" i="3"/>
  <c r="CX437" i="3" s="1"/>
  <c r="CY437" i="3"/>
  <c r="CZ437" i="3"/>
  <c r="DA437" i="3"/>
  <c r="DB437" i="3"/>
  <c r="DC437" i="3"/>
  <c r="DF437" i="3"/>
  <c r="DJ437" i="3" s="1"/>
  <c r="A438" i="3"/>
  <c r="Y438" i="3"/>
  <c r="CX438" i="3"/>
  <c r="DG438" i="3" s="1"/>
  <c r="CY438" i="3"/>
  <c r="CZ438" i="3"/>
  <c r="DB438" i="3" s="1"/>
  <c r="DA438" i="3"/>
  <c r="DC438" i="3"/>
  <c r="DF438" i="3"/>
  <c r="DJ438" i="3" s="1"/>
  <c r="DI438" i="3"/>
  <c r="A439" i="3"/>
  <c r="Y439" i="3"/>
  <c r="CX439" i="3"/>
  <c r="DF439" i="3" s="1"/>
  <c r="DJ439" i="3" s="1"/>
  <c r="CY439" i="3"/>
  <c r="CZ439" i="3"/>
  <c r="DA439" i="3"/>
  <c r="DB439" i="3"/>
  <c r="DC439" i="3"/>
  <c r="A440" i="3"/>
  <c r="Y440" i="3"/>
  <c r="CX440" i="3" s="1"/>
  <c r="CU440" i="3"/>
  <c r="CV440" i="3"/>
  <c r="CY440" i="3"/>
  <c r="CZ440" i="3"/>
  <c r="DB440" i="3" s="1"/>
  <c r="DA440" i="3"/>
  <c r="DC440" i="3"/>
  <c r="A441" i="3"/>
  <c r="Y441" i="3"/>
  <c r="CW441" i="3"/>
  <c r="CX441" i="3"/>
  <c r="CY441" i="3"/>
  <c r="CZ441" i="3"/>
  <c r="DA441" i="3"/>
  <c r="DB441" i="3"/>
  <c r="DC441" i="3"/>
  <c r="A442" i="3"/>
  <c r="Y442" i="3"/>
  <c r="CY442" i="3"/>
  <c r="CZ442" i="3"/>
  <c r="DB442" i="3" s="1"/>
  <c r="DA442" i="3"/>
  <c r="DC442" i="3"/>
  <c r="A443" i="3"/>
  <c r="Y443" i="3"/>
  <c r="CX443" i="3"/>
  <c r="DG443" i="3" s="1"/>
  <c r="CY443" i="3"/>
  <c r="CZ443" i="3"/>
  <c r="DA443" i="3"/>
  <c r="DB443" i="3"/>
  <c r="DC443" i="3"/>
  <c r="DF443" i="3"/>
  <c r="DJ443" i="3" s="1"/>
  <c r="DH443" i="3"/>
  <c r="DI443" i="3"/>
  <c r="A444" i="3"/>
  <c r="Y444" i="3"/>
  <c r="CX444" i="3" s="1"/>
  <c r="CY444" i="3"/>
  <c r="CZ444" i="3"/>
  <c r="DA444" i="3"/>
  <c r="DB444" i="3"/>
  <c r="DC444" i="3"/>
  <c r="DG444" i="3"/>
  <c r="DH444" i="3"/>
  <c r="A445" i="3"/>
  <c r="Y445" i="3"/>
  <c r="CX445" i="3" s="1"/>
  <c r="DF445" i="3" s="1"/>
  <c r="DJ445" i="3" s="1"/>
  <c r="CY445" i="3"/>
  <c r="CZ445" i="3"/>
  <c r="DA445" i="3"/>
  <c r="DB445" i="3"/>
  <c r="DC445" i="3"/>
  <c r="DG445" i="3"/>
  <c r="A446" i="3"/>
  <c r="Y446" i="3"/>
  <c r="CX446" i="3"/>
  <c r="DG446" i="3" s="1"/>
  <c r="CY446" i="3"/>
  <c r="CZ446" i="3"/>
  <c r="DB446" i="3" s="1"/>
  <c r="DA446" i="3"/>
  <c r="DC446" i="3"/>
  <c r="DF446" i="3"/>
  <c r="DJ446" i="3" s="1"/>
  <c r="DI446" i="3"/>
  <c r="A447" i="3"/>
  <c r="Y447" i="3"/>
  <c r="CU447" i="3"/>
  <c r="CV447" i="3"/>
  <c r="CX447" i="3"/>
  <c r="DF447" i="3" s="1"/>
  <c r="CY447" i="3"/>
  <c r="CZ447" i="3"/>
  <c r="DB447" i="3" s="1"/>
  <c r="DA447" i="3"/>
  <c r="DC447" i="3"/>
  <c r="A448" i="3"/>
  <c r="Y448" i="3"/>
  <c r="CU448" i="3"/>
  <c r="CV448" i="3"/>
  <c r="CX448" i="3"/>
  <c r="CY448" i="3"/>
  <c r="CZ448" i="3"/>
  <c r="DA448" i="3"/>
  <c r="DB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A452" i="3"/>
  <c r="DB452" i="3"/>
  <c r="DC452" i="3"/>
  <c r="A453" i="3"/>
  <c r="Y453" i="3"/>
  <c r="CV453" i="3" s="1"/>
  <c r="CU453" i="3"/>
  <c r="CX453" i="3"/>
  <c r="DI453" i="3" s="1"/>
  <c r="DJ453" i="3" s="1"/>
  <c r="CY453" i="3"/>
  <c r="CZ453" i="3"/>
  <c r="DA453" i="3"/>
  <c r="DB453" i="3"/>
  <c r="DC453" i="3"/>
  <c r="A454" i="3"/>
  <c r="Y454" i="3"/>
  <c r="CU454" i="3"/>
  <c r="CY454" i="3"/>
  <c r="CZ454" i="3"/>
  <c r="DB454" i="3" s="1"/>
  <c r="DA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B456" i="3" s="1"/>
  <c r="DA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A463" i="3"/>
  <c r="DB463" i="3"/>
  <c r="DC463" i="3"/>
  <c r="A464" i="3"/>
  <c r="Y464" i="3"/>
  <c r="CY464" i="3"/>
  <c r="CZ464" i="3"/>
  <c r="DB464" i="3" s="1"/>
  <c r="DA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A468" i="3"/>
  <c r="DB468" i="3"/>
  <c r="DC468" i="3"/>
  <c r="A469" i="3"/>
  <c r="Y469" i="3"/>
  <c r="CV469" i="3" s="1"/>
  <c r="CU469" i="3"/>
  <c r="CX469" i="3"/>
  <c r="DF469" i="3" s="1"/>
  <c r="CY469" i="3"/>
  <c r="CZ469" i="3"/>
  <c r="DA469" i="3"/>
  <c r="DB469" i="3"/>
  <c r="DC469" i="3"/>
  <c r="A470" i="3"/>
  <c r="Y470" i="3"/>
  <c r="CW470" i="3"/>
  <c r="CX470" i="3"/>
  <c r="CY470" i="3"/>
  <c r="CZ470" i="3"/>
  <c r="DB470" i="3" s="1"/>
  <c r="DA470" i="3"/>
  <c r="DC470" i="3"/>
  <c r="A471" i="3"/>
  <c r="Y471" i="3"/>
  <c r="CU471" i="3"/>
  <c r="CV471" i="3"/>
  <c r="CX471" i="3"/>
  <c r="CY471" i="3"/>
  <c r="CZ471" i="3"/>
  <c r="DA471" i="3"/>
  <c r="DB471" i="3"/>
  <c r="DC471" i="3"/>
  <c r="A472" i="3"/>
  <c r="Y472" i="3"/>
  <c r="CY472" i="3"/>
  <c r="CZ472" i="3"/>
  <c r="DB472" i="3" s="1"/>
  <c r="DA472" i="3"/>
  <c r="DC472" i="3"/>
  <c r="A473" i="3"/>
  <c r="Y473" i="3"/>
  <c r="CX473" i="3" s="1"/>
  <c r="CU473" i="3"/>
  <c r="CV473" i="3"/>
  <c r="CY473" i="3"/>
  <c r="CZ473" i="3"/>
  <c r="DA473" i="3"/>
  <c r="DB473" i="3"/>
  <c r="DC473" i="3"/>
  <c r="A474" i="3"/>
  <c r="Y474" i="3"/>
  <c r="CW474" i="3"/>
  <c r="CX474" i="3"/>
  <c r="DF474" i="3" s="1"/>
  <c r="CY474" i="3"/>
  <c r="CZ474" i="3"/>
  <c r="DA474" i="3"/>
  <c r="DB474" i="3"/>
  <c r="DC474" i="3"/>
  <c r="A475" i="3"/>
  <c r="Y475" i="3"/>
  <c r="CX475" i="3"/>
  <c r="CY475" i="3"/>
  <c r="CZ475" i="3"/>
  <c r="DA475" i="3"/>
  <c r="DB475" i="3"/>
  <c r="DC475" i="3"/>
  <c r="A476" i="3"/>
  <c r="Y476" i="3"/>
  <c r="CV476" i="3" s="1"/>
  <c r="CU476" i="3"/>
  <c r="CY476" i="3"/>
  <c r="CZ476" i="3"/>
  <c r="DA476" i="3"/>
  <c r="DB476" i="3"/>
  <c r="DC476" i="3"/>
  <c r="A477" i="3"/>
  <c r="Y477" i="3"/>
  <c r="CX477" i="3" s="1"/>
  <c r="CW477" i="3"/>
  <c r="CY477" i="3"/>
  <c r="CZ477" i="3"/>
  <c r="DB477" i="3" s="1"/>
  <c r="DA477" i="3"/>
  <c r="DC477" i="3"/>
  <c r="DG477" i="3"/>
  <c r="DJ477" i="3" s="1"/>
  <c r="DH477" i="3"/>
  <c r="A478" i="3"/>
  <c r="Y478" i="3"/>
  <c r="CX478" i="3" s="1"/>
  <c r="DH478" i="3" s="1"/>
  <c r="CY478" i="3"/>
  <c r="CZ478" i="3"/>
  <c r="DB478" i="3" s="1"/>
  <c r="DA478" i="3"/>
  <c r="DC478" i="3"/>
  <c r="DF478" i="3"/>
  <c r="DG478" i="3"/>
  <c r="DJ478" i="3"/>
  <c r="A479" i="3"/>
  <c r="Y479" i="3"/>
  <c r="CY479" i="3"/>
  <c r="CZ479" i="3"/>
  <c r="DA479" i="3"/>
  <c r="DB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A482" i="3"/>
  <c r="DB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B484" i="3" s="1"/>
  <c r="DA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A486" i="3"/>
  <c r="DB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A488" i="3"/>
  <c r="DB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B496" i="3" s="1"/>
  <c r="DA496" i="3"/>
  <c r="DC496" i="3"/>
  <c r="A497" i="3"/>
  <c r="Y497" i="3"/>
  <c r="CU497" i="3"/>
  <c r="CV497" i="3"/>
  <c r="CX497" i="3"/>
  <c r="CY497" i="3"/>
  <c r="CZ497" i="3"/>
  <c r="DB497" i="3" s="1"/>
  <c r="DA497" i="3"/>
  <c r="DC497" i="3"/>
  <c r="A498" i="3"/>
  <c r="Y498" i="3"/>
  <c r="CX498" i="3" s="1"/>
  <c r="CU498" i="3"/>
  <c r="CV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B504" i="3" s="1"/>
  <c r="DA504" i="3"/>
  <c r="DC504" i="3"/>
  <c r="A505" i="3"/>
  <c r="Y505" i="3"/>
  <c r="CX505" i="3" s="1"/>
  <c r="DI505" i="3" s="1"/>
  <c r="CU505" i="3"/>
  <c r="CV505" i="3"/>
  <c r="CY505" i="3"/>
  <c r="CZ505" i="3"/>
  <c r="DB505" i="3" s="1"/>
  <c r="DA505" i="3"/>
  <c r="DC505" i="3"/>
  <c r="DG505" i="3"/>
  <c r="DJ505" i="3"/>
  <c r="A506" i="3"/>
  <c r="Y506" i="3"/>
  <c r="CW506" i="3" s="1"/>
  <c r="CX506" i="3"/>
  <c r="DG506" i="3" s="1"/>
  <c r="DJ506" i="3" s="1"/>
  <c r="CY506" i="3"/>
  <c r="CZ506" i="3"/>
  <c r="DA506" i="3"/>
  <c r="DB506" i="3"/>
  <c r="DC506" i="3"/>
  <c r="DF506" i="3"/>
  <c r="DH506" i="3"/>
  <c r="DI506" i="3"/>
  <c r="A507" i="3"/>
  <c r="Y507" i="3"/>
  <c r="CX507" i="3" s="1"/>
  <c r="CY507" i="3"/>
  <c r="CZ507" i="3"/>
  <c r="DA507" i="3"/>
  <c r="DB507" i="3"/>
  <c r="DC507" i="3"/>
  <c r="DG507" i="3"/>
  <c r="DH507" i="3"/>
  <c r="A508" i="3"/>
  <c r="Y508" i="3"/>
  <c r="CV508" i="3" s="1"/>
  <c r="CU508" i="3"/>
  <c r="CX508" i="3"/>
  <c r="CY508" i="3"/>
  <c r="CZ508" i="3"/>
  <c r="DB508" i="3" s="1"/>
  <c r="DA508" i="3"/>
  <c r="DC508" i="3"/>
  <c r="A509" i="3"/>
  <c r="Y509" i="3"/>
  <c r="CW509" i="3" s="1"/>
  <c r="CX509" i="3"/>
  <c r="CY509" i="3"/>
  <c r="CZ509" i="3"/>
  <c r="DB509" i="3" s="1"/>
  <c r="DA509" i="3"/>
  <c r="DC509" i="3"/>
  <c r="DF509" i="3"/>
  <c r="A510" i="3"/>
  <c r="Y510" i="3"/>
  <c r="CX510" i="3" s="1"/>
  <c r="CY510" i="3"/>
  <c r="CZ510" i="3"/>
  <c r="DB510" i="3" s="1"/>
  <c r="DA510" i="3"/>
  <c r="DC510" i="3"/>
  <c r="DI510" i="3"/>
  <c r="A511" i="3"/>
  <c r="Y511" i="3"/>
  <c r="CX511" i="3" s="1"/>
  <c r="DI511" i="3" s="1"/>
  <c r="CU511" i="3"/>
  <c r="CV511" i="3"/>
  <c r="CY511" i="3"/>
  <c r="CZ511" i="3"/>
  <c r="DB511" i="3" s="1"/>
  <c r="DA511" i="3"/>
  <c r="DC511" i="3"/>
  <c r="DF511" i="3"/>
  <c r="DG511" i="3"/>
  <c r="DH511" i="3"/>
  <c r="DJ511" i="3"/>
  <c r="A512" i="3"/>
  <c r="Y512" i="3"/>
  <c r="CW512" i="3" s="1"/>
  <c r="CX512" i="3"/>
  <c r="DG512" i="3" s="1"/>
  <c r="DJ512" i="3" s="1"/>
  <c r="CY512" i="3"/>
  <c r="CZ512" i="3"/>
  <c r="DA512" i="3"/>
  <c r="DB512" i="3"/>
  <c r="DC512" i="3"/>
  <c r="DI512" i="3"/>
  <c r="A513" i="3"/>
  <c r="Y513" i="3"/>
  <c r="CU513" i="3"/>
  <c r="CY513" i="3"/>
  <c r="CZ513" i="3"/>
  <c r="DB513" i="3" s="1"/>
  <c r="DA513" i="3"/>
  <c r="DC513" i="3"/>
  <c r="A514" i="3"/>
  <c r="Y514" i="3"/>
  <c r="CW514" i="3"/>
  <c r="CX514" i="3"/>
  <c r="CY514" i="3"/>
  <c r="CZ514" i="3"/>
  <c r="DA514" i="3"/>
  <c r="DB514" i="3"/>
  <c r="DC514" i="3"/>
  <c r="DG514" i="3"/>
  <c r="DJ514" i="3" s="1"/>
  <c r="A515" i="3"/>
  <c r="Y515" i="3"/>
  <c r="CY515" i="3"/>
  <c r="CZ515" i="3"/>
  <c r="DA515" i="3"/>
  <c r="DB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A522" i="3"/>
  <c r="DB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A525" i="3"/>
  <c r="DB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A539" i="3"/>
  <c r="DB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B544" i="3" s="1"/>
  <c r="DA544" i="3"/>
  <c r="DC544" i="3"/>
  <c r="A545" i="3"/>
  <c r="Y545" i="3"/>
  <c r="CY545" i="3"/>
  <c r="CZ545" i="3"/>
  <c r="DB545" i="3" s="1"/>
  <c r="DA545" i="3"/>
  <c r="DC545" i="3"/>
  <c r="A546" i="3"/>
  <c r="Y546" i="3"/>
  <c r="CY546" i="3"/>
  <c r="CZ546" i="3"/>
  <c r="DB546" i="3" s="1"/>
  <c r="DA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B552" i="3" s="1"/>
  <c r="DA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V555" i="3" s="1"/>
  <c r="CU555" i="3"/>
  <c r="CX555" i="3"/>
  <c r="DG555" i="3" s="1"/>
  <c r="CY555" i="3"/>
  <c r="CZ555" i="3"/>
  <c r="DB555" i="3" s="1"/>
  <c r="DA555" i="3"/>
  <c r="DC555" i="3"/>
  <c r="DF555" i="3"/>
  <c r="DH555" i="3"/>
  <c r="A556" i="3"/>
  <c r="Y556" i="3"/>
  <c r="CX556" i="3"/>
  <c r="DI556" i="3" s="1"/>
  <c r="CY556" i="3"/>
  <c r="CZ556" i="3"/>
  <c r="DB556" i="3" s="1"/>
  <c r="DA556" i="3"/>
  <c r="DC556" i="3"/>
  <c r="DG556" i="3"/>
  <c r="A557" i="3"/>
  <c r="Y557" i="3"/>
  <c r="CX557" i="3" s="1"/>
  <c r="CY557" i="3"/>
  <c r="CZ557" i="3"/>
  <c r="DA557" i="3"/>
  <c r="DB557" i="3"/>
  <c r="DC557" i="3"/>
  <c r="A558" i="3"/>
  <c r="Y558" i="3"/>
  <c r="CX558" i="3"/>
  <c r="CY558" i="3"/>
  <c r="CZ558" i="3"/>
  <c r="DB558" i="3" s="1"/>
  <c r="DA558" i="3"/>
  <c r="DC558" i="3"/>
  <c r="DG558" i="3"/>
  <c r="A559" i="3"/>
  <c r="Y559" i="3"/>
  <c r="CX559" i="3" s="1"/>
  <c r="CY559" i="3"/>
  <c r="CZ559" i="3"/>
  <c r="DA559" i="3"/>
  <c r="DB559" i="3"/>
  <c r="DC559" i="3"/>
  <c r="DF559" i="3"/>
  <c r="DJ559" i="3" s="1"/>
  <c r="A560" i="3"/>
  <c r="Y560" i="3"/>
  <c r="CX560" i="3"/>
  <c r="DF560" i="3" s="1"/>
  <c r="DJ560" i="3" s="1"/>
  <c r="CY560" i="3"/>
  <c r="CZ560" i="3"/>
  <c r="DB560" i="3" s="1"/>
  <c r="DA560" i="3"/>
  <c r="DC560" i="3"/>
  <c r="DH560" i="3"/>
  <c r="A561" i="3"/>
  <c r="Y561" i="3"/>
  <c r="CX561" i="3"/>
  <c r="DF561" i="3" s="1"/>
  <c r="DJ561" i="3" s="1"/>
  <c r="CY561" i="3"/>
  <c r="CZ561" i="3"/>
  <c r="DB561" i="3" s="1"/>
  <c r="DA561" i="3"/>
  <c r="DC561" i="3"/>
  <c r="DG561" i="3"/>
  <c r="DI561" i="3"/>
  <c r="A562" i="3"/>
  <c r="Y562" i="3"/>
  <c r="CX562" i="3" s="1"/>
  <c r="CY562" i="3"/>
  <c r="CZ562" i="3"/>
  <c r="DB562" i="3" s="1"/>
  <c r="DA562" i="3"/>
  <c r="DC562" i="3"/>
  <c r="DF562" i="3"/>
  <c r="DJ562" i="3" s="1"/>
  <c r="A563" i="3"/>
  <c r="Y563" i="3"/>
  <c r="CV563" i="3" s="1"/>
  <c r="CU563" i="3"/>
  <c r="CX563" i="3"/>
  <c r="CY563" i="3"/>
  <c r="CZ563" i="3"/>
  <c r="DB563" i="3" s="1"/>
  <c r="DA563" i="3"/>
  <c r="DC563" i="3"/>
  <c r="A564" i="3"/>
  <c r="Y564" i="3"/>
  <c r="CX564" i="3" s="1"/>
  <c r="DI564" i="3" s="1"/>
  <c r="CY564" i="3"/>
  <c r="CZ564" i="3"/>
  <c r="DA564" i="3"/>
  <c r="DB564" i="3"/>
  <c r="DC564" i="3"/>
  <c r="A565" i="3"/>
  <c r="Y565" i="3"/>
  <c r="CX565" i="3"/>
  <c r="DG565" i="3" s="1"/>
  <c r="CY565" i="3"/>
  <c r="CZ565" i="3"/>
  <c r="DA565" i="3"/>
  <c r="DB565" i="3"/>
  <c r="DC565" i="3"/>
  <c r="DF565" i="3"/>
  <c r="DH565" i="3"/>
  <c r="DJ565" i="3"/>
  <c r="A566" i="3"/>
  <c r="Y566" i="3"/>
  <c r="CX566" i="3"/>
  <c r="CY566" i="3"/>
  <c r="CZ566" i="3"/>
  <c r="DB566" i="3" s="1"/>
  <c r="DA566" i="3"/>
  <c r="DC566" i="3"/>
  <c r="A567" i="3"/>
  <c r="Y567" i="3"/>
  <c r="CX567" i="3" s="1"/>
  <c r="CY567" i="3"/>
  <c r="CZ567" i="3"/>
  <c r="DA567" i="3"/>
  <c r="DB567" i="3"/>
  <c r="DC567" i="3"/>
  <c r="A568" i="3"/>
  <c r="Y568" i="3"/>
  <c r="CX568" i="3"/>
  <c r="CY568" i="3"/>
  <c r="CZ568" i="3"/>
  <c r="DB568" i="3" s="1"/>
  <c r="DA568" i="3"/>
  <c r="DC568" i="3"/>
  <c r="DG568" i="3"/>
  <c r="A569" i="3"/>
  <c r="Y569" i="3"/>
  <c r="CX569" i="3" s="1"/>
  <c r="CY569" i="3"/>
  <c r="CZ569" i="3"/>
  <c r="DA569" i="3"/>
  <c r="DB569" i="3"/>
  <c r="DC569" i="3"/>
  <c r="DF569" i="3"/>
  <c r="DJ569" i="3" s="1"/>
  <c r="DI569" i="3"/>
  <c r="A570" i="3"/>
  <c r="Y570" i="3"/>
  <c r="CX570" i="3"/>
  <c r="DF570" i="3" s="1"/>
  <c r="DJ570" i="3" s="1"/>
  <c r="CY570" i="3"/>
  <c r="CZ570" i="3"/>
  <c r="DB570" i="3" s="1"/>
  <c r="DA570" i="3"/>
  <c r="DC570" i="3"/>
  <c r="DH570" i="3"/>
  <c r="A571" i="3"/>
  <c r="Y571" i="3"/>
  <c r="CY571" i="3"/>
  <c r="CZ571" i="3"/>
  <c r="DB571" i="3" s="1"/>
  <c r="DA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B579" i="3" s="1"/>
  <c r="DA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B586" i="3" s="1"/>
  <c r="DA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A594" i="3"/>
  <c r="DB594" i="3"/>
  <c r="DC594" i="3"/>
  <c r="A595" i="3"/>
  <c r="Y595" i="3"/>
  <c r="CU595" i="3"/>
  <c r="CY595" i="3"/>
  <c r="CZ595" i="3"/>
  <c r="DA595" i="3"/>
  <c r="DB595" i="3"/>
  <c r="DC595" i="3"/>
  <c r="A596" i="3"/>
  <c r="Y596" i="3"/>
  <c r="CW596" i="3"/>
  <c r="CX596" i="3"/>
  <c r="DH596" i="3" s="1"/>
  <c r="CY596" i="3"/>
  <c r="CZ596" i="3"/>
  <c r="DA596" i="3"/>
  <c r="DB596" i="3"/>
  <c r="DC596" i="3"/>
  <c r="DF596" i="3"/>
  <c r="DG596" i="3"/>
  <c r="DJ596" i="3" s="1"/>
  <c r="DI596" i="3"/>
  <c r="A597" i="3"/>
  <c r="Y597" i="3"/>
  <c r="CX597" i="3" s="1"/>
  <c r="CY597" i="3"/>
  <c r="CZ597" i="3"/>
  <c r="DB597" i="3" s="1"/>
  <c r="DA597" i="3"/>
  <c r="DC597" i="3"/>
  <c r="A598" i="3"/>
  <c r="Y598" i="3"/>
  <c r="CX598" i="3"/>
  <c r="CY598" i="3"/>
  <c r="CZ598" i="3"/>
  <c r="DA598" i="3"/>
  <c r="DB598" i="3"/>
  <c r="DC598" i="3"/>
  <c r="A599" i="3"/>
  <c r="Y599" i="3"/>
  <c r="CX599" i="3" s="1"/>
  <c r="DG599" i="3" s="1"/>
  <c r="CY599" i="3"/>
  <c r="CZ599" i="3"/>
  <c r="DA599" i="3"/>
  <c r="DB599" i="3"/>
  <c r="DC599" i="3"/>
  <c r="DF599" i="3"/>
  <c r="DJ599" i="3" s="1"/>
  <c r="A600" i="3"/>
  <c r="Y600" i="3"/>
  <c r="CV600" i="3" s="1"/>
  <c r="CU600" i="3"/>
  <c r="CX600" i="3"/>
  <c r="DI600" i="3" s="1"/>
  <c r="CY600" i="3"/>
  <c r="CZ600" i="3"/>
  <c r="DB600" i="3" s="1"/>
  <c r="DA600" i="3"/>
  <c r="DC600" i="3"/>
  <c r="DF600" i="3"/>
  <c r="DJ600" i="3"/>
  <c r="A601" i="3"/>
  <c r="Y601" i="3"/>
  <c r="CX601" i="3" s="1"/>
  <c r="CW601" i="3"/>
  <c r="CY601" i="3"/>
  <c r="CZ601" i="3"/>
  <c r="DA601" i="3"/>
  <c r="DB601" i="3"/>
  <c r="DC601" i="3"/>
  <c r="DF601" i="3"/>
  <c r="A602" i="3"/>
  <c r="Y602" i="3"/>
  <c r="CX602" i="3"/>
  <c r="CY602" i="3"/>
  <c r="CZ602" i="3"/>
  <c r="DA602" i="3"/>
  <c r="DB602" i="3"/>
  <c r="DC602" i="3"/>
  <c r="DI602" i="3"/>
  <c r="A603" i="3"/>
  <c r="Y603" i="3"/>
  <c r="CX603" i="3" s="1"/>
  <c r="DG603" i="3" s="1"/>
  <c r="CY603" i="3"/>
  <c r="CZ603" i="3"/>
  <c r="DB603" i="3" s="1"/>
  <c r="DA603" i="3"/>
  <c r="DC603" i="3"/>
  <c r="DF603" i="3"/>
  <c r="DJ603" i="3" s="1"/>
  <c r="A604" i="3"/>
  <c r="Y604" i="3"/>
  <c r="CX604" i="3"/>
  <c r="CY604" i="3"/>
  <c r="CZ604" i="3"/>
  <c r="DB604" i="3" s="1"/>
  <c r="DA604" i="3"/>
  <c r="DC604" i="3"/>
  <c r="DG604" i="3"/>
  <c r="DH604" i="3"/>
  <c r="A605" i="3"/>
  <c r="Y605" i="3"/>
  <c r="CU605" i="3"/>
  <c r="CV605" i="3"/>
  <c r="CX605" i="3"/>
  <c r="CY605" i="3"/>
  <c r="CZ605" i="3"/>
  <c r="DA605" i="3"/>
  <c r="DB605" i="3"/>
  <c r="DC605" i="3"/>
  <c r="DG605" i="3"/>
  <c r="DI605" i="3"/>
  <c r="DJ605" i="3" s="1"/>
  <c r="A606" i="3"/>
  <c r="Y606" i="3"/>
  <c r="CX606" i="3" s="1"/>
  <c r="DG606" i="3" s="1"/>
  <c r="CY606" i="3"/>
  <c r="CZ606" i="3"/>
  <c r="DA606" i="3"/>
  <c r="DB606" i="3"/>
  <c r="DC606" i="3"/>
  <c r="DI606" i="3"/>
  <c r="A607" i="3"/>
  <c r="Y607" i="3"/>
  <c r="CX607" i="3"/>
  <c r="DF607" i="3" s="1"/>
  <c r="CY607" i="3"/>
  <c r="CZ607" i="3"/>
  <c r="DB607" i="3" s="1"/>
  <c r="DA607" i="3"/>
  <c r="DC607" i="3"/>
  <c r="DJ607" i="3"/>
  <c r="A608" i="3"/>
  <c r="Y608" i="3"/>
  <c r="CX608" i="3" s="1"/>
  <c r="DI608" i="3" s="1"/>
  <c r="CY608" i="3"/>
  <c r="CZ608" i="3"/>
  <c r="DB608" i="3" s="1"/>
  <c r="DA608" i="3"/>
  <c r="DC608" i="3"/>
  <c r="DF608" i="3"/>
  <c r="DJ608" i="3" s="1"/>
  <c r="DG608" i="3"/>
  <c r="DH608" i="3"/>
  <c r="A609" i="3"/>
  <c r="Y609" i="3"/>
  <c r="CX609" i="3"/>
  <c r="DI609" i="3" s="1"/>
  <c r="CY609" i="3"/>
  <c r="CZ609" i="3"/>
  <c r="DB609" i="3" s="1"/>
  <c r="DA609" i="3"/>
  <c r="DC609" i="3"/>
  <c r="DF609" i="3"/>
  <c r="DJ609" i="3" s="1"/>
  <c r="DG609" i="3"/>
  <c r="DH609" i="3"/>
  <c r="A610" i="3"/>
  <c r="Y610" i="3"/>
  <c r="CX610" i="3"/>
  <c r="CY610" i="3"/>
  <c r="CZ610" i="3"/>
  <c r="DA610" i="3"/>
  <c r="DB610" i="3"/>
  <c r="DC610" i="3"/>
  <c r="A611" i="3"/>
  <c r="Y611" i="3"/>
  <c r="CX611" i="3" s="1"/>
  <c r="CY611" i="3"/>
  <c r="CZ611" i="3"/>
  <c r="DA611" i="3"/>
  <c r="DB611" i="3"/>
  <c r="DC611" i="3"/>
  <c r="A612" i="3"/>
  <c r="Y612" i="3"/>
  <c r="CX612" i="3"/>
  <c r="CY612" i="3"/>
  <c r="CZ612" i="3"/>
  <c r="DB612" i="3" s="1"/>
  <c r="DA612" i="3"/>
  <c r="DC612" i="3"/>
  <c r="DG612" i="3"/>
  <c r="A613" i="3"/>
  <c r="Y613" i="3"/>
  <c r="CX613" i="3" s="1"/>
  <c r="DG613" i="3" s="1"/>
  <c r="CY613" i="3"/>
  <c r="CZ613" i="3"/>
  <c r="DA613" i="3"/>
  <c r="DB613" i="3"/>
  <c r="DC613" i="3"/>
  <c r="DI613" i="3"/>
  <c r="A614" i="3"/>
  <c r="Y614" i="3"/>
  <c r="CX614" i="3" s="1"/>
  <c r="CY614" i="3"/>
  <c r="CZ614" i="3"/>
  <c r="DA614" i="3"/>
  <c r="DB614" i="3"/>
  <c r="DC614" i="3"/>
  <c r="A615" i="3"/>
  <c r="Y615" i="3"/>
  <c r="CX615" i="3" s="1"/>
  <c r="CY615" i="3"/>
  <c r="CZ615" i="3"/>
  <c r="DA615" i="3"/>
  <c r="DB615" i="3"/>
  <c r="DC615" i="3"/>
  <c r="A616" i="3"/>
  <c r="Y616" i="3"/>
  <c r="CX616" i="3"/>
  <c r="DG616" i="3" s="1"/>
  <c r="CY616" i="3"/>
  <c r="CZ616" i="3"/>
  <c r="DB616" i="3" s="1"/>
  <c r="DA616" i="3"/>
  <c r="DC616" i="3"/>
  <c r="DF616" i="3"/>
  <c r="DJ616" i="3" s="1"/>
  <c r="DI616" i="3"/>
  <c r="A617" i="3"/>
  <c r="Y617" i="3"/>
  <c r="CX617" i="3" s="1"/>
  <c r="CY617" i="3"/>
  <c r="CZ617" i="3"/>
  <c r="DB617" i="3" s="1"/>
  <c r="DA617" i="3"/>
  <c r="DC617" i="3"/>
  <c r="A618" i="3"/>
  <c r="Y618" i="3"/>
  <c r="CU618" i="3"/>
  <c r="CV618" i="3"/>
  <c r="CX618" i="3"/>
  <c r="DI618" i="3" s="1"/>
  <c r="DJ618" i="3" s="1"/>
  <c r="CY618" i="3"/>
  <c r="CZ618" i="3"/>
  <c r="DB618" i="3" s="1"/>
  <c r="DA618" i="3"/>
  <c r="DC618" i="3"/>
  <c r="DF618" i="3"/>
  <c r="DG618" i="3"/>
  <c r="DH618" i="3"/>
  <c r="A619" i="3"/>
  <c r="Y619" i="3"/>
  <c r="CX619" i="3" s="1"/>
  <c r="CY619" i="3"/>
  <c r="CZ619" i="3"/>
  <c r="DA619" i="3"/>
  <c r="DB619" i="3"/>
  <c r="DC619" i="3"/>
  <c r="DI619" i="3"/>
  <c r="A620" i="3"/>
  <c r="Y620" i="3"/>
  <c r="CX620" i="3"/>
  <c r="DF620" i="3" s="1"/>
  <c r="DJ620" i="3" s="1"/>
  <c r="CY620" i="3"/>
  <c r="CZ620" i="3"/>
  <c r="DA620" i="3"/>
  <c r="DB620" i="3"/>
  <c r="DC620" i="3"/>
  <c r="DH620" i="3"/>
  <c r="DI620" i="3"/>
  <c r="A621" i="3"/>
  <c r="Y621" i="3"/>
  <c r="CX621" i="3" s="1"/>
  <c r="CY621" i="3"/>
  <c r="CZ621" i="3"/>
  <c r="DB621" i="3" s="1"/>
  <c r="DA621" i="3"/>
  <c r="DC621" i="3"/>
  <c r="DG621" i="3"/>
  <c r="DH621" i="3"/>
  <c r="A622" i="3"/>
  <c r="Y622" i="3"/>
  <c r="CX622" i="3" s="1"/>
  <c r="CY622" i="3"/>
  <c r="CZ622" i="3"/>
  <c r="DA622" i="3"/>
  <c r="DB622" i="3"/>
  <c r="DC622" i="3"/>
  <c r="DF622" i="3"/>
  <c r="DJ622" i="3" s="1"/>
  <c r="A623" i="3"/>
  <c r="Y623" i="3"/>
  <c r="CX623" i="3"/>
  <c r="DG623" i="3" s="1"/>
  <c r="CY623" i="3"/>
  <c r="CZ623" i="3"/>
  <c r="DB623" i="3" s="1"/>
  <c r="DA623" i="3"/>
  <c r="DC623" i="3"/>
  <c r="DF623" i="3"/>
  <c r="DJ623" i="3" s="1"/>
  <c r="DI623" i="3"/>
  <c r="A624" i="3"/>
  <c r="Y624" i="3"/>
  <c r="CX624" i="3" s="1"/>
  <c r="CY624" i="3"/>
  <c r="CZ624" i="3"/>
  <c r="DA624" i="3"/>
  <c r="DB624" i="3"/>
  <c r="DC624" i="3"/>
  <c r="A625" i="3"/>
  <c r="Y625" i="3"/>
  <c r="CX625" i="3" s="1"/>
  <c r="CY625" i="3"/>
  <c r="CZ625" i="3"/>
  <c r="DA625" i="3"/>
  <c r="DB625" i="3"/>
  <c r="DC625" i="3"/>
  <c r="A626" i="3"/>
  <c r="Y626" i="3"/>
  <c r="CX626" i="3"/>
  <c r="DG626" i="3" s="1"/>
  <c r="CY626" i="3"/>
  <c r="CZ626" i="3"/>
  <c r="DB626" i="3" s="1"/>
  <c r="DA626" i="3"/>
  <c r="DC626" i="3"/>
  <c r="DF626" i="3"/>
  <c r="DJ626" i="3" s="1"/>
  <c r="DI626" i="3"/>
  <c r="A627" i="3"/>
  <c r="Y627" i="3"/>
  <c r="CX627" i="3" s="1"/>
  <c r="CY627" i="3"/>
  <c r="CZ627" i="3"/>
  <c r="DB627" i="3" s="1"/>
  <c r="DA627" i="3"/>
  <c r="DC627" i="3"/>
  <c r="A628" i="3"/>
  <c r="Y628" i="3"/>
  <c r="CX628" i="3"/>
  <c r="CY628" i="3"/>
  <c r="CZ628" i="3"/>
  <c r="DA628" i="3"/>
  <c r="DB628" i="3"/>
  <c r="DC628" i="3"/>
  <c r="A629" i="3"/>
  <c r="Y629" i="3"/>
  <c r="CX629" i="3" s="1"/>
  <c r="CY629" i="3"/>
  <c r="CZ629" i="3"/>
  <c r="DA629" i="3"/>
  <c r="DB629" i="3"/>
  <c r="DC629" i="3"/>
  <c r="A630" i="3"/>
  <c r="Y630" i="3"/>
  <c r="CX630" i="3" s="1"/>
  <c r="CY630" i="3"/>
  <c r="CZ630" i="3"/>
  <c r="DB630" i="3" s="1"/>
  <c r="DA630" i="3"/>
  <c r="DC630" i="3"/>
  <c r="A631" i="3"/>
  <c r="Y631" i="3"/>
  <c r="CX631" i="3" s="1"/>
  <c r="CU631" i="3"/>
  <c r="CV631" i="3"/>
  <c r="CY631" i="3"/>
  <c r="CZ631" i="3"/>
  <c r="DB631" i="3" s="1"/>
  <c r="DA631" i="3"/>
  <c r="DC631" i="3"/>
  <c r="DH631" i="3"/>
  <c r="A632" i="3"/>
  <c r="Y632" i="3"/>
  <c r="CX632" i="3" s="1"/>
  <c r="CY632" i="3"/>
  <c r="CZ632" i="3"/>
  <c r="DA632" i="3"/>
  <c r="DB632" i="3"/>
  <c r="DC632" i="3"/>
  <c r="DF632" i="3"/>
  <c r="DJ632" i="3" s="1"/>
  <c r="DG632" i="3"/>
  <c r="A633" i="3"/>
  <c r="Y633" i="3"/>
  <c r="CX633" i="3"/>
  <c r="DG633" i="3" s="1"/>
  <c r="CY633" i="3"/>
  <c r="CZ633" i="3"/>
  <c r="DB633" i="3" s="1"/>
  <c r="DA633" i="3"/>
  <c r="DC633" i="3"/>
  <c r="DF633" i="3"/>
  <c r="DJ633" i="3" s="1"/>
  <c r="DI633" i="3"/>
  <c r="A634" i="3"/>
  <c r="Y634" i="3"/>
  <c r="CX634" i="3" s="1"/>
  <c r="CY634" i="3"/>
  <c r="CZ634" i="3"/>
  <c r="DA634" i="3"/>
  <c r="DB634" i="3"/>
  <c r="DC634" i="3"/>
  <c r="A635" i="3"/>
  <c r="Y635" i="3"/>
  <c r="CX635" i="3" s="1"/>
  <c r="CY635" i="3"/>
  <c r="CZ635" i="3"/>
  <c r="DA635" i="3"/>
  <c r="DB635" i="3"/>
  <c r="DC635" i="3"/>
  <c r="A636" i="3"/>
  <c r="Y636" i="3"/>
  <c r="CX636" i="3"/>
  <c r="DG636" i="3" s="1"/>
  <c r="CY636" i="3"/>
  <c r="CZ636" i="3"/>
  <c r="DB636" i="3" s="1"/>
  <c r="DA636" i="3"/>
  <c r="DC636" i="3"/>
  <c r="DF636" i="3"/>
  <c r="DJ636" i="3" s="1"/>
  <c r="DI636" i="3"/>
  <c r="A637" i="3"/>
  <c r="Y637" i="3"/>
  <c r="CX637" i="3" s="1"/>
  <c r="CY637" i="3"/>
  <c r="CZ637" i="3"/>
  <c r="DB637" i="3" s="1"/>
  <c r="DA637" i="3"/>
  <c r="DC637" i="3"/>
  <c r="A638" i="3"/>
  <c r="Y638" i="3"/>
  <c r="CX638" i="3"/>
  <c r="CY638" i="3"/>
  <c r="CZ638" i="3"/>
  <c r="DA638" i="3"/>
  <c r="DB638" i="3"/>
  <c r="DC638" i="3"/>
  <c r="A639" i="3"/>
  <c r="Y639" i="3"/>
  <c r="CX639" i="3" s="1"/>
  <c r="CY639" i="3"/>
  <c r="CZ639" i="3"/>
  <c r="DA639" i="3"/>
  <c r="DB639" i="3"/>
  <c r="DC639" i="3"/>
  <c r="A640" i="3"/>
  <c r="Y640" i="3"/>
  <c r="CX640" i="3" s="1"/>
  <c r="CY640" i="3"/>
  <c r="CZ640" i="3"/>
  <c r="DB640" i="3" s="1"/>
  <c r="DA640" i="3"/>
  <c r="DC640" i="3"/>
  <c r="A641" i="3"/>
  <c r="Y641" i="3"/>
  <c r="CX641" i="3" s="1"/>
  <c r="CU641" i="3"/>
  <c r="CV641" i="3"/>
  <c r="CY641" i="3"/>
  <c r="CZ641" i="3"/>
  <c r="DB641" i="3" s="1"/>
  <c r="DA641" i="3"/>
  <c r="DC641" i="3"/>
  <c r="A642" i="3"/>
  <c r="Y642" i="3"/>
  <c r="CX642" i="3" s="1"/>
  <c r="CY642" i="3"/>
  <c r="CZ642" i="3"/>
  <c r="DA642" i="3"/>
  <c r="DB642" i="3"/>
  <c r="DC642" i="3"/>
  <c r="DF642" i="3"/>
  <c r="DG642" i="3"/>
  <c r="DJ642" i="3"/>
  <c r="A643" i="3"/>
  <c r="Y643" i="3"/>
  <c r="CX643" i="3"/>
  <c r="DF643" i="3" s="1"/>
  <c r="DJ643" i="3" s="1"/>
  <c r="CY643" i="3"/>
  <c r="CZ643" i="3"/>
  <c r="DB643" i="3" s="1"/>
  <c r="DA643" i="3"/>
  <c r="DC643" i="3"/>
  <c r="A644" i="3"/>
  <c r="Y644" i="3"/>
  <c r="CX644" i="3" s="1"/>
  <c r="CY644" i="3"/>
  <c r="CZ644" i="3"/>
  <c r="DA644" i="3"/>
  <c r="DB644" i="3"/>
  <c r="DC644" i="3"/>
  <c r="A645" i="3"/>
  <c r="Y645" i="3"/>
  <c r="CX645" i="3"/>
  <c r="DF645" i="3" s="1"/>
  <c r="CY645" i="3"/>
  <c r="CZ645" i="3"/>
  <c r="DA645" i="3"/>
  <c r="DB645" i="3"/>
  <c r="DC645" i="3"/>
  <c r="DG645" i="3"/>
  <c r="DJ645" i="3"/>
  <c r="A646" i="3"/>
  <c r="Y646" i="3"/>
  <c r="CX646" i="3"/>
  <c r="DG646" i="3" s="1"/>
  <c r="CY646" i="3"/>
  <c r="CZ646" i="3"/>
  <c r="DB646" i="3" s="1"/>
  <c r="DA646" i="3"/>
  <c r="DC646" i="3"/>
  <c r="DF646" i="3"/>
  <c r="DJ646" i="3" s="1"/>
  <c r="DI646" i="3"/>
  <c r="A647" i="3"/>
  <c r="Y647" i="3"/>
  <c r="CX647" i="3" s="1"/>
  <c r="CY647" i="3"/>
  <c r="CZ647" i="3"/>
  <c r="DB647" i="3" s="1"/>
  <c r="DA647" i="3"/>
  <c r="DC647" i="3"/>
  <c r="DH647" i="3"/>
  <c r="A648" i="3"/>
  <c r="Y648" i="3"/>
  <c r="CX648" i="3"/>
  <c r="CY648" i="3"/>
  <c r="CZ648" i="3"/>
  <c r="DA648" i="3"/>
  <c r="DB648" i="3"/>
  <c r="DC648" i="3"/>
  <c r="A649" i="3"/>
  <c r="Y649" i="3"/>
  <c r="CX649" i="3" s="1"/>
  <c r="CY649" i="3"/>
  <c r="CZ649" i="3"/>
  <c r="DA649" i="3"/>
  <c r="DB649" i="3"/>
  <c r="DC649" i="3"/>
  <c r="A650" i="3"/>
  <c r="Y650" i="3"/>
  <c r="CX650" i="3" s="1"/>
  <c r="CY650" i="3"/>
  <c r="CZ650" i="3"/>
  <c r="DB650" i="3" s="1"/>
  <c r="DA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A657" i="3"/>
  <c r="DB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A663" i="3"/>
  <c r="DB663" i="3"/>
  <c r="DC663" i="3"/>
  <c r="A664" i="3"/>
  <c r="Y664" i="3"/>
  <c r="CY664" i="3"/>
  <c r="CZ664" i="3"/>
  <c r="DB664" i="3" s="1"/>
  <c r="DA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A666" i="3"/>
  <c r="DB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B668" i="3" s="1"/>
  <c r="DA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A670" i="3"/>
  <c r="DB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B673" i="3" s="1"/>
  <c r="DA673" i="3"/>
  <c r="DC673" i="3"/>
  <c r="A674" i="3"/>
  <c r="Y674" i="3"/>
  <c r="CY674" i="3"/>
  <c r="CZ674" i="3"/>
  <c r="DA674" i="3"/>
  <c r="DB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A679" i="3"/>
  <c r="DB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A691" i="3"/>
  <c r="DB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A696" i="3"/>
  <c r="DB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B700" i="3" s="1"/>
  <c r="DA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B707" i="3" s="1"/>
  <c r="DA707" i="3"/>
  <c r="DC707" i="3"/>
  <c r="A708" i="3"/>
  <c r="Y708" i="3"/>
  <c r="CY708" i="3"/>
  <c r="CZ708" i="3"/>
  <c r="DB708" i="3" s="1"/>
  <c r="DA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B713" i="3" s="1"/>
  <c r="DA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B725" i="3" s="1"/>
  <c r="DA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B727" i="3" s="1"/>
  <c r="DA727" i="3"/>
  <c r="DC727" i="3"/>
  <c r="A728" i="3"/>
  <c r="Y728" i="3"/>
  <c r="CY728" i="3"/>
  <c r="CZ728" i="3"/>
  <c r="DA728" i="3"/>
  <c r="DB728" i="3"/>
  <c r="DC728" i="3"/>
  <c r="A729" i="3"/>
  <c r="Y729" i="3"/>
  <c r="CY729" i="3"/>
  <c r="CZ729" i="3"/>
  <c r="DB729" i="3" s="1"/>
  <c r="DA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A732" i="3"/>
  <c r="DB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B734" i="3" s="1"/>
  <c r="DA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B739" i="3" s="1"/>
  <c r="DA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B741" i="3" s="1"/>
  <c r="DA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A743" i="3"/>
  <c r="DB743" i="3"/>
  <c r="DC743" i="3"/>
  <c r="A744" i="3"/>
  <c r="Y744" i="3"/>
  <c r="CY744" i="3"/>
  <c r="CZ744" i="3"/>
  <c r="DB744" i="3" s="1"/>
  <c r="DA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B748" i="3" s="1"/>
  <c r="DA748" i="3"/>
  <c r="DC748" i="3"/>
  <c r="A749" i="3"/>
  <c r="Y749" i="3"/>
  <c r="CY749" i="3"/>
  <c r="CZ749" i="3"/>
  <c r="DB749" i="3" s="1"/>
  <c r="DA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B752" i="3" s="1"/>
  <c r="DA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A754" i="3"/>
  <c r="DB754" i="3"/>
  <c r="DC754" i="3"/>
  <c r="A755" i="3"/>
  <c r="Y755" i="3"/>
  <c r="CY755" i="3"/>
  <c r="CZ755" i="3"/>
  <c r="DB755" i="3" s="1"/>
  <c r="DA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A757" i="3"/>
  <c r="DB757" i="3"/>
  <c r="DC757" i="3"/>
  <c r="A758" i="3"/>
  <c r="Y758" i="3"/>
  <c r="CY758" i="3"/>
  <c r="CZ758" i="3"/>
  <c r="DB758" i="3" s="1"/>
  <c r="DA758" i="3"/>
  <c r="DC758" i="3"/>
  <c r="A759" i="3"/>
  <c r="Y759" i="3"/>
  <c r="CY759" i="3"/>
  <c r="CZ759" i="3"/>
  <c r="DB759" i="3" s="1"/>
  <c r="DA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B764" i="3" s="1"/>
  <c r="DA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B766" i="3" s="1"/>
  <c r="DA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B769" i="3" s="1"/>
  <c r="DA769" i="3"/>
  <c r="DC769" i="3"/>
  <c r="A770" i="3"/>
  <c r="Y770" i="3"/>
  <c r="CY770" i="3"/>
  <c r="CZ770" i="3"/>
  <c r="DB770" i="3" s="1"/>
  <c r="DA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B773" i="3" s="1"/>
  <c r="DA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A778" i="3"/>
  <c r="DB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B783" i="3" s="1"/>
  <c r="DA783" i="3"/>
  <c r="DC783" i="3"/>
  <c r="A784" i="3"/>
  <c r="Y784" i="3"/>
  <c r="CY784" i="3"/>
  <c r="CZ784" i="3"/>
  <c r="DB784" i="3" s="1"/>
  <c r="DA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A789" i="3"/>
  <c r="DB789" i="3"/>
  <c r="DC789" i="3"/>
  <c r="A790" i="3"/>
  <c r="Y790" i="3"/>
  <c r="CY790" i="3"/>
  <c r="CZ790" i="3"/>
  <c r="DB790" i="3" s="1"/>
  <c r="DA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A792" i="3"/>
  <c r="DB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B794" i="3" s="1"/>
  <c r="DA794" i="3"/>
  <c r="DC794" i="3"/>
  <c r="A795" i="3"/>
  <c r="Y795" i="3"/>
  <c r="CY795" i="3"/>
  <c r="CZ795" i="3"/>
  <c r="DB795" i="3" s="1"/>
  <c r="DA795" i="3"/>
  <c r="DC795" i="3"/>
  <c r="A796" i="3"/>
  <c r="Y796" i="3"/>
  <c r="CY796" i="3"/>
  <c r="CZ796" i="3"/>
  <c r="DA796" i="3"/>
  <c r="DB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A800" i="3"/>
  <c r="DB800" i="3"/>
  <c r="DC800" i="3"/>
  <c r="A801" i="3"/>
  <c r="Y801" i="3"/>
  <c r="CY801" i="3"/>
  <c r="CZ801" i="3"/>
  <c r="DB801" i="3" s="1"/>
  <c r="DA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B803" i="3" s="1"/>
  <c r="DA803" i="3"/>
  <c r="DC803" i="3"/>
  <c r="A804" i="3"/>
  <c r="Y804" i="3"/>
  <c r="CY804" i="3"/>
  <c r="CZ804" i="3"/>
  <c r="DA804" i="3"/>
  <c r="DB804" i="3"/>
  <c r="DC804" i="3"/>
  <c r="A805" i="3"/>
  <c r="Y805" i="3"/>
  <c r="CY805" i="3"/>
  <c r="CZ805" i="3"/>
  <c r="DB805" i="3" s="1"/>
  <c r="DA805" i="3"/>
  <c r="DC805" i="3"/>
  <c r="A806" i="3"/>
  <c r="Y806" i="3"/>
  <c r="CY806" i="3"/>
  <c r="CZ806" i="3"/>
  <c r="DA806" i="3"/>
  <c r="DB806" i="3"/>
  <c r="DC806" i="3"/>
  <c r="A807" i="3"/>
  <c r="Y807" i="3"/>
  <c r="CY807" i="3"/>
  <c r="CZ807" i="3"/>
  <c r="DA807" i="3"/>
  <c r="DB807" i="3"/>
  <c r="DC807" i="3"/>
  <c r="A808" i="3"/>
  <c r="Y808" i="3"/>
  <c r="CY808" i="3"/>
  <c r="CZ808" i="3"/>
  <c r="DA808" i="3"/>
  <c r="DB808" i="3"/>
  <c r="DC808" i="3"/>
  <c r="A809" i="3"/>
  <c r="Y809" i="3"/>
  <c r="CY809" i="3"/>
  <c r="CZ809" i="3"/>
  <c r="DA809" i="3"/>
  <c r="DB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A819" i="3"/>
  <c r="DB819" i="3"/>
  <c r="DC819" i="3"/>
  <c r="A820" i="3"/>
  <c r="Y820" i="3"/>
  <c r="CY820" i="3"/>
  <c r="CZ820" i="3"/>
  <c r="DB820" i="3" s="1"/>
  <c r="DA820" i="3"/>
  <c r="DC820" i="3"/>
  <c r="A821" i="3"/>
  <c r="Y821" i="3"/>
  <c r="CY821" i="3"/>
  <c r="CZ821" i="3"/>
  <c r="DB821" i="3" s="1"/>
  <c r="DA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A824" i="3"/>
  <c r="DB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A826" i="3"/>
  <c r="DB826" i="3"/>
  <c r="DC826" i="3"/>
  <c r="A827" i="3"/>
  <c r="Y827" i="3"/>
  <c r="CY827" i="3"/>
  <c r="CZ827" i="3"/>
  <c r="DA827" i="3"/>
  <c r="DB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B829" i="3" s="1"/>
  <c r="DA829" i="3"/>
  <c r="DC829" i="3"/>
  <c r="A830" i="3"/>
  <c r="Y830" i="3"/>
  <c r="CY830" i="3"/>
  <c r="CZ830" i="3"/>
  <c r="DB830" i="3" s="1"/>
  <c r="DA830" i="3"/>
  <c r="DC830" i="3"/>
  <c r="A831" i="3"/>
  <c r="Y831" i="3"/>
  <c r="CY831" i="3"/>
  <c r="CZ831" i="3"/>
  <c r="DA831" i="3"/>
  <c r="DB831" i="3"/>
  <c r="DC831" i="3"/>
  <c r="A832" i="3"/>
  <c r="Y832" i="3"/>
  <c r="CY832" i="3"/>
  <c r="CZ832" i="3"/>
  <c r="DB832" i="3" s="1"/>
  <c r="DA832" i="3"/>
  <c r="DC832" i="3"/>
  <c r="A833" i="3"/>
  <c r="Y833" i="3"/>
  <c r="CY833" i="3"/>
  <c r="CZ833" i="3"/>
  <c r="DA833" i="3"/>
  <c r="DB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B836" i="3" s="1"/>
  <c r="DA836" i="3"/>
  <c r="DC836" i="3"/>
  <c r="A837" i="3"/>
  <c r="Y837" i="3"/>
  <c r="CY837" i="3"/>
  <c r="CZ837" i="3"/>
  <c r="DA837" i="3"/>
  <c r="DB837" i="3"/>
  <c r="DC837" i="3"/>
  <c r="A838" i="3"/>
  <c r="Y838" i="3"/>
  <c r="CY838" i="3"/>
  <c r="CZ838" i="3"/>
  <c r="DA838" i="3"/>
  <c r="DB838" i="3"/>
  <c r="DC838" i="3"/>
  <c r="A839" i="3"/>
  <c r="Y839" i="3"/>
  <c r="CY839" i="3"/>
  <c r="CZ839" i="3"/>
  <c r="DA839" i="3"/>
  <c r="DB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B841" i="3" s="1"/>
  <c r="DA841" i="3"/>
  <c r="DC841" i="3"/>
  <c r="A842" i="3"/>
  <c r="Y842" i="3"/>
  <c r="CY842" i="3"/>
  <c r="CZ842" i="3"/>
  <c r="DB842" i="3" s="1"/>
  <c r="DA842" i="3"/>
  <c r="DC842" i="3"/>
  <c r="A843" i="3"/>
  <c r="Y843" i="3"/>
  <c r="CY843" i="3"/>
  <c r="CZ843" i="3"/>
  <c r="DA843" i="3"/>
  <c r="DB843" i="3"/>
  <c r="DC843" i="3"/>
  <c r="A844" i="3"/>
  <c r="Y844" i="3"/>
  <c r="CY844" i="3"/>
  <c r="CZ844" i="3"/>
  <c r="DA844" i="3"/>
  <c r="DB844" i="3"/>
  <c r="DC844" i="3"/>
  <c r="A845" i="3"/>
  <c r="Y845" i="3"/>
  <c r="CY845" i="3"/>
  <c r="CZ845" i="3"/>
  <c r="DB845" i="3" s="1"/>
  <c r="DA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B847" i="3" s="1"/>
  <c r="DA847" i="3"/>
  <c r="DC847" i="3"/>
  <c r="A848" i="3"/>
  <c r="Y848" i="3"/>
  <c r="CY848" i="3"/>
  <c r="CZ848" i="3"/>
  <c r="DB848" i="3" s="1"/>
  <c r="DA848" i="3"/>
  <c r="DC848" i="3"/>
  <c r="A849" i="3"/>
  <c r="Y849" i="3"/>
  <c r="CY849" i="3"/>
  <c r="CZ849" i="3"/>
  <c r="DA849" i="3"/>
  <c r="DB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B851" i="3" s="1"/>
  <c r="DA851" i="3"/>
  <c r="DC851" i="3"/>
  <c r="A852" i="3"/>
  <c r="Y852" i="3"/>
  <c r="CY852" i="3"/>
  <c r="CZ852" i="3"/>
  <c r="DA852" i="3"/>
  <c r="DB852" i="3"/>
  <c r="DC852" i="3"/>
  <c r="A853" i="3"/>
  <c r="Y853" i="3"/>
  <c r="CY853" i="3"/>
  <c r="CZ853" i="3"/>
  <c r="DA853" i="3"/>
  <c r="DB853" i="3"/>
  <c r="DC853" i="3"/>
  <c r="A854" i="3"/>
  <c r="Y854" i="3"/>
  <c r="CY854" i="3"/>
  <c r="CZ854" i="3"/>
  <c r="DB854" i="3" s="1"/>
  <c r="DA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B856" i="3" s="1"/>
  <c r="DA856" i="3"/>
  <c r="DC856" i="3"/>
  <c r="A857" i="3"/>
  <c r="Y857" i="3"/>
  <c r="CY857" i="3"/>
  <c r="CZ857" i="3"/>
  <c r="DB857" i="3" s="1"/>
  <c r="DA857" i="3"/>
  <c r="DC857" i="3"/>
  <c r="A858" i="3"/>
  <c r="Y858" i="3"/>
  <c r="CY858" i="3"/>
  <c r="CZ858" i="3"/>
  <c r="DA858" i="3"/>
  <c r="DB858" i="3"/>
  <c r="DC858" i="3"/>
  <c r="A859" i="3"/>
  <c r="Y859" i="3"/>
  <c r="CY859" i="3"/>
  <c r="CZ859" i="3"/>
  <c r="DA859" i="3"/>
  <c r="DB859" i="3"/>
  <c r="DC859" i="3"/>
  <c r="A860" i="3"/>
  <c r="Y860" i="3"/>
  <c r="CY860" i="3"/>
  <c r="CZ860" i="3"/>
  <c r="DB860" i="3" s="1"/>
  <c r="DA860" i="3"/>
  <c r="DC860" i="3"/>
  <c r="A861" i="3"/>
  <c r="Y861" i="3"/>
  <c r="CY861" i="3"/>
  <c r="CZ861" i="3"/>
  <c r="DA861" i="3"/>
  <c r="DB861" i="3"/>
  <c r="DC861" i="3"/>
  <c r="A862" i="3"/>
  <c r="Y862" i="3"/>
  <c r="CY862" i="3"/>
  <c r="CZ862" i="3"/>
  <c r="DB862" i="3" s="1"/>
  <c r="DA862" i="3"/>
  <c r="DC862" i="3"/>
  <c r="A863" i="3"/>
  <c r="Y863" i="3"/>
  <c r="CY863" i="3"/>
  <c r="CZ863" i="3"/>
  <c r="DB863" i="3" s="1"/>
  <c r="DA863" i="3"/>
  <c r="DC863" i="3"/>
  <c r="A864" i="3"/>
  <c r="Y864" i="3"/>
  <c r="CY864" i="3"/>
  <c r="CZ864" i="3"/>
  <c r="DB864" i="3" s="1"/>
  <c r="DA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B866" i="3" s="1"/>
  <c r="DA866" i="3"/>
  <c r="DC866" i="3"/>
  <c r="A867" i="3"/>
  <c r="Y867" i="3"/>
  <c r="CY867" i="3"/>
  <c r="CZ867" i="3"/>
  <c r="DA867" i="3"/>
  <c r="DB867" i="3"/>
  <c r="DC867" i="3"/>
  <c r="A868" i="3"/>
  <c r="Y868" i="3"/>
  <c r="CY868" i="3"/>
  <c r="CZ868" i="3"/>
  <c r="DA868" i="3"/>
  <c r="DB868" i="3"/>
  <c r="DC86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Q28" i="1" s="1"/>
  <c r="K28" i="1"/>
  <c r="R28" i="1"/>
  <c r="S28" i="1"/>
  <c r="Y28" i="1" s="1"/>
  <c r="V28" i="1"/>
  <c r="AC28" i="1"/>
  <c r="CQ28" i="1" s="1"/>
  <c r="AD28" i="1"/>
  <c r="AE28" i="1"/>
  <c r="CS28" i="1" s="1"/>
  <c r="AF28" i="1"/>
  <c r="CT28" i="1" s="1"/>
  <c r="AG28" i="1"/>
  <c r="CU28" i="1" s="1"/>
  <c r="T28" i="1" s="1"/>
  <c r="AH28" i="1"/>
  <c r="AI28" i="1"/>
  <c r="AJ28" i="1"/>
  <c r="CR28" i="1"/>
  <c r="CV28" i="1"/>
  <c r="U28" i="1" s="1"/>
  <c r="CW28" i="1"/>
  <c r="CX28" i="1"/>
  <c r="W28" i="1" s="1"/>
  <c r="GL28" i="1"/>
  <c r="GN28" i="1"/>
  <c r="GP28" i="1"/>
  <c r="GV28" i="1"/>
  <c r="HC28" i="1" s="1"/>
  <c r="GX28" i="1" s="1"/>
  <c r="C29" i="1"/>
  <c r="D29" i="1"/>
  <c r="I29" i="1"/>
  <c r="K29" i="1"/>
  <c r="P29" i="1"/>
  <c r="R29" i="1"/>
  <c r="W29" i="1"/>
  <c r="X29" i="1"/>
  <c r="AC29" i="1"/>
  <c r="AD29" i="1"/>
  <c r="AE29" i="1"/>
  <c r="CR29" i="1" s="1"/>
  <c r="AF29" i="1"/>
  <c r="S29" i="1" s="1"/>
  <c r="AG29" i="1"/>
  <c r="AH29" i="1"/>
  <c r="CV29" i="1" s="1"/>
  <c r="U29" i="1" s="1"/>
  <c r="AI29" i="1"/>
  <c r="AJ29" i="1"/>
  <c r="CT29" i="1"/>
  <c r="CU29" i="1"/>
  <c r="T29" i="1" s="1"/>
  <c r="CW29" i="1"/>
  <c r="V29" i="1" s="1"/>
  <c r="CX29" i="1"/>
  <c r="CY29" i="1"/>
  <c r="GL29" i="1"/>
  <c r="GN29" i="1"/>
  <c r="GP29" i="1"/>
  <c r="GV29" i="1"/>
  <c r="HC29" i="1" s="1"/>
  <c r="GX29" i="1"/>
  <c r="C30" i="1"/>
  <c r="D30" i="1"/>
  <c r="R30" i="1"/>
  <c r="S30" i="1"/>
  <c r="V30" i="1"/>
  <c r="AC30" i="1"/>
  <c r="AE30" i="1"/>
  <c r="CS30" i="1" s="1"/>
  <c r="AF30" i="1"/>
  <c r="AG30" i="1"/>
  <c r="CU30" i="1" s="1"/>
  <c r="T30" i="1" s="1"/>
  <c r="AH30" i="1"/>
  <c r="AI30" i="1"/>
  <c r="AJ30" i="1"/>
  <c r="CR30" i="1"/>
  <c r="CT30" i="1"/>
  <c r="CV30" i="1"/>
  <c r="U30" i="1" s="1"/>
  <c r="CW30" i="1"/>
  <c r="CX30" i="1"/>
  <c r="W30" i="1" s="1"/>
  <c r="GL30" i="1"/>
  <c r="GN30" i="1"/>
  <c r="GP30" i="1"/>
  <c r="GV30" i="1"/>
  <c r="HC30" i="1" s="1"/>
  <c r="GX30" i="1" s="1"/>
  <c r="C31" i="1"/>
  <c r="D31" i="1"/>
  <c r="P31" i="1"/>
  <c r="T31" i="1"/>
  <c r="AB31" i="1"/>
  <c r="AC31" i="1"/>
  <c r="AE31" i="1"/>
  <c r="AD31" i="1" s="1"/>
  <c r="AF31" i="1"/>
  <c r="AG31" i="1"/>
  <c r="CU31" i="1" s="1"/>
  <c r="AH31" i="1"/>
  <c r="CV31" i="1" s="1"/>
  <c r="U31" i="1" s="1"/>
  <c r="AI31" i="1"/>
  <c r="AJ31" i="1"/>
  <c r="CX31" i="1" s="1"/>
  <c r="W31" i="1" s="1"/>
  <c r="CQ31" i="1"/>
  <c r="CR31" i="1"/>
  <c r="CW31" i="1"/>
  <c r="V31" i="1" s="1"/>
  <c r="GL31" i="1"/>
  <c r="GN31" i="1"/>
  <c r="GP31" i="1"/>
  <c r="GV31" i="1"/>
  <c r="HC31" i="1"/>
  <c r="GX31" i="1" s="1"/>
  <c r="C32" i="1"/>
  <c r="D32" i="1"/>
  <c r="I32" i="1"/>
  <c r="K32" i="1"/>
  <c r="Q32" i="1"/>
  <c r="R32" i="1"/>
  <c r="S32" i="1"/>
  <c r="V32" i="1"/>
  <c r="X32" i="1"/>
  <c r="AC32" i="1"/>
  <c r="AE32" i="1"/>
  <c r="AF32" i="1"/>
  <c r="AG32" i="1"/>
  <c r="CU32" i="1" s="1"/>
  <c r="T32" i="1" s="1"/>
  <c r="AH32" i="1"/>
  <c r="AI32" i="1"/>
  <c r="AJ32" i="1"/>
  <c r="CX32" i="1" s="1"/>
  <c r="W32" i="1" s="1"/>
  <c r="CQ32" i="1"/>
  <c r="CR32" i="1"/>
  <c r="CT32" i="1"/>
  <c r="CV32" i="1"/>
  <c r="U32" i="1" s="1"/>
  <c r="CW32" i="1"/>
  <c r="GL32" i="1"/>
  <c r="GN32" i="1"/>
  <c r="GP32" i="1"/>
  <c r="GV32" i="1"/>
  <c r="HC32" i="1"/>
  <c r="GX32" i="1" s="1"/>
  <c r="C33" i="1"/>
  <c r="D33" i="1"/>
  <c r="I33" i="1"/>
  <c r="K33" i="1"/>
  <c r="Q33" i="1"/>
  <c r="R33" i="1"/>
  <c r="V33" i="1"/>
  <c r="W33" i="1"/>
  <c r="X33" i="1"/>
  <c r="AC33" i="1"/>
  <c r="AB33" i="1" s="1"/>
  <c r="AD33" i="1"/>
  <c r="AE33" i="1"/>
  <c r="AF33" i="1"/>
  <c r="S33" i="1" s="1"/>
  <c r="AG33" i="1"/>
  <c r="AH33" i="1"/>
  <c r="AI33" i="1"/>
  <c r="AJ33" i="1"/>
  <c r="CX33" i="1" s="1"/>
  <c r="CU33" i="1"/>
  <c r="T33" i="1" s="1"/>
  <c r="CV33" i="1"/>
  <c r="U33" i="1" s="1"/>
  <c r="CW33" i="1"/>
  <c r="GL33" i="1"/>
  <c r="GN33" i="1"/>
  <c r="GP33" i="1"/>
  <c r="GV33" i="1"/>
  <c r="HC33" i="1"/>
  <c r="GX33" i="1" s="1"/>
  <c r="C34" i="1"/>
  <c r="D34" i="1"/>
  <c r="I34" i="1"/>
  <c r="K34" i="1"/>
  <c r="AC34" i="1"/>
  <c r="AE34" i="1"/>
  <c r="CS34" i="1" s="1"/>
  <c r="AF34" i="1"/>
  <c r="AG34" i="1"/>
  <c r="AH34" i="1"/>
  <c r="CV34" i="1" s="1"/>
  <c r="U34" i="1" s="1"/>
  <c r="AI34" i="1"/>
  <c r="CW34" i="1" s="1"/>
  <c r="V34" i="1" s="1"/>
  <c r="AJ34" i="1"/>
  <c r="CX34" i="1" s="1"/>
  <c r="CT34" i="1"/>
  <c r="CU34" i="1"/>
  <c r="T34" i="1" s="1"/>
  <c r="GL34" i="1"/>
  <c r="GN34" i="1"/>
  <c r="GP34" i="1"/>
  <c r="GV34" i="1"/>
  <c r="HC34" i="1" s="1"/>
  <c r="GX34" i="1" s="1"/>
  <c r="C35" i="1"/>
  <c r="D35" i="1"/>
  <c r="I35" i="1"/>
  <c r="K35" i="1"/>
  <c r="AC35" i="1"/>
  <c r="CQ35" i="1" s="1"/>
  <c r="AD35" i="1"/>
  <c r="AE35" i="1"/>
  <c r="AF35" i="1"/>
  <c r="S35" i="1" s="1"/>
  <c r="X35" i="1" s="1"/>
  <c r="AG35" i="1"/>
  <c r="AH35" i="1"/>
  <c r="CV35" i="1" s="1"/>
  <c r="U35" i="1" s="1"/>
  <c r="AI35" i="1"/>
  <c r="CW35" i="1" s="1"/>
  <c r="V35" i="1" s="1"/>
  <c r="AJ35" i="1"/>
  <c r="CX35" i="1" s="1"/>
  <c r="CR35" i="1"/>
  <c r="CS35" i="1"/>
  <c r="CU35" i="1"/>
  <c r="T35" i="1" s="1"/>
  <c r="GL35" i="1"/>
  <c r="GN35" i="1"/>
  <c r="GP35" i="1"/>
  <c r="GV35" i="1"/>
  <c r="HC35" i="1" s="1"/>
  <c r="GX35" i="1" s="1"/>
  <c r="C36" i="1"/>
  <c r="D36" i="1"/>
  <c r="I36" i="1"/>
  <c r="K36" i="1"/>
  <c r="R36" i="1"/>
  <c r="S36" i="1"/>
  <c r="X36" i="1" s="1"/>
  <c r="W36" i="1"/>
  <c r="AC36" i="1"/>
  <c r="AE36" i="1"/>
  <c r="AD36" i="1" s="1"/>
  <c r="AF36" i="1"/>
  <c r="CT36" i="1" s="1"/>
  <c r="AG36" i="1"/>
  <c r="CU36" i="1" s="1"/>
  <c r="T36" i="1" s="1"/>
  <c r="AH36" i="1"/>
  <c r="CV36" i="1" s="1"/>
  <c r="U36" i="1" s="1"/>
  <c r="AI36" i="1"/>
  <c r="CW36" i="1" s="1"/>
  <c r="V36" i="1" s="1"/>
  <c r="AJ36" i="1"/>
  <c r="CR36" i="1"/>
  <c r="CS36" i="1"/>
  <c r="CX36" i="1"/>
  <c r="GL36" i="1"/>
  <c r="GN36" i="1"/>
  <c r="GP36" i="1"/>
  <c r="GV36" i="1"/>
  <c r="HC36" i="1" s="1"/>
  <c r="C37" i="1"/>
  <c r="D37" i="1"/>
  <c r="I37" i="1"/>
  <c r="K37" i="1"/>
  <c r="P37" i="1"/>
  <c r="R37" i="1"/>
  <c r="S37" i="1"/>
  <c r="CZ37" i="1" s="1"/>
  <c r="W37" i="1"/>
  <c r="X37" i="1"/>
  <c r="AB37" i="1"/>
  <c r="AC37" i="1"/>
  <c r="AD37" i="1"/>
  <c r="AE37" i="1"/>
  <c r="AF37" i="1"/>
  <c r="AG37" i="1"/>
  <c r="CU37" i="1" s="1"/>
  <c r="T37" i="1" s="1"/>
  <c r="AH37" i="1"/>
  <c r="AI37" i="1"/>
  <c r="AJ37" i="1"/>
  <c r="CQ37" i="1"/>
  <c r="CR37" i="1"/>
  <c r="CS37" i="1"/>
  <c r="CT37" i="1"/>
  <c r="CV37" i="1"/>
  <c r="U37" i="1" s="1"/>
  <c r="CW37" i="1"/>
  <c r="V37" i="1" s="1"/>
  <c r="CX37" i="1"/>
  <c r="CY37" i="1"/>
  <c r="GL37" i="1"/>
  <c r="GN37" i="1"/>
  <c r="GP37" i="1"/>
  <c r="GV37" i="1"/>
  <c r="HC37" i="1" s="1"/>
  <c r="GX37" i="1" s="1"/>
  <c r="C38" i="1"/>
  <c r="D38" i="1"/>
  <c r="Q38" i="1"/>
  <c r="S38" i="1"/>
  <c r="X38" i="1" s="1"/>
  <c r="T38" i="1"/>
  <c r="AC38" i="1"/>
  <c r="P38" i="1" s="1"/>
  <c r="CP38" i="1" s="1"/>
  <c r="O38" i="1" s="1"/>
  <c r="AE38" i="1"/>
  <c r="AD38" i="1" s="1"/>
  <c r="AF38" i="1"/>
  <c r="AB38" i="1" s="1"/>
  <c r="AG38" i="1"/>
  <c r="CU38" i="1" s="1"/>
  <c r="AH38" i="1"/>
  <c r="CV38" i="1" s="1"/>
  <c r="U38" i="1" s="1"/>
  <c r="AI38" i="1"/>
  <c r="CW38" i="1" s="1"/>
  <c r="V38" i="1" s="1"/>
  <c r="AJ38" i="1"/>
  <c r="CQ38" i="1"/>
  <c r="CX38" i="1"/>
  <c r="W38" i="1" s="1"/>
  <c r="CZ38" i="1"/>
  <c r="GL38" i="1"/>
  <c r="GN38" i="1"/>
  <c r="GP38" i="1"/>
  <c r="GV38" i="1"/>
  <c r="HC38" i="1"/>
  <c r="GX38" i="1" s="1"/>
  <c r="C39" i="1"/>
  <c r="D39" i="1"/>
  <c r="Q39" i="1"/>
  <c r="R39" i="1"/>
  <c r="AC39" i="1"/>
  <c r="CQ39" i="1" s="1"/>
  <c r="AD39" i="1"/>
  <c r="AE39" i="1"/>
  <c r="CR39" i="1" s="1"/>
  <c r="AF39" i="1"/>
  <c r="S39" i="1" s="1"/>
  <c r="AG39" i="1"/>
  <c r="CU39" i="1" s="1"/>
  <c r="T39" i="1" s="1"/>
  <c r="AH39" i="1"/>
  <c r="AI39" i="1"/>
  <c r="AJ39" i="1"/>
  <c r="CS39" i="1"/>
  <c r="CV39" i="1"/>
  <c r="U39" i="1" s="1"/>
  <c r="CW39" i="1"/>
  <c r="V39" i="1" s="1"/>
  <c r="CX39" i="1"/>
  <c r="W39" i="1" s="1"/>
  <c r="GL39" i="1"/>
  <c r="GN39" i="1"/>
  <c r="GP39" i="1"/>
  <c r="GV39" i="1"/>
  <c r="HC39" i="1" s="1"/>
  <c r="GX39" i="1" s="1"/>
  <c r="C40" i="1"/>
  <c r="D40" i="1"/>
  <c r="I40" i="1"/>
  <c r="K40" i="1"/>
  <c r="AC40" i="1"/>
  <c r="P40" i="1" s="1"/>
  <c r="AE40" i="1"/>
  <c r="AD40" i="1" s="1"/>
  <c r="AF40" i="1"/>
  <c r="AG40" i="1"/>
  <c r="CU40" i="1" s="1"/>
  <c r="T40" i="1" s="1"/>
  <c r="AH40" i="1"/>
  <c r="AI40" i="1"/>
  <c r="AJ40" i="1"/>
  <c r="CX40" i="1" s="1"/>
  <c r="W40" i="1" s="1"/>
  <c r="CR40" i="1"/>
  <c r="CT40" i="1"/>
  <c r="CV40" i="1"/>
  <c r="U40" i="1" s="1"/>
  <c r="CW40" i="1"/>
  <c r="V40" i="1" s="1"/>
  <c r="GL40" i="1"/>
  <c r="GN40" i="1"/>
  <c r="GP40" i="1"/>
  <c r="GV40" i="1"/>
  <c r="HC40" i="1"/>
  <c r="GX40" i="1" s="1"/>
  <c r="C41" i="1"/>
  <c r="D41" i="1"/>
  <c r="I41" i="1"/>
  <c r="P41" i="1" s="1"/>
  <c r="K41" i="1"/>
  <c r="S41" i="1"/>
  <c r="X41" i="1" s="1"/>
  <c r="AC41" i="1"/>
  <c r="AD41" i="1"/>
  <c r="AB41" i="1" s="1"/>
  <c r="AE41" i="1"/>
  <c r="CS41" i="1" s="1"/>
  <c r="AF41" i="1"/>
  <c r="CT41" i="1" s="1"/>
  <c r="AG41" i="1"/>
  <c r="CU41" i="1" s="1"/>
  <c r="T41" i="1" s="1"/>
  <c r="AH41" i="1"/>
  <c r="CV41" i="1" s="1"/>
  <c r="U41" i="1" s="1"/>
  <c r="AI41" i="1"/>
  <c r="CW41" i="1" s="1"/>
  <c r="V41" i="1" s="1"/>
  <c r="AJ41" i="1"/>
  <c r="CX41" i="1" s="1"/>
  <c r="W41" i="1" s="1"/>
  <c r="CQ41" i="1"/>
  <c r="CR41" i="1"/>
  <c r="CZ41" i="1"/>
  <c r="GL41" i="1"/>
  <c r="GN41" i="1"/>
  <c r="GP41" i="1"/>
  <c r="GV41" i="1"/>
  <c r="HC41" i="1"/>
  <c r="C42" i="1"/>
  <c r="D42" i="1"/>
  <c r="I42" i="1"/>
  <c r="K42" i="1"/>
  <c r="R42" i="1"/>
  <c r="U42" i="1"/>
  <c r="AC42" i="1"/>
  <c r="P42" i="1" s="1"/>
  <c r="AD42" i="1"/>
  <c r="AE42" i="1"/>
  <c r="AF42" i="1"/>
  <c r="S42" i="1" s="1"/>
  <c r="AG42" i="1"/>
  <c r="AH42" i="1"/>
  <c r="AI42" i="1"/>
  <c r="AJ42" i="1"/>
  <c r="CX42" i="1" s="1"/>
  <c r="W42" i="1" s="1"/>
  <c r="CR42" i="1"/>
  <c r="CS42" i="1"/>
  <c r="CT42" i="1"/>
  <c r="CU42" i="1"/>
  <c r="T42" i="1" s="1"/>
  <c r="CV42" i="1"/>
  <c r="CW42" i="1"/>
  <c r="V42" i="1" s="1"/>
  <c r="GL42" i="1"/>
  <c r="GO42" i="1"/>
  <c r="GP42" i="1"/>
  <c r="GV42" i="1"/>
  <c r="HC42" i="1" s="1"/>
  <c r="GX42" i="1" s="1"/>
  <c r="C43" i="1"/>
  <c r="D43" i="1"/>
  <c r="I43" i="1"/>
  <c r="K43" i="1"/>
  <c r="P43" i="1"/>
  <c r="S43" i="1"/>
  <c r="CZ43" i="1" s="1"/>
  <c r="AC43" i="1"/>
  <c r="CQ43" i="1" s="1"/>
  <c r="AE43" i="1"/>
  <c r="CR43" i="1" s="1"/>
  <c r="AF43" i="1"/>
  <c r="CT43" i="1" s="1"/>
  <c r="AG43" i="1"/>
  <c r="CU43" i="1" s="1"/>
  <c r="T43" i="1" s="1"/>
  <c r="AH43" i="1"/>
  <c r="CV43" i="1" s="1"/>
  <c r="U43" i="1" s="1"/>
  <c r="AI43" i="1"/>
  <c r="CW43" i="1" s="1"/>
  <c r="V43" i="1" s="1"/>
  <c r="AJ43" i="1"/>
  <c r="CX43" i="1"/>
  <c r="W43" i="1" s="1"/>
  <c r="CY43" i="1"/>
  <c r="GL43" i="1"/>
  <c r="GO43" i="1"/>
  <c r="GP43" i="1"/>
  <c r="GV43" i="1"/>
  <c r="HC43" i="1"/>
  <c r="GX43" i="1" s="1"/>
  <c r="C44" i="1"/>
  <c r="D44" i="1"/>
  <c r="I44" i="1"/>
  <c r="K44" i="1"/>
  <c r="AC44" i="1"/>
  <c r="AD44" i="1"/>
  <c r="AB44" i="1" s="1"/>
  <c r="AE44" i="1"/>
  <c r="AF44" i="1"/>
  <c r="AG44" i="1"/>
  <c r="AH44" i="1"/>
  <c r="CV44" i="1" s="1"/>
  <c r="U44" i="1" s="1"/>
  <c r="AI44" i="1"/>
  <c r="CW44" i="1" s="1"/>
  <c r="V44" i="1" s="1"/>
  <c r="AJ44" i="1"/>
  <c r="CX44" i="1" s="1"/>
  <c r="W44" i="1" s="1"/>
  <c r="CQ44" i="1"/>
  <c r="CR44" i="1"/>
  <c r="CS44" i="1"/>
  <c r="CT44" i="1"/>
  <c r="CU44" i="1"/>
  <c r="T44" i="1" s="1"/>
  <c r="GL44" i="1"/>
  <c r="GN44" i="1"/>
  <c r="GP44" i="1"/>
  <c r="GV44" i="1"/>
  <c r="HC44" i="1"/>
  <c r="C45" i="1"/>
  <c r="D45" i="1"/>
  <c r="I45" i="1"/>
  <c r="K45" i="1"/>
  <c r="R45" i="1"/>
  <c r="AC45" i="1"/>
  <c r="CQ45" i="1" s="1"/>
  <c r="AE45" i="1"/>
  <c r="CR45" i="1" s="1"/>
  <c r="AF45" i="1"/>
  <c r="S45" i="1" s="1"/>
  <c r="AG45" i="1"/>
  <c r="CU45" i="1" s="1"/>
  <c r="T45" i="1" s="1"/>
  <c r="AH45" i="1"/>
  <c r="AI45" i="1"/>
  <c r="AJ45" i="1"/>
  <c r="CV45" i="1"/>
  <c r="U45" i="1" s="1"/>
  <c r="CW45" i="1"/>
  <c r="V45" i="1" s="1"/>
  <c r="CX45" i="1"/>
  <c r="W45" i="1" s="1"/>
  <c r="GL45" i="1"/>
  <c r="GN45" i="1"/>
  <c r="GP45" i="1"/>
  <c r="GV45" i="1"/>
  <c r="HC45" i="1"/>
  <c r="GX45" i="1" s="1"/>
  <c r="C46" i="1"/>
  <c r="D46" i="1"/>
  <c r="I46" i="1"/>
  <c r="K46" i="1"/>
  <c r="S46" i="1"/>
  <c r="Y46" i="1" s="1"/>
  <c r="AC46" i="1"/>
  <c r="P46" i="1" s="1"/>
  <c r="AE46" i="1"/>
  <c r="X46" i="1" s="1"/>
  <c r="AF46" i="1"/>
  <c r="CT46" i="1" s="1"/>
  <c r="AG46" i="1"/>
  <c r="CU46" i="1" s="1"/>
  <c r="T46" i="1" s="1"/>
  <c r="AH46" i="1"/>
  <c r="CV46" i="1" s="1"/>
  <c r="U46" i="1" s="1"/>
  <c r="AI46" i="1"/>
  <c r="CW46" i="1" s="1"/>
  <c r="V46" i="1" s="1"/>
  <c r="AJ46" i="1"/>
  <c r="CX46" i="1" s="1"/>
  <c r="W46" i="1" s="1"/>
  <c r="CQ46" i="1"/>
  <c r="CS46" i="1"/>
  <c r="CY46" i="1"/>
  <c r="GL46" i="1"/>
  <c r="GN46" i="1"/>
  <c r="GP46" i="1"/>
  <c r="GV46" i="1"/>
  <c r="HC46" i="1"/>
  <c r="GX46" i="1" s="1"/>
  <c r="C47" i="1"/>
  <c r="D47" i="1"/>
  <c r="I47" i="1"/>
  <c r="K47" i="1"/>
  <c r="P47" i="1"/>
  <c r="AC47" i="1"/>
  <c r="CQ47" i="1" s="1"/>
  <c r="AD47" i="1"/>
  <c r="AE47" i="1"/>
  <c r="CS47" i="1" s="1"/>
  <c r="AF47" i="1"/>
  <c r="AG47" i="1"/>
  <c r="AH47" i="1"/>
  <c r="AI47" i="1"/>
  <c r="AJ47" i="1"/>
  <c r="CR47" i="1"/>
  <c r="CT47" i="1"/>
  <c r="CU47" i="1"/>
  <c r="T47" i="1" s="1"/>
  <c r="CV47" i="1"/>
  <c r="U47" i="1" s="1"/>
  <c r="DZ63" i="1" s="1"/>
  <c r="CW47" i="1"/>
  <c r="CX47" i="1"/>
  <c r="W47" i="1" s="1"/>
  <c r="GL47" i="1"/>
  <c r="GN47" i="1"/>
  <c r="GP47" i="1"/>
  <c r="GV47" i="1"/>
  <c r="HC47" i="1" s="1"/>
  <c r="GX47" i="1"/>
  <c r="C48" i="1"/>
  <c r="D48" i="1"/>
  <c r="I48" i="1"/>
  <c r="K48" i="1"/>
  <c r="R48" i="1"/>
  <c r="AC48" i="1"/>
  <c r="AE48" i="1"/>
  <c r="CR48" i="1" s="1"/>
  <c r="AF48" i="1"/>
  <c r="CT48" i="1" s="1"/>
  <c r="AG48" i="1"/>
  <c r="CU48" i="1" s="1"/>
  <c r="T48" i="1" s="1"/>
  <c r="AH48" i="1"/>
  <c r="CV48" i="1" s="1"/>
  <c r="U48" i="1" s="1"/>
  <c r="AI48" i="1"/>
  <c r="CW48" i="1" s="1"/>
  <c r="V48" i="1" s="1"/>
  <c r="AJ48" i="1"/>
  <c r="CX48" i="1" s="1"/>
  <c r="W48" i="1" s="1"/>
  <c r="CQ48" i="1"/>
  <c r="GL48" i="1"/>
  <c r="GN48" i="1"/>
  <c r="GP48" i="1"/>
  <c r="GV48" i="1"/>
  <c r="HC48" i="1" s="1"/>
  <c r="GX48" i="1" s="1"/>
  <c r="C49" i="1"/>
  <c r="D49" i="1"/>
  <c r="I49" i="1"/>
  <c r="K49" i="1"/>
  <c r="AB49" i="1"/>
  <c r="AC49" i="1"/>
  <c r="P49" i="1" s="1"/>
  <c r="AE49" i="1"/>
  <c r="AD49" i="1" s="1"/>
  <c r="AF49" i="1"/>
  <c r="S49" i="1" s="1"/>
  <c r="AG49" i="1"/>
  <c r="AH49" i="1"/>
  <c r="AI49" i="1"/>
  <c r="AJ49" i="1"/>
  <c r="CX49" i="1" s="1"/>
  <c r="W49" i="1" s="1"/>
  <c r="CR49" i="1"/>
  <c r="CS49" i="1"/>
  <c r="CT49" i="1"/>
  <c r="CU49" i="1"/>
  <c r="CV49" i="1"/>
  <c r="U49" i="1" s="1"/>
  <c r="CW49" i="1"/>
  <c r="GL49" i="1"/>
  <c r="GN49" i="1"/>
  <c r="GP49" i="1"/>
  <c r="FV63" i="1" s="1"/>
  <c r="GV49" i="1"/>
  <c r="HC49" i="1"/>
  <c r="GX49" i="1" s="1"/>
  <c r="C50" i="1"/>
  <c r="D50" i="1"/>
  <c r="I50" i="1"/>
  <c r="Q50" i="1" s="1"/>
  <c r="K50" i="1"/>
  <c r="P50" i="1"/>
  <c r="R50" i="1"/>
  <c r="S50" i="1"/>
  <c r="AC50" i="1"/>
  <c r="CQ50" i="1" s="1"/>
  <c r="AD50" i="1"/>
  <c r="AE50" i="1"/>
  <c r="CS50" i="1" s="1"/>
  <c r="AF50" i="1"/>
  <c r="CT50" i="1" s="1"/>
  <c r="AG50" i="1"/>
  <c r="CU50" i="1" s="1"/>
  <c r="T50" i="1" s="1"/>
  <c r="AH50" i="1"/>
  <c r="CV50" i="1" s="1"/>
  <c r="U50" i="1" s="1"/>
  <c r="AI50" i="1"/>
  <c r="AJ50" i="1"/>
  <c r="CR50" i="1"/>
  <c r="CW50" i="1"/>
  <c r="V50" i="1" s="1"/>
  <c r="CX50" i="1"/>
  <c r="W50" i="1" s="1"/>
  <c r="GL50" i="1"/>
  <c r="GO50" i="1"/>
  <c r="GP50" i="1"/>
  <c r="GV50" i="1"/>
  <c r="HC50" i="1" s="1"/>
  <c r="GX50" i="1" s="1"/>
  <c r="C51" i="1"/>
  <c r="D51" i="1"/>
  <c r="I51" i="1"/>
  <c r="Q51" i="1" s="1"/>
  <c r="K51" i="1"/>
  <c r="R51" i="1"/>
  <c r="AC51" i="1"/>
  <c r="AB51" i="1" s="1"/>
  <c r="AD51" i="1"/>
  <c r="AE51" i="1"/>
  <c r="CS51" i="1" s="1"/>
  <c r="AF51" i="1"/>
  <c r="S51" i="1" s="1"/>
  <c r="AG51" i="1"/>
  <c r="CU51" i="1" s="1"/>
  <c r="T51" i="1" s="1"/>
  <c r="AH51" i="1"/>
  <c r="CV51" i="1" s="1"/>
  <c r="U51" i="1" s="1"/>
  <c r="AI51" i="1"/>
  <c r="CW51" i="1" s="1"/>
  <c r="V51" i="1" s="1"/>
  <c r="AJ51" i="1"/>
  <c r="CX51" i="1" s="1"/>
  <c r="W51" i="1" s="1"/>
  <c r="CQ51" i="1"/>
  <c r="CR51" i="1"/>
  <c r="CT51" i="1"/>
  <c r="GL51" i="1"/>
  <c r="GO51" i="1"/>
  <c r="GP51" i="1"/>
  <c r="GV51" i="1"/>
  <c r="HC51" i="1" s="1"/>
  <c r="GX51" i="1" s="1"/>
  <c r="C52" i="1"/>
  <c r="D52" i="1"/>
  <c r="I52" i="1"/>
  <c r="K52" i="1"/>
  <c r="P52" i="1"/>
  <c r="Q52" i="1"/>
  <c r="W52" i="1"/>
  <c r="AC52" i="1"/>
  <c r="CQ52" i="1" s="1"/>
  <c r="AE52" i="1"/>
  <c r="AF52" i="1"/>
  <c r="S52" i="1" s="1"/>
  <c r="AG52" i="1"/>
  <c r="AH52" i="1"/>
  <c r="AI52" i="1"/>
  <c r="AJ52" i="1"/>
  <c r="CU52" i="1"/>
  <c r="T52" i="1" s="1"/>
  <c r="CV52" i="1"/>
  <c r="U52" i="1" s="1"/>
  <c r="CW52" i="1"/>
  <c r="V52" i="1" s="1"/>
  <c r="CX52" i="1"/>
  <c r="GL52" i="1"/>
  <c r="GN52" i="1"/>
  <c r="GP52" i="1"/>
  <c r="GV52" i="1"/>
  <c r="HC52" i="1"/>
  <c r="GX52" i="1" s="1"/>
  <c r="C53" i="1"/>
  <c r="D53" i="1"/>
  <c r="I53" i="1"/>
  <c r="P53" i="1" s="1"/>
  <c r="K53" i="1"/>
  <c r="S53" i="1"/>
  <c r="X53" i="1" s="1"/>
  <c r="AC53" i="1"/>
  <c r="CQ53" i="1" s="1"/>
  <c r="AD53" i="1"/>
  <c r="AB53" i="1" s="1"/>
  <c r="AE53" i="1"/>
  <c r="CS53" i="1" s="1"/>
  <c r="AF53" i="1"/>
  <c r="CT53" i="1" s="1"/>
  <c r="AG53" i="1"/>
  <c r="CU53" i="1" s="1"/>
  <c r="T53" i="1" s="1"/>
  <c r="AH53" i="1"/>
  <c r="CV53" i="1" s="1"/>
  <c r="U53" i="1" s="1"/>
  <c r="AI53" i="1"/>
  <c r="CW53" i="1" s="1"/>
  <c r="V53" i="1" s="1"/>
  <c r="AJ53" i="1"/>
  <c r="CX53" i="1" s="1"/>
  <c r="W53" i="1" s="1"/>
  <c r="CR53" i="1"/>
  <c r="CZ53" i="1"/>
  <c r="GL53" i="1"/>
  <c r="GN53" i="1"/>
  <c r="GP53" i="1"/>
  <c r="GV53" i="1"/>
  <c r="HC53" i="1"/>
  <c r="C54" i="1"/>
  <c r="D54" i="1"/>
  <c r="I54" i="1"/>
  <c r="K54" i="1"/>
  <c r="R54" i="1"/>
  <c r="U54" i="1"/>
  <c r="AC54" i="1"/>
  <c r="AD54" i="1"/>
  <c r="AE54" i="1"/>
  <c r="AF54" i="1"/>
  <c r="S54" i="1" s="1"/>
  <c r="AG54" i="1"/>
  <c r="AH54" i="1"/>
  <c r="AI54" i="1"/>
  <c r="AJ54" i="1"/>
  <c r="CX54" i="1" s="1"/>
  <c r="W54" i="1" s="1"/>
  <c r="CR54" i="1"/>
  <c r="CS54" i="1"/>
  <c r="CT54" i="1"/>
  <c r="CU54" i="1"/>
  <c r="T54" i="1" s="1"/>
  <c r="CV54" i="1"/>
  <c r="CW54" i="1"/>
  <c r="V54" i="1" s="1"/>
  <c r="GL54" i="1"/>
  <c r="GN54" i="1"/>
  <c r="GP54" i="1"/>
  <c r="CD63" i="1" s="1"/>
  <c r="CD26" i="1" s="1"/>
  <c r="GV54" i="1"/>
  <c r="HC54" i="1" s="1"/>
  <c r="GX54" i="1" s="1"/>
  <c r="C55" i="1"/>
  <c r="D55" i="1"/>
  <c r="I55" i="1"/>
  <c r="K55" i="1"/>
  <c r="P55" i="1"/>
  <c r="S55" i="1"/>
  <c r="CZ55" i="1" s="1"/>
  <c r="T55" i="1"/>
  <c r="AC55" i="1"/>
  <c r="CQ55" i="1" s="1"/>
  <c r="AE55" i="1"/>
  <c r="CR55" i="1" s="1"/>
  <c r="AF55" i="1"/>
  <c r="CT55" i="1" s="1"/>
  <c r="AG55" i="1"/>
  <c r="CU55" i="1" s="1"/>
  <c r="AH55" i="1"/>
  <c r="CV55" i="1" s="1"/>
  <c r="U55" i="1" s="1"/>
  <c r="AI55" i="1"/>
  <c r="CW55" i="1" s="1"/>
  <c r="V55" i="1" s="1"/>
  <c r="AJ55" i="1"/>
  <c r="CX55" i="1"/>
  <c r="W55" i="1" s="1"/>
  <c r="CY55" i="1"/>
  <c r="GL55" i="1"/>
  <c r="GN55" i="1"/>
  <c r="GP55" i="1"/>
  <c r="GV55" i="1"/>
  <c r="HC55" i="1"/>
  <c r="GX55" i="1" s="1"/>
  <c r="C56" i="1"/>
  <c r="D56" i="1"/>
  <c r="I56" i="1"/>
  <c r="K56" i="1"/>
  <c r="AC56" i="1"/>
  <c r="AD56" i="1"/>
  <c r="AB56" i="1" s="1"/>
  <c r="AE56" i="1"/>
  <c r="AF56" i="1"/>
  <c r="CT56" i="1" s="1"/>
  <c r="AG56" i="1"/>
  <c r="AH56" i="1"/>
  <c r="CV56" i="1" s="1"/>
  <c r="AI56" i="1"/>
  <c r="CW56" i="1" s="1"/>
  <c r="V56" i="1" s="1"/>
  <c r="AJ56" i="1"/>
  <c r="CX56" i="1" s="1"/>
  <c r="W56" i="1" s="1"/>
  <c r="CQ56" i="1"/>
  <c r="CR56" i="1"/>
  <c r="CS56" i="1"/>
  <c r="CU56" i="1"/>
  <c r="GL56" i="1"/>
  <c r="GN56" i="1"/>
  <c r="GP56" i="1"/>
  <c r="GV56" i="1"/>
  <c r="HC56" i="1"/>
  <c r="C57" i="1"/>
  <c r="D57" i="1"/>
  <c r="I57" i="1"/>
  <c r="K57" i="1"/>
  <c r="R57" i="1"/>
  <c r="AC57" i="1"/>
  <c r="CQ57" i="1" s="1"/>
  <c r="AE57" i="1"/>
  <c r="CR57" i="1" s="1"/>
  <c r="AF57" i="1"/>
  <c r="AG57" i="1"/>
  <c r="CU57" i="1" s="1"/>
  <c r="T57" i="1" s="1"/>
  <c r="AH57" i="1"/>
  <c r="AI57" i="1"/>
  <c r="AJ57" i="1"/>
  <c r="CV57" i="1"/>
  <c r="U57" i="1" s="1"/>
  <c r="CW57" i="1"/>
  <c r="V57" i="1" s="1"/>
  <c r="CX57" i="1"/>
  <c r="W57" i="1" s="1"/>
  <c r="GL57" i="1"/>
  <c r="GN57" i="1"/>
  <c r="GP57" i="1"/>
  <c r="GV57" i="1"/>
  <c r="HC57" i="1"/>
  <c r="GX57" i="1" s="1"/>
  <c r="C58" i="1"/>
  <c r="D58" i="1"/>
  <c r="I58" i="1"/>
  <c r="K58" i="1"/>
  <c r="S58" i="1"/>
  <c r="Y58" i="1" s="1"/>
  <c r="AC58" i="1"/>
  <c r="P58" i="1" s="1"/>
  <c r="AE58" i="1"/>
  <c r="X58" i="1" s="1"/>
  <c r="AF58" i="1"/>
  <c r="CT58" i="1" s="1"/>
  <c r="AG58" i="1"/>
  <c r="CU58" i="1" s="1"/>
  <c r="T58" i="1" s="1"/>
  <c r="AH58" i="1"/>
  <c r="CV58" i="1" s="1"/>
  <c r="U58" i="1" s="1"/>
  <c r="AI58" i="1"/>
  <c r="CW58" i="1" s="1"/>
  <c r="V58" i="1" s="1"/>
  <c r="AJ58" i="1"/>
  <c r="CX58" i="1" s="1"/>
  <c r="W58" i="1" s="1"/>
  <c r="CQ58" i="1"/>
  <c r="CS58" i="1"/>
  <c r="CY58" i="1"/>
  <c r="GL58" i="1"/>
  <c r="GN58" i="1"/>
  <c r="GP58" i="1"/>
  <c r="GV58" i="1"/>
  <c r="HC58" i="1"/>
  <c r="GX58" i="1" s="1"/>
  <c r="C59" i="1"/>
  <c r="D59" i="1"/>
  <c r="I59" i="1"/>
  <c r="K59" i="1"/>
  <c r="P59" i="1"/>
  <c r="AC59" i="1"/>
  <c r="CQ59" i="1" s="1"/>
  <c r="AD59" i="1"/>
  <c r="AE59" i="1"/>
  <c r="CS59" i="1" s="1"/>
  <c r="AF59" i="1"/>
  <c r="AG59" i="1"/>
  <c r="AH59" i="1"/>
  <c r="AI59" i="1"/>
  <c r="AJ59" i="1"/>
  <c r="CR59" i="1"/>
  <c r="CT59" i="1"/>
  <c r="CU59" i="1"/>
  <c r="T59" i="1" s="1"/>
  <c r="CV59" i="1"/>
  <c r="U59" i="1" s="1"/>
  <c r="CW59" i="1"/>
  <c r="CX59" i="1"/>
  <c r="W59" i="1" s="1"/>
  <c r="GL59" i="1"/>
  <c r="GN59" i="1"/>
  <c r="GP59" i="1"/>
  <c r="GV59" i="1"/>
  <c r="HC59" i="1" s="1"/>
  <c r="GX59" i="1" s="1"/>
  <c r="C60" i="1"/>
  <c r="D60" i="1"/>
  <c r="I60" i="1"/>
  <c r="CU187" i="3" s="1"/>
  <c r="K60" i="1"/>
  <c r="R60" i="1"/>
  <c r="U60" i="1"/>
  <c r="AC60" i="1"/>
  <c r="AE60" i="1"/>
  <c r="CR60" i="1" s="1"/>
  <c r="AF60" i="1"/>
  <c r="CT60" i="1" s="1"/>
  <c r="AG60" i="1"/>
  <c r="CU60" i="1" s="1"/>
  <c r="T60" i="1" s="1"/>
  <c r="AH60" i="1"/>
  <c r="CV60" i="1" s="1"/>
  <c r="AI60" i="1"/>
  <c r="CW60" i="1" s="1"/>
  <c r="V60" i="1" s="1"/>
  <c r="AJ60" i="1"/>
  <c r="CX60" i="1" s="1"/>
  <c r="W60" i="1" s="1"/>
  <c r="CQ60" i="1"/>
  <c r="GL60" i="1"/>
  <c r="GO60" i="1"/>
  <c r="GP60" i="1"/>
  <c r="GV60" i="1"/>
  <c r="HC60" i="1" s="1"/>
  <c r="GX60" i="1" s="1"/>
  <c r="C61" i="1"/>
  <c r="D61" i="1"/>
  <c r="I61" i="1"/>
  <c r="K61" i="1"/>
  <c r="AC61" i="1"/>
  <c r="P61" i="1" s="1"/>
  <c r="AE61" i="1"/>
  <c r="AD61" i="1" s="1"/>
  <c r="AB61" i="1" s="1"/>
  <c r="AF61" i="1"/>
  <c r="S61" i="1" s="1"/>
  <c r="AG61" i="1"/>
  <c r="CU61" i="1" s="1"/>
  <c r="T61" i="1" s="1"/>
  <c r="AH61" i="1"/>
  <c r="AI61" i="1"/>
  <c r="AJ61" i="1"/>
  <c r="CX61" i="1" s="1"/>
  <c r="W61" i="1" s="1"/>
  <c r="CR61" i="1"/>
  <c r="CS61" i="1"/>
  <c r="CT61" i="1"/>
  <c r="CV61" i="1"/>
  <c r="U61" i="1" s="1"/>
  <c r="CW61" i="1"/>
  <c r="GL61" i="1"/>
  <c r="GO61" i="1"/>
  <c r="GP61" i="1"/>
  <c r="GV61" i="1"/>
  <c r="HC61" i="1"/>
  <c r="GX61" i="1" s="1"/>
  <c r="B63" i="1"/>
  <c r="B26" i="1" s="1"/>
  <c r="C63" i="1"/>
  <c r="C26" i="1" s="1"/>
  <c r="D63" i="1"/>
  <c r="D26" i="1" s="1"/>
  <c r="F63" i="1"/>
  <c r="F26" i="1" s="1"/>
  <c r="G63" i="1"/>
  <c r="G26" i="1" s="1"/>
  <c r="AU63" i="1"/>
  <c r="BB63" i="1"/>
  <c r="BD63" i="1"/>
  <c r="BX63" i="1"/>
  <c r="BX26" i="1" s="1"/>
  <c r="BY63" i="1"/>
  <c r="BY26" i="1" s="1"/>
  <c r="BZ63" i="1"/>
  <c r="CG63" i="1"/>
  <c r="CI63" i="1"/>
  <c r="CK63" i="1"/>
  <c r="CK26" i="1" s="1"/>
  <c r="CL63" i="1"/>
  <c r="CM63" i="1"/>
  <c r="CM26" i="1" s="1"/>
  <c r="EG63" i="1"/>
  <c r="EU63" i="1"/>
  <c r="FP63" i="1"/>
  <c r="FP26" i="1" s="1"/>
  <c r="FQ63" i="1"/>
  <c r="GC63" i="1"/>
  <c r="GD63" i="1"/>
  <c r="GD26" i="1" s="1"/>
  <c r="GE63" i="1"/>
  <c r="D93" i="1"/>
  <c r="E95" i="1"/>
  <c r="Z95" i="1"/>
  <c r="AA95" i="1"/>
  <c r="AM95" i="1"/>
  <c r="AN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C97" i="1"/>
  <c r="D97" i="1"/>
  <c r="I97" i="1"/>
  <c r="P97" i="1" s="1"/>
  <c r="K97" i="1"/>
  <c r="U97" i="1"/>
  <c r="W97" i="1"/>
  <c r="AB97" i="1"/>
  <c r="AC97" i="1"/>
  <c r="AD97" i="1"/>
  <c r="AE97" i="1"/>
  <c r="AF97" i="1"/>
  <c r="CT97" i="1" s="1"/>
  <c r="AG97" i="1"/>
  <c r="AH97" i="1"/>
  <c r="CV97" i="1" s="1"/>
  <c r="AI97" i="1"/>
  <c r="CW97" i="1" s="1"/>
  <c r="AJ97" i="1"/>
  <c r="CQ97" i="1"/>
  <c r="CR97" i="1"/>
  <c r="CS97" i="1"/>
  <c r="CU97" i="1"/>
  <c r="CX97" i="1"/>
  <c r="GL97" i="1"/>
  <c r="GN97" i="1"/>
  <c r="GP97" i="1"/>
  <c r="GV97" i="1"/>
  <c r="HC97" i="1" s="1"/>
  <c r="GX97" i="1" s="1"/>
  <c r="C98" i="1"/>
  <c r="D98" i="1"/>
  <c r="I98" i="1"/>
  <c r="K98" i="1"/>
  <c r="P98" i="1"/>
  <c r="Q98" i="1"/>
  <c r="AC98" i="1"/>
  <c r="AE98" i="1"/>
  <c r="CR98" i="1" s="1"/>
  <c r="AF98" i="1"/>
  <c r="CT98" i="1" s="1"/>
  <c r="AG98" i="1"/>
  <c r="AH98" i="1"/>
  <c r="AI98" i="1"/>
  <c r="CW98" i="1" s="1"/>
  <c r="V98" i="1" s="1"/>
  <c r="AJ98" i="1"/>
  <c r="CQ98" i="1"/>
  <c r="CU98" i="1"/>
  <c r="T98" i="1" s="1"/>
  <c r="CV98" i="1"/>
  <c r="U98" i="1" s="1"/>
  <c r="CX98" i="1"/>
  <c r="W98" i="1" s="1"/>
  <c r="GL98" i="1"/>
  <c r="GN98" i="1"/>
  <c r="GP98" i="1"/>
  <c r="GV98" i="1"/>
  <c r="GX98" i="1"/>
  <c r="HC98" i="1"/>
  <c r="P99" i="1"/>
  <c r="FR99" i="1" s="1"/>
  <c r="R99" i="1"/>
  <c r="U99" i="1"/>
  <c r="Y99" i="1"/>
  <c r="AB99" i="1"/>
  <c r="AC99" i="1"/>
  <c r="CQ99" i="1" s="1"/>
  <c r="AD99" i="1"/>
  <c r="AE99" i="1"/>
  <c r="Q99" i="1" s="1"/>
  <c r="AF99" i="1"/>
  <c r="S99" i="1" s="1"/>
  <c r="AG99" i="1"/>
  <c r="AH99" i="1"/>
  <c r="CV99" i="1" s="1"/>
  <c r="AI99" i="1"/>
  <c r="CW99" i="1" s="1"/>
  <c r="V99" i="1" s="1"/>
  <c r="AJ99" i="1"/>
  <c r="CX99" i="1" s="1"/>
  <c r="W99" i="1" s="1"/>
  <c r="CR99" i="1"/>
  <c r="CS99" i="1"/>
  <c r="CT99" i="1"/>
  <c r="CU99" i="1"/>
  <c r="T99" i="1" s="1"/>
  <c r="CZ99" i="1"/>
  <c r="GL99" i="1"/>
  <c r="GN99" i="1"/>
  <c r="GO99" i="1"/>
  <c r="GP99" i="1"/>
  <c r="GV99" i="1"/>
  <c r="HC99" i="1" s="1"/>
  <c r="GX99" i="1" s="1"/>
  <c r="P100" i="1"/>
  <c r="S100" i="1"/>
  <c r="X100" i="1" s="1"/>
  <c r="AC100" i="1"/>
  <c r="AE100" i="1"/>
  <c r="AF100" i="1"/>
  <c r="CT100" i="1" s="1"/>
  <c r="AG100" i="1"/>
  <c r="CU100" i="1" s="1"/>
  <c r="T100" i="1" s="1"/>
  <c r="AH100" i="1"/>
  <c r="AI100" i="1"/>
  <c r="CW100" i="1" s="1"/>
  <c r="V100" i="1" s="1"/>
  <c r="AJ100" i="1"/>
  <c r="CX100" i="1" s="1"/>
  <c r="W100" i="1" s="1"/>
  <c r="CQ100" i="1"/>
  <c r="CV100" i="1"/>
  <c r="U100" i="1" s="1"/>
  <c r="FR100" i="1"/>
  <c r="GL100" i="1"/>
  <c r="GN100" i="1"/>
  <c r="GO100" i="1"/>
  <c r="GP100" i="1"/>
  <c r="GV100" i="1"/>
  <c r="HC100" i="1" s="1"/>
  <c r="GX100" i="1"/>
  <c r="T101" i="1"/>
  <c r="V101" i="1"/>
  <c r="AC101" i="1"/>
  <c r="AE101" i="1"/>
  <c r="Q101" i="1" s="1"/>
  <c r="AF101" i="1"/>
  <c r="S101" i="1" s="1"/>
  <c r="AG101" i="1"/>
  <c r="CU101" i="1" s="1"/>
  <c r="AH101" i="1"/>
  <c r="AI101" i="1"/>
  <c r="AJ101" i="1"/>
  <c r="CV101" i="1"/>
  <c r="U101" i="1" s="1"/>
  <c r="CW101" i="1"/>
  <c r="CX101" i="1"/>
  <c r="W101" i="1" s="1"/>
  <c r="GL101" i="1"/>
  <c r="GN101" i="1"/>
  <c r="GO101" i="1"/>
  <c r="GP101" i="1"/>
  <c r="GV101" i="1"/>
  <c r="GX101" i="1"/>
  <c r="HC101" i="1"/>
  <c r="P102" i="1"/>
  <c r="R102" i="1"/>
  <c r="W102" i="1"/>
  <c r="Y102" i="1"/>
  <c r="AC102" i="1"/>
  <c r="CQ102" i="1" s="1"/>
  <c r="AD102" i="1"/>
  <c r="AE102" i="1"/>
  <c r="Q102" i="1" s="1"/>
  <c r="AF102" i="1"/>
  <c r="S102" i="1" s="1"/>
  <c r="AG102" i="1"/>
  <c r="AH102" i="1"/>
  <c r="CV102" i="1" s="1"/>
  <c r="U102" i="1" s="1"/>
  <c r="AI102" i="1"/>
  <c r="CW102" i="1" s="1"/>
  <c r="V102" i="1" s="1"/>
  <c r="AJ102" i="1"/>
  <c r="CX102" i="1" s="1"/>
  <c r="CR102" i="1"/>
  <c r="CS102" i="1"/>
  <c r="CU102" i="1"/>
  <c r="T102" i="1" s="1"/>
  <c r="CZ102" i="1"/>
  <c r="GL102" i="1"/>
  <c r="GN102" i="1"/>
  <c r="GO102" i="1"/>
  <c r="GP102" i="1"/>
  <c r="GV102" i="1"/>
  <c r="HC102" i="1" s="1"/>
  <c r="GX102" i="1" s="1"/>
  <c r="C103" i="1"/>
  <c r="D103" i="1"/>
  <c r="S103" i="1"/>
  <c r="Y103" i="1" s="1"/>
  <c r="V103" i="1"/>
  <c r="X103" i="1"/>
  <c r="AC103" i="1"/>
  <c r="AE103" i="1"/>
  <c r="Q103" i="1" s="1"/>
  <c r="AF103" i="1"/>
  <c r="AG103" i="1"/>
  <c r="CU103" i="1" s="1"/>
  <c r="T103" i="1" s="1"/>
  <c r="AH103" i="1"/>
  <c r="CV103" i="1" s="1"/>
  <c r="U103" i="1" s="1"/>
  <c r="AI103" i="1"/>
  <c r="CW103" i="1" s="1"/>
  <c r="AJ103" i="1"/>
  <c r="CX103" i="1" s="1"/>
  <c r="W103" i="1" s="1"/>
  <c r="CT103" i="1"/>
  <c r="CY103" i="1"/>
  <c r="CZ103" i="1"/>
  <c r="GL103" i="1"/>
  <c r="GN103" i="1"/>
  <c r="GP103" i="1"/>
  <c r="GV103" i="1"/>
  <c r="HC103" i="1" s="1"/>
  <c r="GX103" i="1" s="1"/>
  <c r="C104" i="1"/>
  <c r="D104" i="1"/>
  <c r="Q104" i="1"/>
  <c r="S104" i="1"/>
  <c r="V104" i="1"/>
  <c r="AC104" i="1"/>
  <c r="AB104" i="1" s="1"/>
  <c r="AD104" i="1"/>
  <c r="AE104" i="1"/>
  <c r="AF104" i="1"/>
  <c r="AG104" i="1"/>
  <c r="CU104" i="1" s="1"/>
  <c r="T104" i="1" s="1"/>
  <c r="AH104" i="1"/>
  <c r="AI104" i="1"/>
  <c r="CW104" i="1" s="1"/>
  <c r="AJ104" i="1"/>
  <c r="CQ104" i="1"/>
  <c r="CS104" i="1"/>
  <c r="CT104" i="1"/>
  <c r="CV104" i="1"/>
  <c r="U104" i="1" s="1"/>
  <c r="CX104" i="1"/>
  <c r="W104" i="1" s="1"/>
  <c r="GL104" i="1"/>
  <c r="GN104" i="1"/>
  <c r="GP104" i="1"/>
  <c r="GV104" i="1"/>
  <c r="HC104" i="1" s="1"/>
  <c r="GX104" i="1" s="1"/>
  <c r="C105" i="1"/>
  <c r="D105" i="1"/>
  <c r="P105" i="1"/>
  <c r="S105" i="1"/>
  <c r="CZ105" i="1" s="1"/>
  <c r="V105" i="1"/>
  <c r="X105" i="1"/>
  <c r="AC105" i="1"/>
  <c r="AE105" i="1"/>
  <c r="AF105" i="1"/>
  <c r="CT105" i="1" s="1"/>
  <c r="AG105" i="1"/>
  <c r="CU105" i="1" s="1"/>
  <c r="T105" i="1" s="1"/>
  <c r="AH105" i="1"/>
  <c r="AI105" i="1"/>
  <c r="CW105" i="1" s="1"/>
  <c r="AJ105" i="1"/>
  <c r="CX105" i="1" s="1"/>
  <c r="W105" i="1" s="1"/>
  <c r="CQ105" i="1"/>
  <c r="CS105" i="1"/>
  <c r="CV105" i="1"/>
  <c r="U105" i="1" s="1"/>
  <c r="GL105" i="1"/>
  <c r="GN105" i="1"/>
  <c r="GP105" i="1"/>
  <c r="GV105" i="1"/>
  <c r="HC105" i="1"/>
  <c r="GX105" i="1" s="1"/>
  <c r="C106" i="1"/>
  <c r="D106" i="1"/>
  <c r="P106" i="1"/>
  <c r="Q106" i="1"/>
  <c r="AC106" i="1"/>
  <c r="AE106" i="1"/>
  <c r="CR106" i="1" s="1"/>
  <c r="AF106" i="1"/>
  <c r="CT106" i="1" s="1"/>
  <c r="AG106" i="1"/>
  <c r="AH106" i="1"/>
  <c r="AI106" i="1"/>
  <c r="CW106" i="1" s="1"/>
  <c r="V106" i="1" s="1"/>
  <c r="AJ106" i="1"/>
  <c r="CQ106" i="1"/>
  <c r="CU106" i="1"/>
  <c r="T106" i="1" s="1"/>
  <c r="CV106" i="1"/>
  <c r="U106" i="1" s="1"/>
  <c r="CX106" i="1"/>
  <c r="W106" i="1" s="1"/>
  <c r="GL106" i="1"/>
  <c r="GN106" i="1"/>
  <c r="GP106" i="1"/>
  <c r="GV106" i="1"/>
  <c r="GX106" i="1"/>
  <c r="HC106" i="1"/>
  <c r="I107" i="1"/>
  <c r="Q107" i="1"/>
  <c r="T107" i="1"/>
  <c r="AC107" i="1"/>
  <c r="P107" i="1" s="1"/>
  <c r="AE107" i="1"/>
  <c r="AD107" i="1" s="1"/>
  <c r="AF107" i="1"/>
  <c r="AG107" i="1"/>
  <c r="CU107" i="1" s="1"/>
  <c r="AH107" i="1"/>
  <c r="CV107" i="1" s="1"/>
  <c r="U107" i="1" s="1"/>
  <c r="AI107" i="1"/>
  <c r="CW107" i="1" s="1"/>
  <c r="V107" i="1" s="1"/>
  <c r="AJ107" i="1"/>
  <c r="CX107" i="1" s="1"/>
  <c r="W107" i="1" s="1"/>
  <c r="CQ107" i="1"/>
  <c r="CT107" i="1"/>
  <c r="GL107" i="1"/>
  <c r="GN107" i="1"/>
  <c r="GP107" i="1"/>
  <c r="GV107" i="1"/>
  <c r="HC107" i="1"/>
  <c r="GX107" i="1" s="1"/>
  <c r="I108" i="1"/>
  <c r="P108" i="1"/>
  <c r="R108" i="1"/>
  <c r="U108" i="1"/>
  <c r="W108" i="1"/>
  <c r="AC108" i="1"/>
  <c r="CQ108" i="1" s="1"/>
  <c r="AD108" i="1"/>
  <c r="AE108" i="1"/>
  <c r="CS108" i="1" s="1"/>
  <c r="AF108" i="1"/>
  <c r="AG108" i="1"/>
  <c r="AH108" i="1"/>
  <c r="CV108" i="1" s="1"/>
  <c r="AI108" i="1"/>
  <c r="CW108" i="1" s="1"/>
  <c r="V108" i="1" s="1"/>
  <c r="AJ108" i="1"/>
  <c r="CX108" i="1" s="1"/>
  <c r="CR108" i="1"/>
  <c r="CU108" i="1"/>
  <c r="T108" i="1" s="1"/>
  <c r="GL108" i="1"/>
  <c r="GN108" i="1"/>
  <c r="GP108" i="1"/>
  <c r="GV108" i="1"/>
  <c r="HC108" i="1" s="1"/>
  <c r="GX108" i="1" s="1"/>
  <c r="I109" i="1"/>
  <c r="Q109" i="1" s="1"/>
  <c r="P109" i="1"/>
  <c r="U109" i="1"/>
  <c r="AC109" i="1"/>
  <c r="AD109" i="1"/>
  <c r="AB109" i="1" s="1"/>
  <c r="AE109" i="1"/>
  <c r="CR109" i="1" s="1"/>
  <c r="AF109" i="1"/>
  <c r="CT109" i="1" s="1"/>
  <c r="AG109" i="1"/>
  <c r="AH109" i="1"/>
  <c r="AI109" i="1"/>
  <c r="CW109" i="1" s="1"/>
  <c r="V109" i="1" s="1"/>
  <c r="AJ109" i="1"/>
  <c r="CQ109" i="1"/>
  <c r="CS109" i="1"/>
  <c r="CU109" i="1"/>
  <c r="T109" i="1" s="1"/>
  <c r="CV109" i="1"/>
  <c r="CX109" i="1"/>
  <c r="W109" i="1" s="1"/>
  <c r="GL109" i="1"/>
  <c r="GN109" i="1"/>
  <c r="GO109" i="1"/>
  <c r="GP109" i="1"/>
  <c r="GV109" i="1"/>
  <c r="HC109" i="1"/>
  <c r="GX109" i="1" s="1"/>
  <c r="I110" i="1"/>
  <c r="P110" i="1" s="1"/>
  <c r="S110" i="1"/>
  <c r="CY110" i="1" s="1"/>
  <c r="U110" i="1"/>
  <c r="Y110" i="1"/>
  <c r="AB110" i="1"/>
  <c r="AC110" i="1"/>
  <c r="AD110" i="1"/>
  <c r="AE110" i="1"/>
  <c r="AF110" i="1"/>
  <c r="CT110" i="1" s="1"/>
  <c r="AG110" i="1"/>
  <c r="CU110" i="1" s="1"/>
  <c r="T110" i="1" s="1"/>
  <c r="AH110" i="1"/>
  <c r="CV110" i="1" s="1"/>
  <c r="AI110" i="1"/>
  <c r="CW110" i="1" s="1"/>
  <c r="V110" i="1" s="1"/>
  <c r="AJ110" i="1"/>
  <c r="CQ110" i="1"/>
  <c r="CR110" i="1"/>
  <c r="CS110" i="1"/>
  <c r="CX110" i="1"/>
  <c r="W110" i="1" s="1"/>
  <c r="CZ110" i="1"/>
  <c r="GL110" i="1"/>
  <c r="GN110" i="1"/>
  <c r="GO110" i="1"/>
  <c r="GP110" i="1"/>
  <c r="GV110" i="1"/>
  <c r="HC110" i="1" s="1"/>
  <c r="Q111" i="1"/>
  <c r="S111" i="1"/>
  <c r="Y111" i="1" s="1"/>
  <c r="V111" i="1"/>
  <c r="X111" i="1"/>
  <c r="AC111" i="1"/>
  <c r="CQ111" i="1" s="1"/>
  <c r="AE111" i="1"/>
  <c r="AF111" i="1"/>
  <c r="AG111" i="1"/>
  <c r="CU111" i="1" s="1"/>
  <c r="T111" i="1" s="1"/>
  <c r="AH111" i="1"/>
  <c r="AI111" i="1"/>
  <c r="CW111" i="1" s="1"/>
  <c r="AJ111" i="1"/>
  <c r="CT111" i="1"/>
  <c r="CV111" i="1"/>
  <c r="U111" i="1" s="1"/>
  <c r="CX111" i="1"/>
  <c r="W111" i="1" s="1"/>
  <c r="CY111" i="1"/>
  <c r="CZ111" i="1"/>
  <c r="GL111" i="1"/>
  <c r="GN111" i="1"/>
  <c r="GO111" i="1"/>
  <c r="GP111" i="1"/>
  <c r="GV111" i="1"/>
  <c r="HC111" i="1" s="1"/>
  <c r="GX111" i="1" s="1"/>
  <c r="P112" i="1"/>
  <c r="FR112" i="1" s="1"/>
  <c r="Q112" i="1"/>
  <c r="AC112" i="1"/>
  <c r="AE112" i="1"/>
  <c r="CS112" i="1" s="1"/>
  <c r="AF112" i="1"/>
  <c r="S112" i="1" s="1"/>
  <c r="AG112" i="1"/>
  <c r="AH112" i="1"/>
  <c r="CV112" i="1" s="1"/>
  <c r="U112" i="1" s="1"/>
  <c r="AI112" i="1"/>
  <c r="AJ112" i="1"/>
  <c r="CX112" i="1" s="1"/>
  <c r="W112" i="1" s="1"/>
  <c r="CT112" i="1"/>
  <c r="CU112" i="1"/>
  <c r="T112" i="1" s="1"/>
  <c r="CW112" i="1"/>
  <c r="V112" i="1" s="1"/>
  <c r="CY112" i="1"/>
  <c r="GL112" i="1"/>
  <c r="GN112" i="1"/>
  <c r="GO112" i="1"/>
  <c r="GP112" i="1"/>
  <c r="GV112" i="1"/>
  <c r="HC112" i="1" s="1"/>
  <c r="GX112" i="1" s="1"/>
  <c r="C113" i="1"/>
  <c r="D113" i="1"/>
  <c r="P113" i="1"/>
  <c r="Q113" i="1"/>
  <c r="CP113" i="1" s="1"/>
  <c r="O113" i="1" s="1"/>
  <c r="S113" i="1"/>
  <c r="X113" i="1"/>
  <c r="AC113" i="1"/>
  <c r="AE113" i="1"/>
  <c r="AF113" i="1"/>
  <c r="CT113" i="1" s="1"/>
  <c r="AG113" i="1"/>
  <c r="CU113" i="1" s="1"/>
  <c r="T113" i="1" s="1"/>
  <c r="AH113" i="1"/>
  <c r="AI113" i="1"/>
  <c r="CW113" i="1" s="1"/>
  <c r="V113" i="1" s="1"/>
  <c r="AJ113" i="1"/>
  <c r="CQ113" i="1"/>
  <c r="CS113" i="1"/>
  <c r="CV113" i="1"/>
  <c r="U113" i="1" s="1"/>
  <c r="CX113" i="1"/>
  <c r="W113" i="1" s="1"/>
  <c r="GL113" i="1"/>
  <c r="GN113" i="1"/>
  <c r="GP113" i="1"/>
  <c r="GV113" i="1"/>
  <c r="HC113" i="1"/>
  <c r="GX113" i="1" s="1"/>
  <c r="C114" i="1"/>
  <c r="D114" i="1"/>
  <c r="P114" i="1"/>
  <c r="Q114" i="1"/>
  <c r="R114" i="1"/>
  <c r="S114" i="1"/>
  <c r="AC114" i="1"/>
  <c r="AE114" i="1"/>
  <c r="CR114" i="1" s="1"/>
  <c r="AF114" i="1"/>
  <c r="CT114" i="1" s="1"/>
  <c r="AG114" i="1"/>
  <c r="AH114" i="1"/>
  <c r="AI114" i="1"/>
  <c r="CW114" i="1" s="1"/>
  <c r="V114" i="1" s="1"/>
  <c r="AJ114" i="1"/>
  <c r="CQ114" i="1"/>
  <c r="CU114" i="1"/>
  <c r="T114" i="1" s="1"/>
  <c r="CV114" i="1"/>
  <c r="U114" i="1" s="1"/>
  <c r="CX114" i="1"/>
  <c r="W114" i="1" s="1"/>
  <c r="CZ114" i="1"/>
  <c r="GL114" i="1"/>
  <c r="GN114" i="1"/>
  <c r="GP114" i="1"/>
  <c r="GV114" i="1"/>
  <c r="GX114" i="1"/>
  <c r="HC114" i="1"/>
  <c r="P115" i="1"/>
  <c r="FR115" i="1" s="1"/>
  <c r="R115" i="1"/>
  <c r="AC115" i="1"/>
  <c r="CQ115" i="1" s="1"/>
  <c r="AD115" i="1"/>
  <c r="AE115" i="1"/>
  <c r="Q115" i="1" s="1"/>
  <c r="AF115" i="1"/>
  <c r="AG115" i="1"/>
  <c r="AH115" i="1"/>
  <c r="CV115" i="1" s="1"/>
  <c r="U115" i="1" s="1"/>
  <c r="AI115" i="1"/>
  <c r="CW115" i="1" s="1"/>
  <c r="V115" i="1" s="1"/>
  <c r="AJ115" i="1"/>
  <c r="CX115" i="1" s="1"/>
  <c r="W115" i="1" s="1"/>
  <c r="CR115" i="1"/>
  <c r="CS115" i="1"/>
  <c r="CU115" i="1"/>
  <c r="T115" i="1" s="1"/>
  <c r="GL115" i="1"/>
  <c r="GN115" i="1"/>
  <c r="GO115" i="1"/>
  <c r="GP115" i="1"/>
  <c r="GV115" i="1"/>
  <c r="HC115" i="1" s="1"/>
  <c r="GX115" i="1" s="1"/>
  <c r="P116" i="1"/>
  <c r="Q116" i="1"/>
  <c r="CP116" i="1" s="1"/>
  <c r="O116" i="1" s="1"/>
  <c r="S116" i="1"/>
  <c r="W116" i="1"/>
  <c r="X116" i="1"/>
  <c r="AC116" i="1"/>
  <c r="AE116" i="1"/>
  <c r="AF116" i="1"/>
  <c r="CT116" i="1" s="1"/>
  <c r="AG116" i="1"/>
  <c r="CU116" i="1" s="1"/>
  <c r="T116" i="1" s="1"/>
  <c r="AH116" i="1"/>
  <c r="AI116" i="1"/>
  <c r="CW116" i="1" s="1"/>
  <c r="V116" i="1" s="1"/>
  <c r="AJ116" i="1"/>
  <c r="CQ116" i="1"/>
  <c r="CS116" i="1"/>
  <c r="CV116" i="1"/>
  <c r="U116" i="1" s="1"/>
  <c r="CX116" i="1"/>
  <c r="FR116" i="1"/>
  <c r="GL116" i="1"/>
  <c r="GN116" i="1"/>
  <c r="GO116" i="1"/>
  <c r="GP116" i="1"/>
  <c r="GV116" i="1"/>
  <c r="HC116" i="1" s="1"/>
  <c r="GX116" i="1" s="1"/>
  <c r="C117" i="1"/>
  <c r="D117" i="1"/>
  <c r="I117" i="1"/>
  <c r="R117" i="1" s="1"/>
  <c r="K117" i="1"/>
  <c r="P117" i="1"/>
  <c r="W117" i="1"/>
  <c r="AC117" i="1"/>
  <c r="CQ117" i="1" s="1"/>
  <c r="AD117" i="1"/>
  <c r="AE117" i="1"/>
  <c r="AF117" i="1"/>
  <c r="S117" i="1" s="1"/>
  <c r="Y117" i="1" s="1"/>
  <c r="AG117" i="1"/>
  <c r="AH117" i="1"/>
  <c r="CV117" i="1" s="1"/>
  <c r="U117" i="1" s="1"/>
  <c r="AI117" i="1"/>
  <c r="AJ117" i="1"/>
  <c r="CX117" i="1" s="1"/>
  <c r="CR117" i="1"/>
  <c r="CS117" i="1"/>
  <c r="CU117" i="1"/>
  <c r="CW117" i="1"/>
  <c r="V117" i="1" s="1"/>
  <c r="CZ117" i="1"/>
  <c r="GL117" i="1"/>
  <c r="GN117" i="1"/>
  <c r="GP117" i="1"/>
  <c r="GV117" i="1"/>
  <c r="HC117" i="1" s="1"/>
  <c r="GX117" i="1"/>
  <c r="C118" i="1"/>
  <c r="D118" i="1"/>
  <c r="I118" i="1"/>
  <c r="Q118" i="1" s="1"/>
  <c r="K118" i="1"/>
  <c r="P118" i="1"/>
  <c r="R118" i="1"/>
  <c r="AC118" i="1"/>
  <c r="CQ118" i="1" s="1"/>
  <c r="AD118" i="1"/>
  <c r="AB118" i="1" s="1"/>
  <c r="AE118" i="1"/>
  <c r="AF118" i="1"/>
  <c r="CT118" i="1" s="1"/>
  <c r="AG118" i="1"/>
  <c r="CU118" i="1" s="1"/>
  <c r="T118" i="1" s="1"/>
  <c r="AH118" i="1"/>
  <c r="CV118" i="1" s="1"/>
  <c r="U118" i="1" s="1"/>
  <c r="AI118" i="1"/>
  <c r="AJ118" i="1"/>
  <c r="CR118" i="1"/>
  <c r="CS118" i="1"/>
  <c r="CW118" i="1"/>
  <c r="V118" i="1" s="1"/>
  <c r="CX118" i="1"/>
  <c r="W118" i="1" s="1"/>
  <c r="GL118" i="1"/>
  <c r="GN118" i="1"/>
  <c r="GP118" i="1"/>
  <c r="GV118" i="1"/>
  <c r="HC118" i="1" s="1"/>
  <c r="GX118" i="1" s="1"/>
  <c r="P119" i="1"/>
  <c r="FR119" i="1" s="1"/>
  <c r="V119" i="1"/>
  <c r="W119" i="1"/>
  <c r="AC119" i="1"/>
  <c r="AE119" i="1"/>
  <c r="CS119" i="1" s="1"/>
  <c r="AF119" i="1"/>
  <c r="S119" i="1" s="1"/>
  <c r="AG119" i="1"/>
  <c r="AH119" i="1"/>
  <c r="CV119" i="1" s="1"/>
  <c r="U119" i="1" s="1"/>
  <c r="AI119" i="1"/>
  <c r="AJ119" i="1"/>
  <c r="CX119" i="1" s="1"/>
  <c r="CR119" i="1"/>
  <c r="CT119" i="1"/>
  <c r="CU119" i="1"/>
  <c r="T119" i="1" s="1"/>
  <c r="CW119" i="1"/>
  <c r="CY119" i="1"/>
  <c r="GL119" i="1"/>
  <c r="GN119" i="1"/>
  <c r="GO119" i="1"/>
  <c r="GP119" i="1"/>
  <c r="GV119" i="1"/>
  <c r="HC119" i="1"/>
  <c r="GX119" i="1" s="1"/>
  <c r="P120" i="1"/>
  <c r="FR120" i="1" s="1"/>
  <c r="R120" i="1"/>
  <c r="U120" i="1"/>
  <c r="AC120" i="1"/>
  <c r="AD120" i="1"/>
  <c r="AE120" i="1"/>
  <c r="Q120" i="1" s="1"/>
  <c r="AF120" i="1"/>
  <c r="AG120" i="1"/>
  <c r="CU120" i="1" s="1"/>
  <c r="T120" i="1" s="1"/>
  <c r="AH120" i="1"/>
  <c r="CV120" i="1" s="1"/>
  <c r="AI120" i="1"/>
  <c r="CW120" i="1" s="1"/>
  <c r="V120" i="1" s="1"/>
  <c r="AJ120" i="1"/>
  <c r="CQ120" i="1"/>
  <c r="CR120" i="1"/>
  <c r="CS120" i="1"/>
  <c r="CX120" i="1"/>
  <c r="W120" i="1" s="1"/>
  <c r="GL120" i="1"/>
  <c r="GN120" i="1"/>
  <c r="GO120" i="1"/>
  <c r="GP120" i="1"/>
  <c r="GV120" i="1"/>
  <c r="HC120" i="1"/>
  <c r="GX120" i="1" s="1"/>
  <c r="Q121" i="1"/>
  <c r="S121" i="1"/>
  <c r="Y121" i="1" s="1"/>
  <c r="T121" i="1"/>
  <c r="U121" i="1"/>
  <c r="V121" i="1"/>
  <c r="AC121" i="1"/>
  <c r="P121" i="1" s="1"/>
  <c r="CP121" i="1" s="1"/>
  <c r="O121" i="1" s="1"/>
  <c r="AE121" i="1"/>
  <c r="AF121" i="1"/>
  <c r="AG121" i="1"/>
  <c r="CU121" i="1" s="1"/>
  <c r="AH121" i="1"/>
  <c r="CV121" i="1" s="1"/>
  <c r="AI121" i="1"/>
  <c r="CW121" i="1" s="1"/>
  <c r="AJ121" i="1"/>
  <c r="CQ121" i="1"/>
  <c r="CS121" i="1"/>
  <c r="CT121" i="1"/>
  <c r="CX121" i="1"/>
  <c r="W121" i="1" s="1"/>
  <c r="CY121" i="1"/>
  <c r="GL121" i="1"/>
  <c r="GN121" i="1"/>
  <c r="GO121" i="1"/>
  <c r="GP121" i="1"/>
  <c r="GV121" i="1"/>
  <c r="HC121" i="1" s="1"/>
  <c r="GX121" i="1" s="1"/>
  <c r="P122" i="1"/>
  <c r="FR122" i="1" s="1"/>
  <c r="T122" i="1"/>
  <c r="W122" i="1"/>
  <c r="AC122" i="1"/>
  <c r="AD122" i="1"/>
  <c r="AE122" i="1"/>
  <c r="AF122" i="1"/>
  <c r="S122" i="1" s="1"/>
  <c r="Y122" i="1" s="1"/>
  <c r="AG122" i="1"/>
  <c r="AH122" i="1"/>
  <c r="CV122" i="1" s="1"/>
  <c r="U122" i="1" s="1"/>
  <c r="AI122" i="1"/>
  <c r="AJ122" i="1"/>
  <c r="CX122" i="1" s="1"/>
  <c r="CU122" i="1"/>
  <c r="CW122" i="1"/>
  <c r="V122" i="1" s="1"/>
  <c r="CY122" i="1"/>
  <c r="GL122" i="1"/>
  <c r="GN122" i="1"/>
  <c r="GO122" i="1"/>
  <c r="GP122" i="1"/>
  <c r="GV122" i="1"/>
  <c r="GX122" i="1"/>
  <c r="HC122" i="1"/>
  <c r="C123" i="1"/>
  <c r="D123" i="1"/>
  <c r="I123" i="1"/>
  <c r="R123" i="1" s="1"/>
  <c r="K123" i="1"/>
  <c r="AC123" i="1"/>
  <c r="P123" i="1" s="1"/>
  <c r="AE123" i="1"/>
  <c r="AF123" i="1"/>
  <c r="AG123" i="1"/>
  <c r="CU123" i="1" s="1"/>
  <c r="T123" i="1" s="1"/>
  <c r="AH123" i="1"/>
  <c r="AI123" i="1"/>
  <c r="AJ123" i="1"/>
  <c r="CX123" i="1" s="1"/>
  <c r="W123" i="1" s="1"/>
  <c r="CQ123" i="1"/>
  <c r="CV123" i="1"/>
  <c r="U123" i="1" s="1"/>
  <c r="CW123" i="1"/>
  <c r="V123" i="1" s="1"/>
  <c r="GL123" i="1"/>
  <c r="GN123" i="1"/>
  <c r="GP123" i="1"/>
  <c r="GV123" i="1"/>
  <c r="HC123" i="1" s="1"/>
  <c r="GX123" i="1" s="1"/>
  <c r="C124" i="1"/>
  <c r="D124" i="1"/>
  <c r="I124" i="1"/>
  <c r="CU246" i="3" s="1"/>
  <c r="K124" i="1"/>
  <c r="P124" i="1"/>
  <c r="Q124" i="1"/>
  <c r="AC124" i="1"/>
  <c r="AE124" i="1"/>
  <c r="AF124" i="1"/>
  <c r="AG124" i="1"/>
  <c r="CU124" i="1" s="1"/>
  <c r="T124" i="1" s="1"/>
  <c r="AH124" i="1"/>
  <c r="AI124" i="1"/>
  <c r="AJ124" i="1"/>
  <c r="CX124" i="1" s="1"/>
  <c r="W124" i="1" s="1"/>
  <c r="CQ124" i="1"/>
  <c r="CR124" i="1"/>
  <c r="CV124" i="1"/>
  <c r="U124" i="1" s="1"/>
  <c r="CW124" i="1"/>
  <c r="V124" i="1" s="1"/>
  <c r="GL124" i="1"/>
  <c r="GN124" i="1"/>
  <c r="GP124" i="1"/>
  <c r="GV124" i="1"/>
  <c r="HC124" i="1"/>
  <c r="GX124" i="1" s="1"/>
  <c r="R125" i="1"/>
  <c r="S125" i="1"/>
  <c r="CY125" i="1" s="1"/>
  <c r="U125" i="1"/>
  <c r="V125" i="1"/>
  <c r="AB125" i="1"/>
  <c r="AC125" i="1"/>
  <c r="AD125" i="1"/>
  <c r="AE125" i="1"/>
  <c r="Q125" i="1" s="1"/>
  <c r="AF125" i="1"/>
  <c r="AG125" i="1"/>
  <c r="CU125" i="1" s="1"/>
  <c r="T125" i="1" s="1"/>
  <c r="AH125" i="1"/>
  <c r="AI125" i="1"/>
  <c r="AJ125" i="1"/>
  <c r="CX125" i="1" s="1"/>
  <c r="W125" i="1" s="1"/>
  <c r="CR125" i="1"/>
  <c r="CS125" i="1"/>
  <c r="CT125" i="1"/>
  <c r="CV125" i="1"/>
  <c r="CW125" i="1"/>
  <c r="GL125" i="1"/>
  <c r="GN125" i="1"/>
  <c r="GO125" i="1"/>
  <c r="GP125" i="1"/>
  <c r="GV125" i="1"/>
  <c r="HC125" i="1"/>
  <c r="GX125" i="1" s="1"/>
  <c r="R126" i="1"/>
  <c r="AC126" i="1"/>
  <c r="CQ126" i="1" s="1"/>
  <c r="AE126" i="1"/>
  <c r="CR126" i="1" s="1"/>
  <c r="AF126" i="1"/>
  <c r="AG126" i="1"/>
  <c r="CU126" i="1" s="1"/>
  <c r="T126" i="1" s="1"/>
  <c r="AH126" i="1"/>
  <c r="AI126" i="1"/>
  <c r="AJ126" i="1"/>
  <c r="CX126" i="1" s="1"/>
  <c r="W126" i="1" s="1"/>
  <c r="CS126" i="1"/>
  <c r="CV126" i="1"/>
  <c r="U126" i="1" s="1"/>
  <c r="CW126" i="1"/>
  <c r="V126" i="1" s="1"/>
  <c r="GL126" i="1"/>
  <c r="GN126" i="1"/>
  <c r="GO126" i="1"/>
  <c r="GP126" i="1"/>
  <c r="GV126" i="1"/>
  <c r="HC126" i="1"/>
  <c r="GX126" i="1" s="1"/>
  <c r="C127" i="1"/>
  <c r="D127" i="1"/>
  <c r="I127" i="1"/>
  <c r="CU247" i="3" s="1"/>
  <c r="K127" i="1"/>
  <c r="R127" i="1"/>
  <c r="S127" i="1"/>
  <c r="CY127" i="1" s="1"/>
  <c r="U127" i="1"/>
  <c r="V127" i="1"/>
  <c r="AB127" i="1"/>
  <c r="AC127" i="1"/>
  <c r="AD127" i="1"/>
  <c r="AE127" i="1"/>
  <c r="AF127" i="1"/>
  <c r="AG127" i="1"/>
  <c r="CU127" i="1" s="1"/>
  <c r="T127" i="1" s="1"/>
  <c r="AH127" i="1"/>
  <c r="AI127" i="1"/>
  <c r="AJ127" i="1"/>
  <c r="CX127" i="1" s="1"/>
  <c r="W127" i="1" s="1"/>
  <c r="CR127" i="1"/>
  <c r="CS127" i="1"/>
  <c r="CT127" i="1"/>
  <c r="CV127" i="1"/>
  <c r="CW127" i="1"/>
  <c r="GL127" i="1"/>
  <c r="GN127" i="1"/>
  <c r="GP127" i="1"/>
  <c r="GV127" i="1"/>
  <c r="HC127" i="1" s="1"/>
  <c r="GX127" i="1" s="1"/>
  <c r="C128" i="1"/>
  <c r="D128" i="1"/>
  <c r="I128" i="1"/>
  <c r="K128" i="1"/>
  <c r="R128" i="1"/>
  <c r="S128" i="1"/>
  <c r="CY128" i="1" s="1"/>
  <c r="AC128" i="1"/>
  <c r="AD128" i="1"/>
  <c r="AE128" i="1"/>
  <c r="CR128" i="1" s="1"/>
  <c r="AF128" i="1"/>
  <c r="AG128" i="1"/>
  <c r="CU128" i="1" s="1"/>
  <c r="T128" i="1" s="1"/>
  <c r="AH128" i="1"/>
  <c r="CV128" i="1" s="1"/>
  <c r="U128" i="1" s="1"/>
  <c r="AI128" i="1"/>
  <c r="CW128" i="1" s="1"/>
  <c r="V128" i="1" s="1"/>
  <c r="AJ128" i="1"/>
  <c r="CS128" i="1"/>
  <c r="CT128" i="1"/>
  <c r="CX128" i="1"/>
  <c r="W128" i="1" s="1"/>
  <c r="GL128" i="1"/>
  <c r="GN128" i="1"/>
  <c r="GP128" i="1"/>
  <c r="GV128" i="1"/>
  <c r="HC128" i="1" s="1"/>
  <c r="GX128" i="1" s="1"/>
  <c r="I129" i="1"/>
  <c r="R129" i="1" s="1"/>
  <c r="S129" i="1"/>
  <c r="CZ129" i="1" s="1"/>
  <c r="V129" i="1"/>
  <c r="W129" i="1"/>
  <c r="AC129" i="1"/>
  <c r="AD129" i="1"/>
  <c r="AE129" i="1"/>
  <c r="Q129" i="1" s="1"/>
  <c r="AF129" i="1"/>
  <c r="AG129" i="1"/>
  <c r="AH129" i="1"/>
  <c r="CV129" i="1" s="1"/>
  <c r="U129" i="1" s="1"/>
  <c r="AI129" i="1"/>
  <c r="AJ129" i="1"/>
  <c r="CT129" i="1"/>
  <c r="CU129" i="1"/>
  <c r="T129" i="1" s="1"/>
  <c r="CW129" i="1"/>
  <c r="CX129" i="1"/>
  <c r="CY129" i="1"/>
  <c r="GL129" i="1"/>
  <c r="GN129" i="1"/>
  <c r="GP129" i="1"/>
  <c r="GV129" i="1"/>
  <c r="HC129" i="1" s="1"/>
  <c r="GX129" i="1" s="1"/>
  <c r="I130" i="1"/>
  <c r="Q130" i="1" s="1"/>
  <c r="CP130" i="1" s="1"/>
  <c r="O130" i="1" s="1"/>
  <c r="P130" i="1"/>
  <c r="R130" i="1"/>
  <c r="S130" i="1"/>
  <c r="X130" i="1" s="1"/>
  <c r="W130" i="1"/>
  <c r="AC130" i="1"/>
  <c r="AB130" i="1" s="1"/>
  <c r="AD130" i="1"/>
  <c r="AE130" i="1"/>
  <c r="AF130" i="1"/>
  <c r="AG130" i="1"/>
  <c r="CU130" i="1" s="1"/>
  <c r="T130" i="1" s="1"/>
  <c r="AH130" i="1"/>
  <c r="CV130" i="1" s="1"/>
  <c r="U130" i="1" s="1"/>
  <c r="AI130" i="1"/>
  <c r="AJ130" i="1"/>
  <c r="CQ130" i="1"/>
  <c r="CR130" i="1"/>
  <c r="CS130" i="1"/>
  <c r="CT130" i="1"/>
  <c r="CW130" i="1"/>
  <c r="V130" i="1" s="1"/>
  <c r="CX130" i="1"/>
  <c r="GL130" i="1"/>
  <c r="GN130" i="1"/>
  <c r="GP130" i="1"/>
  <c r="GV130" i="1"/>
  <c r="HC130" i="1" s="1"/>
  <c r="GX130" i="1" s="1"/>
  <c r="C131" i="1"/>
  <c r="D131" i="1"/>
  <c r="R131" i="1"/>
  <c r="S131" i="1"/>
  <c r="AC131" i="1"/>
  <c r="CQ131" i="1" s="1"/>
  <c r="AE131" i="1"/>
  <c r="AD131" i="1" s="1"/>
  <c r="AF131" i="1"/>
  <c r="CT131" i="1" s="1"/>
  <c r="AG131" i="1"/>
  <c r="CU131" i="1" s="1"/>
  <c r="T131" i="1" s="1"/>
  <c r="AH131" i="1"/>
  <c r="CV131" i="1" s="1"/>
  <c r="U131" i="1" s="1"/>
  <c r="AI131" i="1"/>
  <c r="AJ131" i="1"/>
  <c r="CR131" i="1"/>
  <c r="CS131" i="1"/>
  <c r="CW131" i="1"/>
  <c r="V131" i="1" s="1"/>
  <c r="CX131" i="1"/>
  <c r="W131" i="1" s="1"/>
  <c r="GL131" i="1"/>
  <c r="GN131" i="1"/>
  <c r="GP131" i="1"/>
  <c r="GV131" i="1"/>
  <c r="HC131" i="1" s="1"/>
  <c r="GX131" i="1" s="1"/>
  <c r="C132" i="1"/>
  <c r="D132" i="1"/>
  <c r="R132" i="1"/>
  <c r="T132" i="1"/>
  <c r="U132" i="1"/>
  <c r="AC132" i="1"/>
  <c r="P132" i="1" s="1"/>
  <c r="AE132" i="1"/>
  <c r="AD132" i="1" s="1"/>
  <c r="AF132" i="1"/>
  <c r="AG132" i="1"/>
  <c r="AH132" i="1"/>
  <c r="AI132" i="1"/>
  <c r="CW132" i="1" s="1"/>
  <c r="V132" i="1" s="1"/>
  <c r="AJ132" i="1"/>
  <c r="CX132" i="1" s="1"/>
  <c r="W132" i="1" s="1"/>
  <c r="CR132" i="1"/>
  <c r="CS132" i="1"/>
  <c r="CU132" i="1"/>
  <c r="CV132" i="1"/>
  <c r="GL132" i="1"/>
  <c r="GN132" i="1"/>
  <c r="GP132" i="1"/>
  <c r="GV132" i="1"/>
  <c r="HC132" i="1"/>
  <c r="GX132" i="1" s="1"/>
  <c r="C133" i="1"/>
  <c r="D133" i="1"/>
  <c r="P133" i="1"/>
  <c r="S133" i="1"/>
  <c r="X133" i="1"/>
  <c r="Y133" i="1"/>
  <c r="AC133" i="1"/>
  <c r="AD133" i="1"/>
  <c r="AE133" i="1"/>
  <c r="CS133" i="1" s="1"/>
  <c r="AF133" i="1"/>
  <c r="AG133" i="1"/>
  <c r="AH133" i="1"/>
  <c r="CV133" i="1" s="1"/>
  <c r="U133" i="1" s="1"/>
  <c r="AI133" i="1"/>
  <c r="CW133" i="1" s="1"/>
  <c r="V133" i="1" s="1"/>
  <c r="AJ133" i="1"/>
  <c r="CX133" i="1" s="1"/>
  <c r="W133" i="1" s="1"/>
  <c r="CQ133" i="1"/>
  <c r="CR133" i="1"/>
  <c r="CT133" i="1"/>
  <c r="CU133" i="1"/>
  <c r="T133" i="1" s="1"/>
  <c r="CY133" i="1"/>
  <c r="CZ133" i="1"/>
  <c r="GL133" i="1"/>
  <c r="GN133" i="1"/>
  <c r="GP133" i="1"/>
  <c r="GV133" i="1"/>
  <c r="HC133" i="1" s="1"/>
  <c r="GX133" i="1"/>
  <c r="C134" i="1"/>
  <c r="D134" i="1"/>
  <c r="P134" i="1"/>
  <c r="CP134" i="1" s="1"/>
  <c r="O134" i="1" s="1"/>
  <c r="S134" i="1"/>
  <c r="CZ134" i="1" s="1"/>
  <c r="V134" i="1"/>
  <c r="W134" i="1"/>
  <c r="AC134" i="1"/>
  <c r="AD134" i="1"/>
  <c r="AE134" i="1"/>
  <c r="Q134" i="1" s="1"/>
  <c r="AF134" i="1"/>
  <c r="AG134" i="1"/>
  <c r="AH134" i="1"/>
  <c r="CV134" i="1" s="1"/>
  <c r="U134" i="1" s="1"/>
  <c r="AI134" i="1"/>
  <c r="AJ134" i="1"/>
  <c r="CT134" i="1"/>
  <c r="CU134" i="1"/>
  <c r="T134" i="1" s="1"/>
  <c r="CW134" i="1"/>
  <c r="CX134" i="1"/>
  <c r="CY134" i="1"/>
  <c r="GL134" i="1"/>
  <c r="GN134" i="1"/>
  <c r="GP134" i="1"/>
  <c r="GV134" i="1"/>
  <c r="HC134" i="1" s="1"/>
  <c r="GX134" i="1"/>
  <c r="I135" i="1"/>
  <c r="Q135" i="1" s="1"/>
  <c r="P135" i="1"/>
  <c r="R135" i="1"/>
  <c r="S135" i="1"/>
  <c r="X135" i="1"/>
  <c r="AC135" i="1"/>
  <c r="AD135" i="1"/>
  <c r="AE135" i="1"/>
  <c r="AF135" i="1"/>
  <c r="AG135" i="1"/>
  <c r="AH135" i="1"/>
  <c r="CV135" i="1" s="1"/>
  <c r="U135" i="1" s="1"/>
  <c r="AI135" i="1"/>
  <c r="AJ135" i="1"/>
  <c r="CP135" i="1"/>
  <c r="O135" i="1" s="1"/>
  <c r="CQ135" i="1"/>
  <c r="CR135" i="1"/>
  <c r="CS135" i="1"/>
  <c r="CT135" i="1"/>
  <c r="CU135" i="1"/>
  <c r="T135" i="1" s="1"/>
  <c r="CW135" i="1"/>
  <c r="V135" i="1" s="1"/>
  <c r="CX135" i="1"/>
  <c r="W135" i="1" s="1"/>
  <c r="GL135" i="1"/>
  <c r="GN135" i="1"/>
  <c r="GP135" i="1"/>
  <c r="GV135" i="1"/>
  <c r="HC135" i="1" s="1"/>
  <c r="GX135" i="1" s="1"/>
  <c r="I136" i="1"/>
  <c r="Q136" i="1" s="1"/>
  <c r="S136" i="1"/>
  <c r="T136" i="1"/>
  <c r="X136" i="1"/>
  <c r="AC136" i="1"/>
  <c r="AD136" i="1"/>
  <c r="AE136" i="1"/>
  <c r="CR136" i="1" s="1"/>
  <c r="AF136" i="1"/>
  <c r="AG136" i="1"/>
  <c r="CU136" i="1" s="1"/>
  <c r="AH136" i="1"/>
  <c r="CV136" i="1" s="1"/>
  <c r="U136" i="1" s="1"/>
  <c r="AI136" i="1"/>
  <c r="CW136" i="1" s="1"/>
  <c r="V136" i="1" s="1"/>
  <c r="AJ136" i="1"/>
  <c r="CQ136" i="1"/>
  <c r="CS136" i="1"/>
  <c r="CT136" i="1"/>
  <c r="CX136" i="1"/>
  <c r="W136" i="1" s="1"/>
  <c r="CY136" i="1"/>
  <c r="GL136" i="1"/>
  <c r="GN136" i="1"/>
  <c r="GP136" i="1"/>
  <c r="GV136" i="1"/>
  <c r="HC136" i="1" s="1"/>
  <c r="GX136" i="1" s="1"/>
  <c r="I137" i="1"/>
  <c r="R137" i="1" s="1"/>
  <c r="S137" i="1"/>
  <c r="CY137" i="1" s="1"/>
  <c r="V137" i="1"/>
  <c r="W137" i="1"/>
  <c r="AC137" i="1"/>
  <c r="AD137" i="1"/>
  <c r="AE137" i="1"/>
  <c r="Q137" i="1" s="1"/>
  <c r="AF137" i="1"/>
  <c r="AG137" i="1"/>
  <c r="AH137" i="1"/>
  <c r="CV137" i="1" s="1"/>
  <c r="U137" i="1" s="1"/>
  <c r="AI137" i="1"/>
  <c r="AJ137" i="1"/>
  <c r="CT137" i="1"/>
  <c r="CU137" i="1"/>
  <c r="T137" i="1" s="1"/>
  <c r="CW137" i="1"/>
  <c r="CX137" i="1"/>
  <c r="GL137" i="1"/>
  <c r="GN137" i="1"/>
  <c r="GO137" i="1"/>
  <c r="GP137" i="1"/>
  <c r="GV137" i="1"/>
  <c r="HC137" i="1" s="1"/>
  <c r="GX137" i="1" s="1"/>
  <c r="I138" i="1"/>
  <c r="Q138" i="1" s="1"/>
  <c r="V138" i="1"/>
  <c r="W138" i="1"/>
  <c r="AC138" i="1"/>
  <c r="AE138" i="1"/>
  <c r="CR138" i="1" s="1"/>
  <c r="AF138" i="1"/>
  <c r="AG138" i="1"/>
  <c r="CU138" i="1" s="1"/>
  <c r="T138" i="1" s="1"/>
  <c r="AH138" i="1"/>
  <c r="AI138" i="1"/>
  <c r="AJ138" i="1"/>
  <c r="CX138" i="1" s="1"/>
  <c r="CS138" i="1"/>
  <c r="CT138" i="1"/>
  <c r="CV138" i="1"/>
  <c r="U138" i="1" s="1"/>
  <c r="CW138" i="1"/>
  <c r="GL138" i="1"/>
  <c r="GN138" i="1"/>
  <c r="GO138" i="1"/>
  <c r="GP138" i="1"/>
  <c r="GV138" i="1"/>
  <c r="HC138" i="1"/>
  <c r="GX138" i="1" s="1"/>
  <c r="R139" i="1"/>
  <c r="V139" i="1"/>
  <c r="W139" i="1"/>
  <c r="AC139" i="1"/>
  <c r="CQ139" i="1" s="1"/>
  <c r="AE139" i="1"/>
  <c r="AD139" i="1" s="1"/>
  <c r="AB139" i="1" s="1"/>
  <c r="AF139" i="1"/>
  <c r="CT139" i="1" s="1"/>
  <c r="AG139" i="1"/>
  <c r="CU139" i="1" s="1"/>
  <c r="T139" i="1" s="1"/>
  <c r="AH139" i="1"/>
  <c r="CV139" i="1" s="1"/>
  <c r="U139" i="1" s="1"/>
  <c r="AI139" i="1"/>
  <c r="AJ139" i="1"/>
  <c r="CR139" i="1"/>
  <c r="CS139" i="1"/>
  <c r="CW139" i="1"/>
  <c r="CX139" i="1"/>
  <c r="GL139" i="1"/>
  <c r="GN139" i="1"/>
  <c r="GO139" i="1"/>
  <c r="GP139" i="1"/>
  <c r="GV139" i="1"/>
  <c r="HC139" i="1"/>
  <c r="GX139" i="1" s="1"/>
  <c r="R140" i="1"/>
  <c r="U140" i="1"/>
  <c r="AC140" i="1"/>
  <c r="AD140" i="1"/>
  <c r="AE140" i="1"/>
  <c r="Q140" i="1" s="1"/>
  <c r="AF140" i="1"/>
  <c r="S140" i="1" s="1"/>
  <c r="AG140" i="1"/>
  <c r="CU140" i="1" s="1"/>
  <c r="T140" i="1" s="1"/>
  <c r="AH140" i="1"/>
  <c r="AI140" i="1"/>
  <c r="AJ140" i="1"/>
  <c r="CR140" i="1"/>
  <c r="CS140" i="1"/>
  <c r="CV140" i="1"/>
  <c r="CW140" i="1"/>
  <c r="V140" i="1" s="1"/>
  <c r="CX140" i="1"/>
  <c r="W140" i="1" s="1"/>
  <c r="GL140" i="1"/>
  <c r="GN140" i="1"/>
  <c r="GO140" i="1"/>
  <c r="GP140" i="1"/>
  <c r="GV140" i="1"/>
  <c r="HC140" i="1"/>
  <c r="GX140" i="1" s="1"/>
  <c r="C141" i="1"/>
  <c r="D141" i="1"/>
  <c r="P141" i="1"/>
  <c r="S141" i="1"/>
  <c r="U141" i="1"/>
  <c r="X141" i="1"/>
  <c r="Y141" i="1"/>
  <c r="AC141" i="1"/>
  <c r="AD141" i="1"/>
  <c r="AE141" i="1"/>
  <c r="CS141" i="1" s="1"/>
  <c r="AF141" i="1"/>
  <c r="AG141" i="1"/>
  <c r="AH141" i="1"/>
  <c r="CV141" i="1" s="1"/>
  <c r="AI141" i="1"/>
  <c r="CW141" i="1" s="1"/>
  <c r="V141" i="1" s="1"/>
  <c r="AJ141" i="1"/>
  <c r="CX141" i="1" s="1"/>
  <c r="W141" i="1" s="1"/>
  <c r="CQ141" i="1"/>
  <c r="CR141" i="1"/>
  <c r="CT141" i="1"/>
  <c r="CU141" i="1"/>
  <c r="T141" i="1" s="1"/>
  <c r="CY141" i="1"/>
  <c r="CZ141" i="1"/>
  <c r="GL141" i="1"/>
  <c r="GN141" i="1"/>
  <c r="GP141" i="1"/>
  <c r="GV141" i="1"/>
  <c r="HC141" i="1" s="1"/>
  <c r="GX141" i="1"/>
  <c r="C142" i="1"/>
  <c r="D142" i="1"/>
  <c r="P142" i="1"/>
  <c r="S142" i="1"/>
  <c r="V142" i="1"/>
  <c r="W142" i="1"/>
  <c r="AC142" i="1"/>
  <c r="AE142" i="1"/>
  <c r="AF142" i="1"/>
  <c r="AG142" i="1"/>
  <c r="AH142" i="1"/>
  <c r="CV142" i="1" s="1"/>
  <c r="U142" i="1" s="1"/>
  <c r="AI142" i="1"/>
  <c r="AJ142" i="1"/>
  <c r="CT142" i="1"/>
  <c r="CU142" i="1"/>
  <c r="T142" i="1" s="1"/>
  <c r="CW142" i="1"/>
  <c r="CX142" i="1"/>
  <c r="CY142" i="1"/>
  <c r="GL142" i="1"/>
  <c r="GN142" i="1"/>
  <c r="GP142" i="1"/>
  <c r="GV142" i="1"/>
  <c r="HC142" i="1" s="1"/>
  <c r="GX142" i="1" s="1"/>
  <c r="I143" i="1"/>
  <c r="Q143" i="1" s="1"/>
  <c r="R143" i="1"/>
  <c r="S143" i="1"/>
  <c r="AC143" i="1"/>
  <c r="AB143" i="1" s="1"/>
  <c r="AD143" i="1"/>
  <c r="AE143" i="1"/>
  <c r="AF143" i="1"/>
  <c r="AG143" i="1"/>
  <c r="CU143" i="1" s="1"/>
  <c r="T143" i="1" s="1"/>
  <c r="AH143" i="1"/>
  <c r="CV143" i="1" s="1"/>
  <c r="U143" i="1" s="1"/>
  <c r="AI143" i="1"/>
  <c r="AJ143" i="1"/>
  <c r="CR143" i="1"/>
  <c r="CS143" i="1"/>
  <c r="CT143" i="1"/>
  <c r="CW143" i="1"/>
  <c r="V143" i="1" s="1"/>
  <c r="CX143" i="1"/>
  <c r="W143" i="1" s="1"/>
  <c r="GL143" i="1"/>
  <c r="GN143" i="1"/>
  <c r="GO143" i="1"/>
  <c r="GP143" i="1"/>
  <c r="GV143" i="1"/>
  <c r="HC143" i="1" s="1"/>
  <c r="GX143" i="1" s="1"/>
  <c r="I144" i="1"/>
  <c r="Q144" i="1" s="1"/>
  <c r="R144" i="1"/>
  <c r="S144" i="1"/>
  <c r="CY144" i="1" s="1"/>
  <c r="V144" i="1"/>
  <c r="AB144" i="1"/>
  <c r="AC144" i="1"/>
  <c r="CQ144" i="1" s="1"/>
  <c r="AE144" i="1"/>
  <c r="AD144" i="1" s="1"/>
  <c r="AF144" i="1"/>
  <c r="CT144" i="1" s="1"/>
  <c r="AG144" i="1"/>
  <c r="CU144" i="1" s="1"/>
  <c r="T144" i="1" s="1"/>
  <c r="AH144" i="1"/>
  <c r="CV144" i="1" s="1"/>
  <c r="AI144" i="1"/>
  <c r="AJ144" i="1"/>
  <c r="CX144" i="1" s="1"/>
  <c r="W144" i="1" s="1"/>
  <c r="CR144" i="1"/>
  <c r="CS144" i="1"/>
  <c r="CW144" i="1"/>
  <c r="GL144" i="1"/>
  <c r="GN144" i="1"/>
  <c r="GO144" i="1"/>
  <c r="GP144" i="1"/>
  <c r="GV144" i="1"/>
  <c r="HC144" i="1"/>
  <c r="GX144" i="1" s="1"/>
  <c r="C145" i="1"/>
  <c r="D145" i="1"/>
  <c r="P145" i="1"/>
  <c r="S145" i="1"/>
  <c r="X145" i="1" s="1"/>
  <c r="Y145" i="1"/>
  <c r="AC145" i="1"/>
  <c r="AD145" i="1"/>
  <c r="AB145" i="1" s="1"/>
  <c r="AE145" i="1"/>
  <c r="R145" i="1" s="1"/>
  <c r="AF145" i="1"/>
  <c r="AG145" i="1"/>
  <c r="CU145" i="1" s="1"/>
  <c r="T145" i="1" s="1"/>
  <c r="AH145" i="1"/>
  <c r="AI145" i="1"/>
  <c r="CW145" i="1" s="1"/>
  <c r="V145" i="1" s="1"/>
  <c r="AJ145" i="1"/>
  <c r="CQ145" i="1"/>
  <c r="CS145" i="1"/>
  <c r="CT145" i="1"/>
  <c r="CV145" i="1"/>
  <c r="U145" i="1" s="1"/>
  <c r="CX145" i="1"/>
  <c r="W145" i="1" s="1"/>
  <c r="GL145" i="1"/>
  <c r="GN145" i="1"/>
  <c r="GP145" i="1"/>
  <c r="GV145" i="1"/>
  <c r="HC145" i="1"/>
  <c r="GX145" i="1" s="1"/>
  <c r="C146" i="1"/>
  <c r="D146" i="1"/>
  <c r="R146" i="1"/>
  <c r="S146" i="1"/>
  <c r="Y146" i="1" s="1"/>
  <c r="T146" i="1"/>
  <c r="W146" i="1"/>
  <c r="X146" i="1"/>
  <c r="AB146" i="1"/>
  <c r="AC146" i="1"/>
  <c r="P146" i="1" s="1"/>
  <c r="AD146" i="1"/>
  <c r="AE146" i="1"/>
  <c r="CR146" i="1" s="1"/>
  <c r="AF146" i="1"/>
  <c r="AG146" i="1"/>
  <c r="CU146" i="1" s="1"/>
  <c r="AH146" i="1"/>
  <c r="CV146" i="1" s="1"/>
  <c r="U146" i="1" s="1"/>
  <c r="AI146" i="1"/>
  <c r="CW146" i="1" s="1"/>
  <c r="V146" i="1" s="1"/>
  <c r="AJ146" i="1"/>
  <c r="CQ146" i="1"/>
  <c r="CS146" i="1"/>
  <c r="CT146" i="1"/>
  <c r="CX146" i="1"/>
  <c r="CY146" i="1"/>
  <c r="GL146" i="1"/>
  <c r="GN146" i="1"/>
  <c r="GP146" i="1"/>
  <c r="GV146" i="1"/>
  <c r="HC146" i="1" s="1"/>
  <c r="GX146" i="1" s="1"/>
  <c r="C147" i="1"/>
  <c r="D147" i="1"/>
  <c r="R147" i="1"/>
  <c r="S147" i="1"/>
  <c r="U147" i="1"/>
  <c r="AC147" i="1"/>
  <c r="CQ147" i="1" s="1"/>
  <c r="AD147" i="1"/>
  <c r="AE147" i="1"/>
  <c r="Q147" i="1" s="1"/>
  <c r="AF147" i="1"/>
  <c r="AG147" i="1"/>
  <c r="AH147" i="1"/>
  <c r="AI147" i="1"/>
  <c r="AJ147" i="1"/>
  <c r="CR147" i="1"/>
  <c r="CS147" i="1"/>
  <c r="CT147" i="1"/>
  <c r="CU147" i="1"/>
  <c r="T147" i="1" s="1"/>
  <c r="CV147" i="1"/>
  <c r="CW147" i="1"/>
  <c r="V147" i="1" s="1"/>
  <c r="CX147" i="1"/>
  <c r="W147" i="1" s="1"/>
  <c r="GL147" i="1"/>
  <c r="GN147" i="1"/>
  <c r="GP147" i="1"/>
  <c r="GV147" i="1"/>
  <c r="HC147" i="1" s="1"/>
  <c r="GX147" i="1"/>
  <c r="C148" i="1"/>
  <c r="D148" i="1"/>
  <c r="P148" i="1"/>
  <c r="V148" i="1"/>
  <c r="AC148" i="1"/>
  <c r="CQ148" i="1" s="1"/>
  <c r="AE148" i="1"/>
  <c r="AF148" i="1"/>
  <c r="CT148" i="1" s="1"/>
  <c r="AG148" i="1"/>
  <c r="AH148" i="1"/>
  <c r="AI148" i="1"/>
  <c r="CW148" i="1" s="1"/>
  <c r="AJ148" i="1"/>
  <c r="CX148" i="1" s="1"/>
  <c r="W148" i="1" s="1"/>
  <c r="CU148" i="1"/>
  <c r="T148" i="1" s="1"/>
  <c r="CV148" i="1"/>
  <c r="U148" i="1" s="1"/>
  <c r="GL148" i="1"/>
  <c r="GN148" i="1"/>
  <c r="GP148" i="1"/>
  <c r="GV148" i="1"/>
  <c r="GX148" i="1"/>
  <c r="HC148" i="1"/>
  <c r="R149" i="1"/>
  <c r="S149" i="1"/>
  <c r="V149" i="1"/>
  <c r="AC149" i="1"/>
  <c r="CQ149" i="1" s="1"/>
  <c r="AE149" i="1"/>
  <c r="AD149" i="1" s="1"/>
  <c r="AB149" i="1" s="1"/>
  <c r="AF149" i="1"/>
  <c r="CT149" i="1" s="1"/>
  <c r="AG149" i="1"/>
  <c r="CU149" i="1" s="1"/>
  <c r="T149" i="1" s="1"/>
  <c r="AH149" i="1"/>
  <c r="CV149" i="1" s="1"/>
  <c r="U149" i="1" s="1"/>
  <c r="AI149" i="1"/>
  <c r="AJ149" i="1"/>
  <c r="CX149" i="1" s="1"/>
  <c r="W149" i="1" s="1"/>
  <c r="CR149" i="1"/>
  <c r="CS149" i="1"/>
  <c r="CW149" i="1"/>
  <c r="CY149" i="1"/>
  <c r="GL149" i="1"/>
  <c r="GN149" i="1"/>
  <c r="GO149" i="1"/>
  <c r="GP149" i="1"/>
  <c r="GV149" i="1"/>
  <c r="HC149" i="1"/>
  <c r="GX149" i="1" s="1"/>
  <c r="P150" i="1"/>
  <c r="R150" i="1"/>
  <c r="U150" i="1"/>
  <c r="AC150" i="1"/>
  <c r="CQ150" i="1" s="1"/>
  <c r="AD150" i="1"/>
  <c r="AE150" i="1"/>
  <c r="Q150" i="1" s="1"/>
  <c r="AF150" i="1"/>
  <c r="S150" i="1" s="1"/>
  <c r="AG150" i="1"/>
  <c r="AH150" i="1"/>
  <c r="AI150" i="1"/>
  <c r="CW150" i="1" s="1"/>
  <c r="V150" i="1" s="1"/>
  <c r="AJ150" i="1"/>
  <c r="CR150" i="1"/>
  <c r="CS150" i="1"/>
  <c r="CT150" i="1"/>
  <c r="CU150" i="1"/>
  <c r="T150" i="1" s="1"/>
  <c r="CV150" i="1"/>
  <c r="CX150" i="1"/>
  <c r="W150" i="1" s="1"/>
  <c r="GL150" i="1"/>
  <c r="GN150" i="1"/>
  <c r="GO150" i="1"/>
  <c r="GP150" i="1"/>
  <c r="GV150" i="1"/>
  <c r="HC150" i="1" s="1"/>
  <c r="GX150" i="1" s="1"/>
  <c r="C151" i="1"/>
  <c r="D151" i="1"/>
  <c r="S151" i="1"/>
  <c r="V151" i="1"/>
  <c r="X151" i="1"/>
  <c r="Y151" i="1"/>
  <c r="AC151" i="1"/>
  <c r="AB151" i="1" s="1"/>
  <c r="AD151" i="1"/>
  <c r="AE151" i="1"/>
  <c r="CS151" i="1" s="1"/>
  <c r="AF151" i="1"/>
  <c r="AG151" i="1"/>
  <c r="AH151" i="1"/>
  <c r="CV151" i="1" s="1"/>
  <c r="U151" i="1" s="1"/>
  <c r="AI151" i="1"/>
  <c r="CW151" i="1" s="1"/>
  <c r="AJ151" i="1"/>
  <c r="CX151" i="1" s="1"/>
  <c r="W151" i="1" s="1"/>
  <c r="CR151" i="1"/>
  <c r="CT151" i="1"/>
  <c r="CU151" i="1"/>
  <c r="T151" i="1" s="1"/>
  <c r="CY151" i="1"/>
  <c r="CZ151" i="1"/>
  <c r="GL151" i="1"/>
  <c r="GN151" i="1"/>
  <c r="GP151" i="1"/>
  <c r="GV151" i="1"/>
  <c r="HC151" i="1" s="1"/>
  <c r="GX151" i="1" s="1"/>
  <c r="C152" i="1"/>
  <c r="D152" i="1"/>
  <c r="Q152" i="1"/>
  <c r="S152" i="1"/>
  <c r="CY152" i="1" s="1"/>
  <c r="V152" i="1"/>
  <c r="AC152" i="1"/>
  <c r="AD152" i="1"/>
  <c r="AE152" i="1"/>
  <c r="AF152" i="1"/>
  <c r="AG152" i="1"/>
  <c r="CU152" i="1" s="1"/>
  <c r="T152" i="1" s="1"/>
  <c r="AH152" i="1"/>
  <c r="CV152" i="1" s="1"/>
  <c r="U152" i="1" s="1"/>
  <c r="AI152" i="1"/>
  <c r="AJ152" i="1"/>
  <c r="CX152" i="1" s="1"/>
  <c r="W152" i="1" s="1"/>
  <c r="CT152" i="1"/>
  <c r="CW152" i="1"/>
  <c r="GL152" i="1"/>
  <c r="GN152" i="1"/>
  <c r="GP152" i="1"/>
  <c r="GV152" i="1"/>
  <c r="HC152" i="1" s="1"/>
  <c r="GX152" i="1" s="1"/>
  <c r="I153" i="1"/>
  <c r="R153" i="1"/>
  <c r="W153" i="1"/>
  <c r="AC153" i="1"/>
  <c r="P153" i="1" s="1"/>
  <c r="AD153" i="1"/>
  <c r="AE153" i="1"/>
  <c r="Q153" i="1" s="1"/>
  <c r="AF153" i="1"/>
  <c r="CT153" i="1" s="1"/>
  <c r="AG153" i="1"/>
  <c r="AH153" i="1"/>
  <c r="CV153" i="1" s="1"/>
  <c r="U153" i="1" s="1"/>
  <c r="AI153" i="1"/>
  <c r="AJ153" i="1"/>
  <c r="CQ153" i="1"/>
  <c r="CR153" i="1"/>
  <c r="CS153" i="1"/>
  <c r="CU153" i="1"/>
  <c r="T153" i="1" s="1"/>
  <c r="CW153" i="1"/>
  <c r="V153" i="1" s="1"/>
  <c r="CX153" i="1"/>
  <c r="GL153" i="1"/>
  <c r="GN153" i="1"/>
  <c r="GO153" i="1"/>
  <c r="GP153" i="1"/>
  <c r="GV153" i="1"/>
  <c r="HC153" i="1"/>
  <c r="GX153" i="1" s="1"/>
  <c r="I154" i="1"/>
  <c r="Q154" i="1" s="1"/>
  <c r="S154" i="1"/>
  <c r="Y154" i="1" s="1"/>
  <c r="AC154" i="1"/>
  <c r="AE154" i="1"/>
  <c r="AD154" i="1" s="1"/>
  <c r="AF154" i="1"/>
  <c r="CT154" i="1" s="1"/>
  <c r="AG154" i="1"/>
  <c r="CU154" i="1" s="1"/>
  <c r="T154" i="1" s="1"/>
  <c r="AH154" i="1"/>
  <c r="CV154" i="1" s="1"/>
  <c r="AI154" i="1"/>
  <c r="AJ154" i="1"/>
  <c r="CR154" i="1"/>
  <c r="CS154" i="1"/>
  <c r="CW154" i="1"/>
  <c r="CX154" i="1"/>
  <c r="W154" i="1" s="1"/>
  <c r="GL154" i="1"/>
  <c r="GN154" i="1"/>
  <c r="GO154" i="1"/>
  <c r="GP154" i="1"/>
  <c r="GV154" i="1"/>
  <c r="HC154" i="1"/>
  <c r="C155" i="1"/>
  <c r="D155" i="1"/>
  <c r="P155" i="1"/>
  <c r="Q155" i="1"/>
  <c r="S155" i="1"/>
  <c r="CZ155" i="1" s="1"/>
  <c r="X155" i="1"/>
  <c r="AB155" i="1"/>
  <c r="AC155" i="1"/>
  <c r="AD155" i="1"/>
  <c r="AE155" i="1"/>
  <c r="R155" i="1" s="1"/>
  <c r="AF155" i="1"/>
  <c r="AG155" i="1"/>
  <c r="CU155" i="1" s="1"/>
  <c r="T155" i="1" s="1"/>
  <c r="AH155" i="1"/>
  <c r="CV155" i="1" s="1"/>
  <c r="U155" i="1" s="1"/>
  <c r="AI155" i="1"/>
  <c r="CW155" i="1" s="1"/>
  <c r="V155" i="1" s="1"/>
  <c r="AJ155" i="1"/>
  <c r="CQ155" i="1"/>
  <c r="CR155" i="1"/>
  <c r="CT155" i="1"/>
  <c r="CX155" i="1"/>
  <c r="W155" i="1" s="1"/>
  <c r="GL155" i="1"/>
  <c r="GN155" i="1"/>
  <c r="GP155" i="1"/>
  <c r="GV155" i="1"/>
  <c r="HC155" i="1"/>
  <c r="GX155" i="1" s="1"/>
  <c r="C156" i="1"/>
  <c r="D156" i="1"/>
  <c r="R156" i="1"/>
  <c r="S156" i="1"/>
  <c r="U156" i="1"/>
  <c r="W156" i="1"/>
  <c r="AC156" i="1"/>
  <c r="CQ156" i="1" s="1"/>
  <c r="AD156" i="1"/>
  <c r="AE156" i="1"/>
  <c r="CR156" i="1" s="1"/>
  <c r="AF156" i="1"/>
  <c r="AG156" i="1"/>
  <c r="AH156" i="1"/>
  <c r="CV156" i="1" s="1"/>
  <c r="AI156" i="1"/>
  <c r="CW156" i="1" s="1"/>
  <c r="V156" i="1" s="1"/>
  <c r="AJ156" i="1"/>
  <c r="CS156" i="1"/>
  <c r="CT156" i="1"/>
  <c r="CU156" i="1"/>
  <c r="T156" i="1" s="1"/>
  <c r="CX156" i="1"/>
  <c r="GL156" i="1"/>
  <c r="GN156" i="1"/>
  <c r="GP156" i="1"/>
  <c r="GV156" i="1"/>
  <c r="HC156" i="1" s="1"/>
  <c r="GX156" i="1"/>
  <c r="P157" i="1"/>
  <c r="FR157" i="1" s="1"/>
  <c r="Q157" i="1"/>
  <c r="R157" i="1"/>
  <c r="W157" i="1"/>
  <c r="AC157" i="1"/>
  <c r="AE157" i="1"/>
  <c r="CS157" i="1" s="1"/>
  <c r="AF157" i="1"/>
  <c r="AG157" i="1"/>
  <c r="AH157" i="1"/>
  <c r="AI157" i="1"/>
  <c r="CW157" i="1" s="1"/>
  <c r="V157" i="1" s="1"/>
  <c r="AJ157" i="1"/>
  <c r="CQ157" i="1"/>
  <c r="CU157" i="1"/>
  <c r="T157" i="1" s="1"/>
  <c r="CV157" i="1"/>
  <c r="U157" i="1" s="1"/>
  <c r="CX157" i="1"/>
  <c r="GL157" i="1"/>
  <c r="GN157" i="1"/>
  <c r="GO157" i="1"/>
  <c r="GP157" i="1"/>
  <c r="GV157" i="1"/>
  <c r="HC157" i="1"/>
  <c r="GX157" i="1" s="1"/>
  <c r="P158" i="1"/>
  <c r="Q158" i="1"/>
  <c r="S158" i="1"/>
  <c r="Y158" i="1" s="1"/>
  <c r="T158" i="1"/>
  <c r="X158" i="1"/>
  <c r="AB158" i="1"/>
  <c r="AC158" i="1"/>
  <c r="AD158" i="1"/>
  <c r="AE158" i="1"/>
  <c r="R158" i="1" s="1"/>
  <c r="AF158" i="1"/>
  <c r="CT158" i="1" s="1"/>
  <c r="AG158" i="1"/>
  <c r="AH158" i="1"/>
  <c r="AI158" i="1"/>
  <c r="CW158" i="1" s="1"/>
  <c r="V158" i="1" s="1"/>
  <c r="AJ158" i="1"/>
  <c r="CQ158" i="1"/>
  <c r="CR158" i="1"/>
  <c r="CU158" i="1"/>
  <c r="CV158" i="1"/>
  <c r="U158" i="1" s="1"/>
  <c r="CX158" i="1"/>
  <c r="W158" i="1" s="1"/>
  <c r="CZ158" i="1"/>
  <c r="GL158" i="1"/>
  <c r="GN158" i="1"/>
  <c r="GO158" i="1"/>
  <c r="GP158" i="1"/>
  <c r="GV158" i="1"/>
  <c r="HC158" i="1" s="1"/>
  <c r="GX158" i="1" s="1"/>
  <c r="C159" i="1"/>
  <c r="D159" i="1"/>
  <c r="R159" i="1"/>
  <c r="S159" i="1"/>
  <c r="AC159" i="1"/>
  <c r="AE159" i="1"/>
  <c r="AD159" i="1" s="1"/>
  <c r="AF159" i="1"/>
  <c r="AG159" i="1"/>
  <c r="CU159" i="1" s="1"/>
  <c r="T159" i="1" s="1"/>
  <c r="AH159" i="1"/>
  <c r="CV159" i="1" s="1"/>
  <c r="U159" i="1" s="1"/>
  <c r="AI159" i="1"/>
  <c r="AJ159" i="1"/>
  <c r="CX159" i="1" s="1"/>
  <c r="W159" i="1" s="1"/>
  <c r="CR159" i="1"/>
  <c r="CS159" i="1"/>
  <c r="CT159" i="1"/>
  <c r="CW159" i="1"/>
  <c r="V159" i="1" s="1"/>
  <c r="GL159" i="1"/>
  <c r="GN159" i="1"/>
  <c r="GP159" i="1"/>
  <c r="GV159" i="1"/>
  <c r="HC159" i="1" s="1"/>
  <c r="GX159" i="1" s="1"/>
  <c r="C160" i="1"/>
  <c r="D160" i="1"/>
  <c r="Q160" i="1"/>
  <c r="R160" i="1"/>
  <c r="AC160" i="1"/>
  <c r="AE160" i="1"/>
  <c r="AD160" i="1" s="1"/>
  <c r="AF160" i="1"/>
  <c r="S160" i="1" s="1"/>
  <c r="X160" i="1" s="1"/>
  <c r="AG160" i="1"/>
  <c r="CU160" i="1" s="1"/>
  <c r="T160" i="1" s="1"/>
  <c r="AH160" i="1"/>
  <c r="CV160" i="1" s="1"/>
  <c r="U160" i="1" s="1"/>
  <c r="AI160" i="1"/>
  <c r="CW160" i="1" s="1"/>
  <c r="V160" i="1" s="1"/>
  <c r="AJ160" i="1"/>
  <c r="CX160" i="1" s="1"/>
  <c r="W160" i="1" s="1"/>
  <c r="CS160" i="1"/>
  <c r="CT160" i="1"/>
  <c r="CY160" i="1"/>
  <c r="GL160" i="1"/>
  <c r="GN160" i="1"/>
  <c r="GP160" i="1"/>
  <c r="GV160" i="1"/>
  <c r="HC160" i="1" s="1"/>
  <c r="GX160" i="1" s="1"/>
  <c r="I161" i="1"/>
  <c r="P161" i="1" s="1"/>
  <c r="U161" i="1"/>
  <c r="AC161" i="1"/>
  <c r="CQ161" i="1" s="1"/>
  <c r="AD161" i="1"/>
  <c r="AB161" i="1" s="1"/>
  <c r="AE161" i="1"/>
  <c r="AF161" i="1"/>
  <c r="AG161" i="1"/>
  <c r="AH161" i="1"/>
  <c r="AI161" i="1"/>
  <c r="AJ161" i="1"/>
  <c r="CX161" i="1" s="1"/>
  <c r="W161" i="1" s="1"/>
  <c r="CR161" i="1"/>
  <c r="CS161" i="1"/>
  <c r="CU161" i="1"/>
  <c r="T161" i="1" s="1"/>
  <c r="CV161" i="1"/>
  <c r="CW161" i="1"/>
  <c r="V161" i="1" s="1"/>
  <c r="GL161" i="1"/>
  <c r="GN161" i="1"/>
  <c r="GP161" i="1"/>
  <c r="GV161" i="1"/>
  <c r="HC161" i="1"/>
  <c r="GX161" i="1" s="1"/>
  <c r="I162" i="1"/>
  <c r="P162" i="1" s="1"/>
  <c r="R162" i="1"/>
  <c r="AB162" i="1"/>
  <c r="AC162" i="1"/>
  <c r="AE162" i="1"/>
  <c r="AD162" i="1" s="1"/>
  <c r="AF162" i="1"/>
  <c r="CT162" i="1" s="1"/>
  <c r="AG162" i="1"/>
  <c r="CU162" i="1" s="1"/>
  <c r="T162" i="1" s="1"/>
  <c r="AH162" i="1"/>
  <c r="AI162" i="1"/>
  <c r="AJ162" i="1"/>
  <c r="CQ162" i="1"/>
  <c r="CR162" i="1"/>
  <c r="CV162" i="1"/>
  <c r="CW162" i="1"/>
  <c r="V162" i="1" s="1"/>
  <c r="CX162" i="1"/>
  <c r="GL162" i="1"/>
  <c r="GN162" i="1"/>
  <c r="GP162" i="1"/>
  <c r="GV162" i="1"/>
  <c r="HC162" i="1"/>
  <c r="I163" i="1"/>
  <c r="T163" i="1" s="1"/>
  <c r="R163" i="1"/>
  <c r="Y163" i="1"/>
  <c r="AC163" i="1"/>
  <c r="AE163" i="1"/>
  <c r="AD163" i="1" s="1"/>
  <c r="AF163" i="1"/>
  <c r="S163" i="1" s="1"/>
  <c r="X163" i="1" s="1"/>
  <c r="AG163" i="1"/>
  <c r="AH163" i="1"/>
  <c r="AI163" i="1"/>
  <c r="AJ163" i="1"/>
  <c r="CX163" i="1" s="1"/>
  <c r="W163" i="1" s="1"/>
  <c r="CR163" i="1"/>
  <c r="CS163" i="1"/>
  <c r="CT163" i="1"/>
  <c r="CU163" i="1"/>
  <c r="CV163" i="1"/>
  <c r="CW163" i="1"/>
  <c r="V163" i="1" s="1"/>
  <c r="CZ163" i="1"/>
  <c r="GL163" i="1"/>
  <c r="GN163" i="1"/>
  <c r="GO163" i="1"/>
  <c r="GP163" i="1"/>
  <c r="GV163" i="1"/>
  <c r="GX163" i="1"/>
  <c r="HC163" i="1"/>
  <c r="I164" i="1"/>
  <c r="Q164" i="1"/>
  <c r="S164" i="1"/>
  <c r="V164" i="1"/>
  <c r="Y164" i="1"/>
  <c r="AC164" i="1"/>
  <c r="AB164" i="1" s="1"/>
  <c r="AD164" i="1"/>
  <c r="AE164" i="1"/>
  <c r="AF164" i="1"/>
  <c r="AG164" i="1"/>
  <c r="AH164" i="1"/>
  <c r="AI164" i="1"/>
  <c r="CW164" i="1" s="1"/>
  <c r="AJ164" i="1"/>
  <c r="CX164" i="1" s="1"/>
  <c r="W164" i="1" s="1"/>
  <c r="CR164" i="1"/>
  <c r="CT164" i="1"/>
  <c r="CU164" i="1"/>
  <c r="T164" i="1" s="1"/>
  <c r="CV164" i="1"/>
  <c r="U164" i="1" s="1"/>
  <c r="CY164" i="1"/>
  <c r="CZ164" i="1"/>
  <c r="GL164" i="1"/>
  <c r="GN164" i="1"/>
  <c r="GO164" i="1"/>
  <c r="GP164" i="1"/>
  <c r="GV164" i="1"/>
  <c r="HC164" i="1" s="1"/>
  <c r="GX164" i="1" s="1"/>
  <c r="C165" i="1"/>
  <c r="D165" i="1"/>
  <c r="R165" i="1"/>
  <c r="U165" i="1"/>
  <c r="AC165" i="1"/>
  <c r="AD165" i="1"/>
  <c r="AE165" i="1"/>
  <c r="Q165" i="1" s="1"/>
  <c r="AF165" i="1"/>
  <c r="S165" i="1" s="1"/>
  <c r="AG165" i="1"/>
  <c r="AH165" i="1"/>
  <c r="AI165" i="1"/>
  <c r="CW165" i="1" s="1"/>
  <c r="V165" i="1" s="1"/>
  <c r="AJ165" i="1"/>
  <c r="CR165" i="1"/>
  <c r="CS165" i="1"/>
  <c r="CU165" i="1"/>
  <c r="T165" i="1" s="1"/>
  <c r="CV165" i="1"/>
  <c r="CX165" i="1"/>
  <c r="W165" i="1" s="1"/>
  <c r="GL165" i="1"/>
  <c r="GN165" i="1"/>
  <c r="GP165" i="1"/>
  <c r="GV165" i="1"/>
  <c r="HC165" i="1" s="1"/>
  <c r="GX165" i="1" s="1"/>
  <c r="C166" i="1"/>
  <c r="D166" i="1"/>
  <c r="P166" i="1"/>
  <c r="Q166" i="1"/>
  <c r="R166" i="1"/>
  <c r="T166" i="1"/>
  <c r="AC166" i="1"/>
  <c r="CQ166" i="1" s="1"/>
  <c r="AD166" i="1"/>
  <c r="AB166" i="1" s="1"/>
  <c r="AE166" i="1"/>
  <c r="AF166" i="1"/>
  <c r="AG166" i="1"/>
  <c r="AH166" i="1"/>
  <c r="CV166" i="1" s="1"/>
  <c r="U166" i="1" s="1"/>
  <c r="AI166" i="1"/>
  <c r="AJ166" i="1"/>
  <c r="CX166" i="1" s="1"/>
  <c r="W166" i="1" s="1"/>
  <c r="CR166" i="1"/>
  <c r="CS166" i="1"/>
  <c r="CU166" i="1"/>
  <c r="CW166" i="1"/>
  <c r="V166" i="1" s="1"/>
  <c r="GL166" i="1"/>
  <c r="GN166" i="1"/>
  <c r="GP166" i="1"/>
  <c r="GV166" i="1"/>
  <c r="GX166" i="1"/>
  <c r="HC166" i="1"/>
  <c r="I167" i="1"/>
  <c r="P167" i="1"/>
  <c r="Q167" i="1"/>
  <c r="R167" i="1"/>
  <c r="U167" i="1"/>
  <c r="AC167" i="1"/>
  <c r="AD167" i="1"/>
  <c r="AE167" i="1"/>
  <c r="CS167" i="1" s="1"/>
  <c r="AF167" i="1"/>
  <c r="AG167" i="1"/>
  <c r="AH167" i="1"/>
  <c r="AI167" i="1"/>
  <c r="CW167" i="1" s="1"/>
  <c r="V167" i="1" s="1"/>
  <c r="AJ167" i="1"/>
  <c r="CX167" i="1" s="1"/>
  <c r="W167" i="1" s="1"/>
  <c r="CQ167" i="1"/>
  <c r="CR167" i="1"/>
  <c r="CU167" i="1"/>
  <c r="T167" i="1" s="1"/>
  <c r="CV167" i="1"/>
  <c r="GL167" i="1"/>
  <c r="GN167" i="1"/>
  <c r="GO167" i="1"/>
  <c r="GP167" i="1"/>
  <c r="GV167" i="1"/>
  <c r="GX167" i="1"/>
  <c r="HC167" i="1"/>
  <c r="I168" i="1"/>
  <c r="P168" i="1" s="1"/>
  <c r="Q168" i="1"/>
  <c r="S168" i="1"/>
  <c r="CY168" i="1" s="1"/>
  <c r="U168" i="1"/>
  <c r="W168" i="1"/>
  <c r="X168" i="1"/>
  <c r="Y168" i="1"/>
  <c r="AC168" i="1"/>
  <c r="AD168" i="1"/>
  <c r="AB168" i="1" s="1"/>
  <c r="AE168" i="1"/>
  <c r="CS168" i="1" s="1"/>
  <c r="AF168" i="1"/>
  <c r="CT168" i="1" s="1"/>
  <c r="AG168" i="1"/>
  <c r="CU168" i="1" s="1"/>
  <c r="T168" i="1" s="1"/>
  <c r="AH168" i="1"/>
  <c r="AI168" i="1"/>
  <c r="CW168" i="1" s="1"/>
  <c r="V168" i="1" s="1"/>
  <c r="AJ168" i="1"/>
  <c r="CQ168" i="1"/>
  <c r="CR168" i="1"/>
  <c r="CV168" i="1"/>
  <c r="CX168" i="1"/>
  <c r="CZ168" i="1"/>
  <c r="GL168" i="1"/>
  <c r="GN168" i="1"/>
  <c r="GO168" i="1"/>
  <c r="GP168" i="1"/>
  <c r="GV168" i="1"/>
  <c r="HC168" i="1" s="1"/>
  <c r="GX168" i="1" s="1"/>
  <c r="C169" i="1"/>
  <c r="D169" i="1"/>
  <c r="R169" i="1"/>
  <c r="T169" i="1"/>
  <c r="V169" i="1"/>
  <c r="W169" i="1"/>
  <c r="AB169" i="1"/>
  <c r="AC169" i="1"/>
  <c r="AE169" i="1"/>
  <c r="AD169" i="1" s="1"/>
  <c r="AF169" i="1"/>
  <c r="S169" i="1" s="1"/>
  <c r="AG169" i="1"/>
  <c r="CU169" i="1" s="1"/>
  <c r="AH169" i="1"/>
  <c r="AI169" i="1"/>
  <c r="AJ169" i="1"/>
  <c r="CR169" i="1"/>
  <c r="CS169" i="1"/>
  <c r="CV169" i="1"/>
  <c r="U169" i="1" s="1"/>
  <c r="CW169" i="1"/>
  <c r="CX169" i="1"/>
  <c r="GL169" i="1"/>
  <c r="GN169" i="1"/>
  <c r="GP169" i="1"/>
  <c r="GV169" i="1"/>
  <c r="HC169" i="1" s="1"/>
  <c r="GX169" i="1" s="1"/>
  <c r="C170" i="1"/>
  <c r="D170" i="1"/>
  <c r="Q170" i="1"/>
  <c r="R170" i="1"/>
  <c r="T170" i="1"/>
  <c r="AC170" i="1"/>
  <c r="P170" i="1" s="1"/>
  <c r="AE170" i="1"/>
  <c r="AD170" i="1" s="1"/>
  <c r="AF170" i="1"/>
  <c r="S170" i="1" s="1"/>
  <c r="X170" i="1" s="1"/>
  <c r="AG170" i="1"/>
  <c r="AH170" i="1"/>
  <c r="AI170" i="1"/>
  <c r="CW170" i="1" s="1"/>
  <c r="V170" i="1" s="1"/>
  <c r="AJ170" i="1"/>
  <c r="CX170" i="1" s="1"/>
  <c r="W170" i="1" s="1"/>
  <c r="CR170" i="1"/>
  <c r="CU170" i="1"/>
  <c r="CV170" i="1"/>
  <c r="U170" i="1" s="1"/>
  <c r="CY170" i="1"/>
  <c r="GL170" i="1"/>
  <c r="GN170" i="1"/>
  <c r="GP170" i="1"/>
  <c r="GV170" i="1"/>
  <c r="HC170" i="1" s="1"/>
  <c r="GX170" i="1" s="1"/>
  <c r="S171" i="1"/>
  <c r="U171" i="1"/>
  <c r="AC171" i="1"/>
  <c r="P171" i="1" s="1"/>
  <c r="AE171" i="1"/>
  <c r="AF171" i="1"/>
  <c r="AG171" i="1"/>
  <c r="CU171" i="1" s="1"/>
  <c r="T171" i="1" s="1"/>
  <c r="AH171" i="1"/>
  <c r="AI171" i="1"/>
  <c r="CW171" i="1" s="1"/>
  <c r="V171" i="1" s="1"/>
  <c r="AJ171" i="1"/>
  <c r="CT171" i="1"/>
  <c r="CV171" i="1"/>
  <c r="CX171" i="1"/>
  <c r="W171" i="1" s="1"/>
  <c r="FR171" i="1"/>
  <c r="GL171" i="1"/>
  <c r="GN171" i="1"/>
  <c r="GO171" i="1"/>
  <c r="GP171" i="1"/>
  <c r="GV171" i="1"/>
  <c r="GX171" i="1"/>
  <c r="HC171" i="1"/>
  <c r="Q172" i="1"/>
  <c r="S172" i="1"/>
  <c r="CY172" i="1" s="1"/>
  <c r="T172" i="1"/>
  <c r="V172" i="1"/>
  <c r="Y172" i="1"/>
  <c r="AC172" i="1"/>
  <c r="AE172" i="1"/>
  <c r="AD172" i="1" s="1"/>
  <c r="AF172" i="1"/>
  <c r="AG172" i="1"/>
  <c r="CU172" i="1" s="1"/>
  <c r="AH172" i="1"/>
  <c r="CV172" i="1" s="1"/>
  <c r="U172" i="1" s="1"/>
  <c r="AI172" i="1"/>
  <c r="AJ172" i="1"/>
  <c r="CR172" i="1"/>
  <c r="CT172" i="1"/>
  <c r="CW172" i="1"/>
  <c r="CX172" i="1"/>
  <c r="W172" i="1" s="1"/>
  <c r="GL172" i="1"/>
  <c r="GN172" i="1"/>
  <c r="GO172" i="1"/>
  <c r="GP172" i="1"/>
  <c r="GV172" i="1"/>
  <c r="HC172" i="1"/>
  <c r="GX172" i="1" s="1"/>
  <c r="C173" i="1"/>
  <c r="D173" i="1"/>
  <c r="P173" i="1"/>
  <c r="S173" i="1"/>
  <c r="T173" i="1"/>
  <c r="X173" i="1"/>
  <c r="Y173" i="1"/>
  <c r="AC173" i="1"/>
  <c r="AE173" i="1"/>
  <c r="R173" i="1" s="1"/>
  <c r="AF173" i="1"/>
  <c r="CT173" i="1" s="1"/>
  <c r="AG173" i="1"/>
  <c r="AH173" i="1"/>
  <c r="CV173" i="1" s="1"/>
  <c r="U173" i="1" s="1"/>
  <c r="AI173" i="1"/>
  <c r="CW173" i="1" s="1"/>
  <c r="V173" i="1" s="1"/>
  <c r="AJ173" i="1"/>
  <c r="CQ173" i="1"/>
  <c r="CR173" i="1"/>
  <c r="CU173" i="1"/>
  <c r="CX173" i="1"/>
  <c r="W173" i="1" s="1"/>
  <c r="GL173" i="1"/>
  <c r="GN173" i="1"/>
  <c r="GP173" i="1"/>
  <c r="GV173" i="1"/>
  <c r="HC173" i="1"/>
  <c r="GX173" i="1" s="1"/>
  <c r="C174" i="1"/>
  <c r="D174" i="1"/>
  <c r="R174" i="1"/>
  <c r="S174" i="1"/>
  <c r="U174" i="1"/>
  <c r="W174" i="1"/>
  <c r="AC174" i="1"/>
  <c r="CQ174" i="1" s="1"/>
  <c r="AD174" i="1"/>
  <c r="AE174" i="1"/>
  <c r="CR174" i="1" s="1"/>
  <c r="AF174" i="1"/>
  <c r="CT174" i="1" s="1"/>
  <c r="AG174" i="1"/>
  <c r="AH174" i="1"/>
  <c r="CV174" i="1" s="1"/>
  <c r="AI174" i="1"/>
  <c r="CW174" i="1" s="1"/>
  <c r="V174" i="1" s="1"/>
  <c r="AJ174" i="1"/>
  <c r="CS174" i="1"/>
  <c r="CU174" i="1"/>
  <c r="T174" i="1" s="1"/>
  <c r="CX174" i="1"/>
  <c r="GL174" i="1"/>
  <c r="GN174" i="1"/>
  <c r="GP174" i="1"/>
  <c r="GV174" i="1"/>
  <c r="HC174" i="1" s="1"/>
  <c r="GX174" i="1"/>
  <c r="I175" i="1"/>
  <c r="V175" i="1" s="1"/>
  <c r="Q175" i="1"/>
  <c r="S175" i="1"/>
  <c r="AC175" i="1"/>
  <c r="AB175" i="1" s="1"/>
  <c r="AD175" i="1"/>
  <c r="AE175" i="1"/>
  <c r="CR175" i="1" s="1"/>
  <c r="AF175" i="1"/>
  <c r="AG175" i="1"/>
  <c r="AH175" i="1"/>
  <c r="CV175" i="1" s="1"/>
  <c r="U175" i="1" s="1"/>
  <c r="AI175" i="1"/>
  <c r="AJ175" i="1"/>
  <c r="CX175" i="1" s="1"/>
  <c r="W175" i="1" s="1"/>
  <c r="CQ175" i="1"/>
  <c r="CS175" i="1"/>
  <c r="CT175" i="1"/>
  <c r="CU175" i="1"/>
  <c r="T175" i="1" s="1"/>
  <c r="CW175" i="1"/>
  <c r="CY175" i="1"/>
  <c r="GL175" i="1"/>
  <c r="GN175" i="1"/>
  <c r="GO175" i="1"/>
  <c r="GP175" i="1"/>
  <c r="GV175" i="1"/>
  <c r="HC175" i="1" s="1"/>
  <c r="GX175" i="1" s="1"/>
  <c r="I176" i="1"/>
  <c r="V176" i="1" s="1"/>
  <c r="T176" i="1"/>
  <c r="AB176" i="1"/>
  <c r="AC176" i="1"/>
  <c r="AD176" i="1"/>
  <c r="AE176" i="1"/>
  <c r="CR176" i="1" s="1"/>
  <c r="AF176" i="1"/>
  <c r="CT176" i="1" s="1"/>
  <c r="AG176" i="1"/>
  <c r="AH176" i="1"/>
  <c r="CV176" i="1" s="1"/>
  <c r="U176" i="1" s="1"/>
  <c r="AI176" i="1"/>
  <c r="AJ176" i="1"/>
  <c r="CX176" i="1" s="1"/>
  <c r="W176" i="1" s="1"/>
  <c r="CQ176" i="1"/>
  <c r="CS176" i="1"/>
  <c r="CU176" i="1"/>
  <c r="CW176" i="1"/>
  <c r="GL176" i="1"/>
  <c r="GN176" i="1"/>
  <c r="GO176" i="1"/>
  <c r="GP176" i="1"/>
  <c r="GV176" i="1"/>
  <c r="HC176" i="1" s="1"/>
  <c r="GX176" i="1" s="1"/>
  <c r="C177" i="1"/>
  <c r="D177" i="1"/>
  <c r="P177" i="1"/>
  <c r="R177" i="1"/>
  <c r="T177" i="1"/>
  <c r="AC177" i="1"/>
  <c r="AE177" i="1"/>
  <c r="AD177" i="1" s="1"/>
  <c r="AB177" i="1" s="1"/>
  <c r="AF177" i="1"/>
  <c r="AG177" i="1"/>
  <c r="AH177" i="1"/>
  <c r="CV177" i="1" s="1"/>
  <c r="U177" i="1" s="1"/>
  <c r="AI177" i="1"/>
  <c r="AJ177" i="1"/>
  <c r="CX177" i="1" s="1"/>
  <c r="W177" i="1" s="1"/>
  <c r="CQ177" i="1"/>
  <c r="CS177" i="1"/>
  <c r="CU177" i="1"/>
  <c r="CW177" i="1"/>
  <c r="V177" i="1" s="1"/>
  <c r="GL177" i="1"/>
  <c r="GN177" i="1"/>
  <c r="GP177" i="1"/>
  <c r="GV177" i="1"/>
  <c r="HC177" i="1"/>
  <c r="GX177" i="1" s="1"/>
  <c r="C178" i="1"/>
  <c r="D178" i="1"/>
  <c r="U178" i="1"/>
  <c r="W178" i="1"/>
  <c r="Y178" i="1"/>
  <c r="AC178" i="1"/>
  <c r="AE178" i="1"/>
  <c r="CS178" i="1" s="1"/>
  <c r="AF178" i="1"/>
  <c r="S178" i="1" s="1"/>
  <c r="AG178" i="1"/>
  <c r="CU178" i="1" s="1"/>
  <c r="T178" i="1" s="1"/>
  <c r="AH178" i="1"/>
  <c r="AI178" i="1"/>
  <c r="CW178" i="1" s="1"/>
  <c r="V178" i="1" s="1"/>
  <c r="AJ178" i="1"/>
  <c r="CR178" i="1"/>
  <c r="CT178" i="1"/>
  <c r="CV178" i="1"/>
  <c r="CX178" i="1"/>
  <c r="CZ178" i="1"/>
  <c r="GL178" i="1"/>
  <c r="GN178" i="1"/>
  <c r="GP178" i="1"/>
  <c r="GV178" i="1"/>
  <c r="HC178" i="1" s="1"/>
  <c r="GX178" i="1" s="1"/>
  <c r="I179" i="1"/>
  <c r="R179" i="1" s="1"/>
  <c r="U179" i="1"/>
  <c r="W179" i="1"/>
  <c r="AC179" i="1"/>
  <c r="CQ179" i="1" s="1"/>
  <c r="AE179" i="1"/>
  <c r="AF179" i="1"/>
  <c r="AG179" i="1"/>
  <c r="CU179" i="1" s="1"/>
  <c r="T179" i="1" s="1"/>
  <c r="AH179" i="1"/>
  <c r="AI179" i="1"/>
  <c r="CW179" i="1" s="1"/>
  <c r="V179" i="1" s="1"/>
  <c r="AJ179" i="1"/>
  <c r="CT179" i="1"/>
  <c r="CV179" i="1"/>
  <c r="CX179" i="1"/>
  <c r="GL179" i="1"/>
  <c r="GN179" i="1"/>
  <c r="GO179" i="1"/>
  <c r="GP179" i="1"/>
  <c r="GV179" i="1"/>
  <c r="GX179" i="1"/>
  <c r="HC179" i="1"/>
  <c r="I180" i="1"/>
  <c r="Q180" i="1" s="1"/>
  <c r="R180" i="1"/>
  <c r="X180" i="1"/>
  <c r="AC180" i="1"/>
  <c r="AB180" i="1" s="1"/>
  <c r="AD180" i="1"/>
  <c r="AE180" i="1"/>
  <c r="CR180" i="1" s="1"/>
  <c r="AF180" i="1"/>
  <c r="S180" i="1" s="1"/>
  <c r="AG180" i="1"/>
  <c r="AH180" i="1"/>
  <c r="CV180" i="1" s="1"/>
  <c r="U180" i="1" s="1"/>
  <c r="AI180" i="1"/>
  <c r="AJ180" i="1"/>
  <c r="CX180" i="1" s="1"/>
  <c r="W180" i="1" s="1"/>
  <c r="CQ180" i="1"/>
  <c r="CS180" i="1"/>
  <c r="CT180" i="1"/>
  <c r="CU180" i="1"/>
  <c r="T180" i="1" s="1"/>
  <c r="CW180" i="1"/>
  <c r="V180" i="1" s="1"/>
  <c r="GL180" i="1"/>
  <c r="GN180" i="1"/>
  <c r="GO180" i="1"/>
  <c r="GP180" i="1"/>
  <c r="GV180" i="1"/>
  <c r="HC180" i="1"/>
  <c r="GX180" i="1" s="1"/>
  <c r="C181" i="1"/>
  <c r="D181" i="1"/>
  <c r="R181" i="1"/>
  <c r="T181" i="1"/>
  <c r="AC181" i="1"/>
  <c r="P181" i="1" s="1"/>
  <c r="AD181" i="1"/>
  <c r="AE181" i="1"/>
  <c r="CR181" i="1" s="1"/>
  <c r="AF181" i="1"/>
  <c r="AG181" i="1"/>
  <c r="AH181" i="1"/>
  <c r="CV181" i="1" s="1"/>
  <c r="U181" i="1" s="1"/>
  <c r="AI181" i="1"/>
  <c r="AJ181" i="1"/>
  <c r="CX181" i="1" s="1"/>
  <c r="W181" i="1" s="1"/>
  <c r="CQ181" i="1"/>
  <c r="CS181" i="1"/>
  <c r="CU181" i="1"/>
  <c r="CW181" i="1"/>
  <c r="V181" i="1" s="1"/>
  <c r="GL181" i="1"/>
  <c r="GN181" i="1"/>
  <c r="GP181" i="1"/>
  <c r="GV181" i="1"/>
  <c r="HC181" i="1" s="1"/>
  <c r="GX181" i="1" s="1"/>
  <c r="C182" i="1"/>
  <c r="D182" i="1"/>
  <c r="P182" i="1"/>
  <c r="Q182" i="1"/>
  <c r="S182" i="1"/>
  <c r="Y182" i="1" s="1"/>
  <c r="AC182" i="1"/>
  <c r="AE182" i="1"/>
  <c r="AF182" i="1"/>
  <c r="AG182" i="1"/>
  <c r="AH182" i="1"/>
  <c r="AI182" i="1"/>
  <c r="CW182" i="1" s="1"/>
  <c r="V182" i="1" s="1"/>
  <c r="AJ182" i="1"/>
  <c r="CR182" i="1"/>
  <c r="CT182" i="1"/>
  <c r="CU182" i="1"/>
  <c r="T182" i="1" s="1"/>
  <c r="CV182" i="1"/>
  <c r="U182" i="1" s="1"/>
  <c r="CX182" i="1"/>
  <c r="W182" i="1" s="1"/>
  <c r="GL182" i="1"/>
  <c r="GN182" i="1"/>
  <c r="GP182" i="1"/>
  <c r="GV182" i="1"/>
  <c r="GX182" i="1"/>
  <c r="HC182" i="1"/>
  <c r="P183" i="1"/>
  <c r="R183" i="1"/>
  <c r="V183" i="1"/>
  <c r="AB183" i="1"/>
  <c r="AC183" i="1"/>
  <c r="AD183" i="1"/>
  <c r="AE183" i="1"/>
  <c r="Q183" i="1" s="1"/>
  <c r="AF183" i="1"/>
  <c r="AG183" i="1"/>
  <c r="AH183" i="1"/>
  <c r="CV183" i="1" s="1"/>
  <c r="U183" i="1" s="1"/>
  <c r="AI183" i="1"/>
  <c r="AJ183" i="1"/>
  <c r="CX183" i="1" s="1"/>
  <c r="W183" i="1" s="1"/>
  <c r="CQ183" i="1"/>
  <c r="CR183" i="1"/>
  <c r="CS183" i="1"/>
  <c r="CU183" i="1"/>
  <c r="T183" i="1" s="1"/>
  <c r="CW183" i="1"/>
  <c r="GL183" i="1"/>
  <c r="GN183" i="1"/>
  <c r="GP183" i="1"/>
  <c r="GV183" i="1"/>
  <c r="HC183" i="1" s="1"/>
  <c r="GX183" i="1" s="1"/>
  <c r="S184" i="1"/>
  <c r="Y184" i="1" s="1"/>
  <c r="U184" i="1"/>
  <c r="AC184" i="1"/>
  <c r="AD184" i="1"/>
  <c r="AE184" i="1"/>
  <c r="CS184" i="1" s="1"/>
  <c r="AF184" i="1"/>
  <c r="AG184" i="1"/>
  <c r="CU184" i="1" s="1"/>
  <c r="T184" i="1" s="1"/>
  <c r="AH184" i="1"/>
  <c r="AI184" i="1"/>
  <c r="CW184" i="1" s="1"/>
  <c r="V184" i="1" s="1"/>
  <c r="AJ184" i="1"/>
  <c r="CX184" i="1" s="1"/>
  <c r="W184" i="1" s="1"/>
  <c r="CR184" i="1"/>
  <c r="CT184" i="1"/>
  <c r="CV184" i="1"/>
  <c r="GL184" i="1"/>
  <c r="GN184" i="1"/>
  <c r="GP184" i="1"/>
  <c r="GV184" i="1"/>
  <c r="HC184" i="1" s="1"/>
  <c r="GX184" i="1" s="1"/>
  <c r="C185" i="1"/>
  <c r="D185" i="1"/>
  <c r="I185" i="1"/>
  <c r="CU449" i="3" s="1"/>
  <c r="K185" i="1"/>
  <c r="R185" i="1"/>
  <c r="X185" i="1"/>
  <c r="AC185" i="1"/>
  <c r="AD185" i="1"/>
  <c r="AE185" i="1"/>
  <c r="CR185" i="1" s="1"/>
  <c r="AF185" i="1"/>
  <c r="S185" i="1" s="1"/>
  <c r="AG185" i="1"/>
  <c r="AH185" i="1"/>
  <c r="CV185" i="1" s="1"/>
  <c r="U185" i="1" s="1"/>
  <c r="AI185" i="1"/>
  <c r="AJ185" i="1"/>
  <c r="CX185" i="1" s="1"/>
  <c r="W185" i="1" s="1"/>
  <c r="CS185" i="1"/>
  <c r="CU185" i="1"/>
  <c r="T185" i="1" s="1"/>
  <c r="CW185" i="1"/>
  <c r="V185" i="1" s="1"/>
  <c r="GL185" i="1"/>
  <c r="GN185" i="1"/>
  <c r="GP185" i="1"/>
  <c r="GV185" i="1"/>
  <c r="HC185" i="1" s="1"/>
  <c r="GX185" i="1"/>
  <c r="C186" i="1"/>
  <c r="D186" i="1"/>
  <c r="I186" i="1"/>
  <c r="K186" i="1"/>
  <c r="Q186" i="1"/>
  <c r="T186" i="1"/>
  <c r="W186" i="1"/>
  <c r="AC186" i="1"/>
  <c r="CQ186" i="1" s="1"/>
  <c r="AE186" i="1"/>
  <c r="AF186" i="1"/>
  <c r="AG186" i="1"/>
  <c r="CU186" i="1" s="1"/>
  <c r="AH186" i="1"/>
  <c r="AI186" i="1"/>
  <c r="CW186" i="1" s="1"/>
  <c r="V186" i="1" s="1"/>
  <c r="AJ186" i="1"/>
  <c r="CR186" i="1"/>
  <c r="CT186" i="1"/>
  <c r="CV186" i="1"/>
  <c r="U186" i="1" s="1"/>
  <c r="CX186" i="1"/>
  <c r="GL186" i="1"/>
  <c r="GN186" i="1"/>
  <c r="GP186" i="1"/>
  <c r="GV186" i="1"/>
  <c r="HC186" i="1"/>
  <c r="GX186" i="1" s="1"/>
  <c r="I187" i="1"/>
  <c r="P187" i="1"/>
  <c r="Q187" i="1"/>
  <c r="S187" i="1"/>
  <c r="CZ187" i="1" s="1"/>
  <c r="Y187" i="1"/>
  <c r="AC187" i="1"/>
  <c r="AD187" i="1"/>
  <c r="AE187" i="1"/>
  <c r="AF187" i="1"/>
  <c r="AG187" i="1"/>
  <c r="CU187" i="1" s="1"/>
  <c r="T187" i="1" s="1"/>
  <c r="AH187" i="1"/>
  <c r="AI187" i="1"/>
  <c r="CW187" i="1" s="1"/>
  <c r="V187" i="1" s="1"/>
  <c r="AJ187" i="1"/>
  <c r="CR187" i="1"/>
  <c r="CT187" i="1"/>
  <c r="CV187" i="1"/>
  <c r="U187" i="1" s="1"/>
  <c r="CX187" i="1"/>
  <c r="W187" i="1" s="1"/>
  <c r="GL187" i="1"/>
  <c r="GN187" i="1"/>
  <c r="GP187" i="1"/>
  <c r="GV187" i="1"/>
  <c r="HC187" i="1"/>
  <c r="GX187" i="1" s="1"/>
  <c r="AC188" i="1"/>
  <c r="AE188" i="1"/>
  <c r="AF188" i="1"/>
  <c r="AG188" i="1"/>
  <c r="CU188" i="1" s="1"/>
  <c r="AH188" i="1"/>
  <c r="AI188" i="1"/>
  <c r="CW188" i="1" s="1"/>
  <c r="AJ188" i="1"/>
  <c r="CQ188" i="1"/>
  <c r="CR188" i="1"/>
  <c r="CT188" i="1"/>
  <c r="CV188" i="1"/>
  <c r="CX188" i="1"/>
  <c r="GL188" i="1"/>
  <c r="GN188" i="1"/>
  <c r="GP188" i="1"/>
  <c r="GV188" i="1"/>
  <c r="HC188" i="1"/>
  <c r="C189" i="1"/>
  <c r="D189" i="1"/>
  <c r="P189" i="1"/>
  <c r="CP189" i="1" s="1"/>
  <c r="O189" i="1" s="1"/>
  <c r="R189" i="1"/>
  <c r="S189" i="1"/>
  <c r="V189" i="1"/>
  <c r="X189" i="1"/>
  <c r="AC189" i="1"/>
  <c r="AD189" i="1"/>
  <c r="AB189" i="1" s="1"/>
  <c r="AE189" i="1"/>
  <c r="Q189" i="1" s="1"/>
  <c r="AF189" i="1"/>
  <c r="CT189" i="1" s="1"/>
  <c r="AG189" i="1"/>
  <c r="AH189" i="1"/>
  <c r="CV189" i="1" s="1"/>
  <c r="U189" i="1" s="1"/>
  <c r="AI189" i="1"/>
  <c r="AJ189" i="1"/>
  <c r="CQ189" i="1"/>
  <c r="CR189" i="1"/>
  <c r="CS189" i="1"/>
  <c r="CU189" i="1"/>
  <c r="T189" i="1" s="1"/>
  <c r="CW189" i="1"/>
  <c r="CX189" i="1"/>
  <c r="W189" i="1" s="1"/>
  <c r="CY189" i="1"/>
  <c r="GL189" i="1"/>
  <c r="GN189" i="1"/>
  <c r="GP189" i="1"/>
  <c r="GV189" i="1"/>
  <c r="GX189" i="1"/>
  <c r="HC189" i="1"/>
  <c r="C190" i="1"/>
  <c r="D190" i="1"/>
  <c r="Q190" i="1"/>
  <c r="S190" i="1"/>
  <c r="AC190" i="1"/>
  <c r="AE190" i="1"/>
  <c r="AF190" i="1"/>
  <c r="AG190" i="1"/>
  <c r="CU190" i="1" s="1"/>
  <c r="T190" i="1" s="1"/>
  <c r="AH190" i="1"/>
  <c r="AI190" i="1"/>
  <c r="CW190" i="1" s="1"/>
  <c r="V190" i="1" s="1"/>
  <c r="AJ190" i="1"/>
  <c r="CS190" i="1"/>
  <c r="CT190" i="1"/>
  <c r="CV190" i="1"/>
  <c r="U190" i="1" s="1"/>
  <c r="CX190" i="1"/>
  <c r="W190" i="1" s="1"/>
  <c r="GL190" i="1"/>
  <c r="GN190" i="1"/>
  <c r="GP190" i="1"/>
  <c r="GV190" i="1"/>
  <c r="HC190" i="1" s="1"/>
  <c r="GX190" i="1" s="1"/>
  <c r="P191" i="1"/>
  <c r="T191" i="1"/>
  <c r="V191" i="1"/>
  <c r="AB191" i="1"/>
  <c r="AC191" i="1"/>
  <c r="AD191" i="1"/>
  <c r="AE191" i="1"/>
  <c r="CR191" i="1" s="1"/>
  <c r="AF191" i="1"/>
  <c r="CT191" i="1" s="1"/>
  <c r="AG191" i="1"/>
  <c r="AH191" i="1"/>
  <c r="CV191" i="1" s="1"/>
  <c r="U191" i="1" s="1"/>
  <c r="AI191" i="1"/>
  <c r="AJ191" i="1"/>
  <c r="CX191" i="1" s="1"/>
  <c r="W191" i="1" s="1"/>
  <c r="CQ191" i="1"/>
  <c r="CS191" i="1"/>
  <c r="CU191" i="1"/>
  <c r="CW191" i="1"/>
  <c r="GL191" i="1"/>
  <c r="GN191" i="1"/>
  <c r="GP191" i="1"/>
  <c r="GV191" i="1"/>
  <c r="GX191" i="1"/>
  <c r="HC191" i="1"/>
  <c r="S192" i="1"/>
  <c r="X192" i="1" s="1"/>
  <c r="T192" i="1"/>
  <c r="W192" i="1"/>
  <c r="Y192" i="1"/>
  <c r="AC192" i="1"/>
  <c r="CQ192" i="1" s="1"/>
  <c r="AE192" i="1"/>
  <c r="AF192" i="1"/>
  <c r="AG192" i="1"/>
  <c r="CU192" i="1" s="1"/>
  <c r="AH192" i="1"/>
  <c r="CV192" i="1" s="1"/>
  <c r="U192" i="1" s="1"/>
  <c r="AI192" i="1"/>
  <c r="CW192" i="1" s="1"/>
  <c r="V192" i="1" s="1"/>
  <c r="AJ192" i="1"/>
  <c r="CR192" i="1"/>
  <c r="CT192" i="1"/>
  <c r="CX192" i="1"/>
  <c r="CZ192" i="1"/>
  <c r="GL192" i="1"/>
  <c r="GN192" i="1"/>
  <c r="GP192" i="1"/>
  <c r="GV192" i="1"/>
  <c r="HC192" i="1"/>
  <c r="GX192" i="1" s="1"/>
  <c r="C193" i="1"/>
  <c r="D193" i="1"/>
  <c r="I193" i="1"/>
  <c r="P193" i="1" s="1"/>
  <c r="K193" i="1"/>
  <c r="AB193" i="1"/>
  <c r="AC193" i="1"/>
  <c r="AD193" i="1"/>
  <c r="AE193" i="1"/>
  <c r="AF193" i="1"/>
  <c r="AG193" i="1"/>
  <c r="AH193" i="1"/>
  <c r="CV193" i="1" s="1"/>
  <c r="U193" i="1" s="1"/>
  <c r="AI193" i="1"/>
  <c r="AJ193" i="1"/>
  <c r="CX193" i="1" s="1"/>
  <c r="CQ193" i="1"/>
  <c r="CR193" i="1"/>
  <c r="CS193" i="1"/>
  <c r="CU193" i="1"/>
  <c r="T193" i="1" s="1"/>
  <c r="CW193" i="1"/>
  <c r="GL193" i="1"/>
  <c r="GN193" i="1"/>
  <c r="GP193" i="1"/>
  <c r="GV193" i="1"/>
  <c r="HC193" i="1" s="1"/>
  <c r="GX193" i="1" s="1"/>
  <c r="C194" i="1"/>
  <c r="D194" i="1"/>
  <c r="I194" i="1"/>
  <c r="K194" i="1"/>
  <c r="R194" i="1"/>
  <c r="S194" i="1"/>
  <c r="CZ194" i="1" s="1"/>
  <c r="U194" i="1"/>
  <c r="AC194" i="1"/>
  <c r="AE194" i="1"/>
  <c r="AD194" i="1" s="1"/>
  <c r="AF194" i="1"/>
  <c r="AG194" i="1"/>
  <c r="CU194" i="1" s="1"/>
  <c r="T194" i="1" s="1"/>
  <c r="AH194" i="1"/>
  <c r="AI194" i="1"/>
  <c r="AJ194" i="1"/>
  <c r="CT194" i="1"/>
  <c r="CV194" i="1"/>
  <c r="CW194" i="1"/>
  <c r="V194" i="1" s="1"/>
  <c r="CX194" i="1"/>
  <c r="W194" i="1" s="1"/>
  <c r="GL194" i="1"/>
  <c r="GN194" i="1"/>
  <c r="GP194" i="1"/>
  <c r="GV194" i="1"/>
  <c r="HC194" i="1" s="1"/>
  <c r="GX194" i="1" s="1"/>
  <c r="I195" i="1"/>
  <c r="AC195" i="1"/>
  <c r="AE195" i="1"/>
  <c r="AF195" i="1"/>
  <c r="AG195" i="1"/>
  <c r="CU195" i="1" s="1"/>
  <c r="AH195" i="1"/>
  <c r="AI195" i="1"/>
  <c r="CW195" i="1" s="1"/>
  <c r="AJ195" i="1"/>
  <c r="CT195" i="1"/>
  <c r="CV195" i="1"/>
  <c r="CX195" i="1"/>
  <c r="GL195" i="1"/>
  <c r="GN195" i="1"/>
  <c r="GP195" i="1"/>
  <c r="GV195" i="1"/>
  <c r="HC195" i="1"/>
  <c r="GX195" i="1" s="1"/>
  <c r="AC196" i="1"/>
  <c r="AD196" i="1"/>
  <c r="AE196" i="1"/>
  <c r="CS196" i="1" s="1"/>
  <c r="AF196" i="1"/>
  <c r="AG196" i="1"/>
  <c r="AH196" i="1"/>
  <c r="AI196" i="1"/>
  <c r="CW196" i="1" s="1"/>
  <c r="AJ196" i="1"/>
  <c r="CX196" i="1" s="1"/>
  <c r="CR196" i="1"/>
  <c r="CT196" i="1"/>
  <c r="CU196" i="1"/>
  <c r="CV196" i="1"/>
  <c r="GL196" i="1"/>
  <c r="GN196" i="1"/>
  <c r="GP196" i="1"/>
  <c r="GV196" i="1"/>
  <c r="HC196" i="1" s="1"/>
  <c r="C197" i="1"/>
  <c r="D197" i="1"/>
  <c r="I197" i="1"/>
  <c r="K197" i="1"/>
  <c r="P197" i="1"/>
  <c r="R197" i="1"/>
  <c r="U197" i="1"/>
  <c r="X197" i="1"/>
  <c r="AC197" i="1"/>
  <c r="AD197" i="1"/>
  <c r="AE197" i="1"/>
  <c r="CR197" i="1" s="1"/>
  <c r="AF197" i="1"/>
  <c r="S197" i="1" s="1"/>
  <c r="Y197" i="1" s="1"/>
  <c r="AG197" i="1"/>
  <c r="AH197" i="1"/>
  <c r="CV197" i="1" s="1"/>
  <c r="AI197" i="1"/>
  <c r="AJ197" i="1"/>
  <c r="CX197" i="1" s="1"/>
  <c r="W197" i="1" s="1"/>
  <c r="CQ197" i="1"/>
  <c r="CS197" i="1"/>
  <c r="CT197" i="1"/>
  <c r="CU197" i="1"/>
  <c r="T197" i="1" s="1"/>
  <c r="CW197" i="1"/>
  <c r="V197" i="1" s="1"/>
  <c r="CZ197" i="1"/>
  <c r="GL197" i="1"/>
  <c r="GN197" i="1"/>
  <c r="GP197" i="1"/>
  <c r="GV197" i="1"/>
  <c r="HC197" i="1" s="1"/>
  <c r="GX197" i="1"/>
  <c r="C198" i="1"/>
  <c r="D198" i="1"/>
  <c r="I198" i="1"/>
  <c r="K198" i="1"/>
  <c r="AB198" i="1"/>
  <c r="AC198" i="1"/>
  <c r="CQ198" i="1" s="1"/>
  <c r="AE198" i="1"/>
  <c r="AD198" i="1" s="1"/>
  <c r="AF198" i="1"/>
  <c r="AG198" i="1"/>
  <c r="CU198" i="1" s="1"/>
  <c r="AH198" i="1"/>
  <c r="CV198" i="1" s="1"/>
  <c r="AI198" i="1"/>
  <c r="CW198" i="1" s="1"/>
  <c r="AJ198" i="1"/>
  <c r="CR198" i="1"/>
  <c r="CS198" i="1"/>
  <c r="CT198" i="1"/>
  <c r="CX198" i="1"/>
  <c r="GL198" i="1"/>
  <c r="GN198" i="1"/>
  <c r="GP198" i="1"/>
  <c r="GV198" i="1"/>
  <c r="HC198" i="1"/>
  <c r="P199" i="1"/>
  <c r="Q199" i="1"/>
  <c r="T199" i="1"/>
  <c r="AC199" i="1"/>
  <c r="AE199" i="1"/>
  <c r="R199" i="1" s="1"/>
  <c r="AF199" i="1"/>
  <c r="AG199" i="1"/>
  <c r="AH199" i="1"/>
  <c r="AI199" i="1"/>
  <c r="AJ199" i="1"/>
  <c r="CX199" i="1" s="1"/>
  <c r="W199" i="1" s="1"/>
  <c r="CQ199" i="1"/>
  <c r="CS199" i="1"/>
  <c r="CU199" i="1"/>
  <c r="CV199" i="1"/>
  <c r="U199" i="1" s="1"/>
  <c r="CW199" i="1"/>
  <c r="V199" i="1" s="1"/>
  <c r="FR199" i="1"/>
  <c r="GL199" i="1"/>
  <c r="GN199" i="1"/>
  <c r="GO199" i="1"/>
  <c r="GP199" i="1"/>
  <c r="GV199" i="1"/>
  <c r="GX199" i="1"/>
  <c r="HC199" i="1"/>
  <c r="P200" i="1"/>
  <c r="R200" i="1"/>
  <c r="S200" i="1"/>
  <c r="AB200" i="1"/>
  <c r="AC200" i="1"/>
  <c r="AD200" i="1"/>
  <c r="AE200" i="1"/>
  <c r="Q200" i="1" s="1"/>
  <c r="AF200" i="1"/>
  <c r="CT200" i="1" s="1"/>
  <c r="AG200" i="1"/>
  <c r="AH200" i="1"/>
  <c r="CV200" i="1" s="1"/>
  <c r="U200" i="1" s="1"/>
  <c r="AI200" i="1"/>
  <c r="AJ200" i="1"/>
  <c r="CX200" i="1" s="1"/>
  <c r="W200" i="1" s="1"/>
  <c r="CQ200" i="1"/>
  <c r="CR200" i="1"/>
  <c r="CS200" i="1"/>
  <c r="CU200" i="1"/>
  <c r="T200" i="1" s="1"/>
  <c r="CW200" i="1"/>
  <c r="V200" i="1" s="1"/>
  <c r="FR200" i="1"/>
  <c r="GL200" i="1"/>
  <c r="GN200" i="1"/>
  <c r="GO200" i="1"/>
  <c r="GP200" i="1"/>
  <c r="GV200" i="1"/>
  <c r="HC200" i="1"/>
  <c r="GX200" i="1" s="1"/>
  <c r="R201" i="1"/>
  <c r="T201" i="1"/>
  <c r="U201" i="1"/>
  <c r="AC201" i="1"/>
  <c r="P201" i="1" s="1"/>
  <c r="FR201" i="1" s="1"/>
  <c r="AD201" i="1"/>
  <c r="AE201" i="1"/>
  <c r="CR201" i="1" s="1"/>
  <c r="AF201" i="1"/>
  <c r="AG201" i="1"/>
  <c r="AH201" i="1"/>
  <c r="CV201" i="1" s="1"/>
  <c r="AI201" i="1"/>
  <c r="CW201" i="1" s="1"/>
  <c r="V201" i="1" s="1"/>
  <c r="AJ201" i="1"/>
  <c r="CX201" i="1" s="1"/>
  <c r="W201" i="1" s="1"/>
  <c r="CQ201" i="1"/>
  <c r="CS201" i="1"/>
  <c r="CU201" i="1"/>
  <c r="GL201" i="1"/>
  <c r="GN201" i="1"/>
  <c r="GO201" i="1"/>
  <c r="GP201" i="1"/>
  <c r="GV201" i="1"/>
  <c r="HC201" i="1"/>
  <c r="GX201" i="1" s="1"/>
  <c r="P202" i="1"/>
  <c r="T202" i="1"/>
  <c r="V202" i="1"/>
  <c r="W202" i="1"/>
  <c r="AC202" i="1"/>
  <c r="AE202" i="1"/>
  <c r="Q202" i="1" s="1"/>
  <c r="AF202" i="1"/>
  <c r="AG202" i="1"/>
  <c r="AH202" i="1"/>
  <c r="AI202" i="1"/>
  <c r="AJ202" i="1"/>
  <c r="CX202" i="1" s="1"/>
  <c r="CQ202" i="1"/>
  <c r="CU202" i="1"/>
  <c r="CV202" i="1"/>
  <c r="U202" i="1" s="1"/>
  <c r="CW202" i="1"/>
  <c r="FR202" i="1"/>
  <c r="GL202" i="1"/>
  <c r="GN202" i="1"/>
  <c r="GO202" i="1"/>
  <c r="GP202" i="1"/>
  <c r="GV202" i="1"/>
  <c r="GX202" i="1"/>
  <c r="HC202" i="1"/>
  <c r="C203" i="1"/>
  <c r="D203" i="1"/>
  <c r="P203" i="1"/>
  <c r="Q203" i="1"/>
  <c r="T203" i="1"/>
  <c r="V203" i="1"/>
  <c r="AC203" i="1"/>
  <c r="AD203" i="1"/>
  <c r="AB203" i="1" s="1"/>
  <c r="AE203" i="1"/>
  <c r="AF203" i="1"/>
  <c r="CT203" i="1" s="1"/>
  <c r="AG203" i="1"/>
  <c r="AH203" i="1"/>
  <c r="AI203" i="1"/>
  <c r="AJ203" i="1"/>
  <c r="CX203" i="1" s="1"/>
  <c r="W203" i="1" s="1"/>
  <c r="CQ203" i="1"/>
  <c r="CS203" i="1"/>
  <c r="CU203" i="1"/>
  <c r="CV203" i="1"/>
  <c r="U203" i="1" s="1"/>
  <c r="CW203" i="1"/>
  <c r="GL203" i="1"/>
  <c r="GN203" i="1"/>
  <c r="GP203" i="1"/>
  <c r="GV203" i="1"/>
  <c r="GX203" i="1"/>
  <c r="HC203" i="1"/>
  <c r="C204" i="1"/>
  <c r="D204" i="1"/>
  <c r="R204" i="1"/>
  <c r="U204" i="1"/>
  <c r="W204" i="1"/>
  <c r="AC204" i="1"/>
  <c r="CQ204" i="1" s="1"/>
  <c r="AE204" i="1"/>
  <c r="AD204" i="1" s="1"/>
  <c r="AF204" i="1"/>
  <c r="S204" i="1" s="1"/>
  <c r="AG204" i="1"/>
  <c r="CU204" i="1" s="1"/>
  <c r="T204" i="1" s="1"/>
  <c r="AH204" i="1"/>
  <c r="AI204" i="1"/>
  <c r="AJ204" i="1"/>
  <c r="CT204" i="1"/>
  <c r="CV204" i="1"/>
  <c r="CW204" i="1"/>
  <c r="V204" i="1" s="1"/>
  <c r="CX204" i="1"/>
  <c r="GL204" i="1"/>
  <c r="GN204" i="1"/>
  <c r="GP204" i="1"/>
  <c r="GV204" i="1"/>
  <c r="HC204" i="1" s="1"/>
  <c r="GX204" i="1" s="1"/>
  <c r="C205" i="1"/>
  <c r="D205" i="1"/>
  <c r="P205" i="1"/>
  <c r="R205" i="1"/>
  <c r="V205" i="1"/>
  <c r="AC205" i="1"/>
  <c r="AD205" i="1"/>
  <c r="AB205" i="1" s="1"/>
  <c r="AE205" i="1"/>
  <c r="Q205" i="1" s="1"/>
  <c r="AF205" i="1"/>
  <c r="CT205" i="1" s="1"/>
  <c r="AG205" i="1"/>
  <c r="AH205" i="1"/>
  <c r="CV205" i="1" s="1"/>
  <c r="U205" i="1" s="1"/>
  <c r="AI205" i="1"/>
  <c r="AJ205" i="1"/>
  <c r="CX205" i="1" s="1"/>
  <c r="W205" i="1" s="1"/>
  <c r="CQ205" i="1"/>
  <c r="CR205" i="1"/>
  <c r="CS205" i="1"/>
  <c r="CU205" i="1"/>
  <c r="T205" i="1" s="1"/>
  <c r="CW205" i="1"/>
  <c r="GL205" i="1"/>
  <c r="GN205" i="1"/>
  <c r="GP205" i="1"/>
  <c r="GV205" i="1"/>
  <c r="HC205" i="1" s="1"/>
  <c r="GX205" i="1"/>
  <c r="C206" i="1"/>
  <c r="D206" i="1"/>
  <c r="S206" i="1"/>
  <c r="T206" i="1"/>
  <c r="W206" i="1"/>
  <c r="AC206" i="1"/>
  <c r="CQ206" i="1" s="1"/>
  <c r="AE206" i="1"/>
  <c r="AF206" i="1"/>
  <c r="AG206" i="1"/>
  <c r="CU206" i="1" s="1"/>
  <c r="AH206" i="1"/>
  <c r="CV206" i="1" s="1"/>
  <c r="U206" i="1" s="1"/>
  <c r="AI206" i="1"/>
  <c r="CW206" i="1" s="1"/>
  <c r="V206" i="1" s="1"/>
  <c r="AJ206" i="1"/>
  <c r="CT206" i="1"/>
  <c r="CX206" i="1"/>
  <c r="CY206" i="1"/>
  <c r="CZ206" i="1"/>
  <c r="GL206" i="1"/>
  <c r="GN206" i="1"/>
  <c r="GP206" i="1"/>
  <c r="GV206" i="1"/>
  <c r="HC206" i="1"/>
  <c r="GX206" i="1" s="1"/>
  <c r="P207" i="1"/>
  <c r="Q207" i="1"/>
  <c r="T207" i="1"/>
  <c r="V207" i="1"/>
  <c r="AC207" i="1"/>
  <c r="AD207" i="1"/>
  <c r="AB207" i="1" s="1"/>
  <c r="AE207" i="1"/>
  <c r="CR207" i="1" s="1"/>
  <c r="AF207" i="1"/>
  <c r="AG207" i="1"/>
  <c r="AH207" i="1"/>
  <c r="AI207" i="1"/>
  <c r="AJ207" i="1"/>
  <c r="CX207" i="1" s="1"/>
  <c r="W207" i="1" s="1"/>
  <c r="CQ207" i="1"/>
  <c r="CU207" i="1"/>
  <c r="CV207" i="1"/>
  <c r="U207" i="1" s="1"/>
  <c r="CW207" i="1"/>
  <c r="FR207" i="1"/>
  <c r="GL207" i="1"/>
  <c r="GN207" i="1"/>
  <c r="GO207" i="1"/>
  <c r="GP207" i="1"/>
  <c r="GV207" i="1"/>
  <c r="HC207" i="1" s="1"/>
  <c r="GX207" i="1" s="1"/>
  <c r="P208" i="1"/>
  <c r="R208" i="1"/>
  <c r="AC208" i="1"/>
  <c r="AD208" i="1"/>
  <c r="AE208" i="1"/>
  <c r="Q208" i="1" s="1"/>
  <c r="AF208" i="1"/>
  <c r="AG208" i="1"/>
  <c r="AH208" i="1"/>
  <c r="CV208" i="1" s="1"/>
  <c r="U208" i="1" s="1"/>
  <c r="AI208" i="1"/>
  <c r="AJ208" i="1"/>
  <c r="CX208" i="1" s="1"/>
  <c r="W208" i="1" s="1"/>
  <c r="CQ208" i="1"/>
  <c r="CR208" i="1"/>
  <c r="CS208" i="1"/>
  <c r="CU208" i="1"/>
  <c r="T208" i="1" s="1"/>
  <c r="CW208" i="1"/>
  <c r="V208" i="1" s="1"/>
  <c r="FR208" i="1"/>
  <c r="GL208" i="1"/>
  <c r="GN208" i="1"/>
  <c r="GO208" i="1"/>
  <c r="GP208" i="1"/>
  <c r="GV208" i="1"/>
  <c r="HC208" i="1"/>
  <c r="GX208" i="1" s="1"/>
  <c r="C209" i="1"/>
  <c r="D209" i="1"/>
  <c r="I209" i="1"/>
  <c r="K209" i="1"/>
  <c r="P209" i="1"/>
  <c r="Q209" i="1"/>
  <c r="T209" i="1"/>
  <c r="V209" i="1"/>
  <c r="W209" i="1"/>
  <c r="AC209" i="1"/>
  <c r="AE209" i="1"/>
  <c r="CR209" i="1" s="1"/>
  <c r="AF209" i="1"/>
  <c r="AG209" i="1"/>
  <c r="AH209" i="1"/>
  <c r="CV209" i="1" s="1"/>
  <c r="U209" i="1" s="1"/>
  <c r="AI209" i="1"/>
  <c r="AJ209" i="1"/>
  <c r="CX209" i="1" s="1"/>
  <c r="CQ209" i="1"/>
  <c r="CS209" i="1"/>
  <c r="CU209" i="1"/>
  <c r="CW209" i="1"/>
  <c r="GL209" i="1"/>
  <c r="GN209" i="1"/>
  <c r="GP209" i="1"/>
  <c r="GV209" i="1"/>
  <c r="HC209" i="1"/>
  <c r="GX209" i="1" s="1"/>
  <c r="C210" i="1"/>
  <c r="D210" i="1"/>
  <c r="I210" i="1"/>
  <c r="S210" i="1" s="1"/>
  <c r="K210" i="1"/>
  <c r="U210" i="1"/>
  <c r="V210" i="1"/>
  <c r="AC210" i="1"/>
  <c r="P210" i="1" s="1"/>
  <c r="AD210" i="1"/>
  <c r="AE210" i="1"/>
  <c r="CS210" i="1" s="1"/>
  <c r="AF210" i="1"/>
  <c r="AG210" i="1"/>
  <c r="AH210" i="1"/>
  <c r="AI210" i="1"/>
  <c r="CW210" i="1" s="1"/>
  <c r="AJ210" i="1"/>
  <c r="CR210" i="1"/>
  <c r="CT210" i="1"/>
  <c r="CU210" i="1"/>
  <c r="CV210" i="1"/>
  <c r="CX210" i="1"/>
  <c r="W210" i="1" s="1"/>
  <c r="GL210" i="1"/>
  <c r="GN210" i="1"/>
  <c r="GP210" i="1"/>
  <c r="GV210" i="1"/>
  <c r="HC210" i="1" s="1"/>
  <c r="GX210" i="1" s="1"/>
  <c r="P211" i="1"/>
  <c r="R211" i="1"/>
  <c r="AC211" i="1"/>
  <c r="AD211" i="1"/>
  <c r="AE211" i="1"/>
  <c r="Q211" i="1" s="1"/>
  <c r="AF211" i="1"/>
  <c r="AG211" i="1"/>
  <c r="CU211" i="1" s="1"/>
  <c r="T211" i="1" s="1"/>
  <c r="AH211" i="1"/>
  <c r="CV211" i="1" s="1"/>
  <c r="U211" i="1" s="1"/>
  <c r="AI211" i="1"/>
  <c r="AJ211" i="1"/>
  <c r="CX211" i="1" s="1"/>
  <c r="W211" i="1" s="1"/>
  <c r="CQ211" i="1"/>
  <c r="CR211" i="1"/>
  <c r="CS211" i="1"/>
  <c r="CW211" i="1"/>
  <c r="V211" i="1" s="1"/>
  <c r="GL211" i="1"/>
  <c r="BZ250" i="1" s="1"/>
  <c r="GN211" i="1"/>
  <c r="GP211" i="1"/>
  <c r="GV211" i="1"/>
  <c r="GX211" i="1"/>
  <c r="HC211" i="1"/>
  <c r="S212" i="1"/>
  <c r="V212" i="1"/>
  <c r="Y212" i="1"/>
  <c r="AC212" i="1"/>
  <c r="P212" i="1" s="1"/>
  <c r="AE212" i="1"/>
  <c r="Q212" i="1" s="1"/>
  <c r="AF212" i="1"/>
  <c r="AG212" i="1"/>
  <c r="AH212" i="1"/>
  <c r="AI212" i="1"/>
  <c r="CW212" i="1" s="1"/>
  <c r="AJ212" i="1"/>
  <c r="CX212" i="1" s="1"/>
  <c r="W212" i="1" s="1"/>
  <c r="CT212" i="1"/>
  <c r="CU212" i="1"/>
  <c r="T212" i="1" s="1"/>
  <c r="CV212" i="1"/>
  <c r="U212" i="1" s="1"/>
  <c r="GL212" i="1"/>
  <c r="GN212" i="1"/>
  <c r="GP212" i="1"/>
  <c r="GV212" i="1"/>
  <c r="GX212" i="1"/>
  <c r="HC212" i="1"/>
  <c r="C213" i="1"/>
  <c r="D213" i="1"/>
  <c r="P213" i="1"/>
  <c r="V213" i="1"/>
  <c r="W213" i="1"/>
  <c r="AB213" i="1"/>
  <c r="AC213" i="1"/>
  <c r="AD213" i="1"/>
  <c r="AE213" i="1"/>
  <c r="AF213" i="1"/>
  <c r="CT213" i="1" s="1"/>
  <c r="AG213" i="1"/>
  <c r="AH213" i="1"/>
  <c r="CV213" i="1" s="1"/>
  <c r="U213" i="1" s="1"/>
  <c r="AI213" i="1"/>
  <c r="AJ213" i="1"/>
  <c r="CX213" i="1" s="1"/>
  <c r="CQ213" i="1"/>
  <c r="CS213" i="1"/>
  <c r="CU213" i="1"/>
  <c r="T213" i="1" s="1"/>
  <c r="CW213" i="1"/>
  <c r="GL213" i="1"/>
  <c r="GN213" i="1"/>
  <c r="GP213" i="1"/>
  <c r="GV213" i="1"/>
  <c r="GX213" i="1"/>
  <c r="HC213" i="1"/>
  <c r="C214" i="1"/>
  <c r="D214" i="1"/>
  <c r="U214" i="1"/>
  <c r="W214" i="1"/>
  <c r="AC214" i="1"/>
  <c r="CQ214" i="1" s="1"/>
  <c r="AE214" i="1"/>
  <c r="Q214" i="1" s="1"/>
  <c r="AF214" i="1"/>
  <c r="S214" i="1" s="1"/>
  <c r="AG214" i="1"/>
  <c r="CU214" i="1" s="1"/>
  <c r="T214" i="1" s="1"/>
  <c r="AH214" i="1"/>
  <c r="AI214" i="1"/>
  <c r="AJ214" i="1"/>
  <c r="CT214" i="1"/>
  <c r="CV214" i="1"/>
  <c r="CW214" i="1"/>
  <c r="V214" i="1" s="1"/>
  <c r="CX214" i="1"/>
  <c r="GL214" i="1"/>
  <c r="GN214" i="1"/>
  <c r="GP214" i="1"/>
  <c r="GV214" i="1"/>
  <c r="HC214" i="1" s="1"/>
  <c r="GX214" i="1" s="1"/>
  <c r="C215" i="1"/>
  <c r="D215" i="1"/>
  <c r="I215" i="1"/>
  <c r="CU499" i="3" s="1"/>
  <c r="K215" i="1"/>
  <c r="P215" i="1"/>
  <c r="T215" i="1"/>
  <c r="V215" i="1"/>
  <c r="W215" i="1"/>
  <c r="AC215" i="1"/>
  <c r="AE215" i="1"/>
  <c r="AF215" i="1"/>
  <c r="AG215" i="1"/>
  <c r="AH215" i="1"/>
  <c r="CV215" i="1" s="1"/>
  <c r="U215" i="1" s="1"/>
  <c r="AI215" i="1"/>
  <c r="AJ215" i="1"/>
  <c r="CX215" i="1" s="1"/>
  <c r="CQ215" i="1"/>
  <c r="CU215" i="1"/>
  <c r="CW215" i="1"/>
  <c r="GL215" i="1"/>
  <c r="GN215" i="1"/>
  <c r="GP215" i="1"/>
  <c r="GV215" i="1"/>
  <c r="HC215" i="1"/>
  <c r="GX215" i="1" s="1"/>
  <c r="C216" i="1"/>
  <c r="D216" i="1"/>
  <c r="I216" i="1"/>
  <c r="K216" i="1"/>
  <c r="P216" i="1"/>
  <c r="S216" i="1"/>
  <c r="CZ216" i="1" s="1"/>
  <c r="U216" i="1"/>
  <c r="V216" i="1"/>
  <c r="Y216" i="1"/>
  <c r="AC216" i="1"/>
  <c r="AD216" i="1"/>
  <c r="AE216" i="1"/>
  <c r="CS216" i="1" s="1"/>
  <c r="AF216" i="1"/>
  <c r="AG216" i="1"/>
  <c r="CU216" i="1" s="1"/>
  <c r="T216" i="1" s="1"/>
  <c r="AH216" i="1"/>
  <c r="AI216" i="1"/>
  <c r="CW216" i="1" s="1"/>
  <c r="AJ216" i="1"/>
  <c r="CX216" i="1" s="1"/>
  <c r="W216" i="1" s="1"/>
  <c r="CR216" i="1"/>
  <c r="CT216" i="1"/>
  <c r="CV216" i="1"/>
  <c r="GL216" i="1"/>
  <c r="GN216" i="1"/>
  <c r="GP216" i="1"/>
  <c r="GV216" i="1"/>
  <c r="HC216" i="1" s="1"/>
  <c r="GX216" i="1" s="1"/>
  <c r="P217" i="1"/>
  <c r="CP217" i="1" s="1"/>
  <c r="O217" i="1" s="1"/>
  <c r="R217" i="1"/>
  <c r="S217" i="1"/>
  <c r="CZ217" i="1" s="1"/>
  <c r="X217" i="1"/>
  <c r="Y217" i="1"/>
  <c r="AC217" i="1"/>
  <c r="AD217" i="1"/>
  <c r="AB217" i="1" s="1"/>
  <c r="AE217" i="1"/>
  <c r="Q217" i="1" s="1"/>
  <c r="AF217" i="1"/>
  <c r="CT217" i="1" s="1"/>
  <c r="AG217" i="1"/>
  <c r="CU217" i="1" s="1"/>
  <c r="T217" i="1" s="1"/>
  <c r="AH217" i="1"/>
  <c r="CV217" i="1" s="1"/>
  <c r="U217" i="1" s="1"/>
  <c r="AI217" i="1"/>
  <c r="AJ217" i="1"/>
  <c r="CQ217" i="1"/>
  <c r="CR217" i="1"/>
  <c r="CS217" i="1"/>
  <c r="CW217" i="1"/>
  <c r="V217" i="1" s="1"/>
  <c r="CX217" i="1"/>
  <c r="W217" i="1" s="1"/>
  <c r="GL217" i="1"/>
  <c r="GN217" i="1"/>
  <c r="GP217" i="1"/>
  <c r="GV217" i="1"/>
  <c r="HC217" i="1" s="1"/>
  <c r="GX217" i="1"/>
  <c r="S218" i="1"/>
  <c r="X218" i="1" s="1"/>
  <c r="AC218" i="1"/>
  <c r="AE218" i="1"/>
  <c r="AF218" i="1"/>
  <c r="AG218" i="1"/>
  <c r="AH218" i="1"/>
  <c r="AI218" i="1"/>
  <c r="CW218" i="1" s="1"/>
  <c r="V218" i="1" s="1"/>
  <c r="AJ218" i="1"/>
  <c r="CQ218" i="1"/>
  <c r="CT218" i="1"/>
  <c r="CU218" i="1"/>
  <c r="T218" i="1" s="1"/>
  <c r="CV218" i="1"/>
  <c r="U218" i="1" s="1"/>
  <c r="CX218" i="1"/>
  <c r="W218" i="1" s="1"/>
  <c r="GL218" i="1"/>
  <c r="GN218" i="1"/>
  <c r="GP218" i="1"/>
  <c r="GV218" i="1"/>
  <c r="GX218" i="1"/>
  <c r="HC218" i="1"/>
  <c r="C219" i="1"/>
  <c r="D219" i="1"/>
  <c r="P219" i="1"/>
  <c r="S219" i="1"/>
  <c r="AC219" i="1"/>
  <c r="AE219" i="1"/>
  <c r="AF219" i="1"/>
  <c r="CT219" i="1" s="1"/>
  <c r="AG219" i="1"/>
  <c r="CU219" i="1" s="1"/>
  <c r="T219" i="1" s="1"/>
  <c r="AH219" i="1"/>
  <c r="CV219" i="1" s="1"/>
  <c r="U219" i="1" s="1"/>
  <c r="AI219" i="1"/>
  <c r="AJ219" i="1"/>
  <c r="CQ219" i="1"/>
  <c r="CW219" i="1"/>
  <c r="V219" i="1" s="1"/>
  <c r="CX219" i="1"/>
  <c r="W219" i="1" s="1"/>
  <c r="GL219" i="1"/>
  <c r="GN219" i="1"/>
  <c r="GP219" i="1"/>
  <c r="GV219" i="1"/>
  <c r="GX219" i="1"/>
  <c r="HC219" i="1"/>
  <c r="C220" i="1"/>
  <c r="D220" i="1"/>
  <c r="S220" i="1"/>
  <c r="W220" i="1"/>
  <c r="AC220" i="1"/>
  <c r="P220" i="1" s="1"/>
  <c r="AE220" i="1"/>
  <c r="AF220" i="1"/>
  <c r="AG220" i="1"/>
  <c r="AH220" i="1"/>
  <c r="AI220" i="1"/>
  <c r="CW220" i="1" s="1"/>
  <c r="V220" i="1" s="1"/>
  <c r="AJ220" i="1"/>
  <c r="CT220" i="1"/>
  <c r="CU220" i="1"/>
  <c r="T220" i="1" s="1"/>
  <c r="CV220" i="1"/>
  <c r="U220" i="1" s="1"/>
  <c r="CX220" i="1"/>
  <c r="GL220" i="1"/>
  <c r="GN220" i="1"/>
  <c r="GP220" i="1"/>
  <c r="GV220" i="1"/>
  <c r="HC220" i="1"/>
  <c r="GX220" i="1" s="1"/>
  <c r="I221" i="1"/>
  <c r="AC221" i="1"/>
  <c r="AE221" i="1"/>
  <c r="AF221" i="1"/>
  <c r="AG221" i="1"/>
  <c r="CU221" i="1" s="1"/>
  <c r="T221" i="1" s="1"/>
  <c r="AH221" i="1"/>
  <c r="AI221" i="1"/>
  <c r="CW221" i="1" s="1"/>
  <c r="AJ221" i="1"/>
  <c r="CT221" i="1"/>
  <c r="CV221" i="1"/>
  <c r="U221" i="1" s="1"/>
  <c r="CX221" i="1"/>
  <c r="W221" i="1" s="1"/>
  <c r="GL221" i="1"/>
  <c r="GN221" i="1"/>
  <c r="GO221" i="1"/>
  <c r="GP221" i="1"/>
  <c r="GV221" i="1"/>
  <c r="HC221" i="1"/>
  <c r="I222" i="1"/>
  <c r="AC222" i="1"/>
  <c r="AE222" i="1"/>
  <c r="AD222" i="1" s="1"/>
  <c r="AF222" i="1"/>
  <c r="S222" i="1" s="1"/>
  <c r="AG222" i="1"/>
  <c r="AH222" i="1"/>
  <c r="CV222" i="1" s="1"/>
  <c r="U222" i="1" s="1"/>
  <c r="AI222" i="1"/>
  <c r="CW222" i="1" s="1"/>
  <c r="AJ222" i="1"/>
  <c r="CT222" i="1"/>
  <c r="CU222" i="1"/>
  <c r="T222" i="1" s="1"/>
  <c r="CX222" i="1"/>
  <c r="GL222" i="1"/>
  <c r="GN222" i="1"/>
  <c r="GO222" i="1"/>
  <c r="GP222" i="1"/>
  <c r="GV222" i="1"/>
  <c r="HC222" i="1" s="1"/>
  <c r="GX222" i="1" s="1"/>
  <c r="C223" i="1"/>
  <c r="D223" i="1"/>
  <c r="P223" i="1"/>
  <c r="R223" i="1"/>
  <c r="S223" i="1"/>
  <c r="X223" i="1" s="1"/>
  <c r="V223" i="1"/>
  <c r="Y223" i="1"/>
  <c r="AB223" i="1"/>
  <c r="AC223" i="1"/>
  <c r="CQ223" i="1" s="1"/>
  <c r="AD223" i="1"/>
  <c r="AE223" i="1"/>
  <c r="Q223" i="1" s="1"/>
  <c r="AF223" i="1"/>
  <c r="AG223" i="1"/>
  <c r="CU223" i="1" s="1"/>
  <c r="T223" i="1" s="1"/>
  <c r="AH223" i="1"/>
  <c r="CV223" i="1" s="1"/>
  <c r="U223" i="1" s="1"/>
  <c r="AI223" i="1"/>
  <c r="AJ223" i="1"/>
  <c r="CX223" i="1" s="1"/>
  <c r="W223" i="1" s="1"/>
  <c r="CP223" i="1"/>
  <c r="O223" i="1" s="1"/>
  <c r="GM223" i="1" s="1"/>
  <c r="GO223" i="1" s="1"/>
  <c r="CR223" i="1"/>
  <c r="CS223" i="1"/>
  <c r="CT223" i="1"/>
  <c r="CW223" i="1"/>
  <c r="CY223" i="1"/>
  <c r="GL223" i="1"/>
  <c r="GN223" i="1"/>
  <c r="CB250" i="1" s="1"/>
  <c r="GP223" i="1"/>
  <c r="GV223" i="1"/>
  <c r="HC223" i="1" s="1"/>
  <c r="GX223" i="1" s="1"/>
  <c r="C224" i="1"/>
  <c r="D224" i="1"/>
  <c r="S224" i="1"/>
  <c r="T224" i="1"/>
  <c r="W224" i="1"/>
  <c r="AC224" i="1"/>
  <c r="CQ224" i="1" s="1"/>
  <c r="AE224" i="1"/>
  <c r="AD224" i="1" s="1"/>
  <c r="AF224" i="1"/>
  <c r="AG224" i="1"/>
  <c r="AH224" i="1"/>
  <c r="CV224" i="1" s="1"/>
  <c r="U224" i="1" s="1"/>
  <c r="AI224" i="1"/>
  <c r="CW224" i="1" s="1"/>
  <c r="V224" i="1" s="1"/>
  <c r="AJ224" i="1"/>
  <c r="CR224" i="1"/>
  <c r="CS224" i="1"/>
  <c r="CT224" i="1"/>
  <c r="CU224" i="1"/>
  <c r="CX224" i="1"/>
  <c r="CZ224" i="1"/>
  <c r="GL224" i="1"/>
  <c r="GN224" i="1"/>
  <c r="GP224" i="1"/>
  <c r="GV224" i="1"/>
  <c r="HC224" i="1" s="1"/>
  <c r="GX224" i="1" s="1"/>
  <c r="C225" i="1"/>
  <c r="D225" i="1"/>
  <c r="I225" i="1"/>
  <c r="K225" i="1"/>
  <c r="R225" i="1"/>
  <c r="S225" i="1"/>
  <c r="CZ225" i="1" s="1"/>
  <c r="AC225" i="1"/>
  <c r="AD225" i="1"/>
  <c r="AE225" i="1"/>
  <c r="AF225" i="1"/>
  <c r="AG225" i="1"/>
  <c r="AH225" i="1"/>
  <c r="CV225" i="1" s="1"/>
  <c r="U225" i="1" s="1"/>
  <c r="AI225" i="1"/>
  <c r="CW225" i="1" s="1"/>
  <c r="V225" i="1" s="1"/>
  <c r="AJ225" i="1"/>
  <c r="CX225" i="1" s="1"/>
  <c r="W225" i="1" s="1"/>
  <c r="CR225" i="1"/>
  <c r="CS225" i="1"/>
  <c r="CT225" i="1"/>
  <c r="CU225" i="1"/>
  <c r="T225" i="1" s="1"/>
  <c r="CY225" i="1"/>
  <c r="GL225" i="1"/>
  <c r="GN225" i="1"/>
  <c r="GP225" i="1"/>
  <c r="GV225" i="1"/>
  <c r="HC225" i="1" s="1"/>
  <c r="GX225" i="1"/>
  <c r="C226" i="1"/>
  <c r="D226" i="1"/>
  <c r="I226" i="1"/>
  <c r="R226" i="1" s="1"/>
  <c r="K226" i="1"/>
  <c r="V226" i="1"/>
  <c r="AC226" i="1"/>
  <c r="CQ226" i="1" s="1"/>
  <c r="AE226" i="1"/>
  <c r="CR226" i="1" s="1"/>
  <c r="AF226" i="1"/>
  <c r="AG226" i="1"/>
  <c r="CU226" i="1" s="1"/>
  <c r="T226" i="1" s="1"/>
  <c r="AH226" i="1"/>
  <c r="AI226" i="1"/>
  <c r="CW226" i="1" s="1"/>
  <c r="AJ226" i="1"/>
  <c r="CX226" i="1" s="1"/>
  <c r="W226" i="1" s="1"/>
  <c r="CS226" i="1"/>
  <c r="CT226" i="1"/>
  <c r="CV226" i="1"/>
  <c r="U226" i="1" s="1"/>
  <c r="GL226" i="1"/>
  <c r="GN226" i="1"/>
  <c r="GP226" i="1"/>
  <c r="GV226" i="1"/>
  <c r="HC226" i="1"/>
  <c r="GX226" i="1" s="1"/>
  <c r="P227" i="1"/>
  <c r="S227" i="1"/>
  <c r="T227" i="1"/>
  <c r="V227" i="1"/>
  <c r="AB227" i="1"/>
  <c r="AC227" i="1"/>
  <c r="AD227" i="1"/>
  <c r="AE227" i="1"/>
  <c r="Q227" i="1" s="1"/>
  <c r="AF227" i="1"/>
  <c r="CT227" i="1" s="1"/>
  <c r="AG227" i="1"/>
  <c r="CU227" i="1" s="1"/>
  <c r="AH227" i="1"/>
  <c r="CV227" i="1" s="1"/>
  <c r="U227" i="1" s="1"/>
  <c r="AI227" i="1"/>
  <c r="AJ227" i="1"/>
  <c r="CQ227" i="1"/>
  <c r="CR227" i="1"/>
  <c r="CS227" i="1"/>
  <c r="CW227" i="1"/>
  <c r="CX227" i="1"/>
  <c r="W227" i="1" s="1"/>
  <c r="FR227" i="1"/>
  <c r="GL227" i="1"/>
  <c r="GN227" i="1"/>
  <c r="GO227" i="1"/>
  <c r="GP227" i="1"/>
  <c r="GV227" i="1"/>
  <c r="HC227" i="1" s="1"/>
  <c r="GX227" i="1" s="1"/>
  <c r="P228" i="1"/>
  <c r="R228" i="1"/>
  <c r="S228" i="1"/>
  <c r="CY228" i="1" s="1"/>
  <c r="V228" i="1"/>
  <c r="AC228" i="1"/>
  <c r="AD228" i="1"/>
  <c r="AE228" i="1"/>
  <c r="Q228" i="1" s="1"/>
  <c r="AF228" i="1"/>
  <c r="AG228" i="1"/>
  <c r="AH228" i="1"/>
  <c r="CV228" i="1" s="1"/>
  <c r="U228" i="1" s="1"/>
  <c r="AI228" i="1"/>
  <c r="AJ228" i="1"/>
  <c r="CR228" i="1"/>
  <c r="CS228" i="1"/>
  <c r="CT228" i="1"/>
  <c r="CU228" i="1"/>
  <c r="T228" i="1" s="1"/>
  <c r="CW228" i="1"/>
  <c r="CX228" i="1"/>
  <c r="W228" i="1" s="1"/>
  <c r="GL228" i="1"/>
  <c r="GN228" i="1"/>
  <c r="GO228" i="1"/>
  <c r="GP228" i="1"/>
  <c r="GV228" i="1"/>
  <c r="HC228" i="1" s="1"/>
  <c r="GX228" i="1" s="1"/>
  <c r="R229" i="1"/>
  <c r="W229" i="1"/>
  <c r="X229" i="1"/>
  <c r="AC229" i="1"/>
  <c r="AB229" i="1" s="1"/>
  <c r="AD229" i="1"/>
  <c r="AE229" i="1"/>
  <c r="CR229" i="1" s="1"/>
  <c r="AF229" i="1"/>
  <c r="S229" i="1" s="1"/>
  <c r="AG229" i="1"/>
  <c r="AH229" i="1"/>
  <c r="CV229" i="1" s="1"/>
  <c r="U229" i="1" s="1"/>
  <c r="AI229" i="1"/>
  <c r="AJ229" i="1"/>
  <c r="CX229" i="1" s="1"/>
  <c r="CQ229" i="1"/>
  <c r="CS229" i="1"/>
  <c r="CT229" i="1"/>
  <c r="CU229" i="1"/>
  <c r="T229" i="1" s="1"/>
  <c r="CW229" i="1"/>
  <c r="V229" i="1" s="1"/>
  <c r="GL229" i="1"/>
  <c r="GN229" i="1"/>
  <c r="GO229" i="1"/>
  <c r="GP229" i="1"/>
  <c r="GV229" i="1"/>
  <c r="HC229" i="1"/>
  <c r="GX229" i="1" s="1"/>
  <c r="P230" i="1"/>
  <c r="S230" i="1"/>
  <c r="T230" i="1"/>
  <c r="V230" i="1"/>
  <c r="AB230" i="1"/>
  <c r="AC230" i="1"/>
  <c r="AD230" i="1"/>
  <c r="AE230" i="1"/>
  <c r="Q230" i="1" s="1"/>
  <c r="AF230" i="1"/>
  <c r="CT230" i="1" s="1"/>
  <c r="AG230" i="1"/>
  <c r="CU230" i="1" s="1"/>
  <c r="AH230" i="1"/>
  <c r="CV230" i="1" s="1"/>
  <c r="U230" i="1" s="1"/>
  <c r="AI230" i="1"/>
  <c r="AJ230" i="1"/>
  <c r="CP230" i="1"/>
  <c r="O230" i="1" s="1"/>
  <c r="CQ230" i="1"/>
  <c r="CR230" i="1"/>
  <c r="CS230" i="1"/>
  <c r="CW230" i="1"/>
  <c r="CX230" i="1"/>
  <c r="W230" i="1" s="1"/>
  <c r="FR230" i="1"/>
  <c r="GL230" i="1"/>
  <c r="GN230" i="1"/>
  <c r="GO230" i="1"/>
  <c r="GP230" i="1"/>
  <c r="GV230" i="1"/>
  <c r="HC230" i="1" s="1"/>
  <c r="GX230" i="1" s="1"/>
  <c r="R231" i="1"/>
  <c r="S231" i="1"/>
  <c r="V231" i="1"/>
  <c r="AC231" i="1"/>
  <c r="AD231" i="1"/>
  <c r="AE231" i="1"/>
  <c r="Q231" i="1" s="1"/>
  <c r="AF231" i="1"/>
  <c r="AG231" i="1"/>
  <c r="CU231" i="1" s="1"/>
  <c r="T231" i="1" s="1"/>
  <c r="AH231" i="1"/>
  <c r="CV231" i="1" s="1"/>
  <c r="U231" i="1" s="1"/>
  <c r="AI231" i="1"/>
  <c r="AJ231" i="1"/>
  <c r="CR231" i="1"/>
  <c r="CS231" i="1"/>
  <c r="CT231" i="1"/>
  <c r="CW231" i="1"/>
  <c r="CX231" i="1"/>
  <c r="W231" i="1" s="1"/>
  <c r="GL231" i="1"/>
  <c r="GN231" i="1"/>
  <c r="GO231" i="1"/>
  <c r="GP231" i="1"/>
  <c r="GV231" i="1"/>
  <c r="HC231" i="1" s="1"/>
  <c r="GX231" i="1" s="1"/>
  <c r="R232" i="1"/>
  <c r="AC232" i="1"/>
  <c r="AD232" i="1"/>
  <c r="AE232" i="1"/>
  <c r="CR232" i="1" s="1"/>
  <c r="AF232" i="1"/>
  <c r="AG232" i="1"/>
  <c r="AH232" i="1"/>
  <c r="CV232" i="1" s="1"/>
  <c r="U232" i="1" s="1"/>
  <c r="AI232" i="1"/>
  <c r="AJ232" i="1"/>
  <c r="CX232" i="1" s="1"/>
  <c r="W232" i="1" s="1"/>
  <c r="CS232" i="1"/>
  <c r="CU232" i="1"/>
  <c r="T232" i="1" s="1"/>
  <c r="CW232" i="1"/>
  <c r="V232" i="1" s="1"/>
  <c r="GL232" i="1"/>
  <c r="GN232" i="1"/>
  <c r="GO232" i="1"/>
  <c r="GP232" i="1"/>
  <c r="GV232" i="1"/>
  <c r="HC232" i="1"/>
  <c r="GX232" i="1" s="1"/>
  <c r="P233" i="1"/>
  <c r="S233" i="1"/>
  <c r="V233" i="1"/>
  <c r="W233" i="1"/>
  <c r="AB233" i="1"/>
  <c r="AC233" i="1"/>
  <c r="AD233" i="1"/>
  <c r="AE233" i="1"/>
  <c r="Q233" i="1" s="1"/>
  <c r="CP233" i="1" s="1"/>
  <c r="O233" i="1" s="1"/>
  <c r="AF233" i="1"/>
  <c r="CT233" i="1" s="1"/>
  <c r="AG233" i="1"/>
  <c r="CU233" i="1" s="1"/>
  <c r="T233" i="1" s="1"/>
  <c r="AH233" i="1"/>
  <c r="CV233" i="1" s="1"/>
  <c r="U233" i="1" s="1"/>
  <c r="AI233" i="1"/>
  <c r="AJ233" i="1"/>
  <c r="CQ233" i="1"/>
  <c r="CR233" i="1"/>
  <c r="CS233" i="1"/>
  <c r="CW233" i="1"/>
  <c r="CX233" i="1"/>
  <c r="CY233" i="1"/>
  <c r="FR233" i="1"/>
  <c r="GL233" i="1"/>
  <c r="GN233" i="1"/>
  <c r="GO233" i="1"/>
  <c r="GP233" i="1"/>
  <c r="GV233" i="1"/>
  <c r="HC233" i="1" s="1"/>
  <c r="GX233" i="1" s="1"/>
  <c r="R234" i="1"/>
  <c r="S234" i="1"/>
  <c r="AC234" i="1"/>
  <c r="AD234" i="1"/>
  <c r="AE234" i="1"/>
  <c r="Q234" i="1" s="1"/>
  <c r="AF234" i="1"/>
  <c r="AG234" i="1"/>
  <c r="CU234" i="1" s="1"/>
  <c r="T234" i="1" s="1"/>
  <c r="AH234" i="1"/>
  <c r="CV234" i="1" s="1"/>
  <c r="U234" i="1" s="1"/>
  <c r="AI234" i="1"/>
  <c r="AJ234" i="1"/>
  <c r="CR234" i="1"/>
  <c r="CS234" i="1"/>
  <c r="CT234" i="1"/>
  <c r="CW234" i="1"/>
  <c r="V234" i="1" s="1"/>
  <c r="CX234" i="1"/>
  <c r="W234" i="1" s="1"/>
  <c r="GL234" i="1"/>
  <c r="GN234" i="1"/>
  <c r="GO234" i="1"/>
  <c r="GP234" i="1"/>
  <c r="GV234" i="1"/>
  <c r="HC234" i="1" s="1"/>
  <c r="GX234" i="1" s="1"/>
  <c r="R235" i="1"/>
  <c r="X235" i="1"/>
  <c r="AB235" i="1"/>
  <c r="AC235" i="1"/>
  <c r="AD235" i="1"/>
  <c r="AE235" i="1"/>
  <c r="CR235" i="1" s="1"/>
  <c r="AF235" i="1"/>
  <c r="S235" i="1" s="1"/>
  <c r="AG235" i="1"/>
  <c r="AH235" i="1"/>
  <c r="CV235" i="1" s="1"/>
  <c r="U235" i="1" s="1"/>
  <c r="AI235" i="1"/>
  <c r="AJ235" i="1"/>
  <c r="CX235" i="1" s="1"/>
  <c r="W235" i="1" s="1"/>
  <c r="CS235" i="1"/>
  <c r="CT235" i="1"/>
  <c r="CU235" i="1"/>
  <c r="T235" i="1" s="1"/>
  <c r="CW235" i="1"/>
  <c r="V235" i="1" s="1"/>
  <c r="GL235" i="1"/>
  <c r="GN235" i="1"/>
  <c r="GP235" i="1"/>
  <c r="GV235" i="1"/>
  <c r="HC235" i="1" s="1"/>
  <c r="GX235" i="1" s="1"/>
  <c r="T236" i="1"/>
  <c r="W236" i="1"/>
  <c r="X236" i="1"/>
  <c r="AC236" i="1"/>
  <c r="AE236" i="1"/>
  <c r="CS236" i="1" s="1"/>
  <c r="AF236" i="1"/>
  <c r="S236" i="1" s="1"/>
  <c r="Y236" i="1" s="1"/>
  <c r="AG236" i="1"/>
  <c r="CU236" i="1" s="1"/>
  <c r="AH236" i="1"/>
  <c r="CV236" i="1" s="1"/>
  <c r="U236" i="1" s="1"/>
  <c r="AI236" i="1"/>
  <c r="CW236" i="1" s="1"/>
  <c r="V236" i="1" s="1"/>
  <c r="AJ236" i="1"/>
  <c r="CR236" i="1"/>
  <c r="CT236" i="1"/>
  <c r="CX236" i="1"/>
  <c r="CY236" i="1"/>
  <c r="GL236" i="1"/>
  <c r="GN236" i="1"/>
  <c r="GP236" i="1"/>
  <c r="GV236" i="1"/>
  <c r="HC236" i="1" s="1"/>
  <c r="GX236" i="1" s="1"/>
  <c r="C237" i="1"/>
  <c r="D237" i="1"/>
  <c r="I237" i="1"/>
  <c r="K237" i="1"/>
  <c r="P237" i="1"/>
  <c r="Q237" i="1"/>
  <c r="T237" i="1"/>
  <c r="AC237" i="1"/>
  <c r="AD237" i="1"/>
  <c r="AB237" i="1" s="1"/>
  <c r="AE237" i="1"/>
  <c r="CR237" i="1" s="1"/>
  <c r="AF237" i="1"/>
  <c r="CT237" i="1" s="1"/>
  <c r="AG237" i="1"/>
  <c r="AH237" i="1"/>
  <c r="AI237" i="1"/>
  <c r="AJ237" i="1"/>
  <c r="CX237" i="1" s="1"/>
  <c r="W237" i="1" s="1"/>
  <c r="CQ237" i="1"/>
  <c r="CU237" i="1"/>
  <c r="CV237" i="1"/>
  <c r="U237" i="1" s="1"/>
  <c r="CW237" i="1"/>
  <c r="V237" i="1" s="1"/>
  <c r="GL237" i="1"/>
  <c r="GN237" i="1"/>
  <c r="GP237" i="1"/>
  <c r="GV237" i="1"/>
  <c r="GX237" i="1"/>
  <c r="HC237" i="1"/>
  <c r="C238" i="1"/>
  <c r="D238" i="1"/>
  <c r="I238" i="1"/>
  <c r="R238" i="1" s="1"/>
  <c r="K238" i="1"/>
  <c r="U238" i="1"/>
  <c r="AC238" i="1"/>
  <c r="CQ238" i="1" s="1"/>
  <c r="AD238" i="1"/>
  <c r="AE238" i="1"/>
  <c r="CS238" i="1" s="1"/>
  <c r="AF238" i="1"/>
  <c r="CT238" i="1" s="1"/>
  <c r="AG238" i="1"/>
  <c r="CU238" i="1" s="1"/>
  <c r="AH238" i="1"/>
  <c r="AI238" i="1"/>
  <c r="CW238" i="1" s="1"/>
  <c r="V238" i="1" s="1"/>
  <c r="AJ238" i="1"/>
  <c r="CR238" i="1"/>
  <c r="CV238" i="1"/>
  <c r="CX238" i="1"/>
  <c r="W238" i="1" s="1"/>
  <c r="GL238" i="1"/>
  <c r="GN238" i="1"/>
  <c r="GP238" i="1"/>
  <c r="GV238" i="1"/>
  <c r="HC238" i="1" s="1"/>
  <c r="GX238" i="1" s="1"/>
  <c r="R239" i="1"/>
  <c r="S239" i="1"/>
  <c r="AC239" i="1"/>
  <c r="AD239" i="1"/>
  <c r="AE239" i="1"/>
  <c r="Q239" i="1" s="1"/>
  <c r="AF239" i="1"/>
  <c r="AG239" i="1"/>
  <c r="CU239" i="1" s="1"/>
  <c r="T239" i="1" s="1"/>
  <c r="AH239" i="1"/>
  <c r="CV239" i="1" s="1"/>
  <c r="U239" i="1" s="1"/>
  <c r="AI239" i="1"/>
  <c r="AJ239" i="1"/>
  <c r="CR239" i="1"/>
  <c r="CS239" i="1"/>
  <c r="CT239" i="1"/>
  <c r="CW239" i="1"/>
  <c r="V239" i="1" s="1"/>
  <c r="CX239" i="1"/>
  <c r="W239" i="1" s="1"/>
  <c r="GL239" i="1"/>
  <c r="GN239" i="1"/>
  <c r="GO239" i="1"/>
  <c r="GP239" i="1"/>
  <c r="GV239" i="1"/>
  <c r="HC239" i="1" s="1"/>
  <c r="GX239" i="1" s="1"/>
  <c r="R240" i="1"/>
  <c r="X240" i="1"/>
  <c r="AC240" i="1"/>
  <c r="AD240" i="1"/>
  <c r="AE240" i="1"/>
  <c r="CR240" i="1" s="1"/>
  <c r="AF240" i="1"/>
  <c r="S240" i="1" s="1"/>
  <c r="AG240" i="1"/>
  <c r="AH240" i="1"/>
  <c r="CV240" i="1" s="1"/>
  <c r="U240" i="1" s="1"/>
  <c r="AI240" i="1"/>
  <c r="AJ240" i="1"/>
  <c r="CX240" i="1" s="1"/>
  <c r="W240" i="1" s="1"/>
  <c r="CS240" i="1"/>
  <c r="CT240" i="1"/>
  <c r="CU240" i="1"/>
  <c r="T240" i="1" s="1"/>
  <c r="CW240" i="1"/>
  <c r="V240" i="1" s="1"/>
  <c r="GL240" i="1"/>
  <c r="GN240" i="1"/>
  <c r="GO240" i="1"/>
  <c r="GP240" i="1"/>
  <c r="GV240" i="1"/>
  <c r="HC240" i="1"/>
  <c r="GX240" i="1" s="1"/>
  <c r="P241" i="1"/>
  <c r="S241" i="1"/>
  <c r="T241" i="1"/>
  <c r="V241" i="1"/>
  <c r="AB241" i="1"/>
  <c r="AC241" i="1"/>
  <c r="AD241" i="1"/>
  <c r="AE241" i="1"/>
  <c r="Q241" i="1" s="1"/>
  <c r="AF241" i="1"/>
  <c r="CT241" i="1" s="1"/>
  <c r="AG241" i="1"/>
  <c r="CU241" i="1" s="1"/>
  <c r="AH241" i="1"/>
  <c r="CV241" i="1" s="1"/>
  <c r="U241" i="1" s="1"/>
  <c r="AI241" i="1"/>
  <c r="AJ241" i="1"/>
  <c r="CX241" i="1" s="1"/>
  <c r="W241" i="1" s="1"/>
  <c r="CP241" i="1"/>
  <c r="O241" i="1" s="1"/>
  <c r="CQ241" i="1"/>
  <c r="CR241" i="1"/>
  <c r="CS241" i="1"/>
  <c r="CW241" i="1"/>
  <c r="FR241" i="1"/>
  <c r="GL241" i="1"/>
  <c r="GN241" i="1"/>
  <c r="GO241" i="1"/>
  <c r="GP241" i="1"/>
  <c r="GV241" i="1"/>
  <c r="HC241" i="1" s="1"/>
  <c r="GX241" i="1" s="1"/>
  <c r="R242" i="1"/>
  <c r="V242" i="1"/>
  <c r="AC242" i="1"/>
  <c r="AD242" i="1"/>
  <c r="AE242" i="1"/>
  <c r="Q242" i="1" s="1"/>
  <c r="AF242" i="1"/>
  <c r="AG242" i="1"/>
  <c r="AH242" i="1"/>
  <c r="CV242" i="1" s="1"/>
  <c r="U242" i="1" s="1"/>
  <c r="AI242" i="1"/>
  <c r="AJ242" i="1"/>
  <c r="CX242" i="1" s="1"/>
  <c r="W242" i="1" s="1"/>
  <c r="CR242" i="1"/>
  <c r="CS242" i="1"/>
  <c r="CU242" i="1"/>
  <c r="T242" i="1" s="1"/>
  <c r="CW242" i="1"/>
  <c r="GL242" i="1"/>
  <c r="GN242" i="1"/>
  <c r="GO242" i="1"/>
  <c r="GP242" i="1"/>
  <c r="GV242" i="1"/>
  <c r="HC242" i="1" s="1"/>
  <c r="GX242" i="1" s="1"/>
  <c r="R243" i="1"/>
  <c r="W243" i="1"/>
  <c r="AC243" i="1"/>
  <c r="P243" i="1" s="1"/>
  <c r="FR243" i="1" s="1"/>
  <c r="AD243" i="1"/>
  <c r="AE243" i="1"/>
  <c r="CR243" i="1" s="1"/>
  <c r="AF243" i="1"/>
  <c r="AG243" i="1"/>
  <c r="AH243" i="1"/>
  <c r="CV243" i="1" s="1"/>
  <c r="U243" i="1" s="1"/>
  <c r="AI243" i="1"/>
  <c r="AJ243" i="1"/>
  <c r="CX243" i="1" s="1"/>
  <c r="CQ243" i="1"/>
  <c r="CS243" i="1"/>
  <c r="CU243" i="1"/>
  <c r="T243" i="1" s="1"/>
  <c r="CW243" i="1"/>
  <c r="V243" i="1" s="1"/>
  <c r="GL243" i="1"/>
  <c r="GN243" i="1"/>
  <c r="GO243" i="1"/>
  <c r="GP243" i="1"/>
  <c r="GV243" i="1"/>
  <c r="HC243" i="1" s="1"/>
  <c r="GX243" i="1" s="1"/>
  <c r="P244" i="1"/>
  <c r="S244" i="1"/>
  <c r="CP244" i="1" s="1"/>
  <c r="O244" i="1" s="1"/>
  <c r="T244" i="1"/>
  <c r="V244" i="1"/>
  <c r="W244" i="1"/>
  <c r="AB244" i="1"/>
  <c r="AC244" i="1"/>
  <c r="AD244" i="1"/>
  <c r="AE244" i="1"/>
  <c r="Q244" i="1" s="1"/>
  <c r="AF244" i="1"/>
  <c r="CT244" i="1" s="1"/>
  <c r="AG244" i="1"/>
  <c r="CU244" i="1" s="1"/>
  <c r="AH244" i="1"/>
  <c r="CV244" i="1" s="1"/>
  <c r="U244" i="1" s="1"/>
  <c r="AI244" i="1"/>
  <c r="AJ244" i="1"/>
  <c r="CQ244" i="1"/>
  <c r="CR244" i="1"/>
  <c r="CS244" i="1"/>
  <c r="CW244" i="1"/>
  <c r="CX244" i="1"/>
  <c r="FR244" i="1"/>
  <c r="GL244" i="1"/>
  <c r="GN244" i="1"/>
  <c r="GO244" i="1"/>
  <c r="GP244" i="1"/>
  <c r="GV244" i="1"/>
  <c r="HC244" i="1" s="1"/>
  <c r="GX244" i="1" s="1"/>
  <c r="P245" i="1"/>
  <c r="R245" i="1"/>
  <c r="S245" i="1"/>
  <c r="V245" i="1"/>
  <c r="AC245" i="1"/>
  <c r="AD245" i="1"/>
  <c r="AE245" i="1"/>
  <c r="Q245" i="1" s="1"/>
  <c r="AF245" i="1"/>
  <c r="CT245" i="1" s="1"/>
  <c r="AG245" i="1"/>
  <c r="CU245" i="1" s="1"/>
  <c r="T245" i="1" s="1"/>
  <c r="AH245" i="1"/>
  <c r="CV245" i="1" s="1"/>
  <c r="U245" i="1" s="1"/>
  <c r="AI245" i="1"/>
  <c r="AJ245" i="1"/>
  <c r="CX245" i="1" s="1"/>
  <c r="W245" i="1" s="1"/>
  <c r="CR245" i="1"/>
  <c r="CS245" i="1"/>
  <c r="CW245" i="1"/>
  <c r="GL245" i="1"/>
  <c r="GN245" i="1"/>
  <c r="GO245" i="1"/>
  <c r="GP245" i="1"/>
  <c r="GV245" i="1"/>
  <c r="HC245" i="1"/>
  <c r="GX245" i="1" s="1"/>
  <c r="R246" i="1"/>
  <c r="W246" i="1"/>
  <c r="AC246" i="1"/>
  <c r="P246" i="1" s="1"/>
  <c r="AD246" i="1"/>
  <c r="AE246" i="1"/>
  <c r="CR246" i="1" s="1"/>
  <c r="AF246" i="1"/>
  <c r="AG246" i="1"/>
  <c r="AH246" i="1"/>
  <c r="CV246" i="1" s="1"/>
  <c r="U246" i="1" s="1"/>
  <c r="AI246" i="1"/>
  <c r="AJ246" i="1"/>
  <c r="CX246" i="1" s="1"/>
  <c r="CQ246" i="1"/>
  <c r="CS246" i="1"/>
  <c r="CU246" i="1"/>
  <c r="T246" i="1" s="1"/>
  <c r="CW246" i="1"/>
  <c r="V246" i="1" s="1"/>
  <c r="GL246" i="1"/>
  <c r="GN246" i="1"/>
  <c r="GO246" i="1"/>
  <c r="GP246" i="1"/>
  <c r="GV246" i="1"/>
  <c r="HC246" i="1" s="1"/>
  <c r="GX246" i="1" s="1"/>
  <c r="P247" i="1"/>
  <c r="S247" i="1"/>
  <c r="CP247" i="1" s="1"/>
  <c r="O247" i="1" s="1"/>
  <c r="T247" i="1"/>
  <c r="V247" i="1"/>
  <c r="W247" i="1"/>
  <c r="AB247" i="1"/>
  <c r="AC247" i="1"/>
  <c r="AD247" i="1"/>
  <c r="AE247" i="1"/>
  <c r="Q247" i="1" s="1"/>
  <c r="AF247" i="1"/>
  <c r="CT247" i="1" s="1"/>
  <c r="AG247" i="1"/>
  <c r="CU247" i="1" s="1"/>
  <c r="AH247" i="1"/>
  <c r="CV247" i="1" s="1"/>
  <c r="U247" i="1" s="1"/>
  <c r="AI247" i="1"/>
  <c r="AJ247" i="1"/>
  <c r="CQ247" i="1"/>
  <c r="CR247" i="1"/>
  <c r="CS247" i="1"/>
  <c r="CW247" i="1"/>
  <c r="CX247" i="1"/>
  <c r="FR247" i="1"/>
  <c r="GL247" i="1"/>
  <c r="GN247" i="1"/>
  <c r="GO247" i="1"/>
  <c r="GP247" i="1"/>
  <c r="GV247" i="1"/>
  <c r="HC247" i="1" s="1"/>
  <c r="GX247" i="1" s="1"/>
  <c r="P248" i="1"/>
  <c r="R248" i="1"/>
  <c r="S248" i="1"/>
  <c r="V248" i="1"/>
  <c r="AC248" i="1"/>
  <c r="AD248" i="1"/>
  <c r="AE248" i="1"/>
  <c r="Q248" i="1" s="1"/>
  <c r="AF248" i="1"/>
  <c r="CT248" i="1" s="1"/>
  <c r="AG248" i="1"/>
  <c r="CU248" i="1" s="1"/>
  <c r="T248" i="1" s="1"/>
  <c r="AH248" i="1"/>
  <c r="CV248" i="1" s="1"/>
  <c r="U248" i="1" s="1"/>
  <c r="AI248" i="1"/>
  <c r="AJ248" i="1"/>
  <c r="CX248" i="1" s="1"/>
  <c r="W248" i="1" s="1"/>
  <c r="CR248" i="1"/>
  <c r="CS248" i="1"/>
  <c r="CW248" i="1"/>
  <c r="GL248" i="1"/>
  <c r="GN248" i="1"/>
  <c r="GO248" i="1"/>
  <c r="GP248" i="1"/>
  <c r="GV248" i="1"/>
  <c r="HC248" i="1"/>
  <c r="GX248" i="1" s="1"/>
  <c r="B250" i="1"/>
  <c r="B95" i="1" s="1"/>
  <c r="C250" i="1"/>
  <c r="C95" i="1" s="1"/>
  <c r="D250" i="1"/>
  <c r="D95" i="1" s="1"/>
  <c r="F250" i="1"/>
  <c r="F95" i="1" s="1"/>
  <c r="G250" i="1"/>
  <c r="G95" i="1" s="1"/>
  <c r="AO250" i="1"/>
  <c r="AO95" i="1" s="1"/>
  <c r="BX250" i="1"/>
  <c r="BX95" i="1" s="1"/>
  <c r="CK250" i="1"/>
  <c r="CL250" i="1"/>
  <c r="CM250" i="1"/>
  <c r="CM95" i="1" s="1"/>
  <c r="EV250" i="1"/>
  <c r="FP250" i="1"/>
  <c r="EG250" i="1" s="1"/>
  <c r="GC250" i="1"/>
  <c r="GC95" i="1" s="1"/>
  <c r="GD250" i="1"/>
  <c r="GD95" i="1" s="1"/>
  <c r="GE250" i="1"/>
  <c r="GE95" i="1" s="1"/>
  <c r="F254" i="1"/>
  <c r="D280" i="1"/>
  <c r="E282" i="1"/>
  <c r="G282" i="1"/>
  <c r="Z282" i="1"/>
  <c r="AA282" i="1"/>
  <c r="AM282" i="1"/>
  <c r="AN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R282" i="1"/>
  <c r="DS282" i="1"/>
  <c r="EE282" i="1"/>
  <c r="EF282" i="1"/>
  <c r="EW282" i="1"/>
  <c r="EX282" i="1"/>
  <c r="EY282" i="1"/>
  <c r="EZ282" i="1"/>
  <c r="FA282" i="1"/>
  <c r="FB282" i="1"/>
  <c r="FC282" i="1"/>
  <c r="FD282" i="1"/>
  <c r="FE282" i="1"/>
  <c r="FF282" i="1"/>
  <c r="FG282" i="1"/>
  <c r="FH282" i="1"/>
  <c r="FI282" i="1"/>
  <c r="FJ282" i="1"/>
  <c r="FK282" i="1"/>
  <c r="FL282" i="1"/>
  <c r="FM282" i="1"/>
  <c r="FN282" i="1"/>
  <c r="FO282" i="1"/>
  <c r="GF282" i="1"/>
  <c r="GG282" i="1"/>
  <c r="GH282" i="1"/>
  <c r="GI282" i="1"/>
  <c r="GJ282" i="1"/>
  <c r="GK282" i="1"/>
  <c r="GL282" i="1"/>
  <c r="GM282" i="1"/>
  <c r="GN282" i="1"/>
  <c r="GO282" i="1"/>
  <c r="GP282" i="1"/>
  <c r="GQ282" i="1"/>
  <c r="GR282" i="1"/>
  <c r="GS282" i="1"/>
  <c r="GT282" i="1"/>
  <c r="GU282" i="1"/>
  <c r="GV282" i="1"/>
  <c r="GW282" i="1"/>
  <c r="GX282" i="1"/>
  <c r="C284" i="1"/>
  <c r="D284" i="1"/>
  <c r="I284" i="1"/>
  <c r="K284" i="1"/>
  <c r="T284" i="1"/>
  <c r="AC284" i="1"/>
  <c r="AE284" i="1"/>
  <c r="AF284" i="1"/>
  <c r="AG284" i="1"/>
  <c r="AH284" i="1"/>
  <c r="CV284" i="1" s="1"/>
  <c r="U284" i="1" s="1"/>
  <c r="AI284" i="1"/>
  <c r="AJ284" i="1"/>
  <c r="CQ284" i="1"/>
  <c r="CU284" i="1"/>
  <c r="CW284" i="1"/>
  <c r="V284" i="1" s="1"/>
  <c r="CX284" i="1"/>
  <c r="GL284" i="1"/>
  <c r="GN284" i="1"/>
  <c r="GP284" i="1"/>
  <c r="GV284" i="1"/>
  <c r="HC284" i="1"/>
  <c r="C285" i="1"/>
  <c r="D285" i="1"/>
  <c r="I285" i="1"/>
  <c r="R285" i="1" s="1"/>
  <c r="K285" i="1"/>
  <c r="V285" i="1"/>
  <c r="AC285" i="1"/>
  <c r="AE285" i="1"/>
  <c r="AF285" i="1"/>
  <c r="CT285" i="1" s="1"/>
  <c r="AG285" i="1"/>
  <c r="CU285" i="1" s="1"/>
  <c r="AH285" i="1"/>
  <c r="AI285" i="1"/>
  <c r="CW285" i="1" s="1"/>
  <c r="AJ285" i="1"/>
  <c r="CQ285" i="1"/>
  <c r="CV285" i="1"/>
  <c r="U285" i="1" s="1"/>
  <c r="CX285" i="1"/>
  <c r="W285" i="1" s="1"/>
  <c r="GL285" i="1"/>
  <c r="GN285" i="1"/>
  <c r="GP285" i="1"/>
  <c r="GV285" i="1"/>
  <c r="HC285" i="1" s="1"/>
  <c r="P286" i="1"/>
  <c r="R286" i="1"/>
  <c r="S286" i="1"/>
  <c r="U286" i="1"/>
  <c r="X286" i="1"/>
  <c r="AC286" i="1"/>
  <c r="AB286" i="1" s="1"/>
  <c r="AD286" i="1"/>
  <c r="AE286" i="1"/>
  <c r="Q286" i="1" s="1"/>
  <c r="AF286" i="1"/>
  <c r="AG286" i="1"/>
  <c r="CU286" i="1" s="1"/>
  <c r="T286" i="1" s="1"/>
  <c r="AH286" i="1"/>
  <c r="CV286" i="1" s="1"/>
  <c r="AI286" i="1"/>
  <c r="CW286" i="1" s="1"/>
  <c r="V286" i="1" s="1"/>
  <c r="AJ286" i="1"/>
  <c r="CQ286" i="1"/>
  <c r="CS286" i="1"/>
  <c r="CT286" i="1"/>
  <c r="CX286" i="1"/>
  <c r="W286" i="1" s="1"/>
  <c r="CZ286" i="1"/>
  <c r="GL286" i="1"/>
  <c r="GN286" i="1"/>
  <c r="GP286" i="1"/>
  <c r="GV286" i="1"/>
  <c r="HC286" i="1" s="1"/>
  <c r="GX286" i="1"/>
  <c r="S287" i="1"/>
  <c r="W287" i="1"/>
  <c r="AC287" i="1"/>
  <c r="AD287" i="1"/>
  <c r="AE287" i="1"/>
  <c r="AF287" i="1"/>
  <c r="CT287" i="1" s="1"/>
  <c r="AG287" i="1"/>
  <c r="AH287" i="1"/>
  <c r="AI287" i="1"/>
  <c r="AJ287" i="1"/>
  <c r="CU287" i="1"/>
  <c r="T287" i="1" s="1"/>
  <c r="CV287" i="1"/>
  <c r="U287" i="1" s="1"/>
  <c r="CW287" i="1"/>
  <c r="V287" i="1" s="1"/>
  <c r="CX287" i="1"/>
  <c r="CZ287" i="1"/>
  <c r="GL287" i="1"/>
  <c r="GN287" i="1"/>
  <c r="GP287" i="1"/>
  <c r="GV287" i="1"/>
  <c r="HC287" i="1"/>
  <c r="GX287" i="1" s="1"/>
  <c r="R288" i="1"/>
  <c r="X288" i="1"/>
  <c r="AC288" i="1"/>
  <c r="AD288" i="1"/>
  <c r="AE288" i="1"/>
  <c r="Q288" i="1" s="1"/>
  <c r="AF288" i="1"/>
  <c r="S288" i="1" s="1"/>
  <c r="Y288" i="1" s="1"/>
  <c r="AG288" i="1"/>
  <c r="AH288" i="1"/>
  <c r="CV288" i="1" s="1"/>
  <c r="U288" i="1" s="1"/>
  <c r="AI288" i="1"/>
  <c r="CW288" i="1" s="1"/>
  <c r="V288" i="1" s="1"/>
  <c r="AJ288" i="1"/>
  <c r="CX288" i="1" s="1"/>
  <c r="W288" i="1" s="1"/>
  <c r="CR288" i="1"/>
  <c r="CS288" i="1"/>
  <c r="CT288" i="1"/>
  <c r="CU288" i="1"/>
  <c r="T288" i="1" s="1"/>
  <c r="CY288" i="1"/>
  <c r="CZ288" i="1"/>
  <c r="GL288" i="1"/>
  <c r="GN288" i="1"/>
  <c r="GP288" i="1"/>
  <c r="GV288" i="1"/>
  <c r="HC288" i="1" s="1"/>
  <c r="GX288" i="1"/>
  <c r="Q289" i="1"/>
  <c r="R289" i="1"/>
  <c r="V289" i="1"/>
  <c r="W289" i="1"/>
  <c r="AC289" i="1"/>
  <c r="AE289" i="1"/>
  <c r="AF289" i="1"/>
  <c r="AG289" i="1"/>
  <c r="CU289" i="1" s="1"/>
  <c r="T289" i="1" s="1"/>
  <c r="AH289" i="1"/>
  <c r="AI289" i="1"/>
  <c r="CW289" i="1" s="1"/>
  <c r="AJ289" i="1"/>
  <c r="CQ289" i="1"/>
  <c r="CR289" i="1"/>
  <c r="CV289" i="1"/>
  <c r="U289" i="1" s="1"/>
  <c r="CX289" i="1"/>
  <c r="GL289" i="1"/>
  <c r="GN289" i="1"/>
  <c r="GP289" i="1"/>
  <c r="GV289" i="1"/>
  <c r="HC289" i="1"/>
  <c r="GX289" i="1" s="1"/>
  <c r="C290" i="1"/>
  <c r="D290" i="1"/>
  <c r="I290" i="1"/>
  <c r="K290" i="1"/>
  <c r="W290" i="1"/>
  <c r="AC290" i="1"/>
  <c r="AE290" i="1"/>
  <c r="AF290" i="1"/>
  <c r="AG290" i="1"/>
  <c r="AH290" i="1"/>
  <c r="CV290" i="1" s="1"/>
  <c r="U290" i="1" s="1"/>
  <c r="AI290" i="1"/>
  <c r="AJ290" i="1"/>
  <c r="CX290" i="1" s="1"/>
  <c r="CU290" i="1"/>
  <c r="T290" i="1" s="1"/>
  <c r="CW290" i="1"/>
  <c r="V290" i="1" s="1"/>
  <c r="GL290" i="1"/>
  <c r="GN290" i="1"/>
  <c r="GP290" i="1"/>
  <c r="GV290" i="1"/>
  <c r="HC290" i="1" s="1"/>
  <c r="GX290" i="1" s="1"/>
  <c r="C291" i="1"/>
  <c r="D291" i="1"/>
  <c r="I291" i="1"/>
  <c r="K291" i="1"/>
  <c r="P291" i="1"/>
  <c r="S291" i="1"/>
  <c r="V291" i="1"/>
  <c r="W291" i="1"/>
  <c r="AC291" i="1"/>
  <c r="AE291" i="1"/>
  <c r="Q291" i="1" s="1"/>
  <c r="AF291" i="1"/>
  <c r="AG291" i="1"/>
  <c r="CU291" i="1" s="1"/>
  <c r="T291" i="1" s="1"/>
  <c r="AH291" i="1"/>
  <c r="AI291" i="1"/>
  <c r="CW291" i="1" s="1"/>
  <c r="AJ291" i="1"/>
  <c r="CR291" i="1"/>
  <c r="CT291" i="1"/>
  <c r="CV291" i="1"/>
  <c r="U291" i="1" s="1"/>
  <c r="CX291" i="1"/>
  <c r="GL291" i="1"/>
  <c r="GN291" i="1"/>
  <c r="GP291" i="1"/>
  <c r="GV291" i="1"/>
  <c r="HC291" i="1" s="1"/>
  <c r="GX291" i="1" s="1"/>
  <c r="P292" i="1"/>
  <c r="CP292" i="1" s="1"/>
  <c r="O292" i="1" s="1"/>
  <c r="Q292" i="1"/>
  <c r="R292" i="1"/>
  <c r="S292" i="1"/>
  <c r="CY292" i="1" s="1"/>
  <c r="T292" i="1"/>
  <c r="X292" i="1"/>
  <c r="AB292" i="1"/>
  <c r="AC292" i="1"/>
  <c r="AD292" i="1"/>
  <c r="AE292" i="1"/>
  <c r="CS292" i="1" s="1"/>
  <c r="AF292" i="1"/>
  <c r="CT292" i="1" s="1"/>
  <c r="AG292" i="1"/>
  <c r="AH292" i="1"/>
  <c r="CV292" i="1" s="1"/>
  <c r="U292" i="1" s="1"/>
  <c r="AI292" i="1"/>
  <c r="AJ292" i="1"/>
  <c r="CX292" i="1" s="1"/>
  <c r="W292" i="1" s="1"/>
  <c r="CQ292" i="1"/>
  <c r="CR292" i="1"/>
  <c r="CU292" i="1"/>
  <c r="CW292" i="1"/>
  <c r="V292" i="1" s="1"/>
  <c r="GL292" i="1"/>
  <c r="GN292" i="1"/>
  <c r="GP292" i="1"/>
  <c r="GV292" i="1"/>
  <c r="GX292" i="1"/>
  <c r="HC292" i="1"/>
  <c r="Q293" i="1"/>
  <c r="S293" i="1"/>
  <c r="V293" i="1"/>
  <c r="Y293" i="1"/>
  <c r="AB293" i="1"/>
  <c r="AC293" i="1"/>
  <c r="AD293" i="1"/>
  <c r="AE293" i="1"/>
  <c r="R293" i="1" s="1"/>
  <c r="AF293" i="1"/>
  <c r="AG293" i="1"/>
  <c r="AH293" i="1"/>
  <c r="AI293" i="1"/>
  <c r="CW293" i="1" s="1"/>
  <c r="AJ293" i="1"/>
  <c r="CX293" i="1" s="1"/>
  <c r="W293" i="1" s="1"/>
  <c r="CR293" i="1"/>
  <c r="CS293" i="1"/>
  <c r="CT293" i="1"/>
  <c r="CU293" i="1"/>
  <c r="T293" i="1" s="1"/>
  <c r="CV293" i="1"/>
  <c r="U293" i="1" s="1"/>
  <c r="CZ293" i="1"/>
  <c r="GL293" i="1"/>
  <c r="GN293" i="1"/>
  <c r="GP293" i="1"/>
  <c r="GV293" i="1"/>
  <c r="HC293" i="1" s="1"/>
  <c r="GX293" i="1" s="1"/>
  <c r="P294" i="1"/>
  <c r="R294" i="1"/>
  <c r="AC294" i="1"/>
  <c r="AD294" i="1"/>
  <c r="AB294" i="1" s="1"/>
  <c r="AE294" i="1"/>
  <c r="Q294" i="1" s="1"/>
  <c r="AF294" i="1"/>
  <c r="AG294" i="1"/>
  <c r="CU294" i="1" s="1"/>
  <c r="T294" i="1" s="1"/>
  <c r="AH294" i="1"/>
  <c r="CV294" i="1" s="1"/>
  <c r="U294" i="1" s="1"/>
  <c r="AI294" i="1"/>
  <c r="AJ294" i="1"/>
  <c r="CX294" i="1" s="1"/>
  <c r="W294" i="1" s="1"/>
  <c r="CQ294" i="1"/>
  <c r="CR294" i="1"/>
  <c r="CS294" i="1"/>
  <c r="CW294" i="1"/>
  <c r="V294" i="1" s="1"/>
  <c r="GL294" i="1"/>
  <c r="GN294" i="1"/>
  <c r="GP294" i="1"/>
  <c r="GV294" i="1"/>
  <c r="GX294" i="1"/>
  <c r="HC294" i="1"/>
  <c r="P295" i="1"/>
  <c r="Q295" i="1"/>
  <c r="S295" i="1"/>
  <c r="T295" i="1"/>
  <c r="V295" i="1"/>
  <c r="Y295" i="1"/>
  <c r="AC295" i="1"/>
  <c r="AD295" i="1"/>
  <c r="AE295" i="1"/>
  <c r="AF295" i="1"/>
  <c r="AG295" i="1"/>
  <c r="AH295" i="1"/>
  <c r="CV295" i="1" s="1"/>
  <c r="U295" i="1" s="1"/>
  <c r="AI295" i="1"/>
  <c r="CW295" i="1" s="1"/>
  <c r="AJ295" i="1"/>
  <c r="CR295" i="1"/>
  <c r="CT295" i="1"/>
  <c r="CU295" i="1"/>
  <c r="CX295" i="1"/>
  <c r="W295" i="1" s="1"/>
  <c r="CZ295" i="1"/>
  <c r="GL295" i="1"/>
  <c r="GN295" i="1"/>
  <c r="GP295" i="1"/>
  <c r="GV295" i="1"/>
  <c r="HC295" i="1" s="1"/>
  <c r="GX295" i="1" s="1"/>
  <c r="P296" i="1"/>
  <c r="S296" i="1"/>
  <c r="T296" i="1"/>
  <c r="V296" i="1"/>
  <c r="AC296" i="1"/>
  <c r="AE296" i="1"/>
  <c r="R296" i="1" s="1"/>
  <c r="AF296" i="1"/>
  <c r="CT296" i="1" s="1"/>
  <c r="AG296" i="1"/>
  <c r="CU296" i="1" s="1"/>
  <c r="AH296" i="1"/>
  <c r="AI296" i="1"/>
  <c r="AJ296" i="1"/>
  <c r="CX296" i="1" s="1"/>
  <c r="W296" i="1" s="1"/>
  <c r="CQ296" i="1"/>
  <c r="CR296" i="1"/>
  <c r="CV296" i="1"/>
  <c r="U296" i="1" s="1"/>
  <c r="CW296" i="1"/>
  <c r="GL296" i="1"/>
  <c r="GN296" i="1"/>
  <c r="GP296" i="1"/>
  <c r="GV296" i="1"/>
  <c r="GX296" i="1"/>
  <c r="HC296" i="1"/>
  <c r="P297" i="1"/>
  <c r="S297" i="1"/>
  <c r="Y297" i="1" s="1"/>
  <c r="AC297" i="1"/>
  <c r="CQ297" i="1" s="1"/>
  <c r="AE297" i="1"/>
  <c r="AF297" i="1"/>
  <c r="AG297" i="1"/>
  <c r="CU297" i="1" s="1"/>
  <c r="T297" i="1" s="1"/>
  <c r="AH297" i="1"/>
  <c r="AI297" i="1"/>
  <c r="CW297" i="1" s="1"/>
  <c r="V297" i="1" s="1"/>
  <c r="AJ297" i="1"/>
  <c r="CT297" i="1"/>
  <c r="CV297" i="1"/>
  <c r="U297" i="1" s="1"/>
  <c r="CX297" i="1"/>
  <c r="W297" i="1" s="1"/>
  <c r="GL297" i="1"/>
  <c r="GN297" i="1"/>
  <c r="GP297" i="1"/>
  <c r="GV297" i="1"/>
  <c r="HC297" i="1"/>
  <c r="GX297" i="1" s="1"/>
  <c r="P298" i="1"/>
  <c r="R298" i="1"/>
  <c r="S298" i="1"/>
  <c r="X298" i="1"/>
  <c r="AC298" i="1"/>
  <c r="AD298" i="1"/>
  <c r="AB298" i="1" s="1"/>
  <c r="AE298" i="1"/>
  <c r="Q298" i="1" s="1"/>
  <c r="CP298" i="1" s="1"/>
  <c r="O298" i="1" s="1"/>
  <c r="AF298" i="1"/>
  <c r="CT298" i="1" s="1"/>
  <c r="AG298" i="1"/>
  <c r="CU298" i="1" s="1"/>
  <c r="T298" i="1" s="1"/>
  <c r="AH298" i="1"/>
  <c r="CV298" i="1" s="1"/>
  <c r="U298" i="1" s="1"/>
  <c r="AI298" i="1"/>
  <c r="AJ298" i="1"/>
  <c r="CQ298" i="1"/>
  <c r="CR298" i="1"/>
  <c r="CS298" i="1"/>
  <c r="CW298" i="1"/>
  <c r="V298" i="1" s="1"/>
  <c r="CX298" i="1"/>
  <c r="W298" i="1" s="1"/>
  <c r="CY298" i="1"/>
  <c r="GL298" i="1"/>
  <c r="GN298" i="1"/>
  <c r="GP298" i="1"/>
  <c r="GV298" i="1"/>
  <c r="HC298" i="1" s="1"/>
  <c r="GX298" i="1" s="1"/>
  <c r="Q299" i="1"/>
  <c r="S299" i="1"/>
  <c r="T299" i="1"/>
  <c r="U299" i="1"/>
  <c r="Y299" i="1"/>
  <c r="AC299" i="1"/>
  <c r="AD299" i="1"/>
  <c r="AE299" i="1"/>
  <c r="AF299" i="1"/>
  <c r="AG299" i="1"/>
  <c r="AH299" i="1"/>
  <c r="AI299" i="1"/>
  <c r="CW299" i="1" s="1"/>
  <c r="V299" i="1" s="1"/>
  <c r="AJ299" i="1"/>
  <c r="CR299" i="1"/>
  <c r="CT299" i="1"/>
  <c r="CU299" i="1"/>
  <c r="CV299" i="1"/>
  <c r="CX299" i="1"/>
  <c r="W299" i="1" s="1"/>
  <c r="CZ299" i="1"/>
  <c r="GL299" i="1"/>
  <c r="GN299" i="1"/>
  <c r="GP299" i="1"/>
  <c r="GV299" i="1"/>
  <c r="HC299" i="1" s="1"/>
  <c r="GX299" i="1" s="1"/>
  <c r="C300" i="1"/>
  <c r="D300" i="1"/>
  <c r="I300" i="1"/>
  <c r="K300" i="1"/>
  <c r="P300" i="1"/>
  <c r="Q300" i="1"/>
  <c r="R300" i="1"/>
  <c r="W300" i="1"/>
  <c r="AB300" i="1"/>
  <c r="AC300" i="1"/>
  <c r="AD300" i="1"/>
  <c r="AE300" i="1"/>
  <c r="CR300" i="1" s="1"/>
  <c r="AF300" i="1"/>
  <c r="CT300" i="1" s="1"/>
  <c r="AG300" i="1"/>
  <c r="AH300" i="1"/>
  <c r="CV300" i="1" s="1"/>
  <c r="U300" i="1" s="1"/>
  <c r="AI300" i="1"/>
  <c r="AJ300" i="1"/>
  <c r="CX300" i="1" s="1"/>
  <c r="CQ300" i="1"/>
  <c r="CS300" i="1"/>
  <c r="CU300" i="1"/>
  <c r="T300" i="1" s="1"/>
  <c r="CW300" i="1"/>
  <c r="V300" i="1" s="1"/>
  <c r="GL300" i="1"/>
  <c r="GN300" i="1"/>
  <c r="GP300" i="1"/>
  <c r="GV300" i="1"/>
  <c r="HC300" i="1"/>
  <c r="GX300" i="1" s="1"/>
  <c r="C301" i="1"/>
  <c r="D301" i="1"/>
  <c r="I301" i="1"/>
  <c r="Q301" i="1" s="1"/>
  <c r="K301" i="1"/>
  <c r="P301" i="1"/>
  <c r="U301" i="1"/>
  <c r="AC301" i="1"/>
  <c r="AD301" i="1"/>
  <c r="AE301" i="1"/>
  <c r="CS301" i="1" s="1"/>
  <c r="AF301" i="1"/>
  <c r="AG301" i="1"/>
  <c r="CU301" i="1" s="1"/>
  <c r="T301" i="1" s="1"/>
  <c r="AH301" i="1"/>
  <c r="AI301" i="1"/>
  <c r="CW301" i="1" s="1"/>
  <c r="V301" i="1" s="1"/>
  <c r="AJ301" i="1"/>
  <c r="CX301" i="1" s="1"/>
  <c r="W301" i="1" s="1"/>
  <c r="CQ301" i="1"/>
  <c r="CR301" i="1"/>
  <c r="CT301" i="1"/>
  <c r="CV301" i="1"/>
  <c r="GL301" i="1"/>
  <c r="GN301" i="1"/>
  <c r="GP301" i="1"/>
  <c r="GV301" i="1"/>
  <c r="HC301" i="1"/>
  <c r="GX301" i="1" s="1"/>
  <c r="I302" i="1"/>
  <c r="S302" i="1"/>
  <c r="CY302" i="1" s="1"/>
  <c r="Y302" i="1"/>
  <c r="AC302" i="1"/>
  <c r="AE302" i="1"/>
  <c r="AF302" i="1"/>
  <c r="CT302" i="1" s="1"/>
  <c r="AG302" i="1"/>
  <c r="CU302" i="1" s="1"/>
  <c r="T302" i="1" s="1"/>
  <c r="AH302" i="1"/>
  <c r="AI302" i="1"/>
  <c r="AJ302" i="1"/>
  <c r="CR302" i="1"/>
  <c r="CV302" i="1"/>
  <c r="U302" i="1" s="1"/>
  <c r="CW302" i="1"/>
  <c r="V302" i="1" s="1"/>
  <c r="CX302" i="1"/>
  <c r="W302" i="1" s="1"/>
  <c r="GL302" i="1"/>
  <c r="GN302" i="1"/>
  <c r="GP302" i="1"/>
  <c r="GV302" i="1"/>
  <c r="HC302" i="1" s="1"/>
  <c r="GX302" i="1" s="1"/>
  <c r="I303" i="1"/>
  <c r="P303" i="1" s="1"/>
  <c r="AC303" i="1"/>
  <c r="AE303" i="1"/>
  <c r="AF303" i="1"/>
  <c r="AG303" i="1"/>
  <c r="CU303" i="1" s="1"/>
  <c r="T303" i="1" s="1"/>
  <c r="AH303" i="1"/>
  <c r="CV303" i="1" s="1"/>
  <c r="AI303" i="1"/>
  <c r="CW303" i="1" s="1"/>
  <c r="AJ303" i="1"/>
  <c r="CT303" i="1"/>
  <c r="CX303" i="1"/>
  <c r="W303" i="1" s="1"/>
  <c r="GL303" i="1"/>
  <c r="GN303" i="1"/>
  <c r="GP303" i="1"/>
  <c r="GV303" i="1"/>
  <c r="HC303" i="1"/>
  <c r="C304" i="1"/>
  <c r="D304" i="1"/>
  <c r="I304" i="1"/>
  <c r="K304" i="1"/>
  <c r="AC304" i="1"/>
  <c r="AD304" i="1"/>
  <c r="AB304" i="1" s="1"/>
  <c r="AE304" i="1"/>
  <c r="AF304" i="1"/>
  <c r="CT304" i="1" s="1"/>
  <c r="AG304" i="1"/>
  <c r="CU304" i="1" s="1"/>
  <c r="T304" i="1" s="1"/>
  <c r="AH304" i="1"/>
  <c r="CV304" i="1" s="1"/>
  <c r="AI304" i="1"/>
  <c r="AJ304" i="1"/>
  <c r="CQ304" i="1"/>
  <c r="CR304" i="1"/>
  <c r="CS304" i="1"/>
  <c r="CW304" i="1"/>
  <c r="V304" i="1" s="1"/>
  <c r="CX304" i="1"/>
  <c r="W304" i="1" s="1"/>
  <c r="GL304" i="1"/>
  <c r="GN304" i="1"/>
  <c r="GP304" i="1"/>
  <c r="GV304" i="1"/>
  <c r="HC304" i="1" s="1"/>
  <c r="GX304" i="1" s="1"/>
  <c r="C305" i="1"/>
  <c r="D305" i="1"/>
  <c r="I305" i="1"/>
  <c r="K305" i="1"/>
  <c r="AC305" i="1"/>
  <c r="AE305" i="1"/>
  <c r="AF305" i="1"/>
  <c r="S305" i="1" s="1"/>
  <c r="AG305" i="1"/>
  <c r="CU305" i="1" s="1"/>
  <c r="T305" i="1" s="1"/>
  <c r="AH305" i="1"/>
  <c r="AI305" i="1"/>
  <c r="AJ305" i="1"/>
  <c r="CQ305" i="1"/>
  <c r="CV305" i="1"/>
  <c r="CW305" i="1"/>
  <c r="V305" i="1" s="1"/>
  <c r="CX305" i="1"/>
  <c r="W305" i="1" s="1"/>
  <c r="GL305" i="1"/>
  <c r="GN305" i="1"/>
  <c r="GP305" i="1"/>
  <c r="GV305" i="1"/>
  <c r="HC305" i="1" s="1"/>
  <c r="GX305" i="1" s="1"/>
  <c r="R306" i="1"/>
  <c r="T306" i="1"/>
  <c r="AC306" i="1"/>
  <c r="CQ306" i="1" s="1"/>
  <c r="AD306" i="1"/>
  <c r="AE306" i="1"/>
  <c r="Q306" i="1" s="1"/>
  <c r="AF306" i="1"/>
  <c r="AG306" i="1"/>
  <c r="AH306" i="1"/>
  <c r="CV306" i="1" s="1"/>
  <c r="U306" i="1" s="1"/>
  <c r="AI306" i="1"/>
  <c r="CW306" i="1" s="1"/>
  <c r="V306" i="1" s="1"/>
  <c r="AJ306" i="1"/>
  <c r="CX306" i="1" s="1"/>
  <c r="W306" i="1" s="1"/>
  <c r="CS306" i="1"/>
  <c r="CU306" i="1"/>
  <c r="GL306" i="1"/>
  <c r="GN306" i="1"/>
  <c r="GP306" i="1"/>
  <c r="GV306" i="1"/>
  <c r="HC306" i="1" s="1"/>
  <c r="GX306" i="1"/>
  <c r="Q307" i="1"/>
  <c r="R307" i="1"/>
  <c r="T307" i="1"/>
  <c r="AC307" i="1"/>
  <c r="AE307" i="1"/>
  <c r="CR307" i="1" s="1"/>
  <c r="AF307" i="1"/>
  <c r="S307" i="1" s="1"/>
  <c r="AG307" i="1"/>
  <c r="CU307" i="1" s="1"/>
  <c r="AH307" i="1"/>
  <c r="AI307" i="1"/>
  <c r="AJ307" i="1"/>
  <c r="CQ307" i="1"/>
  <c r="CT307" i="1"/>
  <c r="CV307" i="1"/>
  <c r="U307" i="1" s="1"/>
  <c r="CW307" i="1"/>
  <c r="V307" i="1" s="1"/>
  <c r="CX307" i="1"/>
  <c r="W307" i="1" s="1"/>
  <c r="GL307" i="1"/>
  <c r="GN307" i="1"/>
  <c r="GP307" i="1"/>
  <c r="GV307" i="1"/>
  <c r="HC307" i="1"/>
  <c r="GX307" i="1" s="1"/>
  <c r="C308" i="1"/>
  <c r="D308" i="1"/>
  <c r="R308" i="1"/>
  <c r="S308" i="1"/>
  <c r="CZ308" i="1" s="1"/>
  <c r="Y308" i="1"/>
  <c r="AC308" i="1"/>
  <c r="AD308" i="1"/>
  <c r="AE308" i="1"/>
  <c r="Q308" i="1" s="1"/>
  <c r="AF308" i="1"/>
  <c r="CT308" i="1" s="1"/>
  <c r="AG308" i="1"/>
  <c r="AH308" i="1"/>
  <c r="CV308" i="1" s="1"/>
  <c r="U308" i="1" s="1"/>
  <c r="AI308" i="1"/>
  <c r="AJ308" i="1"/>
  <c r="CR308" i="1"/>
  <c r="CS308" i="1"/>
  <c r="CU308" i="1"/>
  <c r="T308" i="1" s="1"/>
  <c r="CW308" i="1"/>
  <c r="V308" i="1" s="1"/>
  <c r="CX308" i="1"/>
  <c r="W308" i="1" s="1"/>
  <c r="GL308" i="1"/>
  <c r="GN308" i="1"/>
  <c r="GP308" i="1"/>
  <c r="GV308" i="1"/>
  <c r="HC308" i="1" s="1"/>
  <c r="GX308" i="1" s="1"/>
  <c r="C309" i="1"/>
  <c r="D309" i="1"/>
  <c r="S309" i="1"/>
  <c r="AC309" i="1"/>
  <c r="AE309" i="1"/>
  <c r="AF309" i="1"/>
  <c r="AG309" i="1"/>
  <c r="CU309" i="1" s="1"/>
  <c r="T309" i="1" s="1"/>
  <c r="AH309" i="1"/>
  <c r="CV309" i="1" s="1"/>
  <c r="U309" i="1" s="1"/>
  <c r="AI309" i="1"/>
  <c r="CW309" i="1" s="1"/>
  <c r="V309" i="1" s="1"/>
  <c r="AJ309" i="1"/>
  <c r="CX309" i="1" s="1"/>
  <c r="W309" i="1" s="1"/>
  <c r="CT309" i="1"/>
  <c r="GL309" i="1"/>
  <c r="GN309" i="1"/>
  <c r="GP309" i="1"/>
  <c r="GV309" i="1"/>
  <c r="HC309" i="1"/>
  <c r="GX309" i="1" s="1"/>
  <c r="I310" i="1"/>
  <c r="P310" i="1"/>
  <c r="Q310" i="1"/>
  <c r="CP310" i="1" s="1"/>
  <c r="O310" i="1" s="1"/>
  <c r="S310" i="1"/>
  <c r="U310" i="1"/>
  <c r="V310" i="1"/>
  <c r="AC310" i="1"/>
  <c r="AE310" i="1"/>
  <c r="CS310" i="1" s="1"/>
  <c r="AF310" i="1"/>
  <c r="CT310" i="1" s="1"/>
  <c r="AG310" i="1"/>
  <c r="AH310" i="1"/>
  <c r="AI310" i="1"/>
  <c r="AJ310" i="1"/>
  <c r="CR310" i="1"/>
  <c r="CU310" i="1"/>
  <c r="T310" i="1" s="1"/>
  <c r="CV310" i="1"/>
  <c r="CW310" i="1"/>
  <c r="CX310" i="1"/>
  <c r="W310" i="1" s="1"/>
  <c r="GL310" i="1"/>
  <c r="GN310" i="1"/>
  <c r="GP310" i="1"/>
  <c r="GV310" i="1"/>
  <c r="HC310" i="1" s="1"/>
  <c r="GX310" i="1" s="1"/>
  <c r="I311" i="1"/>
  <c r="Q311" i="1"/>
  <c r="R311" i="1"/>
  <c r="T311" i="1"/>
  <c r="W311" i="1"/>
  <c r="AC311" i="1"/>
  <c r="P311" i="1" s="1"/>
  <c r="AE311" i="1"/>
  <c r="AD311" i="1" s="1"/>
  <c r="AF311" i="1"/>
  <c r="CT311" i="1" s="1"/>
  <c r="AG311" i="1"/>
  <c r="CU311" i="1" s="1"/>
  <c r="AH311" i="1"/>
  <c r="AI311" i="1"/>
  <c r="CW311" i="1" s="1"/>
  <c r="V311" i="1" s="1"/>
  <c r="AJ311" i="1"/>
  <c r="CQ311" i="1"/>
  <c r="CR311" i="1"/>
  <c r="CS311" i="1"/>
  <c r="CV311" i="1"/>
  <c r="U311" i="1" s="1"/>
  <c r="CX311" i="1"/>
  <c r="GL311" i="1"/>
  <c r="GN311" i="1"/>
  <c r="GP311" i="1"/>
  <c r="GV311" i="1"/>
  <c r="HC311" i="1" s="1"/>
  <c r="GX311" i="1" s="1"/>
  <c r="C312" i="1"/>
  <c r="D312" i="1"/>
  <c r="I312" i="1"/>
  <c r="Q312" i="1" s="1"/>
  <c r="K312" i="1"/>
  <c r="R312" i="1"/>
  <c r="T312" i="1"/>
  <c r="V312" i="1"/>
  <c r="AC312" i="1"/>
  <c r="CQ312" i="1" s="1"/>
  <c r="AD312" i="1"/>
  <c r="AE312" i="1"/>
  <c r="CS312" i="1" s="1"/>
  <c r="AF312" i="1"/>
  <c r="S312" i="1" s="1"/>
  <c r="AG312" i="1"/>
  <c r="AH312" i="1"/>
  <c r="AI312" i="1"/>
  <c r="AJ312" i="1"/>
  <c r="CX312" i="1" s="1"/>
  <c r="W312" i="1" s="1"/>
  <c r="CR312" i="1"/>
  <c r="CT312" i="1"/>
  <c r="CU312" i="1"/>
  <c r="CV312" i="1"/>
  <c r="CW312" i="1"/>
  <c r="GL312" i="1"/>
  <c r="GN312" i="1"/>
  <c r="GP312" i="1"/>
  <c r="GV312" i="1"/>
  <c r="HC312" i="1"/>
  <c r="GX312" i="1" s="1"/>
  <c r="C313" i="1"/>
  <c r="D313" i="1"/>
  <c r="I313" i="1"/>
  <c r="K313" i="1"/>
  <c r="AC313" i="1"/>
  <c r="AD313" i="1"/>
  <c r="AE313" i="1"/>
  <c r="AF313" i="1"/>
  <c r="AG313" i="1"/>
  <c r="CU313" i="1" s="1"/>
  <c r="AH313" i="1"/>
  <c r="AI313" i="1"/>
  <c r="AJ313" i="1"/>
  <c r="CQ313" i="1"/>
  <c r="CV313" i="1"/>
  <c r="CW313" i="1"/>
  <c r="CX313" i="1"/>
  <c r="GL313" i="1"/>
  <c r="GN313" i="1"/>
  <c r="FT357" i="1" s="1"/>
  <c r="GP313" i="1"/>
  <c r="GV313" i="1"/>
  <c r="HC313" i="1" s="1"/>
  <c r="GX313" i="1" s="1"/>
  <c r="C314" i="1"/>
  <c r="D314" i="1"/>
  <c r="I314" i="1"/>
  <c r="T314" i="1" s="1"/>
  <c r="K314" i="1"/>
  <c r="Q314" i="1"/>
  <c r="U314" i="1"/>
  <c r="W314" i="1"/>
  <c r="AC314" i="1"/>
  <c r="AE314" i="1"/>
  <c r="CS314" i="1" s="1"/>
  <c r="AF314" i="1"/>
  <c r="AG314" i="1"/>
  <c r="AH314" i="1"/>
  <c r="AI314" i="1"/>
  <c r="AJ314" i="1"/>
  <c r="CX314" i="1" s="1"/>
  <c r="CQ314" i="1"/>
  <c r="CR314" i="1"/>
  <c r="CU314" i="1"/>
  <c r="CV314" i="1"/>
  <c r="CW314" i="1"/>
  <c r="V314" i="1" s="1"/>
  <c r="GL314" i="1"/>
  <c r="GN314" i="1"/>
  <c r="GP314" i="1"/>
  <c r="GV314" i="1"/>
  <c r="HC314" i="1" s="1"/>
  <c r="GX314" i="1" s="1"/>
  <c r="C315" i="1"/>
  <c r="D315" i="1"/>
  <c r="I315" i="1"/>
  <c r="K315" i="1"/>
  <c r="Q315" i="1"/>
  <c r="R315" i="1"/>
  <c r="S315" i="1"/>
  <c r="AC315" i="1"/>
  <c r="CQ315" i="1" s="1"/>
  <c r="AD315" i="1"/>
  <c r="AE315" i="1"/>
  <c r="AF315" i="1"/>
  <c r="CT315" i="1" s="1"/>
  <c r="AG315" i="1"/>
  <c r="CU315" i="1" s="1"/>
  <c r="T315" i="1" s="1"/>
  <c r="AH315" i="1"/>
  <c r="AI315" i="1"/>
  <c r="CW315" i="1" s="1"/>
  <c r="V315" i="1" s="1"/>
  <c r="AJ315" i="1"/>
  <c r="CR315" i="1"/>
  <c r="CS315" i="1"/>
  <c r="CV315" i="1"/>
  <c r="U315" i="1" s="1"/>
  <c r="CX315" i="1"/>
  <c r="W315" i="1" s="1"/>
  <c r="GL315" i="1"/>
  <c r="GN315" i="1"/>
  <c r="GP315" i="1"/>
  <c r="GV315" i="1"/>
  <c r="HC315" i="1"/>
  <c r="GX315" i="1" s="1"/>
  <c r="P316" i="1"/>
  <c r="Q316" i="1"/>
  <c r="R316" i="1"/>
  <c r="X316" i="1"/>
  <c r="AC316" i="1"/>
  <c r="AE316" i="1"/>
  <c r="AF316" i="1"/>
  <c r="S316" i="1" s="1"/>
  <c r="AG316" i="1"/>
  <c r="CU316" i="1" s="1"/>
  <c r="T316" i="1" s="1"/>
  <c r="AH316" i="1"/>
  <c r="AI316" i="1"/>
  <c r="AJ316" i="1"/>
  <c r="CQ316" i="1"/>
  <c r="CT316" i="1"/>
  <c r="CV316" i="1"/>
  <c r="U316" i="1" s="1"/>
  <c r="CW316" i="1"/>
  <c r="V316" i="1" s="1"/>
  <c r="CX316" i="1"/>
  <c r="W316" i="1" s="1"/>
  <c r="GL316" i="1"/>
  <c r="GN316" i="1"/>
  <c r="GP316" i="1"/>
  <c r="GV316" i="1"/>
  <c r="HC316" i="1" s="1"/>
  <c r="GX316" i="1"/>
  <c r="P317" i="1"/>
  <c r="S317" i="1"/>
  <c r="Y317" i="1" s="1"/>
  <c r="V317" i="1"/>
  <c r="W317" i="1"/>
  <c r="AC317" i="1"/>
  <c r="AE317" i="1"/>
  <c r="Q317" i="1" s="1"/>
  <c r="CP317" i="1" s="1"/>
  <c r="O317" i="1" s="1"/>
  <c r="AF317" i="1"/>
  <c r="AG317" i="1"/>
  <c r="AH317" i="1"/>
  <c r="AI317" i="1"/>
  <c r="CW317" i="1" s="1"/>
  <c r="AJ317" i="1"/>
  <c r="CQ317" i="1"/>
  <c r="CS317" i="1"/>
  <c r="CT317" i="1"/>
  <c r="CU317" i="1"/>
  <c r="T317" i="1" s="1"/>
  <c r="CV317" i="1"/>
  <c r="U317" i="1" s="1"/>
  <c r="CX317" i="1"/>
  <c r="GL317" i="1"/>
  <c r="GN317" i="1"/>
  <c r="GP317" i="1"/>
  <c r="GV317" i="1"/>
  <c r="HC317" i="1" s="1"/>
  <c r="GX317" i="1" s="1"/>
  <c r="P318" i="1"/>
  <c r="CP318" i="1" s="1"/>
  <c r="O318" i="1" s="1"/>
  <c r="Q318" i="1"/>
  <c r="S318" i="1"/>
  <c r="CZ318" i="1" s="1"/>
  <c r="V318" i="1"/>
  <c r="AC318" i="1"/>
  <c r="AE318" i="1"/>
  <c r="AF318" i="1"/>
  <c r="CT318" i="1" s="1"/>
  <c r="AG318" i="1"/>
  <c r="AH318" i="1"/>
  <c r="AI318" i="1"/>
  <c r="AJ318" i="1"/>
  <c r="CX318" i="1" s="1"/>
  <c r="W318" i="1" s="1"/>
  <c r="CQ318" i="1"/>
  <c r="CR318" i="1"/>
  <c r="CU318" i="1"/>
  <c r="T318" i="1" s="1"/>
  <c r="CV318" i="1"/>
  <c r="U318" i="1" s="1"/>
  <c r="CW318" i="1"/>
  <c r="GL318" i="1"/>
  <c r="GN318" i="1"/>
  <c r="GP318" i="1"/>
  <c r="GV318" i="1"/>
  <c r="HC318" i="1"/>
  <c r="GX318" i="1" s="1"/>
  <c r="Q319" i="1"/>
  <c r="W319" i="1"/>
  <c r="AC319" i="1"/>
  <c r="AD319" i="1"/>
  <c r="AE319" i="1"/>
  <c r="R319" i="1" s="1"/>
  <c r="AF319" i="1"/>
  <c r="S319" i="1" s="1"/>
  <c r="AG319" i="1"/>
  <c r="AH319" i="1"/>
  <c r="AI319" i="1"/>
  <c r="CW319" i="1" s="1"/>
  <c r="V319" i="1" s="1"/>
  <c r="AJ319" i="1"/>
  <c r="CR319" i="1"/>
  <c r="CT319" i="1"/>
  <c r="CU319" i="1"/>
  <c r="T319" i="1" s="1"/>
  <c r="CV319" i="1"/>
  <c r="U319" i="1" s="1"/>
  <c r="CX319" i="1"/>
  <c r="GL319" i="1"/>
  <c r="GN319" i="1"/>
  <c r="GP319" i="1"/>
  <c r="GV319" i="1"/>
  <c r="HC319" i="1"/>
  <c r="GX319" i="1" s="1"/>
  <c r="C320" i="1"/>
  <c r="D320" i="1"/>
  <c r="I320" i="1"/>
  <c r="K320" i="1"/>
  <c r="R320" i="1"/>
  <c r="S320" i="1"/>
  <c r="U320" i="1"/>
  <c r="V320" i="1"/>
  <c r="AC320" i="1"/>
  <c r="CQ320" i="1" s="1"/>
  <c r="AD320" i="1"/>
  <c r="AE320" i="1"/>
  <c r="AF320" i="1"/>
  <c r="AG320" i="1"/>
  <c r="AH320" i="1"/>
  <c r="CV320" i="1" s="1"/>
  <c r="AI320" i="1"/>
  <c r="CW320" i="1" s="1"/>
  <c r="AJ320" i="1"/>
  <c r="CX320" i="1" s="1"/>
  <c r="W320" i="1" s="1"/>
  <c r="CR320" i="1"/>
  <c r="CS320" i="1"/>
  <c r="CT320" i="1"/>
  <c r="CU320" i="1"/>
  <c r="T320" i="1" s="1"/>
  <c r="CY320" i="1"/>
  <c r="GL320" i="1"/>
  <c r="BZ357" i="1" s="1"/>
  <c r="GN320" i="1"/>
  <c r="GP320" i="1"/>
  <c r="GV320" i="1"/>
  <c r="HC320" i="1" s="1"/>
  <c r="GX320" i="1"/>
  <c r="C321" i="1"/>
  <c r="D321" i="1"/>
  <c r="I321" i="1"/>
  <c r="K321" i="1"/>
  <c r="P321" i="1"/>
  <c r="Q321" i="1"/>
  <c r="R321" i="1"/>
  <c r="AC321" i="1"/>
  <c r="CQ321" i="1" s="1"/>
  <c r="AE321" i="1"/>
  <c r="AF321" i="1"/>
  <c r="S321" i="1" s="1"/>
  <c r="AG321" i="1"/>
  <c r="CU321" i="1" s="1"/>
  <c r="T321" i="1" s="1"/>
  <c r="AH321" i="1"/>
  <c r="AI321" i="1"/>
  <c r="AJ321" i="1"/>
  <c r="CT321" i="1"/>
  <c r="CV321" i="1"/>
  <c r="U321" i="1" s="1"/>
  <c r="CW321" i="1"/>
  <c r="V321" i="1" s="1"/>
  <c r="CX321" i="1"/>
  <c r="W321" i="1" s="1"/>
  <c r="GL321" i="1"/>
  <c r="GN321" i="1"/>
  <c r="GP321" i="1"/>
  <c r="GV321" i="1"/>
  <c r="HC321" i="1"/>
  <c r="GX321" i="1" s="1"/>
  <c r="C322" i="1"/>
  <c r="D322" i="1"/>
  <c r="I322" i="1"/>
  <c r="P322" i="1" s="1"/>
  <c r="K322" i="1"/>
  <c r="R322" i="1"/>
  <c r="U322" i="1"/>
  <c r="W322" i="1"/>
  <c r="AC322" i="1"/>
  <c r="AE322" i="1"/>
  <c r="CS322" i="1" s="1"/>
  <c r="AF322" i="1"/>
  <c r="AG322" i="1"/>
  <c r="AH322" i="1"/>
  <c r="CV322" i="1" s="1"/>
  <c r="AI322" i="1"/>
  <c r="CW322" i="1" s="1"/>
  <c r="V322" i="1" s="1"/>
  <c r="AJ322" i="1"/>
  <c r="CQ322" i="1"/>
  <c r="CR322" i="1"/>
  <c r="CU322" i="1"/>
  <c r="T322" i="1" s="1"/>
  <c r="CX322" i="1"/>
  <c r="GL322" i="1"/>
  <c r="GN322" i="1"/>
  <c r="GP322" i="1"/>
  <c r="GV322" i="1"/>
  <c r="GX322" i="1"/>
  <c r="HC322" i="1"/>
  <c r="C323" i="1"/>
  <c r="D323" i="1"/>
  <c r="I323" i="1"/>
  <c r="K323" i="1"/>
  <c r="Q323" i="1"/>
  <c r="R323" i="1"/>
  <c r="AC323" i="1"/>
  <c r="AE323" i="1"/>
  <c r="AF323" i="1"/>
  <c r="AG323" i="1"/>
  <c r="CU323" i="1" s="1"/>
  <c r="T323" i="1" s="1"/>
  <c r="AH323" i="1"/>
  <c r="AI323" i="1"/>
  <c r="AJ323" i="1"/>
  <c r="CV323" i="1"/>
  <c r="U323" i="1" s="1"/>
  <c r="CW323" i="1"/>
  <c r="V323" i="1" s="1"/>
  <c r="CX323" i="1"/>
  <c r="W323" i="1" s="1"/>
  <c r="GL323" i="1"/>
  <c r="GN323" i="1"/>
  <c r="GP323" i="1"/>
  <c r="GV323" i="1"/>
  <c r="HC323" i="1" s="1"/>
  <c r="GX323" i="1" s="1"/>
  <c r="P324" i="1"/>
  <c r="R324" i="1"/>
  <c r="AC324" i="1"/>
  <c r="CQ324" i="1" s="1"/>
  <c r="AD324" i="1"/>
  <c r="AE324" i="1"/>
  <c r="Q324" i="1" s="1"/>
  <c r="AF324" i="1"/>
  <c r="AG324" i="1"/>
  <c r="AH324" i="1"/>
  <c r="CV324" i="1" s="1"/>
  <c r="U324" i="1" s="1"/>
  <c r="AI324" i="1"/>
  <c r="CW324" i="1" s="1"/>
  <c r="V324" i="1" s="1"/>
  <c r="AJ324" i="1"/>
  <c r="CX324" i="1" s="1"/>
  <c r="W324" i="1" s="1"/>
  <c r="CS324" i="1"/>
  <c r="CU324" i="1"/>
  <c r="T324" i="1" s="1"/>
  <c r="GL324" i="1"/>
  <c r="GN324" i="1"/>
  <c r="CB357" i="1" s="1"/>
  <c r="GP324" i="1"/>
  <c r="GV324" i="1"/>
  <c r="HC324" i="1" s="1"/>
  <c r="GX324" i="1" s="1"/>
  <c r="R325" i="1"/>
  <c r="U325" i="1"/>
  <c r="W325" i="1"/>
  <c r="AC325" i="1"/>
  <c r="AE325" i="1"/>
  <c r="CS325" i="1" s="1"/>
  <c r="AF325" i="1"/>
  <c r="AG325" i="1"/>
  <c r="CU325" i="1" s="1"/>
  <c r="T325" i="1" s="1"/>
  <c r="AH325" i="1"/>
  <c r="AI325" i="1"/>
  <c r="AJ325" i="1"/>
  <c r="CR325" i="1"/>
  <c r="CV325" i="1"/>
  <c r="CW325" i="1"/>
  <c r="V325" i="1" s="1"/>
  <c r="CX325" i="1"/>
  <c r="GL325" i="1"/>
  <c r="GN325" i="1"/>
  <c r="GP325" i="1"/>
  <c r="GV325" i="1"/>
  <c r="HC325" i="1" s="1"/>
  <c r="GX325" i="1" s="1"/>
  <c r="R326" i="1"/>
  <c r="T326" i="1"/>
  <c r="U326" i="1"/>
  <c r="X326" i="1"/>
  <c r="AC326" i="1"/>
  <c r="AD326" i="1"/>
  <c r="AE326" i="1"/>
  <c r="CR326" i="1" s="1"/>
  <c r="AF326" i="1"/>
  <c r="S326" i="1" s="1"/>
  <c r="Y326" i="1" s="1"/>
  <c r="AG326" i="1"/>
  <c r="AH326" i="1"/>
  <c r="CV326" i="1" s="1"/>
  <c r="AI326" i="1"/>
  <c r="AJ326" i="1"/>
  <c r="CX326" i="1" s="1"/>
  <c r="W326" i="1" s="1"/>
  <c r="CS326" i="1"/>
  <c r="CU326" i="1"/>
  <c r="CW326" i="1"/>
  <c r="V326" i="1" s="1"/>
  <c r="CY326" i="1"/>
  <c r="GL326" i="1"/>
  <c r="GN326" i="1"/>
  <c r="GP326" i="1"/>
  <c r="GV326" i="1"/>
  <c r="HC326" i="1" s="1"/>
  <c r="GX326" i="1" s="1"/>
  <c r="R327" i="1"/>
  <c r="U327" i="1"/>
  <c r="AC327" i="1"/>
  <c r="AE327" i="1"/>
  <c r="Q327" i="1" s="1"/>
  <c r="AF327" i="1"/>
  <c r="S327" i="1" s="1"/>
  <c r="AG327" i="1"/>
  <c r="CU327" i="1" s="1"/>
  <c r="T327" i="1" s="1"/>
  <c r="AH327" i="1"/>
  <c r="AI327" i="1"/>
  <c r="AJ327" i="1"/>
  <c r="CT327" i="1"/>
  <c r="CV327" i="1"/>
  <c r="CW327" i="1"/>
  <c r="V327" i="1" s="1"/>
  <c r="CX327" i="1"/>
  <c r="W327" i="1" s="1"/>
  <c r="GL327" i="1"/>
  <c r="GN327" i="1"/>
  <c r="GP327" i="1"/>
  <c r="GV327" i="1"/>
  <c r="HC327" i="1"/>
  <c r="GX327" i="1" s="1"/>
  <c r="R328" i="1"/>
  <c r="X328" i="1"/>
  <c r="AB328" i="1"/>
  <c r="AC328" i="1"/>
  <c r="AD328" i="1"/>
  <c r="AE328" i="1"/>
  <c r="Q328" i="1" s="1"/>
  <c r="AF328" i="1"/>
  <c r="S328" i="1" s="1"/>
  <c r="AG328" i="1"/>
  <c r="AH328" i="1"/>
  <c r="CV328" i="1" s="1"/>
  <c r="U328" i="1" s="1"/>
  <c r="AI328" i="1"/>
  <c r="AJ328" i="1"/>
  <c r="CX328" i="1" s="1"/>
  <c r="W328" i="1" s="1"/>
  <c r="CS328" i="1"/>
  <c r="CT328" i="1"/>
  <c r="CU328" i="1"/>
  <c r="T328" i="1" s="1"/>
  <c r="CW328" i="1"/>
  <c r="V328" i="1" s="1"/>
  <c r="CZ328" i="1"/>
  <c r="GL328" i="1"/>
  <c r="GN328" i="1"/>
  <c r="GP328" i="1"/>
  <c r="GV328" i="1"/>
  <c r="HC328" i="1" s="1"/>
  <c r="GX328" i="1"/>
  <c r="R329" i="1"/>
  <c r="U329" i="1"/>
  <c r="W329" i="1"/>
  <c r="X329" i="1"/>
  <c r="Y329" i="1"/>
  <c r="AC329" i="1"/>
  <c r="AE329" i="1"/>
  <c r="CS329" i="1" s="1"/>
  <c r="AF329" i="1"/>
  <c r="S329" i="1" s="1"/>
  <c r="CY329" i="1" s="1"/>
  <c r="AG329" i="1"/>
  <c r="CU329" i="1" s="1"/>
  <c r="T329" i="1" s="1"/>
  <c r="AH329" i="1"/>
  <c r="AI329" i="1"/>
  <c r="CW329" i="1" s="1"/>
  <c r="V329" i="1" s="1"/>
  <c r="AJ329" i="1"/>
  <c r="CQ329" i="1"/>
  <c r="CR329" i="1"/>
  <c r="CT329" i="1"/>
  <c r="CV329" i="1"/>
  <c r="CX329" i="1"/>
  <c r="CZ329" i="1"/>
  <c r="GL329" i="1"/>
  <c r="GN329" i="1"/>
  <c r="GP329" i="1"/>
  <c r="GV329" i="1"/>
  <c r="HC329" i="1" s="1"/>
  <c r="GX329" i="1" s="1"/>
  <c r="C330" i="1"/>
  <c r="D330" i="1"/>
  <c r="I330" i="1"/>
  <c r="K330" i="1"/>
  <c r="P330" i="1"/>
  <c r="T330" i="1"/>
  <c r="W330" i="1"/>
  <c r="AC330" i="1"/>
  <c r="AE330" i="1"/>
  <c r="AF330" i="1"/>
  <c r="AG330" i="1"/>
  <c r="AH330" i="1"/>
  <c r="AI330" i="1"/>
  <c r="AJ330" i="1"/>
  <c r="CX330" i="1" s="1"/>
  <c r="CQ330" i="1"/>
  <c r="CU330" i="1"/>
  <c r="CV330" i="1"/>
  <c r="U330" i="1" s="1"/>
  <c r="CW330" i="1"/>
  <c r="V330" i="1" s="1"/>
  <c r="GL330" i="1"/>
  <c r="GN330" i="1"/>
  <c r="GP330" i="1"/>
  <c r="GV330" i="1"/>
  <c r="HC330" i="1"/>
  <c r="GX330" i="1" s="1"/>
  <c r="C331" i="1"/>
  <c r="D331" i="1"/>
  <c r="I331" i="1"/>
  <c r="K331" i="1"/>
  <c r="P331" i="1"/>
  <c r="S331" i="1"/>
  <c r="U331" i="1"/>
  <c r="AC331" i="1"/>
  <c r="AD331" i="1"/>
  <c r="AE331" i="1"/>
  <c r="CS331" i="1" s="1"/>
  <c r="AF331" i="1"/>
  <c r="AG331" i="1"/>
  <c r="CU331" i="1" s="1"/>
  <c r="T331" i="1" s="1"/>
  <c r="AH331" i="1"/>
  <c r="AI331" i="1"/>
  <c r="CW331" i="1" s="1"/>
  <c r="V331" i="1" s="1"/>
  <c r="AJ331" i="1"/>
  <c r="CX331" i="1" s="1"/>
  <c r="W331" i="1" s="1"/>
  <c r="CR331" i="1"/>
  <c r="CT331" i="1"/>
  <c r="CV331" i="1"/>
  <c r="GL331" i="1"/>
  <c r="GN331" i="1"/>
  <c r="GP331" i="1"/>
  <c r="GV331" i="1"/>
  <c r="HC331" i="1" s="1"/>
  <c r="GX331" i="1" s="1"/>
  <c r="P332" i="1"/>
  <c r="R332" i="1"/>
  <c r="T332" i="1"/>
  <c r="V332" i="1"/>
  <c r="AC332" i="1"/>
  <c r="AD332" i="1"/>
  <c r="AB332" i="1" s="1"/>
  <c r="AE332" i="1"/>
  <c r="Q332" i="1" s="1"/>
  <c r="AF332" i="1"/>
  <c r="AG332" i="1"/>
  <c r="AH332" i="1"/>
  <c r="CV332" i="1" s="1"/>
  <c r="U332" i="1" s="1"/>
  <c r="AI332" i="1"/>
  <c r="AJ332" i="1"/>
  <c r="CQ332" i="1"/>
  <c r="CR332" i="1"/>
  <c r="CS332" i="1"/>
  <c r="CU332" i="1"/>
  <c r="CW332" i="1"/>
  <c r="CX332" i="1"/>
  <c r="W332" i="1" s="1"/>
  <c r="GL332" i="1"/>
  <c r="GN332" i="1"/>
  <c r="GP332" i="1"/>
  <c r="GV332" i="1"/>
  <c r="HC332" i="1" s="1"/>
  <c r="GX332" i="1"/>
  <c r="Q333" i="1"/>
  <c r="S333" i="1"/>
  <c r="U333" i="1"/>
  <c r="V333" i="1"/>
  <c r="Y333" i="1"/>
  <c r="AC333" i="1"/>
  <c r="P333" i="1" s="1"/>
  <c r="CP333" i="1" s="1"/>
  <c r="O333" i="1" s="1"/>
  <c r="AD333" i="1"/>
  <c r="AE333" i="1"/>
  <c r="AF333" i="1"/>
  <c r="AG333" i="1"/>
  <c r="AH333" i="1"/>
  <c r="AI333" i="1"/>
  <c r="CW333" i="1" s="1"/>
  <c r="AJ333" i="1"/>
  <c r="CX333" i="1" s="1"/>
  <c r="W333" i="1" s="1"/>
  <c r="CR333" i="1"/>
  <c r="CT333" i="1"/>
  <c r="CU333" i="1"/>
  <c r="T333" i="1" s="1"/>
  <c r="CV333" i="1"/>
  <c r="CZ333" i="1"/>
  <c r="GL333" i="1"/>
  <c r="GN333" i="1"/>
  <c r="GP333" i="1"/>
  <c r="GV333" i="1"/>
  <c r="GX333" i="1"/>
  <c r="HC333" i="1"/>
  <c r="P334" i="1"/>
  <c r="CP334" i="1" s="1"/>
  <c r="O334" i="1" s="1"/>
  <c r="R334" i="1"/>
  <c r="S334" i="1"/>
  <c r="AC334" i="1"/>
  <c r="AD334" i="1"/>
  <c r="AB334" i="1" s="1"/>
  <c r="AE334" i="1"/>
  <c r="Q334" i="1" s="1"/>
  <c r="AF334" i="1"/>
  <c r="CT334" i="1" s="1"/>
  <c r="AG334" i="1"/>
  <c r="AH334" i="1"/>
  <c r="CV334" i="1" s="1"/>
  <c r="U334" i="1" s="1"/>
  <c r="AI334" i="1"/>
  <c r="AJ334" i="1"/>
  <c r="CX334" i="1" s="1"/>
  <c r="W334" i="1" s="1"/>
  <c r="CQ334" i="1"/>
  <c r="CR334" i="1"/>
  <c r="CS334" i="1"/>
  <c r="CU334" i="1"/>
  <c r="T334" i="1" s="1"/>
  <c r="CW334" i="1"/>
  <c r="V334" i="1" s="1"/>
  <c r="GL334" i="1"/>
  <c r="GN334" i="1"/>
  <c r="GP334" i="1"/>
  <c r="GV334" i="1"/>
  <c r="HC334" i="1" s="1"/>
  <c r="GX334" i="1" s="1"/>
  <c r="S335" i="1"/>
  <c r="AC335" i="1"/>
  <c r="AE335" i="1"/>
  <c r="AF335" i="1"/>
  <c r="AG335" i="1"/>
  <c r="CU335" i="1" s="1"/>
  <c r="T335" i="1" s="1"/>
  <c r="AH335" i="1"/>
  <c r="AI335" i="1"/>
  <c r="CW335" i="1" s="1"/>
  <c r="V335" i="1" s="1"/>
  <c r="AJ335" i="1"/>
  <c r="CT335" i="1"/>
  <c r="CV335" i="1"/>
  <c r="U335" i="1" s="1"/>
  <c r="CX335" i="1"/>
  <c r="W335" i="1" s="1"/>
  <c r="GL335" i="1"/>
  <c r="GN335" i="1"/>
  <c r="GP335" i="1"/>
  <c r="GV335" i="1"/>
  <c r="HC335" i="1" s="1"/>
  <c r="GX335" i="1" s="1"/>
  <c r="P336" i="1"/>
  <c r="R336" i="1"/>
  <c r="S336" i="1"/>
  <c r="T336" i="1"/>
  <c r="AC336" i="1"/>
  <c r="AD336" i="1"/>
  <c r="AB336" i="1" s="1"/>
  <c r="AE336" i="1"/>
  <c r="Q336" i="1" s="1"/>
  <c r="AF336" i="1"/>
  <c r="CT336" i="1" s="1"/>
  <c r="AG336" i="1"/>
  <c r="AH336" i="1"/>
  <c r="CV336" i="1" s="1"/>
  <c r="U336" i="1" s="1"/>
  <c r="AI336" i="1"/>
  <c r="AJ336" i="1"/>
  <c r="CX336" i="1" s="1"/>
  <c r="W336" i="1" s="1"/>
  <c r="CQ336" i="1"/>
  <c r="CR336" i="1"/>
  <c r="CS336" i="1"/>
  <c r="CU336" i="1"/>
  <c r="CW336" i="1"/>
  <c r="V336" i="1" s="1"/>
  <c r="GL336" i="1"/>
  <c r="GN336" i="1"/>
  <c r="GP336" i="1"/>
  <c r="GV336" i="1"/>
  <c r="HC336" i="1" s="1"/>
  <c r="GX336" i="1" s="1"/>
  <c r="S337" i="1"/>
  <c r="Y337" i="1" s="1"/>
  <c r="AC337" i="1"/>
  <c r="AD337" i="1"/>
  <c r="AE337" i="1"/>
  <c r="AF337" i="1"/>
  <c r="AG337" i="1"/>
  <c r="CU337" i="1" s="1"/>
  <c r="T337" i="1" s="1"/>
  <c r="AH337" i="1"/>
  <c r="AI337" i="1"/>
  <c r="CW337" i="1" s="1"/>
  <c r="V337" i="1" s="1"/>
  <c r="AJ337" i="1"/>
  <c r="CT337" i="1"/>
  <c r="CV337" i="1"/>
  <c r="U337" i="1" s="1"/>
  <c r="CX337" i="1"/>
  <c r="W337" i="1" s="1"/>
  <c r="CZ337" i="1"/>
  <c r="GL337" i="1"/>
  <c r="GN337" i="1"/>
  <c r="GP337" i="1"/>
  <c r="GV337" i="1"/>
  <c r="HC337" i="1" s="1"/>
  <c r="GX337" i="1" s="1"/>
  <c r="C338" i="1"/>
  <c r="D338" i="1"/>
  <c r="I338" i="1"/>
  <c r="CU591" i="3" s="1"/>
  <c r="K338" i="1"/>
  <c r="P338" i="1"/>
  <c r="R338" i="1"/>
  <c r="U338" i="1"/>
  <c r="V338" i="1"/>
  <c r="AC338" i="1"/>
  <c r="AD338" i="1"/>
  <c r="AB338" i="1" s="1"/>
  <c r="AE338" i="1"/>
  <c r="CR338" i="1" s="1"/>
  <c r="AF338" i="1"/>
  <c r="AG338" i="1"/>
  <c r="AH338" i="1"/>
  <c r="CV338" i="1" s="1"/>
  <c r="AI338" i="1"/>
  <c r="AJ338" i="1"/>
  <c r="CX338" i="1" s="1"/>
  <c r="W338" i="1" s="1"/>
  <c r="CQ338" i="1"/>
  <c r="CS338" i="1"/>
  <c r="CU338" i="1"/>
  <c r="T338" i="1" s="1"/>
  <c r="CW338" i="1"/>
  <c r="GL338" i="1"/>
  <c r="GN338" i="1"/>
  <c r="GP338" i="1"/>
  <c r="GV338" i="1"/>
  <c r="HC338" i="1" s="1"/>
  <c r="GX338" i="1"/>
  <c r="C339" i="1"/>
  <c r="D339" i="1"/>
  <c r="I339" i="1"/>
  <c r="K339" i="1"/>
  <c r="Q339" i="1"/>
  <c r="S339" i="1"/>
  <c r="T339" i="1"/>
  <c r="AC339" i="1"/>
  <c r="AE339" i="1"/>
  <c r="AD339" i="1" s="1"/>
  <c r="AF339" i="1"/>
  <c r="AG339" i="1"/>
  <c r="CU339" i="1" s="1"/>
  <c r="AH339" i="1"/>
  <c r="AI339" i="1"/>
  <c r="CW339" i="1" s="1"/>
  <c r="V339" i="1" s="1"/>
  <c r="AJ339" i="1"/>
  <c r="CT339" i="1"/>
  <c r="CV339" i="1"/>
  <c r="U339" i="1" s="1"/>
  <c r="CX339" i="1"/>
  <c r="W339" i="1" s="1"/>
  <c r="GL339" i="1"/>
  <c r="GN339" i="1"/>
  <c r="GP339" i="1"/>
  <c r="GV339" i="1"/>
  <c r="HC339" i="1"/>
  <c r="GX339" i="1" s="1"/>
  <c r="P340" i="1"/>
  <c r="Q340" i="1"/>
  <c r="R340" i="1"/>
  <c r="AC340" i="1"/>
  <c r="AD340" i="1"/>
  <c r="AB340" i="1" s="1"/>
  <c r="AE340" i="1"/>
  <c r="CR340" i="1" s="1"/>
  <c r="AF340" i="1"/>
  <c r="AG340" i="1"/>
  <c r="AH340" i="1"/>
  <c r="AI340" i="1"/>
  <c r="AJ340" i="1"/>
  <c r="CX340" i="1" s="1"/>
  <c r="W340" i="1" s="1"/>
  <c r="CQ340" i="1"/>
  <c r="CS340" i="1"/>
  <c r="CU340" i="1"/>
  <c r="T340" i="1" s="1"/>
  <c r="CV340" i="1"/>
  <c r="U340" i="1" s="1"/>
  <c r="CW340" i="1"/>
  <c r="V340" i="1" s="1"/>
  <c r="GL340" i="1"/>
  <c r="GN340" i="1"/>
  <c r="GP340" i="1"/>
  <c r="GV340" i="1"/>
  <c r="HC340" i="1"/>
  <c r="GX340" i="1" s="1"/>
  <c r="Q341" i="1"/>
  <c r="S341" i="1"/>
  <c r="T341" i="1"/>
  <c r="AC341" i="1"/>
  <c r="AE341" i="1"/>
  <c r="AF341" i="1"/>
  <c r="AG341" i="1"/>
  <c r="CU341" i="1" s="1"/>
  <c r="AH341" i="1"/>
  <c r="AI341" i="1"/>
  <c r="CW341" i="1" s="1"/>
  <c r="V341" i="1" s="1"/>
  <c r="AJ341" i="1"/>
  <c r="CT341" i="1"/>
  <c r="CV341" i="1"/>
  <c r="U341" i="1" s="1"/>
  <c r="CX341" i="1"/>
  <c r="W341" i="1" s="1"/>
  <c r="GL341" i="1"/>
  <c r="GN341" i="1"/>
  <c r="GP341" i="1"/>
  <c r="GV341" i="1"/>
  <c r="HC341" i="1"/>
  <c r="GX341" i="1" s="1"/>
  <c r="C342" i="1"/>
  <c r="D342" i="1"/>
  <c r="P342" i="1"/>
  <c r="CP342" i="1" s="1"/>
  <c r="O342" i="1" s="1"/>
  <c r="GM342" i="1" s="1"/>
  <c r="GO342" i="1" s="1"/>
  <c r="R342" i="1"/>
  <c r="V342" i="1"/>
  <c r="X342" i="1"/>
  <c r="AB342" i="1"/>
  <c r="AC342" i="1"/>
  <c r="AD342" i="1"/>
  <c r="AE342" i="1"/>
  <c r="Q342" i="1" s="1"/>
  <c r="AF342" i="1"/>
  <c r="S342" i="1" s="1"/>
  <c r="Y342" i="1" s="1"/>
  <c r="AG342" i="1"/>
  <c r="AH342" i="1"/>
  <c r="CV342" i="1" s="1"/>
  <c r="U342" i="1" s="1"/>
  <c r="AI342" i="1"/>
  <c r="AJ342" i="1"/>
  <c r="CX342" i="1" s="1"/>
  <c r="W342" i="1" s="1"/>
  <c r="CQ342" i="1"/>
  <c r="CS342" i="1"/>
  <c r="CT342" i="1"/>
  <c r="CU342" i="1"/>
  <c r="T342" i="1" s="1"/>
  <c r="CW342" i="1"/>
  <c r="CY342" i="1"/>
  <c r="GL342" i="1"/>
  <c r="GN342" i="1"/>
  <c r="GP342" i="1"/>
  <c r="GV342" i="1"/>
  <c r="HC342" i="1" s="1"/>
  <c r="GX342" i="1"/>
  <c r="C343" i="1"/>
  <c r="D343" i="1"/>
  <c r="P343" i="1"/>
  <c r="S343" i="1"/>
  <c r="CZ343" i="1" s="1"/>
  <c r="U343" i="1"/>
  <c r="V343" i="1"/>
  <c r="W343" i="1"/>
  <c r="Y343" i="1"/>
  <c r="AC343" i="1"/>
  <c r="AD343" i="1"/>
  <c r="AE343" i="1"/>
  <c r="AF343" i="1"/>
  <c r="AG343" i="1"/>
  <c r="CU343" i="1" s="1"/>
  <c r="T343" i="1" s="1"/>
  <c r="AH343" i="1"/>
  <c r="AI343" i="1"/>
  <c r="CW343" i="1" s="1"/>
  <c r="AJ343" i="1"/>
  <c r="CR343" i="1"/>
  <c r="CT343" i="1"/>
  <c r="CV343" i="1"/>
  <c r="CX343" i="1"/>
  <c r="GL343" i="1"/>
  <c r="FR357" i="1" s="1"/>
  <c r="GN343" i="1"/>
  <c r="GP343" i="1"/>
  <c r="GV343" i="1"/>
  <c r="HC343" i="1"/>
  <c r="GX343" i="1" s="1"/>
  <c r="C344" i="1"/>
  <c r="D344" i="1"/>
  <c r="P344" i="1"/>
  <c r="R344" i="1"/>
  <c r="T344" i="1"/>
  <c r="V344" i="1"/>
  <c r="AC344" i="1"/>
  <c r="AE344" i="1"/>
  <c r="CR344" i="1" s="1"/>
  <c r="AF344" i="1"/>
  <c r="AG344" i="1"/>
  <c r="AH344" i="1"/>
  <c r="AI344" i="1"/>
  <c r="AJ344" i="1"/>
  <c r="CX344" i="1" s="1"/>
  <c r="W344" i="1" s="1"/>
  <c r="CQ344" i="1"/>
  <c r="CU344" i="1"/>
  <c r="CV344" i="1"/>
  <c r="U344" i="1" s="1"/>
  <c r="CW344" i="1"/>
  <c r="GL344" i="1"/>
  <c r="GN344" i="1"/>
  <c r="GP344" i="1"/>
  <c r="GV344" i="1"/>
  <c r="GX344" i="1"/>
  <c r="HC344" i="1"/>
  <c r="C345" i="1"/>
  <c r="D345" i="1"/>
  <c r="Q345" i="1"/>
  <c r="R345" i="1"/>
  <c r="Y345" i="1"/>
  <c r="AC345" i="1"/>
  <c r="AE345" i="1"/>
  <c r="AF345" i="1"/>
  <c r="S345" i="1" s="1"/>
  <c r="X345" i="1" s="1"/>
  <c r="AG345" i="1"/>
  <c r="CU345" i="1" s="1"/>
  <c r="T345" i="1" s="1"/>
  <c r="AH345" i="1"/>
  <c r="AI345" i="1"/>
  <c r="AJ345" i="1"/>
  <c r="CR345" i="1"/>
  <c r="CT345" i="1"/>
  <c r="CV345" i="1"/>
  <c r="U345" i="1" s="1"/>
  <c r="CW345" i="1"/>
  <c r="V345" i="1" s="1"/>
  <c r="CX345" i="1"/>
  <c r="W345" i="1" s="1"/>
  <c r="GL345" i="1"/>
  <c r="GN345" i="1"/>
  <c r="GP345" i="1"/>
  <c r="GV345" i="1"/>
  <c r="HC345" i="1" s="1"/>
  <c r="GX345" i="1" s="1"/>
  <c r="P346" i="1"/>
  <c r="R346" i="1"/>
  <c r="X346" i="1"/>
  <c r="AC346" i="1"/>
  <c r="CQ346" i="1" s="1"/>
  <c r="AD346" i="1"/>
  <c r="AE346" i="1"/>
  <c r="CR346" i="1" s="1"/>
  <c r="AF346" i="1"/>
  <c r="S346" i="1" s="1"/>
  <c r="Y346" i="1" s="1"/>
  <c r="AG346" i="1"/>
  <c r="AH346" i="1"/>
  <c r="CV346" i="1" s="1"/>
  <c r="U346" i="1" s="1"/>
  <c r="AI346" i="1"/>
  <c r="CW346" i="1" s="1"/>
  <c r="V346" i="1" s="1"/>
  <c r="AJ346" i="1"/>
  <c r="CX346" i="1" s="1"/>
  <c r="W346" i="1" s="1"/>
  <c r="CS346" i="1"/>
  <c r="CT346" i="1"/>
  <c r="CU346" i="1"/>
  <c r="T346" i="1" s="1"/>
  <c r="CZ346" i="1"/>
  <c r="GL346" i="1"/>
  <c r="GN346" i="1"/>
  <c r="GP346" i="1"/>
  <c r="GV346" i="1"/>
  <c r="HC346" i="1" s="1"/>
  <c r="GX346" i="1" s="1"/>
  <c r="U347" i="1"/>
  <c r="AC347" i="1"/>
  <c r="AE347" i="1"/>
  <c r="AF347" i="1"/>
  <c r="AG347" i="1"/>
  <c r="CU347" i="1" s="1"/>
  <c r="T347" i="1" s="1"/>
  <c r="AH347" i="1"/>
  <c r="AI347" i="1"/>
  <c r="AJ347" i="1"/>
  <c r="CV347" i="1"/>
  <c r="CW347" i="1"/>
  <c r="V347" i="1" s="1"/>
  <c r="CX347" i="1"/>
  <c r="W347" i="1" s="1"/>
  <c r="GL347" i="1"/>
  <c r="GN347" i="1"/>
  <c r="GP347" i="1"/>
  <c r="GV347" i="1"/>
  <c r="HC347" i="1" s="1"/>
  <c r="GX347" i="1" s="1"/>
  <c r="C348" i="1"/>
  <c r="D348" i="1"/>
  <c r="P348" i="1"/>
  <c r="CP348" i="1" s="1"/>
  <c r="O348" i="1" s="1"/>
  <c r="R348" i="1"/>
  <c r="S348" i="1"/>
  <c r="AB348" i="1"/>
  <c r="AC348" i="1"/>
  <c r="AD348" i="1"/>
  <c r="AE348" i="1"/>
  <c r="Q348" i="1" s="1"/>
  <c r="AF348" i="1"/>
  <c r="CT348" i="1" s="1"/>
  <c r="AG348" i="1"/>
  <c r="CU348" i="1" s="1"/>
  <c r="T348" i="1" s="1"/>
  <c r="AH348" i="1"/>
  <c r="CV348" i="1" s="1"/>
  <c r="U348" i="1" s="1"/>
  <c r="AI348" i="1"/>
  <c r="AJ348" i="1"/>
  <c r="CX348" i="1" s="1"/>
  <c r="W348" i="1" s="1"/>
  <c r="CQ348" i="1"/>
  <c r="CR348" i="1"/>
  <c r="CS348" i="1"/>
  <c r="CW348" i="1"/>
  <c r="V348" i="1" s="1"/>
  <c r="GL348" i="1"/>
  <c r="GN348" i="1"/>
  <c r="GP348" i="1"/>
  <c r="GV348" i="1"/>
  <c r="HC348" i="1" s="1"/>
  <c r="GX348" i="1"/>
  <c r="C349" i="1"/>
  <c r="D349" i="1"/>
  <c r="Q349" i="1"/>
  <c r="S349" i="1"/>
  <c r="T349" i="1"/>
  <c r="W349" i="1"/>
  <c r="Y349" i="1"/>
  <c r="AC349" i="1"/>
  <c r="AE349" i="1"/>
  <c r="CZ349" i="1" s="1"/>
  <c r="AF349" i="1"/>
  <c r="AG349" i="1"/>
  <c r="CU349" i="1" s="1"/>
  <c r="AH349" i="1"/>
  <c r="AI349" i="1"/>
  <c r="CW349" i="1" s="1"/>
  <c r="V349" i="1" s="1"/>
  <c r="AJ349" i="1"/>
  <c r="CS349" i="1"/>
  <c r="CT349" i="1"/>
  <c r="CV349" i="1"/>
  <c r="U349" i="1" s="1"/>
  <c r="CX349" i="1"/>
  <c r="CY349" i="1"/>
  <c r="GL349" i="1"/>
  <c r="GN349" i="1"/>
  <c r="GP349" i="1"/>
  <c r="GV349" i="1"/>
  <c r="HC349" i="1"/>
  <c r="GX349" i="1" s="1"/>
  <c r="I350" i="1"/>
  <c r="S350" i="1"/>
  <c r="V350" i="1"/>
  <c r="W350" i="1"/>
  <c r="AC350" i="1"/>
  <c r="AE350" i="1"/>
  <c r="AF350" i="1"/>
  <c r="AG350" i="1"/>
  <c r="CU350" i="1" s="1"/>
  <c r="T350" i="1" s="1"/>
  <c r="AH350" i="1"/>
  <c r="AI350" i="1"/>
  <c r="CW350" i="1" s="1"/>
  <c r="AJ350" i="1"/>
  <c r="CT350" i="1"/>
  <c r="CV350" i="1"/>
  <c r="U350" i="1" s="1"/>
  <c r="CX350" i="1"/>
  <c r="GL350" i="1"/>
  <c r="GN350" i="1"/>
  <c r="GO350" i="1"/>
  <c r="GP350" i="1"/>
  <c r="GV350" i="1"/>
  <c r="HC350" i="1" s="1"/>
  <c r="GX350" i="1"/>
  <c r="I351" i="1"/>
  <c r="P351" i="1" s="1"/>
  <c r="FR351" i="1" s="1"/>
  <c r="T351" i="1"/>
  <c r="V351" i="1"/>
  <c r="W351" i="1"/>
  <c r="AC351" i="1"/>
  <c r="AE351" i="1"/>
  <c r="CR351" i="1" s="1"/>
  <c r="AF351" i="1"/>
  <c r="AG351" i="1"/>
  <c r="AH351" i="1"/>
  <c r="CV351" i="1" s="1"/>
  <c r="U351" i="1" s="1"/>
  <c r="AI351" i="1"/>
  <c r="AJ351" i="1"/>
  <c r="CX351" i="1" s="1"/>
  <c r="CQ351" i="1"/>
  <c r="CU351" i="1"/>
  <c r="CW351" i="1"/>
  <c r="GL351" i="1"/>
  <c r="GN351" i="1"/>
  <c r="GO351" i="1"/>
  <c r="GP351" i="1"/>
  <c r="GV351" i="1"/>
  <c r="HC351" i="1" s="1"/>
  <c r="GX351" i="1" s="1"/>
  <c r="C352" i="1"/>
  <c r="D352" i="1"/>
  <c r="I352" i="1"/>
  <c r="K352" i="1"/>
  <c r="P352" i="1"/>
  <c r="T352" i="1"/>
  <c r="V352" i="1"/>
  <c r="AC352" i="1"/>
  <c r="AE352" i="1"/>
  <c r="R352" i="1" s="1"/>
  <c r="AF352" i="1"/>
  <c r="S352" i="1" s="1"/>
  <c r="Y352" i="1" s="1"/>
  <c r="AG352" i="1"/>
  <c r="AH352" i="1"/>
  <c r="CV352" i="1" s="1"/>
  <c r="U352" i="1" s="1"/>
  <c r="AI352" i="1"/>
  <c r="AJ352" i="1"/>
  <c r="CX352" i="1" s="1"/>
  <c r="W352" i="1" s="1"/>
  <c r="CQ352" i="1"/>
  <c r="CS352" i="1"/>
  <c r="CU352" i="1"/>
  <c r="CW352" i="1"/>
  <c r="CZ352" i="1"/>
  <c r="GL352" i="1"/>
  <c r="GN352" i="1"/>
  <c r="GP352" i="1"/>
  <c r="GV352" i="1"/>
  <c r="HC352" i="1"/>
  <c r="GX352" i="1" s="1"/>
  <c r="C353" i="1"/>
  <c r="D353" i="1"/>
  <c r="I353" i="1"/>
  <c r="S353" i="1" s="1"/>
  <c r="K353" i="1"/>
  <c r="Q353" i="1"/>
  <c r="V353" i="1"/>
  <c r="Y353" i="1"/>
  <c r="AC353" i="1"/>
  <c r="AE353" i="1"/>
  <c r="AD353" i="1" s="1"/>
  <c r="AF353" i="1"/>
  <c r="AG353" i="1"/>
  <c r="CU353" i="1" s="1"/>
  <c r="T353" i="1" s="1"/>
  <c r="AH353" i="1"/>
  <c r="CV353" i="1" s="1"/>
  <c r="U353" i="1" s="1"/>
  <c r="AI353" i="1"/>
  <c r="CW353" i="1" s="1"/>
  <c r="AJ353" i="1"/>
  <c r="CX353" i="1" s="1"/>
  <c r="W353" i="1" s="1"/>
  <c r="CR353" i="1"/>
  <c r="CS353" i="1"/>
  <c r="CT353" i="1"/>
  <c r="GL353" i="1"/>
  <c r="GN353" i="1"/>
  <c r="GP353" i="1"/>
  <c r="GV353" i="1"/>
  <c r="HC353" i="1"/>
  <c r="GX353" i="1" s="1"/>
  <c r="P354" i="1"/>
  <c r="AC354" i="1"/>
  <c r="AD354" i="1"/>
  <c r="AB354" i="1" s="1"/>
  <c r="AE354" i="1"/>
  <c r="AF354" i="1"/>
  <c r="AG354" i="1"/>
  <c r="AH354" i="1"/>
  <c r="CV354" i="1" s="1"/>
  <c r="U354" i="1" s="1"/>
  <c r="AI354" i="1"/>
  <c r="AJ354" i="1"/>
  <c r="CQ354" i="1"/>
  <c r="CU354" i="1"/>
  <c r="T354" i="1" s="1"/>
  <c r="CW354" i="1"/>
  <c r="V354" i="1" s="1"/>
  <c r="CX354" i="1"/>
  <c r="W354" i="1" s="1"/>
  <c r="GL354" i="1"/>
  <c r="GN354" i="1"/>
  <c r="GO354" i="1"/>
  <c r="GP354" i="1"/>
  <c r="GV354" i="1"/>
  <c r="GX354" i="1"/>
  <c r="HC354" i="1"/>
  <c r="P355" i="1"/>
  <c r="R355" i="1"/>
  <c r="AC355" i="1"/>
  <c r="AD355" i="1"/>
  <c r="AE355" i="1"/>
  <c r="Q355" i="1" s="1"/>
  <c r="AF355" i="1"/>
  <c r="AG355" i="1"/>
  <c r="CU355" i="1" s="1"/>
  <c r="T355" i="1" s="1"/>
  <c r="AH355" i="1"/>
  <c r="CV355" i="1" s="1"/>
  <c r="U355" i="1" s="1"/>
  <c r="AI355" i="1"/>
  <c r="AJ355" i="1"/>
  <c r="CX355" i="1" s="1"/>
  <c r="W355" i="1" s="1"/>
  <c r="CQ355" i="1"/>
  <c r="CR355" i="1"/>
  <c r="CS355" i="1"/>
  <c r="CW355" i="1"/>
  <c r="V355" i="1" s="1"/>
  <c r="GL355" i="1"/>
  <c r="GN355" i="1"/>
  <c r="GO355" i="1"/>
  <c r="GP355" i="1"/>
  <c r="GV355" i="1"/>
  <c r="HC355" i="1"/>
  <c r="GX355" i="1" s="1"/>
  <c r="B357" i="1"/>
  <c r="B282" i="1" s="1"/>
  <c r="C357" i="1"/>
  <c r="C282" i="1" s="1"/>
  <c r="D357" i="1"/>
  <c r="D282" i="1" s="1"/>
  <c r="F357" i="1"/>
  <c r="F282" i="1" s="1"/>
  <c r="G357" i="1"/>
  <c r="BD357" i="1"/>
  <c r="BD282" i="1" s="1"/>
  <c r="BX357" i="1"/>
  <c r="CD357" i="1"/>
  <c r="CK357" i="1"/>
  <c r="CL357" i="1"/>
  <c r="CL282" i="1" s="1"/>
  <c r="CM357" i="1"/>
  <c r="CM282" i="1" s="1"/>
  <c r="EG357" i="1"/>
  <c r="ET357" i="1"/>
  <c r="EU357" i="1"/>
  <c r="EV357" i="1"/>
  <c r="EV282" i="1" s="1"/>
  <c r="FP357" i="1"/>
  <c r="FP282" i="1" s="1"/>
  <c r="GC357" i="1"/>
  <c r="GC282" i="1" s="1"/>
  <c r="GD357" i="1"/>
  <c r="GD282" i="1" s="1"/>
  <c r="GE357" i="1"/>
  <c r="GE282" i="1" s="1"/>
  <c r="F382" i="1"/>
  <c r="P382" i="1"/>
  <c r="D387" i="1"/>
  <c r="B389" i="1"/>
  <c r="E389" i="1"/>
  <c r="Z389" i="1"/>
  <c r="AA389" i="1"/>
  <c r="AM389" i="1"/>
  <c r="AN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CN389" i="1"/>
  <c r="CO389" i="1"/>
  <c r="CP389" i="1"/>
  <c r="CQ389" i="1"/>
  <c r="CR389" i="1"/>
  <c r="CS389" i="1"/>
  <c r="CT389" i="1"/>
  <c r="CU389" i="1"/>
  <c r="CV389" i="1"/>
  <c r="CW389" i="1"/>
  <c r="CX389" i="1"/>
  <c r="CY389" i="1"/>
  <c r="CZ389" i="1"/>
  <c r="DA389" i="1"/>
  <c r="DB389" i="1"/>
  <c r="DC389" i="1"/>
  <c r="DD389" i="1"/>
  <c r="DE389" i="1"/>
  <c r="DF389" i="1"/>
  <c r="DR389" i="1"/>
  <c r="DS389" i="1"/>
  <c r="EE389" i="1"/>
  <c r="EF389" i="1"/>
  <c r="EH389" i="1"/>
  <c r="EW389" i="1"/>
  <c r="EX389" i="1"/>
  <c r="EY389" i="1"/>
  <c r="EZ389" i="1"/>
  <c r="FA389" i="1"/>
  <c r="FB389" i="1"/>
  <c r="FC389" i="1"/>
  <c r="FD389" i="1"/>
  <c r="FE389" i="1"/>
  <c r="FF389" i="1"/>
  <c r="FG389" i="1"/>
  <c r="FH389" i="1"/>
  <c r="FI389" i="1"/>
  <c r="FJ389" i="1"/>
  <c r="FK389" i="1"/>
  <c r="FL389" i="1"/>
  <c r="FM389" i="1"/>
  <c r="FN389" i="1"/>
  <c r="FO389" i="1"/>
  <c r="GF389" i="1"/>
  <c r="GG389" i="1"/>
  <c r="GH389" i="1"/>
  <c r="GI389" i="1"/>
  <c r="GJ389" i="1"/>
  <c r="GK389" i="1"/>
  <c r="GL389" i="1"/>
  <c r="GM389" i="1"/>
  <c r="GN389" i="1"/>
  <c r="GO389" i="1"/>
  <c r="GP389" i="1"/>
  <c r="GQ389" i="1"/>
  <c r="GR389" i="1"/>
  <c r="GS389" i="1"/>
  <c r="GT389" i="1"/>
  <c r="GU389" i="1"/>
  <c r="GV389" i="1"/>
  <c r="GW389" i="1"/>
  <c r="GX389" i="1"/>
  <c r="C391" i="1"/>
  <c r="D391" i="1"/>
  <c r="I391" i="1"/>
  <c r="K391" i="1"/>
  <c r="P391" i="1"/>
  <c r="Q391" i="1"/>
  <c r="AC391" i="1"/>
  <c r="AD391" i="1"/>
  <c r="AB391" i="1" s="1"/>
  <c r="AE391" i="1"/>
  <c r="CR391" i="1" s="1"/>
  <c r="AF391" i="1"/>
  <c r="AG391" i="1"/>
  <c r="AH391" i="1"/>
  <c r="AI391" i="1"/>
  <c r="AJ391" i="1"/>
  <c r="CX391" i="1" s="1"/>
  <c r="W391" i="1" s="1"/>
  <c r="CQ391" i="1"/>
  <c r="CS391" i="1"/>
  <c r="CU391" i="1"/>
  <c r="T391" i="1" s="1"/>
  <c r="CV391" i="1"/>
  <c r="U391" i="1" s="1"/>
  <c r="CW391" i="1"/>
  <c r="V391" i="1" s="1"/>
  <c r="GL391" i="1"/>
  <c r="GN391" i="1"/>
  <c r="GP391" i="1"/>
  <c r="GV391" i="1"/>
  <c r="HC391" i="1"/>
  <c r="GX391" i="1" s="1"/>
  <c r="C392" i="1"/>
  <c r="D392" i="1"/>
  <c r="I392" i="1"/>
  <c r="R392" i="1" s="1"/>
  <c r="K392" i="1"/>
  <c r="P392" i="1"/>
  <c r="S392" i="1"/>
  <c r="U392" i="1"/>
  <c r="W392" i="1"/>
  <c r="AC392" i="1"/>
  <c r="CQ392" i="1" s="1"/>
  <c r="AE392" i="1"/>
  <c r="CR392" i="1" s="1"/>
  <c r="AF392" i="1"/>
  <c r="AG392" i="1"/>
  <c r="CU392" i="1" s="1"/>
  <c r="T392" i="1" s="1"/>
  <c r="AH392" i="1"/>
  <c r="AI392" i="1"/>
  <c r="CW392" i="1" s="1"/>
  <c r="V392" i="1" s="1"/>
  <c r="AJ392" i="1"/>
  <c r="CT392" i="1"/>
  <c r="CV392" i="1"/>
  <c r="CX392" i="1"/>
  <c r="GL392" i="1"/>
  <c r="GN392" i="1"/>
  <c r="GP392" i="1"/>
  <c r="GV392" i="1"/>
  <c r="HC392" i="1"/>
  <c r="GX392" i="1" s="1"/>
  <c r="I393" i="1"/>
  <c r="K393" i="1"/>
  <c r="P393" i="1"/>
  <c r="Q393" i="1"/>
  <c r="AC393" i="1"/>
  <c r="AE393" i="1"/>
  <c r="CR393" i="1" s="1"/>
  <c r="AF393" i="1"/>
  <c r="AG393" i="1"/>
  <c r="AH393" i="1"/>
  <c r="AI393" i="1"/>
  <c r="AJ393" i="1"/>
  <c r="CX393" i="1" s="1"/>
  <c r="W393" i="1" s="1"/>
  <c r="CQ393" i="1"/>
  <c r="CS393" i="1"/>
  <c r="CU393" i="1"/>
  <c r="T393" i="1" s="1"/>
  <c r="CV393" i="1"/>
  <c r="U393" i="1" s="1"/>
  <c r="CW393" i="1"/>
  <c r="V393" i="1" s="1"/>
  <c r="GL393" i="1"/>
  <c r="GN393" i="1"/>
  <c r="GP393" i="1"/>
  <c r="GV393" i="1"/>
  <c r="GX393" i="1"/>
  <c r="HC393" i="1"/>
  <c r="I394" i="1"/>
  <c r="K394" i="1"/>
  <c r="AC394" i="1"/>
  <c r="AE394" i="1"/>
  <c r="CS394" i="1" s="1"/>
  <c r="AF394" i="1"/>
  <c r="CT394" i="1" s="1"/>
  <c r="AG394" i="1"/>
  <c r="CU394" i="1" s="1"/>
  <c r="AH394" i="1"/>
  <c r="AI394" i="1"/>
  <c r="CW394" i="1" s="1"/>
  <c r="AJ394" i="1"/>
  <c r="CQ394" i="1"/>
  <c r="CR394" i="1"/>
  <c r="CV394" i="1"/>
  <c r="CX394" i="1"/>
  <c r="GL394" i="1"/>
  <c r="GN394" i="1"/>
  <c r="GP394" i="1"/>
  <c r="GV394" i="1"/>
  <c r="HC394" i="1"/>
  <c r="I395" i="1"/>
  <c r="Q395" i="1" s="1"/>
  <c r="K395" i="1"/>
  <c r="P395" i="1"/>
  <c r="R395" i="1"/>
  <c r="S395" i="1"/>
  <c r="AC395" i="1"/>
  <c r="AD395" i="1"/>
  <c r="AB395" i="1" s="1"/>
  <c r="AE395" i="1"/>
  <c r="AF395" i="1"/>
  <c r="CT395" i="1" s="1"/>
  <c r="AG395" i="1"/>
  <c r="CU395" i="1" s="1"/>
  <c r="T395" i="1" s="1"/>
  <c r="AH395" i="1"/>
  <c r="CV395" i="1" s="1"/>
  <c r="U395" i="1" s="1"/>
  <c r="AI395" i="1"/>
  <c r="AJ395" i="1"/>
  <c r="CQ395" i="1"/>
  <c r="CR395" i="1"/>
  <c r="CS395" i="1"/>
  <c r="CW395" i="1"/>
  <c r="V395" i="1" s="1"/>
  <c r="CX395" i="1"/>
  <c r="W395" i="1" s="1"/>
  <c r="CY395" i="1"/>
  <c r="GL395" i="1"/>
  <c r="GN395" i="1"/>
  <c r="GP395" i="1"/>
  <c r="GV395" i="1"/>
  <c r="GX395" i="1"/>
  <c r="HC395" i="1"/>
  <c r="I396" i="1"/>
  <c r="K396" i="1"/>
  <c r="W396" i="1"/>
  <c r="AC396" i="1"/>
  <c r="AE396" i="1"/>
  <c r="AD396" i="1" s="1"/>
  <c r="AB396" i="1" s="1"/>
  <c r="AF396" i="1"/>
  <c r="AG396" i="1"/>
  <c r="CU396" i="1" s="1"/>
  <c r="T396" i="1" s="1"/>
  <c r="AH396" i="1"/>
  <c r="CV396" i="1" s="1"/>
  <c r="AI396" i="1"/>
  <c r="CW396" i="1" s="1"/>
  <c r="V396" i="1" s="1"/>
  <c r="AJ396" i="1"/>
  <c r="CR396" i="1"/>
  <c r="CS396" i="1"/>
  <c r="CT396" i="1"/>
  <c r="CX396" i="1"/>
  <c r="GL396" i="1"/>
  <c r="GN396" i="1"/>
  <c r="GP396" i="1"/>
  <c r="GV396" i="1"/>
  <c r="HC396" i="1" s="1"/>
  <c r="GX396" i="1" s="1"/>
  <c r="I397" i="1"/>
  <c r="Q397" i="1" s="1"/>
  <c r="K397" i="1"/>
  <c r="R397" i="1"/>
  <c r="T397" i="1"/>
  <c r="AC397" i="1"/>
  <c r="CQ397" i="1" s="1"/>
  <c r="AD397" i="1"/>
  <c r="AE397" i="1"/>
  <c r="AF397" i="1"/>
  <c r="AG397" i="1"/>
  <c r="AH397" i="1"/>
  <c r="CV397" i="1" s="1"/>
  <c r="U397" i="1" s="1"/>
  <c r="AI397" i="1"/>
  <c r="AJ397" i="1"/>
  <c r="CX397" i="1" s="1"/>
  <c r="W397" i="1" s="1"/>
  <c r="CR397" i="1"/>
  <c r="CS397" i="1"/>
  <c r="CU397" i="1"/>
  <c r="CW397" i="1"/>
  <c r="V397" i="1" s="1"/>
  <c r="GL397" i="1"/>
  <c r="GN397" i="1"/>
  <c r="GP397" i="1"/>
  <c r="GV397" i="1"/>
  <c r="HC397" i="1" s="1"/>
  <c r="GX397" i="1" s="1"/>
  <c r="I398" i="1"/>
  <c r="K398" i="1"/>
  <c r="P398" i="1"/>
  <c r="AC398" i="1"/>
  <c r="AD398" i="1"/>
  <c r="AE398" i="1"/>
  <c r="AF398" i="1"/>
  <c r="AG398" i="1"/>
  <c r="AH398" i="1"/>
  <c r="AI398" i="1"/>
  <c r="CW398" i="1" s="1"/>
  <c r="V398" i="1" s="1"/>
  <c r="AJ398" i="1"/>
  <c r="CX398" i="1" s="1"/>
  <c r="CT398" i="1"/>
  <c r="CU398" i="1"/>
  <c r="CV398" i="1"/>
  <c r="U398" i="1" s="1"/>
  <c r="GL398" i="1"/>
  <c r="GN398" i="1"/>
  <c r="GP398" i="1"/>
  <c r="GV398" i="1"/>
  <c r="GX398" i="1"/>
  <c r="HC398" i="1"/>
  <c r="I399" i="1"/>
  <c r="K399" i="1"/>
  <c r="P399" i="1"/>
  <c r="T399" i="1"/>
  <c r="V399" i="1"/>
  <c r="AC399" i="1"/>
  <c r="AE399" i="1"/>
  <c r="CR399" i="1" s="1"/>
  <c r="AF399" i="1"/>
  <c r="CT399" i="1" s="1"/>
  <c r="AG399" i="1"/>
  <c r="AH399" i="1"/>
  <c r="CV399" i="1" s="1"/>
  <c r="U399" i="1" s="1"/>
  <c r="AI399" i="1"/>
  <c r="AJ399" i="1"/>
  <c r="CX399" i="1" s="1"/>
  <c r="W399" i="1" s="1"/>
  <c r="CQ399" i="1"/>
  <c r="CU399" i="1"/>
  <c r="CW399" i="1"/>
  <c r="GL399" i="1"/>
  <c r="GN399" i="1"/>
  <c r="GP399" i="1"/>
  <c r="GV399" i="1"/>
  <c r="HC399" i="1"/>
  <c r="GX399" i="1" s="1"/>
  <c r="I400" i="1"/>
  <c r="K400" i="1"/>
  <c r="S400" i="1"/>
  <c r="AC400" i="1"/>
  <c r="AE400" i="1"/>
  <c r="AF400" i="1"/>
  <c r="AG400" i="1"/>
  <c r="CU400" i="1" s="1"/>
  <c r="T400" i="1" s="1"/>
  <c r="AH400" i="1"/>
  <c r="AI400" i="1"/>
  <c r="AJ400" i="1"/>
  <c r="CT400" i="1"/>
  <c r="CV400" i="1"/>
  <c r="U400" i="1" s="1"/>
  <c r="CW400" i="1"/>
  <c r="V400" i="1" s="1"/>
  <c r="CX400" i="1"/>
  <c r="W400" i="1" s="1"/>
  <c r="GL400" i="1"/>
  <c r="GN400" i="1"/>
  <c r="GP400" i="1"/>
  <c r="GV400" i="1"/>
  <c r="HC400" i="1"/>
  <c r="GX400" i="1" s="1"/>
  <c r="I401" i="1"/>
  <c r="V401" i="1" s="1"/>
  <c r="K401" i="1"/>
  <c r="AB401" i="1"/>
  <c r="AC401" i="1"/>
  <c r="AD401" i="1"/>
  <c r="AE401" i="1"/>
  <c r="AF401" i="1"/>
  <c r="CT401" i="1" s="1"/>
  <c r="AG401" i="1"/>
  <c r="CU401" i="1" s="1"/>
  <c r="AH401" i="1"/>
  <c r="CV401" i="1" s="1"/>
  <c r="U401" i="1" s="1"/>
  <c r="AI401" i="1"/>
  <c r="AJ401" i="1"/>
  <c r="CX401" i="1" s="1"/>
  <c r="CQ401" i="1"/>
  <c r="CR401" i="1"/>
  <c r="CS401" i="1"/>
  <c r="CW401" i="1"/>
  <c r="GL401" i="1"/>
  <c r="GN401" i="1"/>
  <c r="CB426" i="1" s="1"/>
  <c r="GP401" i="1"/>
  <c r="CD426" i="1" s="1"/>
  <c r="GV401" i="1"/>
  <c r="HC401" i="1"/>
  <c r="I402" i="1"/>
  <c r="K402" i="1"/>
  <c r="S402" i="1"/>
  <c r="CY402" i="1" s="1"/>
  <c r="T402" i="1"/>
  <c r="AC402" i="1"/>
  <c r="CQ402" i="1" s="1"/>
  <c r="AE402" i="1"/>
  <c r="AF402" i="1"/>
  <c r="AG402" i="1"/>
  <c r="CU402" i="1" s="1"/>
  <c r="AH402" i="1"/>
  <c r="CV402" i="1" s="1"/>
  <c r="U402" i="1" s="1"/>
  <c r="AI402" i="1"/>
  <c r="CW402" i="1" s="1"/>
  <c r="V402" i="1" s="1"/>
  <c r="AJ402" i="1"/>
  <c r="CT402" i="1"/>
  <c r="CX402" i="1"/>
  <c r="W402" i="1" s="1"/>
  <c r="CZ402" i="1"/>
  <c r="GL402" i="1"/>
  <c r="GN402" i="1"/>
  <c r="GP402" i="1"/>
  <c r="GV402" i="1"/>
  <c r="HC402" i="1"/>
  <c r="GX402" i="1" s="1"/>
  <c r="I403" i="1"/>
  <c r="K403" i="1"/>
  <c r="P403" i="1"/>
  <c r="R403" i="1"/>
  <c r="V403" i="1"/>
  <c r="X403" i="1"/>
  <c r="AB403" i="1"/>
  <c r="AC403" i="1"/>
  <c r="CQ403" i="1" s="1"/>
  <c r="AD403" i="1"/>
  <c r="AE403" i="1"/>
  <c r="Q403" i="1" s="1"/>
  <c r="AF403" i="1"/>
  <c r="S403" i="1" s="1"/>
  <c r="AG403" i="1"/>
  <c r="AH403" i="1"/>
  <c r="CV403" i="1" s="1"/>
  <c r="U403" i="1" s="1"/>
  <c r="AI403" i="1"/>
  <c r="CW403" i="1" s="1"/>
  <c r="AJ403" i="1"/>
  <c r="CX403" i="1" s="1"/>
  <c r="W403" i="1" s="1"/>
  <c r="CS403" i="1"/>
  <c r="CT403" i="1"/>
  <c r="CU403" i="1"/>
  <c r="T403" i="1" s="1"/>
  <c r="CZ403" i="1"/>
  <c r="GL403" i="1"/>
  <c r="GN403" i="1"/>
  <c r="GP403" i="1"/>
  <c r="GV403" i="1"/>
  <c r="HC403" i="1" s="1"/>
  <c r="GX403" i="1"/>
  <c r="I404" i="1"/>
  <c r="K404" i="1"/>
  <c r="Q404" i="1"/>
  <c r="S404" i="1"/>
  <c r="U404" i="1"/>
  <c r="V404" i="1"/>
  <c r="AC404" i="1"/>
  <c r="P404" i="1" s="1"/>
  <c r="CP404" i="1" s="1"/>
  <c r="O404" i="1" s="1"/>
  <c r="AE404" i="1"/>
  <c r="AF404" i="1"/>
  <c r="AG404" i="1"/>
  <c r="CU404" i="1" s="1"/>
  <c r="T404" i="1" s="1"/>
  <c r="AH404" i="1"/>
  <c r="AI404" i="1"/>
  <c r="CW404" i="1" s="1"/>
  <c r="AJ404" i="1"/>
  <c r="CX404" i="1" s="1"/>
  <c r="W404" i="1" s="1"/>
  <c r="CT404" i="1"/>
  <c r="CV404" i="1"/>
  <c r="GL404" i="1"/>
  <c r="GN404" i="1"/>
  <c r="GP404" i="1"/>
  <c r="GV404" i="1"/>
  <c r="HC404" i="1"/>
  <c r="GX404" i="1" s="1"/>
  <c r="I405" i="1"/>
  <c r="K405" i="1"/>
  <c r="P405" i="1"/>
  <c r="W405" i="1"/>
  <c r="AC405" i="1"/>
  <c r="AE405" i="1"/>
  <c r="AF405" i="1"/>
  <c r="AG405" i="1"/>
  <c r="AH405" i="1"/>
  <c r="AI405" i="1"/>
  <c r="AJ405" i="1"/>
  <c r="CX405" i="1" s="1"/>
  <c r="CQ405" i="1"/>
  <c r="CU405" i="1"/>
  <c r="T405" i="1" s="1"/>
  <c r="CV405" i="1"/>
  <c r="U405" i="1" s="1"/>
  <c r="CW405" i="1"/>
  <c r="V405" i="1" s="1"/>
  <c r="GL405" i="1"/>
  <c r="GN405" i="1"/>
  <c r="GP405" i="1"/>
  <c r="GV405" i="1"/>
  <c r="HC405" i="1"/>
  <c r="GX405" i="1" s="1"/>
  <c r="I406" i="1"/>
  <c r="R406" i="1" s="1"/>
  <c r="K406" i="1"/>
  <c r="Q406" i="1"/>
  <c r="S406" i="1"/>
  <c r="U406" i="1"/>
  <c r="W406" i="1"/>
  <c r="AC406" i="1"/>
  <c r="AE406" i="1"/>
  <c r="AF406" i="1"/>
  <c r="CT406" i="1" s="1"/>
  <c r="AG406" i="1"/>
  <c r="CU406" i="1" s="1"/>
  <c r="T406" i="1" s="1"/>
  <c r="AH406" i="1"/>
  <c r="AI406" i="1"/>
  <c r="CW406" i="1" s="1"/>
  <c r="V406" i="1" s="1"/>
  <c r="AJ406" i="1"/>
  <c r="CQ406" i="1"/>
  <c r="CR406" i="1"/>
  <c r="CV406" i="1"/>
  <c r="CX406" i="1"/>
  <c r="GL406" i="1"/>
  <c r="GN406" i="1"/>
  <c r="GP406" i="1"/>
  <c r="GV406" i="1"/>
  <c r="HC406" i="1"/>
  <c r="GX406" i="1" s="1"/>
  <c r="C407" i="1"/>
  <c r="D407" i="1"/>
  <c r="I407" i="1"/>
  <c r="K407" i="1"/>
  <c r="P407" i="1"/>
  <c r="Q407" i="1"/>
  <c r="R407" i="1"/>
  <c r="W407" i="1"/>
  <c r="AB407" i="1"/>
  <c r="AC407" i="1"/>
  <c r="AD407" i="1"/>
  <c r="AE407" i="1"/>
  <c r="CR407" i="1" s="1"/>
  <c r="AF407" i="1"/>
  <c r="AG407" i="1"/>
  <c r="AH407" i="1"/>
  <c r="AI407" i="1"/>
  <c r="AJ407" i="1"/>
  <c r="CX407" i="1" s="1"/>
  <c r="CQ407" i="1"/>
  <c r="CU407" i="1"/>
  <c r="T407" i="1" s="1"/>
  <c r="CV407" i="1"/>
  <c r="U407" i="1" s="1"/>
  <c r="CW407" i="1"/>
  <c r="V407" i="1" s="1"/>
  <c r="GL407" i="1"/>
  <c r="GN407" i="1"/>
  <c r="GP407" i="1"/>
  <c r="GV407" i="1"/>
  <c r="GX407" i="1"/>
  <c r="HC407" i="1"/>
  <c r="C408" i="1"/>
  <c r="D408" i="1"/>
  <c r="I408" i="1"/>
  <c r="R408" i="1" s="1"/>
  <c r="K408" i="1"/>
  <c r="P408" i="1"/>
  <c r="Q408" i="1"/>
  <c r="CP408" i="1" s="1"/>
  <c r="O408" i="1" s="1"/>
  <c r="S408" i="1"/>
  <c r="V408" i="1"/>
  <c r="AC408" i="1"/>
  <c r="AD408" i="1"/>
  <c r="AE408" i="1"/>
  <c r="AF408" i="1"/>
  <c r="AG408" i="1"/>
  <c r="CU408" i="1" s="1"/>
  <c r="T408" i="1" s="1"/>
  <c r="AH408" i="1"/>
  <c r="AI408" i="1"/>
  <c r="CW408" i="1" s="1"/>
  <c r="AJ408" i="1"/>
  <c r="CX408" i="1" s="1"/>
  <c r="W408" i="1" s="1"/>
  <c r="CT408" i="1"/>
  <c r="CV408" i="1"/>
  <c r="U408" i="1" s="1"/>
  <c r="CZ408" i="1"/>
  <c r="GL408" i="1"/>
  <c r="GN408" i="1"/>
  <c r="GP408" i="1"/>
  <c r="GV408" i="1"/>
  <c r="GX408" i="1"/>
  <c r="HC408" i="1"/>
  <c r="I409" i="1"/>
  <c r="Q409" i="1"/>
  <c r="S409" i="1"/>
  <c r="X409" i="1"/>
  <c r="Y409" i="1"/>
  <c r="AC409" i="1"/>
  <c r="AE409" i="1"/>
  <c r="R409" i="1" s="1"/>
  <c r="AF409" i="1"/>
  <c r="AG409" i="1"/>
  <c r="CU409" i="1" s="1"/>
  <c r="T409" i="1" s="1"/>
  <c r="AH409" i="1"/>
  <c r="AI409" i="1"/>
  <c r="AJ409" i="1"/>
  <c r="CT409" i="1"/>
  <c r="CV409" i="1"/>
  <c r="U409" i="1" s="1"/>
  <c r="CW409" i="1"/>
  <c r="V409" i="1" s="1"/>
  <c r="CX409" i="1"/>
  <c r="W409" i="1" s="1"/>
  <c r="GL409" i="1"/>
  <c r="GN409" i="1"/>
  <c r="GP409" i="1"/>
  <c r="GV409" i="1"/>
  <c r="HC409" i="1"/>
  <c r="GX409" i="1" s="1"/>
  <c r="I410" i="1"/>
  <c r="S410" i="1"/>
  <c r="T410" i="1"/>
  <c r="U410" i="1"/>
  <c r="W410" i="1"/>
  <c r="AC410" i="1"/>
  <c r="AE410" i="1"/>
  <c r="AD410" i="1" s="1"/>
  <c r="AF410" i="1"/>
  <c r="AG410" i="1"/>
  <c r="CU410" i="1" s="1"/>
  <c r="AH410" i="1"/>
  <c r="CV410" i="1" s="1"/>
  <c r="AI410" i="1"/>
  <c r="CW410" i="1" s="1"/>
  <c r="V410" i="1" s="1"/>
  <c r="AJ410" i="1"/>
  <c r="CR410" i="1"/>
  <c r="CS410" i="1"/>
  <c r="CT410" i="1"/>
  <c r="CX410" i="1"/>
  <c r="GL410" i="1"/>
  <c r="GN410" i="1"/>
  <c r="GP410" i="1"/>
  <c r="GV410" i="1"/>
  <c r="HC410" i="1" s="1"/>
  <c r="GX410" i="1" s="1"/>
  <c r="C411" i="1"/>
  <c r="D411" i="1"/>
  <c r="I411" i="1"/>
  <c r="P411" i="1" s="1"/>
  <c r="K411" i="1"/>
  <c r="R411" i="1"/>
  <c r="AB411" i="1"/>
  <c r="AC411" i="1"/>
  <c r="AD411" i="1"/>
  <c r="AE411" i="1"/>
  <c r="AF411" i="1"/>
  <c r="CT411" i="1" s="1"/>
  <c r="AG411" i="1"/>
  <c r="AH411" i="1"/>
  <c r="CV411" i="1" s="1"/>
  <c r="AI411" i="1"/>
  <c r="AJ411" i="1"/>
  <c r="CQ411" i="1"/>
  <c r="CR411" i="1"/>
  <c r="CS411" i="1"/>
  <c r="CU411" i="1"/>
  <c r="T411" i="1" s="1"/>
  <c r="CW411" i="1"/>
  <c r="V411" i="1" s="1"/>
  <c r="CX411" i="1"/>
  <c r="GL411" i="1"/>
  <c r="GN411" i="1"/>
  <c r="GP411" i="1"/>
  <c r="GV411" i="1"/>
  <c r="HC411" i="1" s="1"/>
  <c r="GX411" i="1"/>
  <c r="C412" i="1"/>
  <c r="D412" i="1"/>
  <c r="I412" i="1"/>
  <c r="K412" i="1"/>
  <c r="AC412" i="1"/>
  <c r="AE412" i="1"/>
  <c r="AF412" i="1"/>
  <c r="AG412" i="1"/>
  <c r="CU412" i="1" s="1"/>
  <c r="T412" i="1" s="1"/>
  <c r="AH412" i="1"/>
  <c r="AI412" i="1"/>
  <c r="CW412" i="1" s="1"/>
  <c r="AJ412" i="1"/>
  <c r="CQ412" i="1"/>
  <c r="CR412" i="1"/>
  <c r="CV412" i="1"/>
  <c r="U412" i="1" s="1"/>
  <c r="CX412" i="1"/>
  <c r="W412" i="1" s="1"/>
  <c r="GL412" i="1"/>
  <c r="GN412" i="1"/>
  <c r="FT426" i="1" s="1"/>
  <c r="GP412" i="1"/>
  <c r="GV412" i="1"/>
  <c r="HC412" i="1"/>
  <c r="AB413" i="1"/>
  <c r="AC413" i="1"/>
  <c r="AE413" i="1"/>
  <c r="AD413" i="1" s="1"/>
  <c r="AF413" i="1"/>
  <c r="AG413" i="1"/>
  <c r="CU413" i="1" s="1"/>
  <c r="AH413" i="1"/>
  <c r="AI413" i="1"/>
  <c r="CW413" i="1" s="1"/>
  <c r="AJ413" i="1"/>
  <c r="CR413" i="1"/>
  <c r="CT413" i="1"/>
  <c r="CV413" i="1"/>
  <c r="CX413" i="1"/>
  <c r="GL413" i="1"/>
  <c r="GN413" i="1"/>
  <c r="GP413" i="1"/>
  <c r="GV413" i="1"/>
  <c r="HC413" i="1"/>
  <c r="AC414" i="1"/>
  <c r="AE414" i="1"/>
  <c r="CS414" i="1" s="1"/>
  <c r="AF414" i="1"/>
  <c r="AG414" i="1"/>
  <c r="AH414" i="1"/>
  <c r="AI414" i="1"/>
  <c r="CW414" i="1" s="1"/>
  <c r="AJ414" i="1"/>
  <c r="CX414" i="1" s="1"/>
  <c r="CT414" i="1"/>
  <c r="CU414" i="1"/>
  <c r="CV414" i="1"/>
  <c r="GL414" i="1"/>
  <c r="FR426" i="1" s="1"/>
  <c r="GN414" i="1"/>
  <c r="GP414" i="1"/>
  <c r="GV414" i="1"/>
  <c r="HC414" i="1" s="1"/>
  <c r="C415" i="1"/>
  <c r="D415" i="1"/>
  <c r="I415" i="1"/>
  <c r="Q415" i="1" s="1"/>
  <c r="K415" i="1"/>
  <c r="R415" i="1"/>
  <c r="U415" i="1"/>
  <c r="V415" i="1"/>
  <c r="AB415" i="1"/>
  <c r="AC415" i="1"/>
  <c r="CQ415" i="1" s="1"/>
  <c r="AD415" i="1"/>
  <c r="AE415" i="1"/>
  <c r="AF415" i="1"/>
  <c r="S415" i="1" s="1"/>
  <c r="AG415" i="1"/>
  <c r="AH415" i="1"/>
  <c r="CV415" i="1" s="1"/>
  <c r="AI415" i="1"/>
  <c r="AJ415" i="1"/>
  <c r="CX415" i="1" s="1"/>
  <c r="W415" i="1" s="1"/>
  <c r="CR415" i="1"/>
  <c r="CS415" i="1"/>
  <c r="CT415" i="1"/>
  <c r="CU415" i="1"/>
  <c r="T415" i="1" s="1"/>
  <c r="CW415" i="1"/>
  <c r="CY415" i="1"/>
  <c r="CZ415" i="1"/>
  <c r="GL415" i="1"/>
  <c r="GN415" i="1"/>
  <c r="GP415" i="1"/>
  <c r="GV415" i="1"/>
  <c r="HC415" i="1" s="1"/>
  <c r="GX415" i="1"/>
  <c r="C416" i="1"/>
  <c r="D416" i="1"/>
  <c r="I416" i="1"/>
  <c r="K416" i="1"/>
  <c r="AC416" i="1"/>
  <c r="AE416" i="1"/>
  <c r="AD416" i="1" s="1"/>
  <c r="AF416" i="1"/>
  <c r="AG416" i="1"/>
  <c r="CU416" i="1" s="1"/>
  <c r="AH416" i="1"/>
  <c r="CV416" i="1" s="1"/>
  <c r="AI416" i="1"/>
  <c r="CW416" i="1" s="1"/>
  <c r="AJ416" i="1"/>
  <c r="CR416" i="1"/>
  <c r="CS416" i="1"/>
  <c r="CT416" i="1"/>
  <c r="CX416" i="1"/>
  <c r="GL416" i="1"/>
  <c r="GN416" i="1"/>
  <c r="GP416" i="1"/>
  <c r="GV416" i="1"/>
  <c r="HC416" i="1"/>
  <c r="I417" i="1"/>
  <c r="R417" i="1" s="1"/>
  <c r="P417" i="1"/>
  <c r="S417" i="1"/>
  <c r="U417" i="1"/>
  <c r="V417" i="1"/>
  <c r="AC417" i="1"/>
  <c r="AE417" i="1"/>
  <c r="CS417" i="1" s="1"/>
  <c r="AF417" i="1"/>
  <c r="AG417" i="1"/>
  <c r="AH417" i="1"/>
  <c r="AI417" i="1"/>
  <c r="CW417" i="1" s="1"/>
  <c r="AJ417" i="1"/>
  <c r="CX417" i="1" s="1"/>
  <c r="W417" i="1" s="1"/>
  <c r="CR417" i="1"/>
  <c r="CT417" i="1"/>
  <c r="CU417" i="1"/>
  <c r="T417" i="1" s="1"/>
  <c r="CV417" i="1"/>
  <c r="GL417" i="1"/>
  <c r="GN417" i="1"/>
  <c r="GP417" i="1"/>
  <c r="GV417" i="1"/>
  <c r="HC417" i="1" s="1"/>
  <c r="GX417" i="1"/>
  <c r="AC418" i="1"/>
  <c r="AE418" i="1"/>
  <c r="AF418" i="1"/>
  <c r="AG418" i="1"/>
  <c r="CU418" i="1" s="1"/>
  <c r="AH418" i="1"/>
  <c r="AI418" i="1"/>
  <c r="AJ418" i="1"/>
  <c r="CV418" i="1"/>
  <c r="CW418" i="1"/>
  <c r="CX418" i="1"/>
  <c r="GL418" i="1"/>
  <c r="GN418" i="1"/>
  <c r="GP418" i="1"/>
  <c r="GV418" i="1"/>
  <c r="HC418" i="1" s="1"/>
  <c r="C419" i="1"/>
  <c r="D419" i="1"/>
  <c r="I419" i="1"/>
  <c r="CU733" i="3" s="1"/>
  <c r="K419" i="1"/>
  <c r="P419" i="1"/>
  <c r="T419" i="1"/>
  <c r="V419" i="1"/>
  <c r="AC419" i="1"/>
  <c r="AE419" i="1"/>
  <c r="AF419" i="1"/>
  <c r="AG419" i="1"/>
  <c r="AH419" i="1"/>
  <c r="AI419" i="1"/>
  <c r="AJ419" i="1"/>
  <c r="CX419" i="1" s="1"/>
  <c r="W419" i="1" s="1"/>
  <c r="CQ419" i="1"/>
  <c r="CU419" i="1"/>
  <c r="CV419" i="1"/>
  <c r="U419" i="1" s="1"/>
  <c r="CW419" i="1"/>
  <c r="GL419" i="1"/>
  <c r="GN419" i="1"/>
  <c r="GP419" i="1"/>
  <c r="GV419" i="1"/>
  <c r="HC419" i="1"/>
  <c r="GX419" i="1" s="1"/>
  <c r="C420" i="1"/>
  <c r="D420" i="1"/>
  <c r="I420" i="1"/>
  <c r="K420" i="1"/>
  <c r="P420" i="1"/>
  <c r="Q420" i="1"/>
  <c r="AC420" i="1"/>
  <c r="AE420" i="1"/>
  <c r="CS420" i="1" s="1"/>
  <c r="AF420" i="1"/>
  <c r="AG420" i="1"/>
  <c r="CU420" i="1" s="1"/>
  <c r="T420" i="1" s="1"/>
  <c r="AH420" i="1"/>
  <c r="AI420" i="1"/>
  <c r="CW420" i="1" s="1"/>
  <c r="V420" i="1" s="1"/>
  <c r="AJ420" i="1"/>
  <c r="CX420" i="1" s="1"/>
  <c r="W420" i="1" s="1"/>
  <c r="CT420" i="1"/>
  <c r="CV420" i="1"/>
  <c r="U420" i="1" s="1"/>
  <c r="GL420" i="1"/>
  <c r="GN420" i="1"/>
  <c r="GP420" i="1"/>
  <c r="GV420" i="1"/>
  <c r="HC420" i="1" s="1"/>
  <c r="GX420" i="1" s="1"/>
  <c r="I421" i="1"/>
  <c r="K421" i="1"/>
  <c r="P421" i="1"/>
  <c r="Q421" i="1"/>
  <c r="T421" i="1"/>
  <c r="V421" i="1"/>
  <c r="W421" i="1"/>
  <c r="AC421" i="1"/>
  <c r="AE421" i="1"/>
  <c r="CR421" i="1" s="1"/>
  <c r="AF421" i="1"/>
  <c r="AG421" i="1"/>
  <c r="AH421" i="1"/>
  <c r="CV421" i="1" s="1"/>
  <c r="U421" i="1" s="1"/>
  <c r="AI421" i="1"/>
  <c r="AJ421" i="1"/>
  <c r="CX421" i="1" s="1"/>
  <c r="CQ421" i="1"/>
  <c r="CU421" i="1"/>
  <c r="CW421" i="1"/>
  <c r="GL421" i="1"/>
  <c r="GN421" i="1"/>
  <c r="GP421" i="1"/>
  <c r="GV421" i="1"/>
  <c r="HC421" i="1"/>
  <c r="GX421" i="1" s="1"/>
  <c r="AC422" i="1"/>
  <c r="AE422" i="1"/>
  <c r="AF422" i="1"/>
  <c r="AG422" i="1"/>
  <c r="CU422" i="1" s="1"/>
  <c r="AH422" i="1"/>
  <c r="AI422" i="1"/>
  <c r="AJ422" i="1"/>
  <c r="CV422" i="1"/>
  <c r="CW422" i="1"/>
  <c r="CX422" i="1"/>
  <c r="GL422" i="1"/>
  <c r="GN422" i="1"/>
  <c r="GP422" i="1"/>
  <c r="GV422" i="1"/>
  <c r="HC422" i="1" s="1"/>
  <c r="R423" i="1"/>
  <c r="T423" i="1"/>
  <c r="U423" i="1"/>
  <c r="X423" i="1"/>
  <c r="AB423" i="1"/>
  <c r="AC423" i="1"/>
  <c r="P423" i="1" s="1"/>
  <c r="CP423" i="1" s="1"/>
  <c r="O423" i="1" s="1"/>
  <c r="AD423" i="1"/>
  <c r="AE423" i="1"/>
  <c r="Q423" i="1" s="1"/>
  <c r="AF423" i="1"/>
  <c r="S423" i="1" s="1"/>
  <c r="Y423" i="1" s="1"/>
  <c r="AG423" i="1"/>
  <c r="AH423" i="1"/>
  <c r="CV423" i="1" s="1"/>
  <c r="AI423" i="1"/>
  <c r="CW423" i="1" s="1"/>
  <c r="V423" i="1" s="1"/>
  <c r="AJ423" i="1"/>
  <c r="CX423" i="1" s="1"/>
  <c r="W423" i="1" s="1"/>
  <c r="CQ423" i="1"/>
  <c r="CS423" i="1"/>
  <c r="CT423" i="1"/>
  <c r="CU423" i="1"/>
  <c r="CY423" i="1"/>
  <c r="CZ423" i="1"/>
  <c r="GL423" i="1"/>
  <c r="GN423" i="1"/>
  <c r="GP423" i="1"/>
  <c r="GV423" i="1"/>
  <c r="HC423" i="1" s="1"/>
  <c r="GX423" i="1"/>
  <c r="Q424" i="1"/>
  <c r="R424" i="1"/>
  <c r="U424" i="1"/>
  <c r="W424" i="1"/>
  <c r="AC424" i="1"/>
  <c r="AE424" i="1"/>
  <c r="AF424" i="1"/>
  <c r="AG424" i="1"/>
  <c r="CU424" i="1" s="1"/>
  <c r="T424" i="1" s="1"/>
  <c r="AH424" i="1"/>
  <c r="AI424" i="1"/>
  <c r="AJ424" i="1"/>
  <c r="CR424" i="1"/>
  <c r="CV424" i="1"/>
  <c r="CW424" i="1"/>
  <c r="V424" i="1" s="1"/>
  <c r="CX424" i="1"/>
  <c r="GL424" i="1"/>
  <c r="GN424" i="1"/>
  <c r="GP424" i="1"/>
  <c r="GV424" i="1"/>
  <c r="HC424" i="1"/>
  <c r="GX424" i="1" s="1"/>
  <c r="B426" i="1"/>
  <c r="C426" i="1"/>
  <c r="C389" i="1" s="1"/>
  <c r="D426" i="1"/>
  <c r="D389" i="1" s="1"/>
  <c r="F426" i="1"/>
  <c r="F389" i="1" s="1"/>
  <c r="G426" i="1"/>
  <c r="G389" i="1" s="1"/>
  <c r="AO426" i="1"/>
  <c r="AO389" i="1" s="1"/>
  <c r="BC426" i="1"/>
  <c r="BD426" i="1"/>
  <c r="BX426" i="1"/>
  <c r="BY426" i="1"/>
  <c r="BY389" i="1" s="1"/>
  <c r="CK426" i="1"/>
  <c r="CK389" i="1" s="1"/>
  <c r="CL426" i="1"/>
  <c r="CL389" i="1" s="1"/>
  <c r="CM426" i="1"/>
  <c r="CM389" i="1" s="1"/>
  <c r="EH426" i="1"/>
  <c r="EM426" i="1"/>
  <c r="EU426" i="1"/>
  <c r="EV426" i="1"/>
  <c r="P451" i="1" s="1"/>
  <c r="FP426" i="1"/>
  <c r="FQ426" i="1"/>
  <c r="FQ389" i="1" s="1"/>
  <c r="FV426" i="1"/>
  <c r="FV389" i="1" s="1"/>
  <c r="GC426" i="1"/>
  <c r="ET426" i="1" s="1"/>
  <c r="P439" i="1" s="1"/>
  <c r="GD426" i="1"/>
  <c r="GD389" i="1" s="1"/>
  <c r="GE426" i="1"/>
  <c r="GE389" i="1" s="1"/>
  <c r="P435" i="1"/>
  <c r="D456" i="1"/>
  <c r="E458" i="1"/>
  <c r="Z458" i="1"/>
  <c r="AA458" i="1"/>
  <c r="AM458" i="1"/>
  <c r="AN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CN458" i="1"/>
  <c r="CO458" i="1"/>
  <c r="CP458" i="1"/>
  <c r="CQ458" i="1"/>
  <c r="CR458" i="1"/>
  <c r="CS458" i="1"/>
  <c r="CT458" i="1"/>
  <c r="CU458" i="1"/>
  <c r="CV458" i="1"/>
  <c r="CW458" i="1"/>
  <c r="CX458" i="1"/>
  <c r="CY458" i="1"/>
  <c r="CZ458" i="1"/>
  <c r="DA458" i="1"/>
  <c r="DB458" i="1"/>
  <c r="DC458" i="1"/>
  <c r="DD458" i="1"/>
  <c r="DE458" i="1"/>
  <c r="DF458" i="1"/>
  <c r="DR458" i="1"/>
  <c r="DS458" i="1"/>
  <c r="EE458" i="1"/>
  <c r="EF458" i="1"/>
  <c r="EW458" i="1"/>
  <c r="EX458" i="1"/>
  <c r="EY458" i="1"/>
  <c r="EZ458" i="1"/>
  <c r="FA458" i="1"/>
  <c r="FB458" i="1"/>
  <c r="FC458" i="1"/>
  <c r="FD458" i="1"/>
  <c r="FE458" i="1"/>
  <c r="FF458" i="1"/>
  <c r="FG458" i="1"/>
  <c r="FH458" i="1"/>
  <c r="FI458" i="1"/>
  <c r="FJ458" i="1"/>
  <c r="FK458" i="1"/>
  <c r="FL458" i="1"/>
  <c r="FM458" i="1"/>
  <c r="FN458" i="1"/>
  <c r="FO458" i="1"/>
  <c r="GF458" i="1"/>
  <c r="GG458" i="1"/>
  <c r="GH458" i="1"/>
  <c r="GI458" i="1"/>
  <c r="GJ458" i="1"/>
  <c r="GK458" i="1"/>
  <c r="GL458" i="1"/>
  <c r="GM458" i="1"/>
  <c r="GN458" i="1"/>
  <c r="GO458" i="1"/>
  <c r="GP458" i="1"/>
  <c r="GQ458" i="1"/>
  <c r="GR458" i="1"/>
  <c r="GS458" i="1"/>
  <c r="GT458" i="1"/>
  <c r="GU458" i="1"/>
  <c r="GV458" i="1"/>
  <c r="GW458" i="1"/>
  <c r="GX458" i="1"/>
  <c r="C460" i="1"/>
  <c r="D460" i="1"/>
  <c r="I460" i="1"/>
  <c r="Q460" i="1" s="1"/>
  <c r="K460" i="1"/>
  <c r="P460" i="1"/>
  <c r="R460" i="1"/>
  <c r="T460" i="1"/>
  <c r="U460" i="1"/>
  <c r="AC460" i="1"/>
  <c r="AD460" i="1"/>
  <c r="AE460" i="1"/>
  <c r="AF460" i="1"/>
  <c r="AG460" i="1"/>
  <c r="AH460" i="1"/>
  <c r="CV460" i="1" s="1"/>
  <c r="AI460" i="1"/>
  <c r="CW460" i="1" s="1"/>
  <c r="V460" i="1" s="1"/>
  <c r="AJ460" i="1"/>
  <c r="CX460" i="1" s="1"/>
  <c r="W460" i="1" s="1"/>
  <c r="CQ460" i="1"/>
  <c r="CR460" i="1"/>
  <c r="CS460" i="1"/>
  <c r="CU460" i="1"/>
  <c r="GL460" i="1"/>
  <c r="GN460" i="1"/>
  <c r="GP460" i="1"/>
  <c r="GV460" i="1"/>
  <c r="HC460" i="1" s="1"/>
  <c r="GX460" i="1" s="1"/>
  <c r="C461" i="1"/>
  <c r="D461" i="1"/>
  <c r="I461" i="1"/>
  <c r="I467" i="1" s="1"/>
  <c r="K461" i="1"/>
  <c r="AC461" i="1"/>
  <c r="AE461" i="1"/>
  <c r="AD461" i="1" s="1"/>
  <c r="AF461" i="1"/>
  <c r="AG461" i="1"/>
  <c r="AH461" i="1"/>
  <c r="AI461" i="1"/>
  <c r="CW461" i="1" s="1"/>
  <c r="AJ461" i="1"/>
  <c r="CR461" i="1"/>
  <c r="CS461" i="1"/>
  <c r="CT461" i="1"/>
  <c r="CU461" i="1"/>
  <c r="CV461" i="1"/>
  <c r="CX461" i="1"/>
  <c r="GL461" i="1"/>
  <c r="GN461" i="1"/>
  <c r="GP461" i="1"/>
  <c r="FV521" i="1" s="1"/>
  <c r="GV461" i="1"/>
  <c r="HC461" i="1" s="1"/>
  <c r="I462" i="1"/>
  <c r="P462" i="1" s="1"/>
  <c r="S462" i="1"/>
  <c r="U462" i="1"/>
  <c r="AC462" i="1"/>
  <c r="AE462" i="1"/>
  <c r="CR462" i="1" s="1"/>
  <c r="AF462" i="1"/>
  <c r="AG462" i="1"/>
  <c r="CU462" i="1" s="1"/>
  <c r="T462" i="1" s="1"/>
  <c r="AH462" i="1"/>
  <c r="AI462" i="1"/>
  <c r="CW462" i="1" s="1"/>
  <c r="V462" i="1" s="1"/>
  <c r="AJ462" i="1"/>
  <c r="CX462" i="1" s="1"/>
  <c r="W462" i="1" s="1"/>
  <c r="CQ462" i="1"/>
  <c r="CT462" i="1"/>
  <c r="CV462" i="1"/>
  <c r="CZ462" i="1"/>
  <c r="GL462" i="1"/>
  <c r="GN462" i="1"/>
  <c r="GP462" i="1"/>
  <c r="GV462" i="1"/>
  <c r="HC462" i="1"/>
  <c r="GX462" i="1" s="1"/>
  <c r="AC463" i="1"/>
  <c r="AE463" i="1"/>
  <c r="AF463" i="1"/>
  <c r="AG463" i="1"/>
  <c r="CU463" i="1" s="1"/>
  <c r="AH463" i="1"/>
  <c r="AI463" i="1"/>
  <c r="AJ463" i="1"/>
  <c r="CT463" i="1"/>
  <c r="CV463" i="1"/>
  <c r="CW463" i="1"/>
  <c r="CX463" i="1"/>
  <c r="GL463" i="1"/>
  <c r="GN463" i="1"/>
  <c r="GP463" i="1"/>
  <c r="GV463" i="1"/>
  <c r="HC463" i="1"/>
  <c r="I464" i="1"/>
  <c r="W464" i="1"/>
  <c r="AB464" i="1"/>
  <c r="AC464" i="1"/>
  <c r="AE464" i="1"/>
  <c r="AD464" i="1" s="1"/>
  <c r="AF464" i="1"/>
  <c r="AG464" i="1"/>
  <c r="AH464" i="1"/>
  <c r="AI464" i="1"/>
  <c r="CW464" i="1" s="1"/>
  <c r="AJ464" i="1"/>
  <c r="CR464" i="1"/>
  <c r="CS464" i="1"/>
  <c r="CT464" i="1"/>
  <c r="CU464" i="1"/>
  <c r="CV464" i="1"/>
  <c r="CX464" i="1"/>
  <c r="GL464" i="1"/>
  <c r="GN464" i="1"/>
  <c r="GP464" i="1"/>
  <c r="GV464" i="1"/>
  <c r="HC464" i="1" s="1"/>
  <c r="GX464" i="1" s="1"/>
  <c r="AC465" i="1"/>
  <c r="AE465" i="1"/>
  <c r="CS465" i="1" s="1"/>
  <c r="AF465" i="1"/>
  <c r="AG465" i="1"/>
  <c r="CU465" i="1" s="1"/>
  <c r="AH465" i="1"/>
  <c r="AI465" i="1"/>
  <c r="CW465" i="1" s="1"/>
  <c r="AJ465" i="1"/>
  <c r="CX465" i="1" s="1"/>
  <c r="CQ465" i="1"/>
  <c r="CR465" i="1"/>
  <c r="CT465" i="1"/>
  <c r="CV465" i="1"/>
  <c r="GL465" i="1"/>
  <c r="GN465" i="1"/>
  <c r="GP465" i="1"/>
  <c r="GV465" i="1"/>
  <c r="HC465" i="1"/>
  <c r="AC466" i="1"/>
  <c r="AE466" i="1"/>
  <c r="AF466" i="1"/>
  <c r="AG466" i="1"/>
  <c r="CU466" i="1" s="1"/>
  <c r="AH466" i="1"/>
  <c r="AI466" i="1"/>
  <c r="AJ466" i="1"/>
  <c r="CT466" i="1"/>
  <c r="CV466" i="1"/>
  <c r="CW466" i="1"/>
  <c r="CX466" i="1"/>
  <c r="GL466" i="1"/>
  <c r="GN466" i="1"/>
  <c r="GP466" i="1"/>
  <c r="GV466" i="1"/>
  <c r="HC466" i="1"/>
  <c r="AC467" i="1"/>
  <c r="AB467" i="1" s="1"/>
  <c r="AE467" i="1"/>
  <c r="AD467" i="1" s="1"/>
  <c r="AF467" i="1"/>
  <c r="AG467" i="1"/>
  <c r="AH467" i="1"/>
  <c r="AI467" i="1"/>
  <c r="CW467" i="1" s="1"/>
  <c r="AJ467" i="1"/>
  <c r="CR467" i="1"/>
  <c r="CS467" i="1"/>
  <c r="CT467" i="1"/>
  <c r="CU467" i="1"/>
  <c r="CV467" i="1"/>
  <c r="CX467" i="1"/>
  <c r="GL467" i="1"/>
  <c r="GN467" i="1"/>
  <c r="GP467" i="1"/>
  <c r="GV467" i="1"/>
  <c r="HC467" i="1" s="1"/>
  <c r="I468" i="1"/>
  <c r="P468" i="1" s="1"/>
  <c r="S468" i="1"/>
  <c r="U468" i="1"/>
  <c r="AC468" i="1"/>
  <c r="AE468" i="1"/>
  <c r="CS468" i="1" s="1"/>
  <c r="AF468" i="1"/>
  <c r="AG468" i="1"/>
  <c r="CU468" i="1" s="1"/>
  <c r="T468" i="1" s="1"/>
  <c r="AH468" i="1"/>
  <c r="AI468" i="1"/>
  <c r="CW468" i="1" s="1"/>
  <c r="V468" i="1" s="1"/>
  <c r="AJ468" i="1"/>
  <c r="CX468" i="1" s="1"/>
  <c r="W468" i="1" s="1"/>
  <c r="CQ468" i="1"/>
  <c r="CR468" i="1"/>
  <c r="CT468" i="1"/>
  <c r="CV468" i="1"/>
  <c r="CZ468" i="1"/>
  <c r="GL468" i="1"/>
  <c r="GN468" i="1"/>
  <c r="GP468" i="1"/>
  <c r="GV468" i="1"/>
  <c r="HC468" i="1"/>
  <c r="GX468" i="1" s="1"/>
  <c r="AC469" i="1"/>
  <c r="AE469" i="1"/>
  <c r="AF469" i="1"/>
  <c r="CT469" i="1" s="1"/>
  <c r="AG469" i="1"/>
  <c r="CU469" i="1" s="1"/>
  <c r="AH469" i="1"/>
  <c r="AI469" i="1"/>
  <c r="AJ469" i="1"/>
  <c r="CV469" i="1"/>
  <c r="CW469" i="1"/>
  <c r="CX469" i="1"/>
  <c r="GL469" i="1"/>
  <c r="GN469" i="1"/>
  <c r="GP469" i="1"/>
  <c r="GV469" i="1"/>
  <c r="HC469" i="1"/>
  <c r="I470" i="1"/>
  <c r="W470" i="1"/>
  <c r="AC470" i="1"/>
  <c r="AE470" i="1"/>
  <c r="AD470" i="1" s="1"/>
  <c r="AF470" i="1"/>
  <c r="S470" i="1" s="1"/>
  <c r="AG470" i="1"/>
  <c r="AH470" i="1"/>
  <c r="AI470" i="1"/>
  <c r="CW470" i="1" s="1"/>
  <c r="V470" i="1" s="1"/>
  <c r="AJ470" i="1"/>
  <c r="CR470" i="1"/>
  <c r="CS470" i="1"/>
  <c r="CT470" i="1"/>
  <c r="CU470" i="1"/>
  <c r="CV470" i="1"/>
  <c r="U470" i="1" s="1"/>
  <c r="CX470" i="1"/>
  <c r="GL470" i="1"/>
  <c r="GN470" i="1"/>
  <c r="GP470" i="1"/>
  <c r="GV470" i="1"/>
  <c r="HC470" i="1" s="1"/>
  <c r="GX470" i="1" s="1"/>
  <c r="AC471" i="1"/>
  <c r="AE471" i="1"/>
  <c r="CS471" i="1" s="1"/>
  <c r="AF471" i="1"/>
  <c r="AG471" i="1"/>
  <c r="CU471" i="1" s="1"/>
  <c r="AH471" i="1"/>
  <c r="AI471" i="1"/>
  <c r="CW471" i="1" s="1"/>
  <c r="AJ471" i="1"/>
  <c r="CX471" i="1" s="1"/>
  <c r="CQ471" i="1"/>
  <c r="CR471" i="1"/>
  <c r="CT471" i="1"/>
  <c r="CV471" i="1"/>
  <c r="GL471" i="1"/>
  <c r="FR521" i="1" s="1"/>
  <c r="GN471" i="1"/>
  <c r="GP471" i="1"/>
  <c r="GV471" i="1"/>
  <c r="HC471" i="1"/>
  <c r="I472" i="1"/>
  <c r="S472" i="1"/>
  <c r="AC472" i="1"/>
  <c r="AE472" i="1"/>
  <c r="Q472" i="1" s="1"/>
  <c r="AF472" i="1"/>
  <c r="CT472" i="1" s="1"/>
  <c r="AG472" i="1"/>
  <c r="CU472" i="1" s="1"/>
  <c r="T472" i="1" s="1"/>
  <c r="AH472" i="1"/>
  <c r="AI472" i="1"/>
  <c r="AJ472" i="1"/>
  <c r="CV472" i="1"/>
  <c r="U472" i="1" s="1"/>
  <c r="CW472" i="1"/>
  <c r="V472" i="1" s="1"/>
  <c r="CX472" i="1"/>
  <c r="W472" i="1" s="1"/>
  <c r="GL472" i="1"/>
  <c r="GN472" i="1"/>
  <c r="GP472" i="1"/>
  <c r="GV472" i="1"/>
  <c r="HC472" i="1"/>
  <c r="GX472" i="1" s="1"/>
  <c r="AB473" i="1"/>
  <c r="AC473" i="1"/>
  <c r="AE473" i="1"/>
  <c r="AD473" i="1" s="1"/>
  <c r="AF473" i="1"/>
  <c r="AG473" i="1"/>
  <c r="AH473" i="1"/>
  <c r="AI473" i="1"/>
  <c r="CW473" i="1" s="1"/>
  <c r="AJ473" i="1"/>
  <c r="CR473" i="1"/>
  <c r="CS473" i="1"/>
  <c r="CT473" i="1"/>
  <c r="CU473" i="1"/>
  <c r="CV473" i="1"/>
  <c r="CX473" i="1"/>
  <c r="GL473" i="1"/>
  <c r="GN473" i="1"/>
  <c r="GP473" i="1"/>
  <c r="GV473" i="1"/>
  <c r="HC473" i="1" s="1"/>
  <c r="C474" i="1"/>
  <c r="D474" i="1"/>
  <c r="I474" i="1"/>
  <c r="Q474" i="1" s="1"/>
  <c r="K474" i="1"/>
  <c r="P474" i="1"/>
  <c r="R474" i="1"/>
  <c r="S474" i="1"/>
  <c r="AC474" i="1"/>
  <c r="AD474" i="1"/>
  <c r="AB474" i="1" s="1"/>
  <c r="AE474" i="1"/>
  <c r="AF474" i="1"/>
  <c r="CT474" i="1" s="1"/>
  <c r="AG474" i="1"/>
  <c r="CU474" i="1" s="1"/>
  <c r="T474" i="1" s="1"/>
  <c r="AH474" i="1"/>
  <c r="CV474" i="1" s="1"/>
  <c r="U474" i="1" s="1"/>
  <c r="AI474" i="1"/>
  <c r="AJ474" i="1"/>
  <c r="CQ474" i="1"/>
  <c r="CR474" i="1"/>
  <c r="CS474" i="1"/>
  <c r="CW474" i="1"/>
  <c r="V474" i="1" s="1"/>
  <c r="CX474" i="1"/>
  <c r="W474" i="1" s="1"/>
  <c r="CY474" i="1"/>
  <c r="GL474" i="1"/>
  <c r="GN474" i="1"/>
  <c r="GP474" i="1"/>
  <c r="GV474" i="1"/>
  <c r="HC474" i="1" s="1"/>
  <c r="GX474" i="1"/>
  <c r="C475" i="1"/>
  <c r="D475" i="1"/>
  <c r="I475" i="1"/>
  <c r="W475" i="1" s="1"/>
  <c r="K475" i="1"/>
  <c r="U475" i="1"/>
  <c r="AC475" i="1"/>
  <c r="AB475" i="1" s="1"/>
  <c r="AD475" i="1"/>
  <c r="AE475" i="1"/>
  <c r="AF475" i="1"/>
  <c r="AG475" i="1"/>
  <c r="CU475" i="1" s="1"/>
  <c r="AH475" i="1"/>
  <c r="AI475" i="1"/>
  <c r="CW475" i="1" s="1"/>
  <c r="V475" i="1" s="1"/>
  <c r="AJ475" i="1"/>
  <c r="CQ475" i="1"/>
  <c r="CR475" i="1"/>
  <c r="CS475" i="1"/>
  <c r="CT475" i="1"/>
  <c r="CV475" i="1"/>
  <c r="CX475" i="1"/>
  <c r="GL475" i="1"/>
  <c r="GN475" i="1"/>
  <c r="GP475" i="1"/>
  <c r="GV475" i="1"/>
  <c r="HC475" i="1" s="1"/>
  <c r="I476" i="1"/>
  <c r="R476" i="1" s="1"/>
  <c r="S476" i="1"/>
  <c r="CY476" i="1" s="1"/>
  <c r="AC476" i="1"/>
  <c r="CQ476" i="1" s="1"/>
  <c r="AE476" i="1"/>
  <c r="AF476" i="1"/>
  <c r="AG476" i="1"/>
  <c r="CU476" i="1" s="1"/>
  <c r="T476" i="1" s="1"/>
  <c r="AH476" i="1"/>
  <c r="CV476" i="1" s="1"/>
  <c r="U476" i="1" s="1"/>
  <c r="AI476" i="1"/>
  <c r="CW476" i="1" s="1"/>
  <c r="V476" i="1" s="1"/>
  <c r="AJ476" i="1"/>
  <c r="CT476" i="1"/>
  <c r="CX476" i="1"/>
  <c r="W476" i="1" s="1"/>
  <c r="GL476" i="1"/>
  <c r="GN476" i="1"/>
  <c r="GP476" i="1"/>
  <c r="GV476" i="1"/>
  <c r="HC476" i="1"/>
  <c r="GX476" i="1" s="1"/>
  <c r="AC477" i="1"/>
  <c r="AE477" i="1"/>
  <c r="CS477" i="1" s="1"/>
  <c r="AF477" i="1"/>
  <c r="AG477" i="1"/>
  <c r="AH477" i="1"/>
  <c r="AI477" i="1"/>
  <c r="AJ477" i="1"/>
  <c r="CR477" i="1"/>
  <c r="CT477" i="1"/>
  <c r="CU477" i="1"/>
  <c r="CV477" i="1"/>
  <c r="CW477" i="1"/>
  <c r="CX477" i="1"/>
  <c r="GL477" i="1"/>
  <c r="GN477" i="1"/>
  <c r="GP477" i="1"/>
  <c r="GV477" i="1"/>
  <c r="HC477" i="1"/>
  <c r="I478" i="1"/>
  <c r="Q478" i="1" s="1"/>
  <c r="R478" i="1"/>
  <c r="S478" i="1"/>
  <c r="CY478" i="1" s="1"/>
  <c r="U478" i="1"/>
  <c r="W478" i="1"/>
  <c r="X478" i="1"/>
  <c r="Y478" i="1"/>
  <c r="AC478" i="1"/>
  <c r="AB478" i="1" s="1"/>
  <c r="AD478" i="1"/>
  <c r="AE478" i="1"/>
  <c r="AF478" i="1"/>
  <c r="AG478" i="1"/>
  <c r="CU478" i="1" s="1"/>
  <c r="T478" i="1" s="1"/>
  <c r="AH478" i="1"/>
  <c r="AI478" i="1"/>
  <c r="CW478" i="1" s="1"/>
  <c r="V478" i="1" s="1"/>
  <c r="AJ478" i="1"/>
  <c r="CQ478" i="1"/>
  <c r="CR478" i="1"/>
  <c r="CS478" i="1"/>
  <c r="CT478" i="1"/>
  <c r="CV478" i="1"/>
  <c r="CX478" i="1"/>
  <c r="CZ478" i="1"/>
  <c r="GL478" i="1"/>
  <c r="GN478" i="1"/>
  <c r="CB521" i="1" s="1"/>
  <c r="GP478" i="1"/>
  <c r="GV478" i="1"/>
  <c r="HC478" i="1" s="1"/>
  <c r="GX478" i="1" s="1"/>
  <c r="AC479" i="1"/>
  <c r="CQ479" i="1" s="1"/>
  <c r="AE479" i="1"/>
  <c r="AF479" i="1"/>
  <c r="AG479" i="1"/>
  <c r="CU479" i="1" s="1"/>
  <c r="AH479" i="1"/>
  <c r="CV479" i="1" s="1"/>
  <c r="AI479" i="1"/>
  <c r="CW479" i="1" s="1"/>
  <c r="AJ479" i="1"/>
  <c r="CT479" i="1"/>
  <c r="CX479" i="1"/>
  <c r="GL479" i="1"/>
  <c r="GN479" i="1"/>
  <c r="GP479" i="1"/>
  <c r="GV479" i="1"/>
  <c r="HC479" i="1"/>
  <c r="C480" i="1"/>
  <c r="D480" i="1"/>
  <c r="I480" i="1"/>
  <c r="K480" i="1"/>
  <c r="V480" i="1"/>
  <c r="AB480" i="1"/>
  <c r="AC480" i="1"/>
  <c r="AD480" i="1"/>
  <c r="AE480" i="1"/>
  <c r="AF480" i="1"/>
  <c r="AG480" i="1"/>
  <c r="AH480" i="1"/>
  <c r="CV480" i="1" s="1"/>
  <c r="U480" i="1" s="1"/>
  <c r="AI480" i="1"/>
  <c r="AJ480" i="1"/>
  <c r="CX480" i="1" s="1"/>
  <c r="W480" i="1" s="1"/>
  <c r="CQ480" i="1"/>
  <c r="CR480" i="1"/>
  <c r="CS480" i="1"/>
  <c r="CT480" i="1"/>
  <c r="CU480" i="1"/>
  <c r="T480" i="1" s="1"/>
  <c r="CW480" i="1"/>
  <c r="GL480" i="1"/>
  <c r="GN480" i="1"/>
  <c r="GP480" i="1"/>
  <c r="GV480" i="1"/>
  <c r="HC480" i="1"/>
  <c r="C481" i="1"/>
  <c r="D481" i="1"/>
  <c r="I481" i="1"/>
  <c r="I487" i="1" s="1"/>
  <c r="Q487" i="1" s="1"/>
  <c r="K481" i="1"/>
  <c r="Q481" i="1"/>
  <c r="S481" i="1"/>
  <c r="AC481" i="1"/>
  <c r="AE481" i="1"/>
  <c r="R481" i="1" s="1"/>
  <c r="AF481" i="1"/>
  <c r="AG481" i="1"/>
  <c r="CU481" i="1" s="1"/>
  <c r="T481" i="1" s="1"/>
  <c r="AH481" i="1"/>
  <c r="AI481" i="1"/>
  <c r="AJ481" i="1"/>
  <c r="CT481" i="1"/>
  <c r="CV481" i="1"/>
  <c r="U481" i="1" s="1"/>
  <c r="CW481" i="1"/>
  <c r="V481" i="1" s="1"/>
  <c r="CX481" i="1"/>
  <c r="W481" i="1" s="1"/>
  <c r="GL481" i="1"/>
  <c r="GN481" i="1"/>
  <c r="GP481" i="1"/>
  <c r="GV481" i="1"/>
  <c r="HC481" i="1"/>
  <c r="GX481" i="1" s="1"/>
  <c r="I482" i="1"/>
  <c r="W482" i="1" s="1"/>
  <c r="AC482" i="1"/>
  <c r="AB482" i="1" s="1"/>
  <c r="AE482" i="1"/>
  <c r="AD482" i="1" s="1"/>
  <c r="AF482" i="1"/>
  <c r="S482" i="1" s="1"/>
  <c r="Y482" i="1" s="1"/>
  <c r="AG482" i="1"/>
  <c r="AH482" i="1"/>
  <c r="AI482" i="1"/>
  <c r="CW482" i="1" s="1"/>
  <c r="AJ482" i="1"/>
  <c r="CR482" i="1"/>
  <c r="CS482" i="1"/>
  <c r="CT482" i="1"/>
  <c r="CU482" i="1"/>
  <c r="CV482" i="1"/>
  <c r="U482" i="1" s="1"/>
  <c r="CX482" i="1"/>
  <c r="GL482" i="1"/>
  <c r="GN482" i="1"/>
  <c r="GP482" i="1"/>
  <c r="GV482" i="1"/>
  <c r="HC482" i="1" s="1"/>
  <c r="GX482" i="1" s="1"/>
  <c r="AC483" i="1"/>
  <c r="AE483" i="1"/>
  <c r="CS483" i="1" s="1"/>
  <c r="AF483" i="1"/>
  <c r="AG483" i="1"/>
  <c r="CU483" i="1" s="1"/>
  <c r="AH483" i="1"/>
  <c r="AI483" i="1"/>
  <c r="CW483" i="1" s="1"/>
  <c r="AJ483" i="1"/>
  <c r="CQ483" i="1"/>
  <c r="CR483" i="1"/>
  <c r="CT483" i="1"/>
  <c r="CV483" i="1"/>
  <c r="CX483" i="1"/>
  <c r="GL483" i="1"/>
  <c r="GN483" i="1"/>
  <c r="GP483" i="1"/>
  <c r="GV483" i="1"/>
  <c r="HC483" i="1"/>
  <c r="AC484" i="1"/>
  <c r="AE484" i="1"/>
  <c r="AF484" i="1"/>
  <c r="CT484" i="1" s="1"/>
  <c r="AG484" i="1"/>
  <c r="CU484" i="1" s="1"/>
  <c r="AH484" i="1"/>
  <c r="AI484" i="1"/>
  <c r="AJ484" i="1"/>
  <c r="CV484" i="1"/>
  <c r="CW484" i="1"/>
  <c r="CX484" i="1"/>
  <c r="GL484" i="1"/>
  <c r="GN484" i="1"/>
  <c r="GP484" i="1"/>
  <c r="GV484" i="1"/>
  <c r="HC484" i="1" s="1"/>
  <c r="I485" i="1"/>
  <c r="W485" i="1" s="1"/>
  <c r="AC485" i="1"/>
  <c r="AE485" i="1"/>
  <c r="AD485" i="1" s="1"/>
  <c r="AF485" i="1"/>
  <c r="AG485" i="1"/>
  <c r="AH485" i="1"/>
  <c r="AI485" i="1"/>
  <c r="CW485" i="1" s="1"/>
  <c r="V485" i="1" s="1"/>
  <c r="AJ485" i="1"/>
  <c r="CR485" i="1"/>
  <c r="CS485" i="1"/>
  <c r="CT485" i="1"/>
  <c r="CU485" i="1"/>
  <c r="CV485" i="1"/>
  <c r="U485" i="1" s="1"/>
  <c r="CX485" i="1"/>
  <c r="GL485" i="1"/>
  <c r="GN485" i="1"/>
  <c r="GP485" i="1"/>
  <c r="GV485" i="1"/>
  <c r="HC485" i="1" s="1"/>
  <c r="GX485" i="1" s="1"/>
  <c r="AC486" i="1"/>
  <c r="AE486" i="1"/>
  <c r="CS486" i="1" s="1"/>
  <c r="AF486" i="1"/>
  <c r="AG486" i="1"/>
  <c r="CU486" i="1" s="1"/>
  <c r="AH486" i="1"/>
  <c r="AI486" i="1"/>
  <c r="CW486" i="1" s="1"/>
  <c r="AJ486" i="1"/>
  <c r="CQ486" i="1"/>
  <c r="CR486" i="1"/>
  <c r="CT486" i="1"/>
  <c r="CV486" i="1"/>
  <c r="CX486" i="1"/>
  <c r="GL486" i="1"/>
  <c r="GN486" i="1"/>
  <c r="GP486" i="1"/>
  <c r="GV486" i="1"/>
  <c r="HC486" i="1"/>
  <c r="R487" i="1"/>
  <c r="AC487" i="1"/>
  <c r="AE487" i="1"/>
  <c r="AF487" i="1"/>
  <c r="S487" i="1" s="1"/>
  <c r="AG487" i="1"/>
  <c r="CU487" i="1" s="1"/>
  <c r="T487" i="1" s="1"/>
  <c r="AH487" i="1"/>
  <c r="AI487" i="1"/>
  <c r="AJ487" i="1"/>
  <c r="CT487" i="1"/>
  <c r="CV487" i="1"/>
  <c r="CW487" i="1"/>
  <c r="CX487" i="1"/>
  <c r="W487" i="1" s="1"/>
  <c r="GL487" i="1"/>
  <c r="GN487" i="1"/>
  <c r="GP487" i="1"/>
  <c r="GV487" i="1"/>
  <c r="HC487" i="1"/>
  <c r="GX487" i="1" s="1"/>
  <c r="I488" i="1"/>
  <c r="AC488" i="1"/>
  <c r="AE488" i="1"/>
  <c r="AD488" i="1" s="1"/>
  <c r="AF488" i="1"/>
  <c r="AG488" i="1"/>
  <c r="AH488" i="1"/>
  <c r="AI488" i="1"/>
  <c r="CW488" i="1" s="1"/>
  <c r="AJ488" i="1"/>
  <c r="CR488" i="1"/>
  <c r="CS488" i="1"/>
  <c r="CT488" i="1"/>
  <c r="CU488" i="1"/>
  <c r="CV488" i="1"/>
  <c r="U488" i="1" s="1"/>
  <c r="CX488" i="1"/>
  <c r="GL488" i="1"/>
  <c r="GN488" i="1"/>
  <c r="GP488" i="1"/>
  <c r="CD521" i="1" s="1"/>
  <c r="GV488" i="1"/>
  <c r="HC488" i="1" s="1"/>
  <c r="GX488" i="1" s="1"/>
  <c r="AC489" i="1"/>
  <c r="AE489" i="1"/>
  <c r="CS489" i="1" s="1"/>
  <c r="AF489" i="1"/>
  <c r="AG489" i="1"/>
  <c r="CU489" i="1" s="1"/>
  <c r="AH489" i="1"/>
  <c r="AI489" i="1"/>
  <c r="CW489" i="1" s="1"/>
  <c r="AJ489" i="1"/>
  <c r="CX489" i="1" s="1"/>
  <c r="CQ489" i="1"/>
  <c r="CR489" i="1"/>
  <c r="CT489" i="1"/>
  <c r="CV489" i="1"/>
  <c r="GL489" i="1"/>
  <c r="GN489" i="1"/>
  <c r="GP489" i="1"/>
  <c r="GV489" i="1"/>
  <c r="HC489" i="1"/>
  <c r="AC490" i="1"/>
  <c r="AE490" i="1"/>
  <c r="AF490" i="1"/>
  <c r="AG490" i="1"/>
  <c r="CU490" i="1" s="1"/>
  <c r="AH490" i="1"/>
  <c r="AI490" i="1"/>
  <c r="AJ490" i="1"/>
  <c r="CT490" i="1"/>
  <c r="CV490" i="1"/>
  <c r="CW490" i="1"/>
  <c r="CX490" i="1"/>
  <c r="GL490" i="1"/>
  <c r="GN490" i="1"/>
  <c r="GP490" i="1"/>
  <c r="GV490" i="1"/>
  <c r="HC490" i="1"/>
  <c r="I491" i="1"/>
  <c r="W491" i="1"/>
  <c r="AB491" i="1"/>
  <c r="AC491" i="1"/>
  <c r="AE491" i="1"/>
  <c r="AD491" i="1" s="1"/>
  <c r="AF491" i="1"/>
  <c r="AG491" i="1"/>
  <c r="AH491" i="1"/>
  <c r="AI491" i="1"/>
  <c r="CW491" i="1" s="1"/>
  <c r="AJ491" i="1"/>
  <c r="CR491" i="1"/>
  <c r="CS491" i="1"/>
  <c r="CT491" i="1"/>
  <c r="CU491" i="1"/>
  <c r="T491" i="1" s="1"/>
  <c r="CV491" i="1"/>
  <c r="CX491" i="1"/>
  <c r="GL491" i="1"/>
  <c r="GN491" i="1"/>
  <c r="GP491" i="1"/>
  <c r="GV491" i="1"/>
  <c r="HC491" i="1" s="1"/>
  <c r="GX491" i="1" s="1"/>
  <c r="AC492" i="1"/>
  <c r="AE492" i="1"/>
  <c r="CS492" i="1" s="1"/>
  <c r="AF492" i="1"/>
  <c r="CT492" i="1" s="1"/>
  <c r="AG492" i="1"/>
  <c r="CU492" i="1" s="1"/>
  <c r="AH492" i="1"/>
  <c r="AI492" i="1"/>
  <c r="CW492" i="1" s="1"/>
  <c r="AJ492" i="1"/>
  <c r="CQ492" i="1"/>
  <c r="CR492" i="1"/>
  <c r="CV492" i="1"/>
  <c r="CX492" i="1"/>
  <c r="GL492" i="1"/>
  <c r="GN492" i="1"/>
  <c r="GP492" i="1"/>
  <c r="GV492" i="1"/>
  <c r="HC492" i="1"/>
  <c r="AC493" i="1"/>
  <c r="AE493" i="1"/>
  <c r="AF493" i="1"/>
  <c r="CT493" i="1" s="1"/>
  <c r="AG493" i="1"/>
  <c r="CU493" i="1" s="1"/>
  <c r="AH493" i="1"/>
  <c r="AI493" i="1"/>
  <c r="AJ493" i="1"/>
  <c r="CV493" i="1"/>
  <c r="CW493" i="1"/>
  <c r="CX493" i="1"/>
  <c r="GL493" i="1"/>
  <c r="GN493" i="1"/>
  <c r="GP493" i="1"/>
  <c r="GV493" i="1"/>
  <c r="HC493" i="1" s="1"/>
  <c r="C494" i="1"/>
  <c r="D494" i="1"/>
  <c r="I494" i="1"/>
  <c r="Q494" i="1" s="1"/>
  <c r="K494" i="1"/>
  <c r="R494" i="1"/>
  <c r="V494" i="1"/>
  <c r="AC494" i="1"/>
  <c r="P494" i="1" s="1"/>
  <c r="AE494" i="1"/>
  <c r="AD494" i="1" s="1"/>
  <c r="AB494" i="1" s="1"/>
  <c r="AF494" i="1"/>
  <c r="CT494" i="1" s="1"/>
  <c r="AG494" i="1"/>
  <c r="CU494" i="1" s="1"/>
  <c r="T494" i="1" s="1"/>
  <c r="AH494" i="1"/>
  <c r="CV494" i="1" s="1"/>
  <c r="U494" i="1" s="1"/>
  <c r="AI494" i="1"/>
  <c r="AJ494" i="1"/>
  <c r="CX494" i="1" s="1"/>
  <c r="W494" i="1" s="1"/>
  <c r="CQ494" i="1"/>
  <c r="CR494" i="1"/>
  <c r="CS494" i="1"/>
  <c r="CW494" i="1"/>
  <c r="GL494" i="1"/>
  <c r="GN494" i="1"/>
  <c r="GP494" i="1"/>
  <c r="GV494" i="1"/>
  <c r="HC494" i="1" s="1"/>
  <c r="GX494" i="1" s="1"/>
  <c r="C495" i="1"/>
  <c r="D495" i="1"/>
  <c r="I495" i="1"/>
  <c r="K495" i="1"/>
  <c r="P495" i="1"/>
  <c r="AC495" i="1"/>
  <c r="AE495" i="1"/>
  <c r="CS495" i="1" s="1"/>
  <c r="AF495" i="1"/>
  <c r="AG495" i="1"/>
  <c r="AH495" i="1"/>
  <c r="AI495" i="1"/>
  <c r="AJ495" i="1"/>
  <c r="CT495" i="1"/>
  <c r="CU495" i="1"/>
  <c r="CV495" i="1"/>
  <c r="U495" i="1" s="1"/>
  <c r="CW495" i="1"/>
  <c r="CX495" i="1"/>
  <c r="W495" i="1" s="1"/>
  <c r="GL495" i="1"/>
  <c r="GN495" i="1"/>
  <c r="GP495" i="1"/>
  <c r="GV495" i="1"/>
  <c r="GX495" i="1"/>
  <c r="HC495" i="1"/>
  <c r="I496" i="1"/>
  <c r="Q496" i="1" s="1"/>
  <c r="S496" i="1"/>
  <c r="CY496" i="1" s="1"/>
  <c r="U496" i="1"/>
  <c r="W496" i="1"/>
  <c r="X496" i="1"/>
  <c r="Y496" i="1"/>
  <c r="AC496" i="1"/>
  <c r="AB496" i="1" s="1"/>
  <c r="AD496" i="1"/>
  <c r="AE496" i="1"/>
  <c r="AF496" i="1"/>
  <c r="AG496" i="1"/>
  <c r="CU496" i="1" s="1"/>
  <c r="T496" i="1" s="1"/>
  <c r="AH496" i="1"/>
  <c r="CV496" i="1" s="1"/>
  <c r="AI496" i="1"/>
  <c r="CW496" i="1" s="1"/>
  <c r="V496" i="1" s="1"/>
  <c r="AJ496" i="1"/>
  <c r="CQ496" i="1"/>
  <c r="CR496" i="1"/>
  <c r="CS496" i="1"/>
  <c r="CT496" i="1"/>
  <c r="CX496" i="1"/>
  <c r="CZ496" i="1"/>
  <c r="GL496" i="1"/>
  <c r="GN496" i="1"/>
  <c r="GP496" i="1"/>
  <c r="GV496" i="1"/>
  <c r="HC496" i="1" s="1"/>
  <c r="GX496" i="1" s="1"/>
  <c r="AC497" i="1"/>
  <c r="CQ497" i="1" s="1"/>
  <c r="AE497" i="1"/>
  <c r="AF497" i="1"/>
  <c r="AG497" i="1"/>
  <c r="CU497" i="1" s="1"/>
  <c r="AH497" i="1"/>
  <c r="CV497" i="1" s="1"/>
  <c r="AI497" i="1"/>
  <c r="CW497" i="1" s="1"/>
  <c r="AJ497" i="1"/>
  <c r="CT497" i="1"/>
  <c r="CX497" i="1"/>
  <c r="GL497" i="1"/>
  <c r="GN497" i="1"/>
  <c r="GP497" i="1"/>
  <c r="GV497" i="1"/>
  <c r="HC497" i="1"/>
  <c r="AC498" i="1"/>
  <c r="AD498" i="1"/>
  <c r="AE498" i="1"/>
  <c r="CS498" i="1" s="1"/>
  <c r="AF498" i="1"/>
  <c r="AG498" i="1"/>
  <c r="AH498" i="1"/>
  <c r="AI498" i="1"/>
  <c r="AJ498" i="1"/>
  <c r="CR498" i="1"/>
  <c r="CT498" i="1"/>
  <c r="CU498" i="1"/>
  <c r="CV498" i="1"/>
  <c r="CW498" i="1"/>
  <c r="CX498" i="1"/>
  <c r="GL498" i="1"/>
  <c r="GN498" i="1"/>
  <c r="GP498" i="1"/>
  <c r="GV498" i="1"/>
  <c r="HC498" i="1"/>
  <c r="AC499" i="1"/>
  <c r="AB499" i="1" s="1"/>
  <c r="AD499" i="1"/>
  <c r="AE499" i="1"/>
  <c r="AF499" i="1"/>
  <c r="AG499" i="1"/>
  <c r="CU499" i="1" s="1"/>
  <c r="AH499" i="1"/>
  <c r="AI499" i="1"/>
  <c r="CW499" i="1" s="1"/>
  <c r="AJ499" i="1"/>
  <c r="CQ499" i="1"/>
  <c r="CR499" i="1"/>
  <c r="CS499" i="1"/>
  <c r="CT499" i="1"/>
  <c r="CV499" i="1"/>
  <c r="CX499" i="1"/>
  <c r="GL499" i="1"/>
  <c r="GN499" i="1"/>
  <c r="GP499" i="1"/>
  <c r="GV499" i="1"/>
  <c r="HC499" i="1" s="1"/>
  <c r="P500" i="1"/>
  <c r="R500" i="1"/>
  <c r="T500" i="1"/>
  <c r="AC500" i="1"/>
  <c r="AD500" i="1"/>
  <c r="AE500" i="1"/>
  <c r="CS500" i="1" s="1"/>
  <c r="AF500" i="1"/>
  <c r="AG500" i="1"/>
  <c r="AH500" i="1"/>
  <c r="CV500" i="1" s="1"/>
  <c r="U500" i="1" s="1"/>
  <c r="AI500" i="1"/>
  <c r="AJ500" i="1"/>
  <c r="CX500" i="1" s="1"/>
  <c r="W500" i="1" s="1"/>
  <c r="CQ500" i="1"/>
  <c r="CR500" i="1"/>
  <c r="CU500" i="1"/>
  <c r="CW500" i="1"/>
  <c r="V500" i="1" s="1"/>
  <c r="GL500" i="1"/>
  <c r="GN500" i="1"/>
  <c r="GP500" i="1"/>
  <c r="GV500" i="1"/>
  <c r="HC500" i="1" s="1"/>
  <c r="GX500" i="1" s="1"/>
  <c r="Q501" i="1"/>
  <c r="U501" i="1"/>
  <c r="AC501" i="1"/>
  <c r="AE501" i="1"/>
  <c r="AF501" i="1"/>
  <c r="CT501" i="1" s="1"/>
  <c r="AG501" i="1"/>
  <c r="CU501" i="1" s="1"/>
  <c r="T501" i="1" s="1"/>
  <c r="AH501" i="1"/>
  <c r="AI501" i="1"/>
  <c r="AJ501" i="1"/>
  <c r="CR501" i="1"/>
  <c r="CV501" i="1"/>
  <c r="CW501" i="1"/>
  <c r="V501" i="1" s="1"/>
  <c r="CX501" i="1"/>
  <c r="W501" i="1" s="1"/>
  <c r="GL501" i="1"/>
  <c r="GN501" i="1"/>
  <c r="GP501" i="1"/>
  <c r="GV501" i="1"/>
  <c r="HC501" i="1"/>
  <c r="GX501" i="1" s="1"/>
  <c r="R502" i="1"/>
  <c r="AC502" i="1"/>
  <c r="P502" i="1" s="1"/>
  <c r="CP502" i="1" s="1"/>
  <c r="O502" i="1" s="1"/>
  <c r="AD502" i="1"/>
  <c r="AB502" i="1" s="1"/>
  <c r="AE502" i="1"/>
  <c r="Q502" i="1" s="1"/>
  <c r="AF502" i="1"/>
  <c r="S502" i="1" s="1"/>
  <c r="X502" i="1" s="1"/>
  <c r="AG502" i="1"/>
  <c r="AH502" i="1"/>
  <c r="AI502" i="1"/>
  <c r="AJ502" i="1"/>
  <c r="CX502" i="1" s="1"/>
  <c r="W502" i="1" s="1"/>
  <c r="CQ502" i="1"/>
  <c r="CS502" i="1"/>
  <c r="CU502" i="1"/>
  <c r="T502" i="1" s="1"/>
  <c r="CV502" i="1"/>
  <c r="U502" i="1" s="1"/>
  <c r="CW502" i="1"/>
  <c r="V502" i="1" s="1"/>
  <c r="GL502" i="1"/>
  <c r="GN502" i="1"/>
  <c r="GP502" i="1"/>
  <c r="GV502" i="1"/>
  <c r="HC502" i="1" s="1"/>
  <c r="GX502" i="1"/>
  <c r="R503" i="1"/>
  <c r="S503" i="1"/>
  <c r="CY503" i="1" s="1"/>
  <c r="U503" i="1"/>
  <c r="W503" i="1"/>
  <c r="Y503" i="1"/>
  <c r="AC503" i="1"/>
  <c r="AD503" i="1"/>
  <c r="AE503" i="1"/>
  <c r="Q503" i="1" s="1"/>
  <c r="AF503" i="1"/>
  <c r="AG503" i="1"/>
  <c r="CU503" i="1" s="1"/>
  <c r="T503" i="1" s="1"/>
  <c r="AH503" i="1"/>
  <c r="AI503" i="1"/>
  <c r="CW503" i="1" s="1"/>
  <c r="V503" i="1" s="1"/>
  <c r="AJ503" i="1"/>
  <c r="CQ503" i="1"/>
  <c r="CR503" i="1"/>
  <c r="CS503" i="1"/>
  <c r="CT503" i="1"/>
  <c r="CV503" i="1"/>
  <c r="CX503" i="1"/>
  <c r="GL503" i="1"/>
  <c r="GN503" i="1"/>
  <c r="GP503" i="1"/>
  <c r="GV503" i="1"/>
  <c r="HC503" i="1" s="1"/>
  <c r="GX503" i="1" s="1"/>
  <c r="I504" i="1"/>
  <c r="Q504" i="1" s="1"/>
  <c r="K504" i="1"/>
  <c r="P504" i="1"/>
  <c r="R504" i="1"/>
  <c r="U504" i="1"/>
  <c r="AB504" i="1"/>
  <c r="AC504" i="1"/>
  <c r="CQ504" i="1" s="1"/>
  <c r="AD504" i="1"/>
  <c r="AE504" i="1"/>
  <c r="AF504" i="1"/>
  <c r="CT504" i="1" s="1"/>
  <c r="AG504" i="1"/>
  <c r="CU504" i="1" s="1"/>
  <c r="T504" i="1" s="1"/>
  <c r="AH504" i="1"/>
  <c r="CV504" i="1" s="1"/>
  <c r="AI504" i="1"/>
  <c r="CW504" i="1" s="1"/>
  <c r="V504" i="1" s="1"/>
  <c r="AJ504" i="1"/>
  <c r="CR504" i="1"/>
  <c r="CS504" i="1"/>
  <c r="CX504" i="1"/>
  <c r="W504" i="1" s="1"/>
  <c r="GL504" i="1"/>
  <c r="GN504" i="1"/>
  <c r="GP504" i="1"/>
  <c r="GV504" i="1"/>
  <c r="HC504" i="1" s="1"/>
  <c r="GX504" i="1" s="1"/>
  <c r="I505" i="1"/>
  <c r="R505" i="1" s="1"/>
  <c r="K505" i="1"/>
  <c r="P505" i="1"/>
  <c r="CP505" i="1" s="1"/>
  <c r="O505" i="1" s="1"/>
  <c r="Q505" i="1"/>
  <c r="W505" i="1"/>
  <c r="AB505" i="1"/>
  <c r="AC505" i="1"/>
  <c r="CQ505" i="1" s="1"/>
  <c r="AD505" i="1"/>
  <c r="AE505" i="1"/>
  <c r="AF505" i="1"/>
  <c r="S505" i="1" s="1"/>
  <c r="Y505" i="1" s="1"/>
  <c r="AG505" i="1"/>
  <c r="AH505" i="1"/>
  <c r="AI505" i="1"/>
  <c r="CW505" i="1" s="1"/>
  <c r="V505" i="1" s="1"/>
  <c r="AJ505" i="1"/>
  <c r="CX505" i="1" s="1"/>
  <c r="CR505" i="1"/>
  <c r="CS505" i="1"/>
  <c r="CT505" i="1"/>
  <c r="CU505" i="1"/>
  <c r="CV505" i="1"/>
  <c r="U505" i="1" s="1"/>
  <c r="GL505" i="1"/>
  <c r="GN505" i="1"/>
  <c r="GP505" i="1"/>
  <c r="GV505" i="1"/>
  <c r="GX505" i="1"/>
  <c r="HC505" i="1"/>
  <c r="C506" i="1"/>
  <c r="D506" i="1"/>
  <c r="I506" i="1"/>
  <c r="Q506" i="1" s="1"/>
  <c r="K506" i="1"/>
  <c r="P506" i="1"/>
  <c r="R506" i="1"/>
  <c r="T506" i="1"/>
  <c r="U506" i="1"/>
  <c r="AC506" i="1"/>
  <c r="CQ506" i="1" s="1"/>
  <c r="AD506" i="1"/>
  <c r="AB506" i="1" s="1"/>
  <c r="AE506" i="1"/>
  <c r="AF506" i="1"/>
  <c r="CT506" i="1" s="1"/>
  <c r="AG506" i="1"/>
  <c r="AH506" i="1"/>
  <c r="CV506" i="1" s="1"/>
  <c r="AI506" i="1"/>
  <c r="AJ506" i="1"/>
  <c r="CR506" i="1"/>
  <c r="CS506" i="1"/>
  <c r="CU506" i="1"/>
  <c r="CW506" i="1"/>
  <c r="V506" i="1" s="1"/>
  <c r="CX506" i="1"/>
  <c r="W506" i="1" s="1"/>
  <c r="GL506" i="1"/>
  <c r="BZ521" i="1" s="1"/>
  <c r="GN506" i="1"/>
  <c r="GP506" i="1"/>
  <c r="GV506" i="1"/>
  <c r="HC506" i="1" s="1"/>
  <c r="GX506" i="1"/>
  <c r="C507" i="1"/>
  <c r="D507" i="1"/>
  <c r="I507" i="1"/>
  <c r="K507" i="1"/>
  <c r="AC507" i="1"/>
  <c r="AD507" i="1"/>
  <c r="AE507" i="1"/>
  <c r="AF507" i="1"/>
  <c r="AG507" i="1"/>
  <c r="CU507" i="1" s="1"/>
  <c r="T507" i="1" s="1"/>
  <c r="AH507" i="1"/>
  <c r="CV507" i="1" s="1"/>
  <c r="U507" i="1" s="1"/>
  <c r="AI507" i="1"/>
  <c r="CW507" i="1" s="1"/>
  <c r="V507" i="1" s="1"/>
  <c r="AJ507" i="1"/>
  <c r="CQ507" i="1"/>
  <c r="CR507" i="1"/>
  <c r="CS507" i="1"/>
  <c r="CT507" i="1"/>
  <c r="CX507" i="1"/>
  <c r="W507" i="1" s="1"/>
  <c r="GL507" i="1"/>
  <c r="GN507" i="1"/>
  <c r="FT521" i="1" s="1"/>
  <c r="GP507" i="1"/>
  <c r="GV507" i="1"/>
  <c r="HC507" i="1" s="1"/>
  <c r="I508" i="1"/>
  <c r="Q508" i="1"/>
  <c r="S508" i="1"/>
  <c r="T508" i="1"/>
  <c r="V508" i="1"/>
  <c r="AC508" i="1"/>
  <c r="AE508" i="1"/>
  <c r="AF508" i="1"/>
  <c r="AG508" i="1"/>
  <c r="CU508" i="1" s="1"/>
  <c r="AH508" i="1"/>
  <c r="CV508" i="1" s="1"/>
  <c r="U508" i="1" s="1"/>
  <c r="AI508" i="1"/>
  <c r="CW508" i="1" s="1"/>
  <c r="AJ508" i="1"/>
  <c r="CS508" i="1"/>
  <c r="CT508" i="1"/>
  <c r="CX508" i="1"/>
  <c r="W508" i="1" s="1"/>
  <c r="CZ508" i="1"/>
  <c r="GL508" i="1"/>
  <c r="GN508" i="1"/>
  <c r="GP508" i="1"/>
  <c r="GV508" i="1"/>
  <c r="HC508" i="1"/>
  <c r="GX508" i="1" s="1"/>
  <c r="AC509" i="1"/>
  <c r="AD509" i="1"/>
  <c r="AE509" i="1"/>
  <c r="CS509" i="1" s="1"/>
  <c r="AF509" i="1"/>
  <c r="AG509" i="1"/>
  <c r="CU509" i="1" s="1"/>
  <c r="AH509" i="1"/>
  <c r="CV509" i="1" s="1"/>
  <c r="AI509" i="1"/>
  <c r="AJ509" i="1"/>
  <c r="CX509" i="1" s="1"/>
  <c r="CR509" i="1"/>
  <c r="CW509" i="1"/>
  <c r="GL509" i="1"/>
  <c r="GN509" i="1"/>
  <c r="GP509" i="1"/>
  <c r="GV509" i="1"/>
  <c r="HC509" i="1" s="1"/>
  <c r="P510" i="1"/>
  <c r="Q510" i="1"/>
  <c r="S510" i="1"/>
  <c r="CZ510" i="1" s="1"/>
  <c r="V510" i="1"/>
  <c r="AC510" i="1"/>
  <c r="AB510" i="1" s="1"/>
  <c r="AD510" i="1"/>
  <c r="AE510" i="1"/>
  <c r="R510" i="1" s="1"/>
  <c r="AF510" i="1"/>
  <c r="AG510" i="1"/>
  <c r="CU510" i="1" s="1"/>
  <c r="T510" i="1" s="1"/>
  <c r="AH510" i="1"/>
  <c r="AI510" i="1"/>
  <c r="AJ510" i="1"/>
  <c r="CQ510" i="1"/>
  <c r="CR510" i="1"/>
  <c r="CS510" i="1"/>
  <c r="CT510" i="1"/>
  <c r="CV510" i="1"/>
  <c r="U510" i="1" s="1"/>
  <c r="CW510" i="1"/>
  <c r="CX510" i="1"/>
  <c r="W510" i="1" s="1"/>
  <c r="GL510" i="1"/>
  <c r="GN510" i="1"/>
  <c r="GP510" i="1"/>
  <c r="GV510" i="1"/>
  <c r="HC510" i="1" s="1"/>
  <c r="GX510" i="1" s="1"/>
  <c r="P511" i="1"/>
  <c r="CP511" i="1" s="1"/>
  <c r="O511" i="1" s="1"/>
  <c r="Q511" i="1"/>
  <c r="S511" i="1"/>
  <c r="CY511" i="1" s="1"/>
  <c r="V511" i="1"/>
  <c r="X511" i="1"/>
  <c r="Y511" i="1"/>
  <c r="AB511" i="1"/>
  <c r="AC511" i="1"/>
  <c r="AD511" i="1"/>
  <c r="AE511" i="1"/>
  <c r="R511" i="1" s="1"/>
  <c r="AF511" i="1"/>
  <c r="CT511" i="1" s="1"/>
  <c r="AG511" i="1"/>
  <c r="CU511" i="1" s="1"/>
  <c r="T511" i="1" s="1"/>
  <c r="AH511" i="1"/>
  <c r="AI511" i="1"/>
  <c r="CW511" i="1" s="1"/>
  <c r="AJ511" i="1"/>
  <c r="CX511" i="1" s="1"/>
  <c r="W511" i="1" s="1"/>
  <c r="CQ511" i="1"/>
  <c r="CR511" i="1"/>
  <c r="CS511" i="1"/>
  <c r="CV511" i="1"/>
  <c r="U511" i="1" s="1"/>
  <c r="CZ511" i="1"/>
  <c r="GL511" i="1"/>
  <c r="GN511" i="1"/>
  <c r="GP511" i="1"/>
  <c r="GV511" i="1"/>
  <c r="HC511" i="1"/>
  <c r="GX511" i="1" s="1"/>
  <c r="P512" i="1"/>
  <c r="R512" i="1"/>
  <c r="U512" i="1"/>
  <c r="AC512" i="1"/>
  <c r="CQ512" i="1" s="1"/>
  <c r="AD512" i="1"/>
  <c r="AB512" i="1" s="1"/>
  <c r="AE512" i="1"/>
  <c r="Q512" i="1" s="1"/>
  <c r="AF512" i="1"/>
  <c r="CT512" i="1" s="1"/>
  <c r="AG512" i="1"/>
  <c r="CU512" i="1" s="1"/>
  <c r="T512" i="1" s="1"/>
  <c r="AH512" i="1"/>
  <c r="CV512" i="1" s="1"/>
  <c r="AI512" i="1"/>
  <c r="AJ512" i="1"/>
  <c r="CX512" i="1" s="1"/>
  <c r="W512" i="1" s="1"/>
  <c r="CR512" i="1"/>
  <c r="CS512" i="1"/>
  <c r="CW512" i="1"/>
  <c r="V512" i="1" s="1"/>
  <c r="GL512" i="1"/>
  <c r="GN512" i="1"/>
  <c r="GP512" i="1"/>
  <c r="GV512" i="1"/>
  <c r="HC512" i="1" s="1"/>
  <c r="GX512" i="1"/>
  <c r="P513" i="1"/>
  <c r="CP513" i="1" s="1"/>
  <c r="O513" i="1" s="1"/>
  <c r="Q513" i="1"/>
  <c r="R513" i="1"/>
  <c r="AC513" i="1"/>
  <c r="AD513" i="1"/>
  <c r="AE513" i="1"/>
  <c r="CS513" i="1" s="1"/>
  <c r="AF513" i="1"/>
  <c r="S513" i="1" s="1"/>
  <c r="AG513" i="1"/>
  <c r="AH513" i="1"/>
  <c r="CV513" i="1" s="1"/>
  <c r="U513" i="1" s="1"/>
  <c r="AI513" i="1"/>
  <c r="AJ513" i="1"/>
  <c r="CX513" i="1" s="1"/>
  <c r="W513" i="1" s="1"/>
  <c r="CR513" i="1"/>
  <c r="CU513" i="1"/>
  <c r="T513" i="1" s="1"/>
  <c r="CW513" i="1"/>
  <c r="V513" i="1" s="1"/>
  <c r="GL513" i="1"/>
  <c r="GN513" i="1"/>
  <c r="GP513" i="1"/>
  <c r="GV513" i="1"/>
  <c r="HC513" i="1" s="1"/>
  <c r="GX513" i="1" s="1"/>
  <c r="C514" i="1"/>
  <c r="D514" i="1"/>
  <c r="I514" i="1"/>
  <c r="Q514" i="1" s="1"/>
  <c r="K514" i="1"/>
  <c r="AC514" i="1"/>
  <c r="AE514" i="1"/>
  <c r="CS514" i="1" s="1"/>
  <c r="AF514" i="1"/>
  <c r="CT514" i="1" s="1"/>
  <c r="AG514" i="1"/>
  <c r="CU514" i="1" s="1"/>
  <c r="T514" i="1" s="1"/>
  <c r="AH514" i="1"/>
  <c r="CV514" i="1" s="1"/>
  <c r="U514" i="1" s="1"/>
  <c r="AI514" i="1"/>
  <c r="CW514" i="1" s="1"/>
  <c r="V514" i="1" s="1"/>
  <c r="AJ514" i="1"/>
  <c r="CR514" i="1"/>
  <c r="CX514" i="1"/>
  <c r="GL514" i="1"/>
  <c r="GN514" i="1"/>
  <c r="GP514" i="1"/>
  <c r="GV514" i="1"/>
  <c r="HC514" i="1" s="1"/>
  <c r="GX514" i="1" s="1"/>
  <c r="C515" i="1"/>
  <c r="D515" i="1"/>
  <c r="I515" i="1"/>
  <c r="Q515" i="1" s="1"/>
  <c r="K515" i="1"/>
  <c r="P515" i="1"/>
  <c r="R515" i="1"/>
  <c r="AC515" i="1"/>
  <c r="CQ515" i="1" s="1"/>
  <c r="AD515" i="1"/>
  <c r="AB515" i="1" s="1"/>
  <c r="AE515" i="1"/>
  <c r="AF515" i="1"/>
  <c r="S515" i="1" s="1"/>
  <c r="AG515" i="1"/>
  <c r="AH515" i="1"/>
  <c r="CV515" i="1" s="1"/>
  <c r="U515" i="1" s="1"/>
  <c r="AI515" i="1"/>
  <c r="AJ515" i="1"/>
  <c r="CX515" i="1" s="1"/>
  <c r="W515" i="1" s="1"/>
  <c r="CR515" i="1"/>
  <c r="CS515" i="1"/>
  <c r="CU515" i="1"/>
  <c r="T515" i="1" s="1"/>
  <c r="CW515" i="1"/>
  <c r="V515" i="1" s="1"/>
  <c r="GL515" i="1"/>
  <c r="GN515" i="1"/>
  <c r="GP515" i="1"/>
  <c r="GV515" i="1"/>
  <c r="GX515" i="1"/>
  <c r="HC515" i="1"/>
  <c r="AB516" i="1"/>
  <c r="AC516" i="1"/>
  <c r="AD516" i="1"/>
  <c r="AE516" i="1"/>
  <c r="AF516" i="1"/>
  <c r="CT516" i="1" s="1"/>
  <c r="AG516" i="1"/>
  <c r="CU516" i="1" s="1"/>
  <c r="AH516" i="1"/>
  <c r="CV516" i="1" s="1"/>
  <c r="AI516" i="1"/>
  <c r="CW516" i="1" s="1"/>
  <c r="AJ516" i="1"/>
  <c r="CX516" i="1" s="1"/>
  <c r="CQ516" i="1"/>
  <c r="CR516" i="1"/>
  <c r="CS516" i="1"/>
  <c r="GL516" i="1"/>
  <c r="GN516" i="1"/>
  <c r="GP516" i="1"/>
  <c r="GV516" i="1"/>
  <c r="HC516" i="1" s="1"/>
  <c r="AC517" i="1"/>
  <c r="CQ517" i="1" s="1"/>
  <c r="AE517" i="1"/>
  <c r="CR517" i="1" s="1"/>
  <c r="AF517" i="1"/>
  <c r="CT517" i="1" s="1"/>
  <c r="AG517" i="1"/>
  <c r="AH517" i="1"/>
  <c r="CV517" i="1" s="1"/>
  <c r="AI517" i="1"/>
  <c r="AJ517" i="1"/>
  <c r="CX517" i="1" s="1"/>
  <c r="CU517" i="1"/>
  <c r="CW517" i="1"/>
  <c r="GL517" i="1"/>
  <c r="GN517" i="1"/>
  <c r="GP517" i="1"/>
  <c r="GV517" i="1"/>
  <c r="HC517" i="1" s="1"/>
  <c r="AC518" i="1"/>
  <c r="AD518" i="1"/>
  <c r="AB518" i="1" s="1"/>
  <c r="AE518" i="1"/>
  <c r="AF518" i="1"/>
  <c r="AG518" i="1"/>
  <c r="AH518" i="1"/>
  <c r="CV518" i="1" s="1"/>
  <c r="AI518" i="1"/>
  <c r="AJ518" i="1"/>
  <c r="CX518" i="1" s="1"/>
  <c r="CQ518" i="1"/>
  <c r="CR518" i="1"/>
  <c r="CS518" i="1"/>
  <c r="CU518" i="1"/>
  <c r="CW518" i="1"/>
  <c r="GL518" i="1"/>
  <c r="GN518" i="1"/>
  <c r="GP518" i="1"/>
  <c r="GV518" i="1"/>
  <c r="HC518" i="1"/>
  <c r="I519" i="1"/>
  <c r="P519" i="1" s="1"/>
  <c r="AB519" i="1"/>
  <c r="AC519" i="1"/>
  <c r="AD519" i="1"/>
  <c r="AE519" i="1"/>
  <c r="AF519" i="1"/>
  <c r="CT519" i="1" s="1"/>
  <c r="AG519" i="1"/>
  <c r="CU519" i="1" s="1"/>
  <c r="T519" i="1" s="1"/>
  <c r="AH519" i="1"/>
  <c r="CV519" i="1" s="1"/>
  <c r="U519" i="1" s="1"/>
  <c r="AI519" i="1"/>
  <c r="CW519" i="1" s="1"/>
  <c r="V519" i="1" s="1"/>
  <c r="AJ519" i="1"/>
  <c r="CX519" i="1" s="1"/>
  <c r="W519" i="1" s="1"/>
  <c r="CQ519" i="1"/>
  <c r="CR519" i="1"/>
  <c r="CS519" i="1"/>
  <c r="GL519" i="1"/>
  <c r="GN519" i="1"/>
  <c r="GP519" i="1"/>
  <c r="GV519" i="1"/>
  <c r="HC519" i="1" s="1"/>
  <c r="GX519" i="1" s="1"/>
  <c r="B521" i="1"/>
  <c r="B458" i="1" s="1"/>
  <c r="C521" i="1"/>
  <c r="C458" i="1" s="1"/>
  <c r="D521" i="1"/>
  <c r="D458" i="1" s="1"/>
  <c r="F521" i="1"/>
  <c r="F458" i="1" s="1"/>
  <c r="G521" i="1"/>
  <c r="G458" i="1" s="1"/>
  <c r="AO521" i="1"/>
  <c r="AO458" i="1" s="1"/>
  <c r="BD521" i="1"/>
  <c r="BD458" i="1" s="1"/>
  <c r="BX521" i="1"/>
  <c r="BX458" i="1" s="1"/>
  <c r="BY521" i="1"/>
  <c r="BY458" i="1" s="1"/>
  <c r="CK521" i="1"/>
  <c r="CK458" i="1" s="1"/>
  <c r="CL521" i="1"/>
  <c r="CL458" i="1" s="1"/>
  <c r="CM521" i="1"/>
  <c r="CM458" i="1" s="1"/>
  <c r="EH521" i="1"/>
  <c r="EH458" i="1" s="1"/>
  <c r="ET521" i="1"/>
  <c r="ET458" i="1" s="1"/>
  <c r="FP521" i="1"/>
  <c r="FP458" i="1" s="1"/>
  <c r="FQ521" i="1"/>
  <c r="FQ458" i="1" s="1"/>
  <c r="GC521" i="1"/>
  <c r="GC458" i="1" s="1"/>
  <c r="GD521" i="1"/>
  <c r="GD458" i="1" s="1"/>
  <c r="GE521" i="1"/>
  <c r="GE458" i="1" s="1"/>
  <c r="P530" i="1"/>
  <c r="P534" i="1"/>
  <c r="B551" i="1"/>
  <c r="B22" i="1" s="1"/>
  <c r="C551" i="1"/>
  <c r="C22" i="1" s="1"/>
  <c r="D551" i="1"/>
  <c r="D22" i="1" s="1"/>
  <c r="F551" i="1"/>
  <c r="F22" i="1" s="1"/>
  <c r="G551" i="1"/>
  <c r="G22" i="1" s="1"/>
  <c r="B581" i="1"/>
  <c r="B18" i="1" s="1"/>
  <c r="C581" i="1"/>
  <c r="C18" i="1" s="1"/>
  <c r="D581" i="1"/>
  <c r="D18" i="1" s="1"/>
  <c r="F581" i="1"/>
  <c r="F18" i="1" s="1"/>
  <c r="G581" i="1"/>
  <c r="G18" i="1" s="1"/>
  <c r="F12" i="6"/>
  <c r="G12" i="6"/>
  <c r="J372" i="7" l="1"/>
  <c r="O384" i="7"/>
  <c r="O485" i="7"/>
  <c r="H485" i="7"/>
  <c r="P500" i="7"/>
  <c r="P606" i="7"/>
  <c r="J690" i="7"/>
  <c r="J731" i="7"/>
  <c r="H901" i="7"/>
  <c r="P116" i="7"/>
  <c r="O245" i="7"/>
  <c r="H258" i="7"/>
  <c r="J305" i="7"/>
  <c r="H354" i="7"/>
  <c r="P413" i="7"/>
  <c r="P457" i="7"/>
  <c r="O511" i="7"/>
  <c r="H617" i="7"/>
  <c r="J886" i="7"/>
  <c r="J944" i="7"/>
  <c r="P946" i="7"/>
  <c r="J47" i="7"/>
  <c r="J70" i="7"/>
  <c r="P72" i="7"/>
  <c r="P427" i="7"/>
  <c r="H438" i="7"/>
  <c r="P671" i="7"/>
  <c r="J669" i="7"/>
  <c r="O720" i="7"/>
  <c r="O796" i="7"/>
  <c r="H822" i="7"/>
  <c r="J901" i="7"/>
  <c r="P245" i="7"/>
  <c r="P260" i="7"/>
  <c r="H289" i="7"/>
  <c r="J313" i="7"/>
  <c r="H331" i="7"/>
  <c r="P356" i="7"/>
  <c r="P473" i="7"/>
  <c r="H500" i="7"/>
  <c r="H560" i="7"/>
  <c r="J852" i="7"/>
  <c r="P901" i="7"/>
  <c r="H923" i="7"/>
  <c r="P440" i="7"/>
  <c r="P796" i="7"/>
  <c r="P824" i="7"/>
  <c r="P372" i="7"/>
  <c r="J739" i="7"/>
  <c r="J865" i="7"/>
  <c r="P867" i="7"/>
  <c r="J867" i="7"/>
  <c r="H228" i="7"/>
  <c r="P209" i="7"/>
  <c r="O305" i="7"/>
  <c r="O331" i="7"/>
  <c r="H329" i="7"/>
  <c r="J384" i="7"/>
  <c r="J528" i="7"/>
  <c r="J580" i="7"/>
  <c r="J606" i="7"/>
  <c r="P692" i="7"/>
  <c r="O706" i="7"/>
  <c r="P733" i="7"/>
  <c r="J830" i="7"/>
  <c r="O72" i="7"/>
  <c r="P82" i="7"/>
  <c r="J957" i="7" s="1"/>
  <c r="O162" i="7"/>
  <c r="P198" i="7"/>
  <c r="O209" i="7"/>
  <c r="P228" i="7"/>
  <c r="J245" i="7"/>
  <c r="O315" i="7"/>
  <c r="P399" i="7"/>
  <c r="H483" i="7"/>
  <c r="H511" i="7"/>
  <c r="O530" i="7"/>
  <c r="H528" i="7"/>
  <c r="O671" i="7"/>
  <c r="O810" i="7"/>
  <c r="O852" i="7"/>
  <c r="P886" i="7"/>
  <c r="H102" i="7"/>
  <c r="O104" i="7"/>
  <c r="O150" i="7"/>
  <c r="O275" i="7"/>
  <c r="O692" i="7"/>
  <c r="H692" i="7"/>
  <c r="H690" i="7"/>
  <c r="O901" i="7"/>
  <c r="H58" i="7"/>
  <c r="J72" i="7"/>
  <c r="O126" i="7"/>
  <c r="O138" i="7"/>
  <c r="P162" i="7"/>
  <c r="H207" i="7"/>
  <c r="H341" i="7"/>
  <c r="O372" i="7"/>
  <c r="H413" i="7"/>
  <c r="J483" i="7"/>
  <c r="O500" i="7"/>
  <c r="H957" i="7" s="1"/>
  <c r="J511" i="7"/>
  <c r="O619" i="7"/>
  <c r="H630" i="7"/>
  <c r="O632" i="7"/>
  <c r="J671" i="7"/>
  <c r="P810" i="7"/>
  <c r="J850" i="7"/>
  <c r="P530" i="7"/>
  <c r="J530" i="7"/>
  <c r="P580" i="7"/>
  <c r="J578" i="7"/>
  <c r="H60" i="7"/>
  <c r="J80" i="7"/>
  <c r="H92" i="7"/>
  <c r="J104" i="7"/>
  <c r="H116" i="7"/>
  <c r="J136" i="7"/>
  <c r="H148" i="7"/>
  <c r="J172" i="7"/>
  <c r="H184" i="7"/>
  <c r="O228" i="7"/>
  <c r="O234" i="7"/>
  <c r="J243" i="7"/>
  <c r="H248" i="7"/>
  <c r="H260" i="7"/>
  <c r="H273" i="7"/>
  <c r="H291" i="7"/>
  <c r="J303" i="7"/>
  <c r="J318" i="7"/>
  <c r="J331" i="7"/>
  <c r="J343" i="7"/>
  <c r="H356" i="7"/>
  <c r="J387" i="7"/>
  <c r="O399" i="7"/>
  <c r="O416" i="7"/>
  <c r="O427" i="7"/>
  <c r="H440" i="7"/>
  <c r="H446" i="7"/>
  <c r="P460" i="7"/>
  <c r="H471" i="7"/>
  <c r="O488" i="7"/>
  <c r="P511" i="7"/>
  <c r="P533" i="7"/>
  <c r="P539" i="7"/>
  <c r="P545" i="7"/>
  <c r="H562" i="7"/>
  <c r="H568" i="7"/>
  <c r="J583" i="7"/>
  <c r="J589" i="7"/>
  <c r="O606" i="7"/>
  <c r="H619" i="7"/>
  <c r="J632" i="7"/>
  <c r="H650" i="7"/>
  <c r="H669" i="7"/>
  <c r="J677" i="7"/>
  <c r="J692" i="7"/>
  <c r="P720" i="7"/>
  <c r="J733" i="7"/>
  <c r="H752" i="7"/>
  <c r="O766" i="7"/>
  <c r="H830" i="7" s="1"/>
  <c r="H824" i="7"/>
  <c r="P852" i="7"/>
  <c r="J949" i="7" s="1"/>
  <c r="H899" i="7"/>
  <c r="J907" i="7"/>
  <c r="H925" i="7"/>
  <c r="H931" i="7"/>
  <c r="J49" i="7"/>
  <c r="O60" i="7"/>
  <c r="H212" i="7" s="1"/>
  <c r="P104" i="7"/>
  <c r="O116" i="7"/>
  <c r="O260" i="7"/>
  <c r="O291" i="7"/>
  <c r="H953" i="7" s="1"/>
  <c r="P331" i="7"/>
  <c r="P343" i="7"/>
  <c r="O356" i="7"/>
  <c r="J413" i="7"/>
  <c r="O440" i="7"/>
  <c r="J455" i="7"/>
  <c r="J485" i="7"/>
  <c r="H509" i="7"/>
  <c r="O562" i="7"/>
  <c r="P632" i="7"/>
  <c r="H718" i="7"/>
  <c r="O824" i="7"/>
  <c r="H850" i="7"/>
  <c r="O925" i="7"/>
  <c r="J370" i="7"/>
  <c r="H47" i="7"/>
  <c r="P138" i="7"/>
  <c r="P174" i="7"/>
  <c r="J231" i="7"/>
  <c r="J402" i="7"/>
  <c r="H411" i="7"/>
  <c r="J457" i="7"/>
  <c r="H517" i="7"/>
  <c r="H704" i="7"/>
  <c r="J808" i="7"/>
  <c r="H852" i="7"/>
  <c r="J884" i="7"/>
  <c r="H944" i="7"/>
  <c r="H80" i="7"/>
  <c r="J124" i="7"/>
  <c r="H136" i="7"/>
  <c r="J160" i="7"/>
  <c r="H172" i="7"/>
  <c r="J196" i="7"/>
  <c r="H243" i="7"/>
  <c r="H303" i="7"/>
  <c r="H343" i="7"/>
  <c r="J500" i="7"/>
  <c r="H733" i="7"/>
  <c r="J770" i="7"/>
  <c r="H794" i="7"/>
  <c r="J226" i="7"/>
  <c r="P315" i="7"/>
  <c r="J397" i="7"/>
  <c r="J604" i="7"/>
  <c r="H946" i="7"/>
  <c r="J58" i="7"/>
  <c r="H70" i="7"/>
  <c r="H82" i="7"/>
  <c r="J114" i="7"/>
  <c r="J126" i="7"/>
  <c r="H138" i="7"/>
  <c r="J162" i="7"/>
  <c r="J198" i="7"/>
  <c r="H245" i="7"/>
  <c r="J258" i="7"/>
  <c r="H263" i="7"/>
  <c r="J278" i="7"/>
  <c r="J289" i="7"/>
  <c r="H294" i="7"/>
  <c r="H305" i="7"/>
  <c r="J354" i="7"/>
  <c r="H359" i="7"/>
  <c r="H370" i="7"/>
  <c r="H382" i="7"/>
  <c r="J438" i="7"/>
  <c r="H443" i="7"/>
  <c r="J476" i="7"/>
  <c r="H498" i="7"/>
  <c r="J560" i="7"/>
  <c r="H565" i="7"/>
  <c r="H578" i="7"/>
  <c r="J586" i="7"/>
  <c r="J592" i="7"/>
  <c r="J617" i="7"/>
  <c r="H622" i="7"/>
  <c r="J648" i="7"/>
  <c r="H653" i="7"/>
  <c r="H659" i="7"/>
  <c r="J674" i="7"/>
  <c r="J680" i="7"/>
  <c r="H770" i="7"/>
  <c r="J778" i="7"/>
  <c r="H796" i="7"/>
  <c r="J822" i="7"/>
  <c r="H865" i="7"/>
  <c r="J904" i="7"/>
  <c r="J923" i="7"/>
  <c r="J207" i="7"/>
  <c r="J228" i="7"/>
  <c r="J399" i="7"/>
  <c r="J427" i="7"/>
  <c r="H457" i="7"/>
  <c r="H536" i="7"/>
  <c r="H542" i="7"/>
  <c r="J758" i="7"/>
  <c r="H808" i="7"/>
  <c r="H884" i="7"/>
  <c r="J911" i="7"/>
  <c r="J60" i="7"/>
  <c r="H72" i="7"/>
  <c r="J92" i="7"/>
  <c r="J116" i="7"/>
  <c r="H124" i="7"/>
  <c r="J148" i="7"/>
  <c r="H160" i="7"/>
  <c r="J184" i="7"/>
  <c r="H196" i="7"/>
  <c r="J260" i="7"/>
  <c r="J273" i="7"/>
  <c r="H278" i="7"/>
  <c r="J291" i="7"/>
  <c r="H315" i="7"/>
  <c r="J356" i="7"/>
  <c r="H372" i="7"/>
  <c r="H384" i="7"/>
  <c r="J440" i="7"/>
  <c r="J471" i="7"/>
  <c r="H580" i="7"/>
  <c r="J650" i="7"/>
  <c r="J752" i="7"/>
  <c r="H778" i="7"/>
  <c r="H867" i="7"/>
  <c r="J899" i="7"/>
  <c r="J209" i="7"/>
  <c r="H226" i="7"/>
  <c r="J234" i="7"/>
  <c r="H397" i="7"/>
  <c r="H425" i="7"/>
  <c r="J509" i="7"/>
  <c r="H604" i="7"/>
  <c r="J709" i="7"/>
  <c r="J718" i="7"/>
  <c r="H810" i="7"/>
  <c r="H886" i="7"/>
  <c r="J94" i="7"/>
  <c r="H126" i="7"/>
  <c r="J150" i="7"/>
  <c r="H162" i="7"/>
  <c r="J186" i="7"/>
  <c r="H198" i="7"/>
  <c r="J248" i="7"/>
  <c r="J275" i="7"/>
  <c r="H346" i="7"/>
  <c r="J473" i="7"/>
  <c r="H635" i="7"/>
  <c r="H695" i="7"/>
  <c r="H736" i="7"/>
  <c r="CZ513" i="1"/>
  <c r="X513" i="1"/>
  <c r="GM513" i="1" s="1"/>
  <c r="GO513" i="1" s="1"/>
  <c r="Y513" i="1"/>
  <c r="CY513" i="1"/>
  <c r="S509" i="1"/>
  <c r="GM511" i="1"/>
  <c r="GO511" i="1" s="1"/>
  <c r="GX509" i="1"/>
  <c r="CG521" i="1"/>
  <c r="BZ458" i="1"/>
  <c r="AQ521" i="1"/>
  <c r="Q467" i="1"/>
  <c r="R467" i="1"/>
  <c r="T467" i="1"/>
  <c r="W467" i="1"/>
  <c r="CD458" i="1"/>
  <c r="AU521" i="1"/>
  <c r="CP515" i="1"/>
  <c r="O515" i="1" s="1"/>
  <c r="CB458" i="1"/>
  <c r="AS521" i="1"/>
  <c r="GM404" i="1"/>
  <c r="GO404" i="1" s="1"/>
  <c r="FT458" i="1"/>
  <c r="EK521" i="1"/>
  <c r="FR458" i="1"/>
  <c r="EI521" i="1"/>
  <c r="GA521" i="1"/>
  <c r="CY515" i="1"/>
  <c r="CZ515" i="1"/>
  <c r="X515" i="1"/>
  <c r="Y515" i="1"/>
  <c r="AB514" i="1"/>
  <c r="CY487" i="1"/>
  <c r="CZ487" i="1"/>
  <c r="X487" i="1"/>
  <c r="Y487" i="1"/>
  <c r="FV458" i="1"/>
  <c r="EM521" i="1"/>
  <c r="FT389" i="1"/>
  <c r="EK426" i="1"/>
  <c r="CR405" i="1"/>
  <c r="Q405" i="1"/>
  <c r="R405" i="1"/>
  <c r="CS405" i="1"/>
  <c r="CQ400" i="1"/>
  <c r="P400" i="1"/>
  <c r="R350" i="1"/>
  <c r="CS350" i="1"/>
  <c r="Q350" i="1"/>
  <c r="CR350" i="1"/>
  <c r="AD350" i="1"/>
  <c r="CZ350" i="1"/>
  <c r="CS335" i="1"/>
  <c r="R335" i="1"/>
  <c r="Q335" i="1"/>
  <c r="CR335" i="1"/>
  <c r="CZ335" i="1"/>
  <c r="AD335" i="1"/>
  <c r="CB282" i="1"/>
  <c r="AS357" i="1"/>
  <c r="AD309" i="1"/>
  <c r="AB309" i="1" s="1"/>
  <c r="R309" i="1"/>
  <c r="CR309" i="1"/>
  <c r="CS309" i="1"/>
  <c r="Q309" i="1"/>
  <c r="CQ514" i="1"/>
  <c r="X503" i="1"/>
  <c r="CS501" i="1"/>
  <c r="AD501" i="1"/>
  <c r="GX497" i="1"/>
  <c r="CR495" i="1"/>
  <c r="Q488" i="1"/>
  <c r="R488" i="1"/>
  <c r="CR484" i="1"/>
  <c r="CS484" i="1"/>
  <c r="AD484" i="1"/>
  <c r="GX475" i="1"/>
  <c r="CQ469" i="1"/>
  <c r="GX461" i="1"/>
  <c r="F451" i="1"/>
  <c r="BD389" i="1"/>
  <c r="AD405" i="1"/>
  <c r="AB405" i="1" s="1"/>
  <c r="X404" i="1"/>
  <c r="Y404" i="1"/>
  <c r="CY404" i="1"/>
  <c r="CZ404" i="1"/>
  <c r="CY400" i="1"/>
  <c r="CZ400" i="1"/>
  <c r="X400" i="1"/>
  <c r="Y400" i="1"/>
  <c r="CT397" i="1"/>
  <c r="S397" i="1"/>
  <c r="Q394" i="1"/>
  <c r="R394" i="1"/>
  <c r="S394" i="1"/>
  <c r="W394" i="1"/>
  <c r="X339" i="1"/>
  <c r="Y339" i="1"/>
  <c r="CY339" i="1"/>
  <c r="CZ339" i="1"/>
  <c r="CQ337" i="1"/>
  <c r="AB337" i="1"/>
  <c r="P337" i="1"/>
  <c r="CQ501" i="1"/>
  <c r="AB501" i="1"/>
  <c r="P501" i="1"/>
  <c r="CY470" i="1"/>
  <c r="CZ470" i="1"/>
  <c r="X470" i="1"/>
  <c r="T413" i="1"/>
  <c r="BC521" i="1"/>
  <c r="CT518" i="1"/>
  <c r="CT515" i="1"/>
  <c r="X508" i="1"/>
  <c r="Y508" i="1"/>
  <c r="CT502" i="1"/>
  <c r="AB500" i="1"/>
  <c r="CU827" i="3"/>
  <c r="CX836" i="3"/>
  <c r="CX834" i="3"/>
  <c r="CX838" i="3"/>
  <c r="CX830" i="3"/>
  <c r="CV827" i="3"/>
  <c r="CX827" i="3"/>
  <c r="CX828" i="3"/>
  <c r="R495" i="1"/>
  <c r="I499" i="1"/>
  <c r="T499" i="1" s="1"/>
  <c r="S495" i="1"/>
  <c r="I497" i="1"/>
  <c r="V488" i="1"/>
  <c r="S485" i="1"/>
  <c r="CR479" i="1"/>
  <c r="CS479" i="1"/>
  <c r="AD479" i="1"/>
  <c r="CQ472" i="1"/>
  <c r="P472" i="1"/>
  <c r="CP472" i="1" s="1"/>
  <c r="O472" i="1" s="1"/>
  <c r="V461" i="1"/>
  <c r="CS422" i="1"/>
  <c r="AD422" i="1"/>
  <c r="CR422" i="1"/>
  <c r="CU711" i="3"/>
  <c r="CX719" i="3"/>
  <c r="CW713" i="3"/>
  <c r="CX715" i="3"/>
  <c r="CV711" i="3"/>
  <c r="CX711" i="3"/>
  <c r="I414" i="1"/>
  <c r="V414" i="1" s="1"/>
  <c r="Q412" i="1"/>
  <c r="R412" i="1"/>
  <c r="BZ426" i="1"/>
  <c r="CD282" i="1"/>
  <c r="AU357" i="1"/>
  <c r="FR354" i="1"/>
  <c r="CY327" i="1"/>
  <c r="Y327" i="1"/>
  <c r="X327" i="1"/>
  <c r="CZ327" i="1"/>
  <c r="V497" i="1"/>
  <c r="I518" i="1"/>
  <c r="V518" i="1" s="1"/>
  <c r="CY510" i="1"/>
  <c r="CP510" i="1"/>
  <c r="O510" i="1" s="1"/>
  <c r="P507" i="1"/>
  <c r="CR497" i="1"/>
  <c r="CS497" i="1"/>
  <c r="AD497" i="1"/>
  <c r="Q491" i="1"/>
  <c r="R491" i="1"/>
  <c r="CR487" i="1"/>
  <c r="CS487" i="1"/>
  <c r="AD487" i="1"/>
  <c r="AB487" i="1" s="1"/>
  <c r="CV775" i="3"/>
  <c r="CX775" i="3"/>
  <c r="CW776" i="3"/>
  <c r="CX778" i="3"/>
  <c r="CX781" i="3"/>
  <c r="CX784" i="3"/>
  <c r="CX776" i="3"/>
  <c r="CU775" i="3"/>
  <c r="Q475" i="1"/>
  <c r="R475" i="1"/>
  <c r="I479" i="1"/>
  <c r="GX479" i="1" s="1"/>
  <c r="S475" i="1"/>
  <c r="I477" i="1"/>
  <c r="GX477" i="1" s="1"/>
  <c r="CZ474" i="1"/>
  <c r="X474" i="1"/>
  <c r="Y474" i="1"/>
  <c r="CY472" i="1"/>
  <c r="CZ472" i="1"/>
  <c r="X472" i="1"/>
  <c r="Y472" i="1"/>
  <c r="P470" i="1"/>
  <c r="CQ470" i="1"/>
  <c r="Q464" i="1"/>
  <c r="R464" i="1"/>
  <c r="T464" i="1"/>
  <c r="AB422" i="1"/>
  <c r="CQ422" i="1"/>
  <c r="CT418" i="1"/>
  <c r="X410" i="1"/>
  <c r="Y410" i="1"/>
  <c r="CY410" i="1"/>
  <c r="CZ410" i="1"/>
  <c r="CB389" i="1"/>
  <c r="AS426" i="1"/>
  <c r="BB521" i="1"/>
  <c r="F546" i="1"/>
  <c r="CX863" i="3"/>
  <c r="CU859" i="3"/>
  <c r="CX866" i="3"/>
  <c r="CX859" i="3"/>
  <c r="CX868" i="3"/>
  <c r="CW861" i="3"/>
  <c r="CX861" i="3"/>
  <c r="CT513" i="1"/>
  <c r="AB513" i="1"/>
  <c r="CQ509" i="1"/>
  <c r="AB509" i="1"/>
  <c r="AB507" i="1"/>
  <c r="S501" i="1"/>
  <c r="GX490" i="1"/>
  <c r="T490" i="1"/>
  <c r="CQ487" i="1"/>
  <c r="P487" i="1"/>
  <c r="CP487" i="1" s="1"/>
  <c r="O487" i="1" s="1"/>
  <c r="P485" i="1"/>
  <c r="CQ485" i="1"/>
  <c r="R472" i="1"/>
  <c r="AB470" i="1"/>
  <c r="X468" i="1"/>
  <c r="Y468" i="1"/>
  <c r="CY468" i="1"/>
  <c r="CS418" i="1"/>
  <c r="AD418" i="1"/>
  <c r="AB418" i="1" s="1"/>
  <c r="CR418" i="1"/>
  <c r="CY406" i="1"/>
  <c r="X406" i="1"/>
  <c r="Y406" i="1"/>
  <c r="CZ406" i="1"/>
  <c r="CY482" i="1"/>
  <c r="CZ482" i="1"/>
  <c r="X482" i="1"/>
  <c r="CR469" i="1"/>
  <c r="CS469" i="1"/>
  <c r="AD469" i="1"/>
  <c r="AB469" i="1" s="1"/>
  <c r="CI521" i="1"/>
  <c r="P482" i="1"/>
  <c r="CQ482" i="1"/>
  <c r="EM389" i="1"/>
  <c r="P445" i="1"/>
  <c r="AD517" i="1"/>
  <c r="P517" i="1"/>
  <c r="S514" i="1"/>
  <c r="R508" i="1"/>
  <c r="S506" i="1"/>
  <c r="R501" i="1"/>
  <c r="V491" i="1"/>
  <c r="S488" i="1"/>
  <c r="AB485" i="1"/>
  <c r="CR476" i="1"/>
  <c r="CS476" i="1"/>
  <c r="AD476" i="1"/>
  <c r="T475" i="1"/>
  <c r="CP474" i="1"/>
  <c r="O474" i="1" s="1"/>
  <c r="GM474" i="1" s="1"/>
  <c r="GO474" i="1" s="1"/>
  <c r="U473" i="1"/>
  <c r="CQ473" i="1"/>
  <c r="Y470" i="1"/>
  <c r="V464" i="1"/>
  <c r="S461" i="1"/>
  <c r="S424" i="1"/>
  <c r="CT424" i="1"/>
  <c r="CT419" i="1"/>
  <c r="S419" i="1"/>
  <c r="CQ418" i="1"/>
  <c r="U416" i="1"/>
  <c r="CR402" i="1"/>
  <c r="AD402" i="1"/>
  <c r="AB402" i="1" s="1"/>
  <c r="Q402" i="1"/>
  <c r="CS402" i="1"/>
  <c r="CS398" i="1"/>
  <c r="CR398" i="1"/>
  <c r="GX394" i="1"/>
  <c r="X392" i="1"/>
  <c r="Y392" i="1"/>
  <c r="CY392" i="1"/>
  <c r="CZ392" i="1"/>
  <c r="EU282" i="1"/>
  <c r="P373" i="1"/>
  <c r="I516" i="1"/>
  <c r="W516" i="1" s="1"/>
  <c r="CD389" i="1"/>
  <c r="AU426" i="1"/>
  <c r="CT509" i="1"/>
  <c r="GX507" i="1"/>
  <c r="CR490" i="1"/>
  <c r="CS490" i="1"/>
  <c r="AD490" i="1"/>
  <c r="GX483" i="1"/>
  <c r="Q482" i="1"/>
  <c r="R482" i="1"/>
  <c r="T482" i="1"/>
  <c r="GX467" i="1"/>
  <c r="CR463" i="1"/>
  <c r="CS463" i="1"/>
  <c r="AD463" i="1"/>
  <c r="AB463" i="1" s="1"/>
  <c r="CR419" i="1"/>
  <c r="Q419" i="1"/>
  <c r="R419" i="1"/>
  <c r="CS419" i="1"/>
  <c r="AD419" i="1"/>
  <c r="AB419" i="1" s="1"/>
  <c r="T416" i="1"/>
  <c r="ET282" i="1"/>
  <c r="P370" i="1"/>
  <c r="FR355" i="1"/>
  <c r="FR282" i="1"/>
  <c r="EI357" i="1"/>
  <c r="CT500" i="1"/>
  <c r="S500" i="1"/>
  <c r="U490" i="1"/>
  <c r="EV521" i="1"/>
  <c r="R519" i="1"/>
  <c r="AB517" i="1"/>
  <c r="I517" i="1"/>
  <c r="CQ513" i="1"/>
  <c r="CR508" i="1"/>
  <c r="AD508" i="1"/>
  <c r="AB508" i="1" s="1"/>
  <c r="CP506" i="1"/>
  <c r="O506" i="1" s="1"/>
  <c r="CY505" i="1"/>
  <c r="X505" i="1"/>
  <c r="GM505" i="1" s="1"/>
  <c r="GO505" i="1" s="1"/>
  <c r="CZ503" i="1"/>
  <c r="CQ498" i="1"/>
  <c r="AB498" i="1"/>
  <c r="W497" i="1"/>
  <c r="AD495" i="1"/>
  <c r="CQ490" i="1"/>
  <c r="AB490" i="1"/>
  <c r="P488" i="1"/>
  <c r="CP488" i="1" s="1"/>
  <c r="O488" i="1" s="1"/>
  <c r="CQ488" i="1"/>
  <c r="V487" i="1"/>
  <c r="CZ476" i="1"/>
  <c r="CQ463" i="1"/>
  <c r="P463" i="1"/>
  <c r="U461" i="1"/>
  <c r="P461" i="1"/>
  <c r="CQ461" i="1"/>
  <c r="CT460" i="1"/>
  <c r="S460" i="1"/>
  <c r="CP460" i="1" s="1"/>
  <c r="O460" i="1" s="1"/>
  <c r="GM423" i="1"/>
  <c r="GO423" i="1" s="1"/>
  <c r="V412" i="1"/>
  <c r="CZ334" i="1"/>
  <c r="X334" i="1"/>
  <c r="Y334" i="1"/>
  <c r="CY334" i="1"/>
  <c r="S467" i="1"/>
  <c r="AP521" i="1"/>
  <c r="S519" i="1"/>
  <c r="R514" i="1"/>
  <c r="CS517" i="1"/>
  <c r="EU521" i="1"/>
  <c r="Q519" i="1"/>
  <c r="CP519" i="1" s="1"/>
  <c r="O519" i="1" s="1"/>
  <c r="AD514" i="1"/>
  <c r="P514" i="1"/>
  <c r="S512" i="1"/>
  <c r="CY508" i="1"/>
  <c r="CQ508" i="1"/>
  <c r="P508" i="1"/>
  <c r="CP508" i="1" s="1"/>
  <c r="O508" i="1" s="1"/>
  <c r="GM508" i="1" s="1"/>
  <c r="GO508" i="1" s="1"/>
  <c r="CZ505" i="1"/>
  <c r="S504" i="1"/>
  <c r="V495" i="1"/>
  <c r="CQ495" i="1"/>
  <c r="AB495" i="1"/>
  <c r="S491" i="1"/>
  <c r="T488" i="1"/>
  <c r="AB488" i="1"/>
  <c r="U487" i="1"/>
  <c r="V482" i="1"/>
  <c r="CU787" i="3"/>
  <c r="CX800" i="3"/>
  <c r="CX789" i="3"/>
  <c r="CX797" i="3"/>
  <c r="CW788" i="3"/>
  <c r="CX796" i="3"/>
  <c r="CX787" i="3"/>
  <c r="CX791" i="3"/>
  <c r="P480" i="1"/>
  <c r="CP480" i="1" s="1"/>
  <c r="O480" i="1" s="1"/>
  <c r="GX480" i="1"/>
  <c r="Q480" i="1"/>
  <c r="I486" i="1"/>
  <c r="I492" i="1"/>
  <c r="R480" i="1"/>
  <c r="S480" i="1"/>
  <c r="I484" i="1"/>
  <c r="T484" i="1" s="1"/>
  <c r="I490" i="1"/>
  <c r="P490" i="1" s="1"/>
  <c r="W477" i="1"/>
  <c r="AD477" i="1"/>
  <c r="Q470" i="1"/>
  <c r="R470" i="1"/>
  <c r="T470" i="1"/>
  <c r="V467" i="1"/>
  <c r="S464" i="1"/>
  <c r="AB461" i="1"/>
  <c r="W418" i="1"/>
  <c r="P347" i="1"/>
  <c r="CQ347" i="1"/>
  <c r="P345" i="1"/>
  <c r="CP345" i="1" s="1"/>
  <c r="O345" i="1" s="1"/>
  <c r="GM345" i="1" s="1"/>
  <c r="GO345" i="1" s="1"/>
  <c r="CQ345" i="1"/>
  <c r="CU727" i="3"/>
  <c r="CV727" i="3"/>
  <c r="CX727" i="3"/>
  <c r="CW728" i="3"/>
  <c r="CX731" i="3"/>
  <c r="CX728" i="3"/>
  <c r="Q416" i="1"/>
  <c r="R416" i="1"/>
  <c r="I418" i="1"/>
  <c r="GX418" i="1" s="1"/>
  <c r="S416" i="1"/>
  <c r="CX848" i="3"/>
  <c r="CU844" i="3"/>
  <c r="CX844" i="3"/>
  <c r="CW846" i="3"/>
  <c r="CX846" i="3"/>
  <c r="Q507" i="1"/>
  <c r="I509" i="1"/>
  <c r="V509" i="1" s="1"/>
  <c r="T486" i="1"/>
  <c r="CR472" i="1"/>
  <c r="CS472" i="1"/>
  <c r="AD472" i="1"/>
  <c r="AB472" i="1" s="1"/>
  <c r="U467" i="1"/>
  <c r="CU749" i="3"/>
  <c r="CV749" i="3"/>
  <c r="CX757" i="3"/>
  <c r="CX750" i="3"/>
  <c r="CX760" i="3"/>
  <c r="CW751" i="3"/>
  <c r="CX761" i="3"/>
  <c r="CX753" i="3"/>
  <c r="Q461" i="1"/>
  <c r="R461" i="1"/>
  <c r="I465" i="1"/>
  <c r="W465" i="1" s="1"/>
  <c r="I471" i="1"/>
  <c r="T471" i="1" s="1"/>
  <c r="T461" i="1"/>
  <c r="I463" i="1"/>
  <c r="I469" i="1"/>
  <c r="Y510" i="1"/>
  <c r="S507" i="1"/>
  <c r="CY502" i="1"/>
  <c r="CZ502" i="1"/>
  <c r="Y502" i="1"/>
  <c r="GM502" i="1" s="1"/>
  <c r="GO502" i="1" s="1"/>
  <c r="GX499" i="1"/>
  <c r="W490" i="1"/>
  <c r="GX486" i="1"/>
  <c r="Q485" i="1"/>
  <c r="R485" i="1"/>
  <c r="T485" i="1"/>
  <c r="CR481" i="1"/>
  <c r="CS481" i="1"/>
  <c r="AD481" i="1"/>
  <c r="CQ477" i="1"/>
  <c r="AB477" i="1"/>
  <c r="X476" i="1"/>
  <c r="Y476" i="1"/>
  <c r="CR466" i="1"/>
  <c r="CS466" i="1"/>
  <c r="AD466" i="1"/>
  <c r="AB466" i="1" s="1"/>
  <c r="P409" i="1"/>
  <c r="CP409" i="1" s="1"/>
  <c r="O409" i="1" s="1"/>
  <c r="GM409" i="1" s="1"/>
  <c r="GO409" i="1" s="1"/>
  <c r="CQ409" i="1"/>
  <c r="GM334" i="1"/>
  <c r="GO334" i="1" s="1"/>
  <c r="CX855" i="3"/>
  <c r="CU849" i="3"/>
  <c r="CX856" i="3"/>
  <c r="CV849" i="3"/>
  <c r="CX849" i="3"/>
  <c r="CW850" i="3"/>
  <c r="CW851" i="3"/>
  <c r="CX851" i="3"/>
  <c r="CX852" i="3"/>
  <c r="CQ493" i="1"/>
  <c r="AB493" i="1"/>
  <c r="P493" i="1"/>
  <c r="CY481" i="1"/>
  <c r="CZ481" i="1"/>
  <c r="X481" i="1"/>
  <c r="Y481" i="1"/>
  <c r="T477" i="1"/>
  <c r="U463" i="1"/>
  <c r="W416" i="1"/>
  <c r="W514" i="1"/>
  <c r="CQ484" i="1"/>
  <c r="AB484" i="1"/>
  <c r="P484" i="1"/>
  <c r="P467" i="1"/>
  <c r="CP467" i="1" s="1"/>
  <c r="O467" i="1" s="1"/>
  <c r="CQ467" i="1"/>
  <c r="BC389" i="1"/>
  <c r="F442" i="1"/>
  <c r="CT422" i="1"/>
  <c r="X417" i="1"/>
  <c r="CY417" i="1"/>
  <c r="Y417" i="1"/>
  <c r="CZ417" i="1"/>
  <c r="FY521" i="1"/>
  <c r="F525" i="1"/>
  <c r="EG521" i="1"/>
  <c r="X510" i="1"/>
  <c r="R507" i="1"/>
  <c r="T505" i="1"/>
  <c r="AB503" i="1"/>
  <c r="P503" i="1"/>
  <c r="CP503" i="1" s="1"/>
  <c r="O503" i="1" s="1"/>
  <c r="GM503" i="1" s="1"/>
  <c r="GO503" i="1" s="1"/>
  <c r="T495" i="1"/>
  <c r="Q495" i="1"/>
  <c r="CP495" i="1" s="1"/>
  <c r="O495" i="1" s="1"/>
  <c r="CR493" i="1"/>
  <c r="CS493" i="1"/>
  <c r="AD493" i="1"/>
  <c r="U491" i="1"/>
  <c r="P491" i="1"/>
  <c r="CP491" i="1" s="1"/>
  <c r="O491" i="1" s="1"/>
  <c r="CQ491" i="1"/>
  <c r="V490" i="1"/>
  <c r="W488" i="1"/>
  <c r="CQ481" i="1"/>
  <c r="AB481" i="1"/>
  <c r="P481" i="1"/>
  <c r="CP481" i="1" s="1"/>
  <c r="O481" i="1" s="1"/>
  <c r="U477" i="1"/>
  <c r="Q476" i="1"/>
  <c r="GX473" i="1"/>
  <c r="I473" i="1"/>
  <c r="S473" i="1" s="1"/>
  <c r="CQ466" i="1"/>
  <c r="U464" i="1"/>
  <c r="P464" i="1"/>
  <c r="CQ464" i="1"/>
  <c r="V463" i="1"/>
  <c r="X462" i="1"/>
  <c r="Y462" i="1"/>
  <c r="CY462" i="1"/>
  <c r="W461" i="1"/>
  <c r="AB460" i="1"/>
  <c r="CP419" i="1"/>
  <c r="O419" i="1" s="1"/>
  <c r="GA426" i="1"/>
  <c r="FR389" i="1"/>
  <c r="EI426" i="1"/>
  <c r="CT412" i="1"/>
  <c r="S412" i="1"/>
  <c r="S405" i="1"/>
  <c r="CT405" i="1"/>
  <c r="CR400" i="1"/>
  <c r="CS400" i="1"/>
  <c r="AD400" i="1"/>
  <c r="AB400" i="1" s="1"/>
  <c r="Q400" i="1"/>
  <c r="R400" i="1"/>
  <c r="Q398" i="1"/>
  <c r="U394" i="1"/>
  <c r="X309" i="1"/>
  <c r="Y309" i="1"/>
  <c r="CZ309" i="1"/>
  <c r="CY309" i="1"/>
  <c r="CR502" i="1"/>
  <c r="I498" i="1"/>
  <c r="F430" i="1"/>
  <c r="CS424" i="1"/>
  <c r="AD424" i="1"/>
  <c r="AB424" i="1" s="1"/>
  <c r="R421" i="1"/>
  <c r="Q417" i="1"/>
  <c r="CP417" i="1" s="1"/>
  <c r="O417" i="1" s="1"/>
  <c r="GM417" i="1" s="1"/>
  <c r="GO417" i="1" s="1"/>
  <c r="CS413" i="1"/>
  <c r="CS412" i="1"/>
  <c r="AD412" i="1"/>
  <c r="AB412" i="1" s="1"/>
  <c r="Q410" i="1"/>
  <c r="R410" i="1"/>
  <c r="CR409" i="1"/>
  <c r="CR408" i="1"/>
  <c r="CS408" i="1"/>
  <c r="CS407" i="1"/>
  <c r="CQ398" i="1"/>
  <c r="AB398" i="1"/>
  <c r="P396" i="1"/>
  <c r="CQ396" i="1"/>
  <c r="V394" i="1"/>
  <c r="R391" i="1"/>
  <c r="EG282" i="1"/>
  <c r="P361" i="1"/>
  <c r="P327" i="1"/>
  <c r="CP327" i="1" s="1"/>
  <c r="O327" i="1" s="1"/>
  <c r="GM327" i="1" s="1"/>
  <c r="GO327" i="1" s="1"/>
  <c r="CQ327" i="1"/>
  <c r="CT323" i="1"/>
  <c r="S323" i="1"/>
  <c r="T313" i="1"/>
  <c r="P424" i="1"/>
  <c r="CU734" i="3"/>
  <c r="R420" i="1"/>
  <c r="K422" i="1"/>
  <c r="P416" i="1"/>
  <c r="CQ416" i="1"/>
  <c r="GX413" i="1"/>
  <c r="CY409" i="1"/>
  <c r="CZ409" i="1"/>
  <c r="CQ335" i="1"/>
  <c r="AB335" i="1"/>
  <c r="P335" i="1"/>
  <c r="CP335" i="1" s="1"/>
  <c r="O335" i="1" s="1"/>
  <c r="BZ282" i="1"/>
  <c r="AQ357" i="1"/>
  <c r="S313" i="1"/>
  <c r="CT313" i="1"/>
  <c r="EB357" i="1"/>
  <c r="Q500" i="1"/>
  <c r="CP500" i="1" s="1"/>
  <c r="O500" i="1" s="1"/>
  <c r="P497" i="1"/>
  <c r="S494" i="1"/>
  <c r="I493" i="1"/>
  <c r="T493" i="1" s="1"/>
  <c r="P476" i="1"/>
  <c r="CP476" i="1" s="1"/>
  <c r="O476" i="1" s="1"/>
  <c r="GM476" i="1" s="1"/>
  <c r="GO476" i="1" s="1"/>
  <c r="R468" i="1"/>
  <c r="I466" i="1"/>
  <c r="U466" i="1" s="1"/>
  <c r="R462" i="1"/>
  <c r="AD420" i="1"/>
  <c r="AB416" i="1"/>
  <c r="P415" i="1"/>
  <c r="CP415" i="1" s="1"/>
  <c r="O415" i="1" s="1"/>
  <c r="S411" i="1"/>
  <c r="CQ408" i="1"/>
  <c r="AB408" i="1"/>
  <c r="R404" i="1"/>
  <c r="CP403" i="1"/>
  <c r="O403" i="1" s="1"/>
  <c r="T398" i="1"/>
  <c r="T394" i="1"/>
  <c r="EV389" i="1"/>
  <c r="CZ348" i="1"/>
  <c r="X348" i="1"/>
  <c r="GM348" i="1" s="1"/>
  <c r="GO348" i="1" s="1"/>
  <c r="Y348" i="1"/>
  <c r="CY348" i="1"/>
  <c r="Y335" i="1"/>
  <c r="S325" i="1"/>
  <c r="CT325" i="1"/>
  <c r="CU801" i="3"/>
  <c r="CX801" i="3"/>
  <c r="CX811" i="3"/>
  <c r="CX810" i="3"/>
  <c r="CX807" i="3"/>
  <c r="CW804" i="3"/>
  <c r="CX804" i="3"/>
  <c r="CX813" i="3"/>
  <c r="CW803" i="3"/>
  <c r="Q468" i="1"/>
  <c r="CP468" i="1" s="1"/>
  <c r="O468" i="1" s="1"/>
  <c r="GM468" i="1" s="1"/>
  <c r="GO468" i="1" s="1"/>
  <c r="Q462" i="1"/>
  <c r="CT421" i="1"/>
  <c r="S421" i="1"/>
  <c r="CQ420" i="1"/>
  <c r="AB420" i="1"/>
  <c r="X402" i="1"/>
  <c r="Y402" i="1"/>
  <c r="CP398" i="1"/>
  <c r="O398" i="1" s="1"/>
  <c r="S393" i="1"/>
  <c r="CP393" i="1" s="1"/>
  <c r="O393" i="1" s="1"/>
  <c r="CT393" i="1"/>
  <c r="ET389" i="1"/>
  <c r="Y350" i="1"/>
  <c r="S330" i="1"/>
  <c r="CT330" i="1"/>
  <c r="FT282" i="1"/>
  <c r="EK357" i="1"/>
  <c r="CW841" i="3"/>
  <c r="CX841" i="3"/>
  <c r="CU839" i="3"/>
  <c r="CX839" i="3"/>
  <c r="AB497" i="1"/>
  <c r="R496" i="1"/>
  <c r="AD492" i="1"/>
  <c r="AB492" i="1" s="1"/>
  <c r="AD489" i="1"/>
  <c r="AB489" i="1" s="1"/>
  <c r="AD486" i="1"/>
  <c r="AB486" i="1" s="1"/>
  <c r="AD483" i="1"/>
  <c r="AB483" i="1" s="1"/>
  <c r="AB479" i="1"/>
  <c r="AB476" i="1"/>
  <c r="CW767" i="3"/>
  <c r="CU763" i="3"/>
  <c r="CX763" i="3"/>
  <c r="CX767" i="3"/>
  <c r="CX765" i="3"/>
  <c r="CX772" i="3"/>
  <c r="CX771" i="3"/>
  <c r="CW764" i="3"/>
  <c r="AD471" i="1"/>
  <c r="AB471" i="1" s="1"/>
  <c r="AD468" i="1"/>
  <c r="AB468" i="1" s="1"/>
  <c r="AD465" i="1"/>
  <c r="AB465" i="1" s="1"/>
  <c r="AD462" i="1"/>
  <c r="AB462" i="1" s="1"/>
  <c r="FY426" i="1"/>
  <c r="FP389" i="1"/>
  <c r="EG426" i="1"/>
  <c r="GX416" i="1"/>
  <c r="AD414" i="1"/>
  <c r="AB414" i="1" s="1"/>
  <c r="I413" i="1"/>
  <c r="W413" i="1" s="1"/>
  <c r="U411" i="1"/>
  <c r="P410" i="1"/>
  <c r="CQ410" i="1"/>
  <c r="CR404" i="1"/>
  <c r="CS404" i="1"/>
  <c r="X341" i="1"/>
  <c r="Y341" i="1"/>
  <c r="CY341" i="1"/>
  <c r="CZ341" i="1"/>
  <c r="CT332" i="1"/>
  <c r="S332" i="1"/>
  <c r="CR330" i="1"/>
  <c r="Q330" i="1"/>
  <c r="CP330" i="1" s="1"/>
  <c r="O330" i="1" s="1"/>
  <c r="R330" i="1"/>
  <c r="CS330" i="1"/>
  <c r="AD330" i="1"/>
  <c r="AB330" i="1" s="1"/>
  <c r="P328" i="1"/>
  <c r="CP328" i="1" s="1"/>
  <c r="O328" i="1" s="1"/>
  <c r="CQ328" i="1"/>
  <c r="CP321" i="1"/>
  <c r="O321" i="1" s="1"/>
  <c r="GM321" i="1" s="1"/>
  <c r="GO321" i="1" s="1"/>
  <c r="CZ296" i="1"/>
  <c r="CY296" i="1"/>
  <c r="X296" i="1"/>
  <c r="Y296" i="1"/>
  <c r="CQ424" i="1"/>
  <c r="AD421" i="1"/>
  <c r="AB421" i="1" s="1"/>
  <c r="AD417" i="1"/>
  <c r="AB417" i="1" s="1"/>
  <c r="X415" i="1"/>
  <c r="Y415" i="1"/>
  <c r="CQ414" i="1"/>
  <c r="GX412" i="1"/>
  <c r="AB410" i="1"/>
  <c r="CS406" i="1"/>
  <c r="AD406" i="1"/>
  <c r="AB406" i="1" s="1"/>
  <c r="AD404" i="1"/>
  <c r="CY403" i="1"/>
  <c r="Y403" i="1"/>
  <c r="W401" i="1"/>
  <c r="W398" i="1"/>
  <c r="CZ395" i="1"/>
  <c r="X395" i="1"/>
  <c r="Y395" i="1"/>
  <c r="AD393" i="1"/>
  <c r="AB393" i="1" s="1"/>
  <c r="CT354" i="1"/>
  <c r="S354" i="1"/>
  <c r="P499" i="1"/>
  <c r="P496" i="1"/>
  <c r="CP496" i="1" s="1"/>
  <c r="O496" i="1" s="1"/>
  <c r="GM496" i="1" s="1"/>
  <c r="GO496" i="1" s="1"/>
  <c r="I489" i="1"/>
  <c r="I483" i="1"/>
  <c r="P478" i="1"/>
  <c r="CP478" i="1" s="1"/>
  <c r="O478" i="1" s="1"/>
  <c r="GM478" i="1" s="1"/>
  <c r="GO478" i="1" s="1"/>
  <c r="P475" i="1"/>
  <c r="CP475" i="1" s="1"/>
  <c r="O475" i="1" s="1"/>
  <c r="CS462" i="1"/>
  <c r="CX738" i="3"/>
  <c r="CX741" i="3"/>
  <c r="CU735" i="3"/>
  <c r="CX746" i="3"/>
  <c r="CW737" i="3"/>
  <c r="CX736" i="3"/>
  <c r="CX742" i="3"/>
  <c r="P442" i="1"/>
  <c r="EU389" i="1"/>
  <c r="CR420" i="1"/>
  <c r="CQ417" i="1"/>
  <c r="T414" i="1"/>
  <c r="CX704" i="3"/>
  <c r="CX709" i="3"/>
  <c r="CW702" i="3"/>
  <c r="CX702" i="3"/>
  <c r="CU701" i="3"/>
  <c r="CX708" i="3"/>
  <c r="CV701" i="3"/>
  <c r="CX707" i="3"/>
  <c r="Q411" i="1"/>
  <c r="CP411" i="1" s="1"/>
  <c r="O411" i="1" s="1"/>
  <c r="X408" i="1"/>
  <c r="GM408" i="1" s="1"/>
  <c r="GO408" i="1" s="1"/>
  <c r="Y408" i="1"/>
  <c r="CY408" i="1"/>
  <c r="CQ404" i="1"/>
  <c r="AB404" i="1"/>
  <c r="R402" i="1"/>
  <c r="P401" i="1"/>
  <c r="GX401" i="1"/>
  <c r="CJ426" i="1" s="1"/>
  <c r="Q401" i="1"/>
  <c r="R401" i="1"/>
  <c r="S401" i="1"/>
  <c r="R398" i="1"/>
  <c r="S398" i="1"/>
  <c r="Q396" i="1"/>
  <c r="R396" i="1"/>
  <c r="S396" i="1"/>
  <c r="S355" i="1"/>
  <c r="CP355" i="1" s="1"/>
  <c r="O355" i="1" s="1"/>
  <c r="AB355" i="1"/>
  <c r="CT355" i="1"/>
  <c r="CR354" i="1"/>
  <c r="Q354" i="1"/>
  <c r="CP354" i="1" s="1"/>
  <c r="O354" i="1" s="1"/>
  <c r="R354" i="1"/>
  <c r="CS354" i="1"/>
  <c r="X353" i="1"/>
  <c r="CY353" i="1"/>
  <c r="CZ353" i="1"/>
  <c r="FQ357" i="1"/>
  <c r="X331" i="1"/>
  <c r="CY331" i="1"/>
  <c r="Y331" i="1"/>
  <c r="CZ331" i="1"/>
  <c r="S324" i="1"/>
  <c r="CT324" i="1"/>
  <c r="AB324" i="1"/>
  <c r="X315" i="1"/>
  <c r="Y315" i="1"/>
  <c r="CY315" i="1"/>
  <c r="CZ315" i="1"/>
  <c r="CU572" i="3"/>
  <c r="CV572" i="3"/>
  <c r="R313" i="1"/>
  <c r="P313" i="1"/>
  <c r="Q313" i="1"/>
  <c r="V313" i="1"/>
  <c r="FV357" i="1"/>
  <c r="S407" i="1"/>
  <c r="CT407" i="1"/>
  <c r="CP395" i="1"/>
  <c r="O395" i="1" s="1"/>
  <c r="S391" i="1"/>
  <c r="CP391" i="1" s="1"/>
  <c r="O391" i="1" s="1"/>
  <c r="CT391" i="1"/>
  <c r="S347" i="1"/>
  <c r="CT347" i="1"/>
  <c r="S338" i="1"/>
  <c r="CT338" i="1"/>
  <c r="CZ336" i="1"/>
  <c r="X336" i="1"/>
  <c r="Y336" i="1"/>
  <c r="CY336" i="1"/>
  <c r="AB326" i="1"/>
  <c r="P326" i="1"/>
  <c r="CQ326" i="1"/>
  <c r="CR303" i="1"/>
  <c r="CS303" i="1"/>
  <c r="AD303" i="1"/>
  <c r="AG357" i="1"/>
  <c r="CX825" i="3"/>
  <c r="CX821" i="3"/>
  <c r="CX822" i="3"/>
  <c r="CX823" i="3"/>
  <c r="CW819" i="3"/>
  <c r="CU815" i="3"/>
  <c r="CW818" i="3"/>
  <c r="CV815" i="3"/>
  <c r="CX816" i="3"/>
  <c r="CX818" i="3"/>
  <c r="CX815" i="3"/>
  <c r="BX389" i="1"/>
  <c r="T422" i="1"/>
  <c r="I422" i="1"/>
  <c r="CS421" i="1"/>
  <c r="S420" i="1"/>
  <c r="T418" i="1"/>
  <c r="V416" i="1"/>
  <c r="CR414" i="1"/>
  <c r="CQ413" i="1"/>
  <c r="W411" i="1"/>
  <c r="CS409" i="1"/>
  <c r="AD409" i="1"/>
  <c r="AB409" i="1" s="1"/>
  <c r="T401" i="1"/>
  <c r="U396" i="1"/>
  <c r="R393" i="1"/>
  <c r="CS347" i="1"/>
  <c r="AD347" i="1"/>
  <c r="AB347" i="1" s="1"/>
  <c r="Q347" i="1"/>
  <c r="R347" i="1"/>
  <c r="CR347" i="1"/>
  <c r="CY345" i="1"/>
  <c r="CZ345" i="1"/>
  <c r="R337" i="1"/>
  <c r="CS337" i="1"/>
  <c r="Q337" i="1"/>
  <c r="CR337" i="1"/>
  <c r="AI357" i="1"/>
  <c r="BB426" i="1"/>
  <c r="AP426" i="1"/>
  <c r="CR423" i="1"/>
  <c r="CR403" i="1"/>
  <c r="FY357" i="1"/>
  <c r="R351" i="1"/>
  <c r="CR349" i="1"/>
  <c r="Q344" i="1"/>
  <c r="CP344" i="1" s="1"/>
  <c r="O344" i="1" s="1"/>
  <c r="CS343" i="1"/>
  <c r="R343" i="1"/>
  <c r="CP336" i="1"/>
  <c r="O336" i="1" s="1"/>
  <c r="GM336" i="1" s="1"/>
  <c r="GO336" i="1" s="1"/>
  <c r="CY333" i="1"/>
  <c r="X333" i="1"/>
  <c r="GM333" i="1" s="1"/>
  <c r="GO333" i="1" s="1"/>
  <c r="CT326" i="1"/>
  <c r="CR323" i="1"/>
  <c r="CS323" i="1"/>
  <c r="AD323" i="1"/>
  <c r="CP316" i="1"/>
  <c r="O316" i="1" s="1"/>
  <c r="CS313" i="1"/>
  <c r="CR313" i="1"/>
  <c r="CY305" i="1"/>
  <c r="X305" i="1"/>
  <c r="Y305" i="1"/>
  <c r="CQ303" i="1"/>
  <c r="AB303" i="1"/>
  <c r="Q351" i="1"/>
  <c r="CQ350" i="1"/>
  <c r="AB350" i="1"/>
  <c r="CW589" i="3"/>
  <c r="CU588" i="3"/>
  <c r="CX590" i="3"/>
  <c r="CX589" i="3"/>
  <c r="CV588" i="3"/>
  <c r="Q331" i="1"/>
  <c r="CP331" i="1" s="1"/>
  <c r="O331" i="1" s="1"/>
  <c r="GM331" i="1" s="1"/>
  <c r="GO331" i="1" s="1"/>
  <c r="R331" i="1"/>
  <c r="P325" i="1"/>
  <c r="AB323" i="1"/>
  <c r="P323" i="1"/>
  <c r="CP323" i="1" s="1"/>
  <c r="O323" i="1" s="1"/>
  <c r="W313" i="1"/>
  <c r="AD305" i="1"/>
  <c r="AB305" i="1" s="1"/>
  <c r="CR305" i="1"/>
  <c r="CS305" i="1"/>
  <c r="CW681" i="3"/>
  <c r="CU679" i="3"/>
  <c r="CX683" i="3"/>
  <c r="CX686" i="3"/>
  <c r="CX685" i="3"/>
  <c r="CX681" i="3"/>
  <c r="CX689" i="3"/>
  <c r="CW680" i="3"/>
  <c r="P402" i="1"/>
  <c r="CP402" i="1" s="1"/>
  <c r="O402" i="1" s="1"/>
  <c r="GM402" i="1" s="1"/>
  <c r="GO402" i="1" s="1"/>
  <c r="S399" i="1"/>
  <c r="CX664" i="3"/>
  <c r="CX667" i="3"/>
  <c r="CU663" i="3"/>
  <c r="CX670" i="3"/>
  <c r="CX665" i="3"/>
  <c r="CW664" i="3"/>
  <c r="CX668" i="3"/>
  <c r="GC389" i="1"/>
  <c r="X349" i="1"/>
  <c r="CY346" i="1"/>
  <c r="S344" i="1"/>
  <c r="CT344" i="1"/>
  <c r="CQ343" i="1"/>
  <c r="AB343" i="1"/>
  <c r="CU593" i="3"/>
  <c r="CW594" i="3"/>
  <c r="CV593" i="3"/>
  <c r="CX594" i="3"/>
  <c r="R339" i="1"/>
  <c r="X319" i="1"/>
  <c r="CY319" i="1"/>
  <c r="CZ319" i="1"/>
  <c r="Y319" i="1"/>
  <c r="S306" i="1"/>
  <c r="CT306" i="1"/>
  <c r="CZ305" i="1"/>
  <c r="CQ293" i="1"/>
  <c r="P293" i="1"/>
  <c r="CP293" i="1" s="1"/>
  <c r="O293" i="1" s="1"/>
  <c r="GM293" i="1" s="1"/>
  <c r="GO293" i="1" s="1"/>
  <c r="CS287" i="1"/>
  <c r="Q287" i="1"/>
  <c r="R287" i="1"/>
  <c r="CR287" i="1"/>
  <c r="CZ241" i="1"/>
  <c r="X241" i="1"/>
  <c r="GM241" i="1" s="1"/>
  <c r="Y241" i="1"/>
  <c r="CY241" i="1"/>
  <c r="R399" i="1"/>
  <c r="P397" i="1"/>
  <c r="CP397" i="1" s="1"/>
  <c r="O397" i="1" s="1"/>
  <c r="Q392" i="1"/>
  <c r="CT351" i="1"/>
  <c r="S351" i="1"/>
  <c r="AD341" i="1"/>
  <c r="R341" i="1"/>
  <c r="CT322" i="1"/>
  <c r="S322" i="1"/>
  <c r="X320" i="1"/>
  <c r="Y320" i="1"/>
  <c r="CZ320" i="1"/>
  <c r="U313" i="1"/>
  <c r="R303" i="1"/>
  <c r="Q303" i="1"/>
  <c r="CP303" i="1" s="1"/>
  <c r="O303" i="1" s="1"/>
  <c r="S303" i="1"/>
  <c r="S243" i="1"/>
  <c r="CT243" i="1"/>
  <c r="BZ95" i="1"/>
  <c r="AQ250" i="1"/>
  <c r="Q399" i="1"/>
  <c r="AD392" i="1"/>
  <c r="BX282" i="1"/>
  <c r="CG357" i="1"/>
  <c r="AO357" i="1"/>
  <c r="CY352" i="1"/>
  <c r="Q352" i="1"/>
  <c r="CP352" i="1" s="1"/>
  <c r="O352" i="1" s="1"/>
  <c r="GM352" i="1" s="1"/>
  <c r="GO352" i="1" s="1"/>
  <c r="CR352" i="1"/>
  <c r="AB346" i="1"/>
  <c r="AD344" i="1"/>
  <c r="AB344" i="1" s="1"/>
  <c r="CQ341" i="1"/>
  <c r="P341" i="1"/>
  <c r="CP341" i="1" s="1"/>
  <c r="O341" i="1" s="1"/>
  <c r="P339" i="1"/>
  <c r="CP339" i="1" s="1"/>
  <c r="O339" i="1" s="1"/>
  <c r="GM339" i="1" s="1"/>
  <c r="GO339" i="1" s="1"/>
  <c r="CQ339" i="1"/>
  <c r="CY337" i="1"/>
  <c r="X337" i="1"/>
  <c r="X335" i="1"/>
  <c r="CY335" i="1"/>
  <c r="R318" i="1"/>
  <c r="CY318" i="1"/>
  <c r="CS318" i="1"/>
  <c r="X310" i="1"/>
  <c r="GM310" i="1" s="1"/>
  <c r="GO310" i="1" s="1"/>
  <c r="CY310" i="1"/>
  <c r="Y310" i="1"/>
  <c r="CZ310" i="1"/>
  <c r="CY307" i="1"/>
  <c r="CZ307" i="1"/>
  <c r="X291" i="1"/>
  <c r="Y291" i="1"/>
  <c r="CY291" i="1"/>
  <c r="CZ291" i="1"/>
  <c r="AB287" i="1"/>
  <c r="P287" i="1"/>
  <c r="CQ287" i="1"/>
  <c r="AD399" i="1"/>
  <c r="AB399" i="1" s="1"/>
  <c r="AB397" i="1"/>
  <c r="AD352" i="1"/>
  <c r="AB352" i="1" s="1"/>
  <c r="AD351" i="1"/>
  <c r="AB351" i="1" s="1"/>
  <c r="AB341" i="1"/>
  <c r="AB339" i="1"/>
  <c r="CQ331" i="1"/>
  <c r="AB331" i="1"/>
  <c r="CQ325" i="1"/>
  <c r="CY321" i="1"/>
  <c r="CZ321" i="1"/>
  <c r="Y321" i="1"/>
  <c r="CQ319" i="1"/>
  <c r="P319" i="1"/>
  <c r="CP319" i="1" s="1"/>
  <c r="O319" i="1" s="1"/>
  <c r="GM319" i="1" s="1"/>
  <c r="GO319" i="1" s="1"/>
  <c r="AD318" i="1"/>
  <c r="AB318" i="1" s="1"/>
  <c r="R317" i="1"/>
  <c r="CY317" i="1"/>
  <c r="CZ317" i="1"/>
  <c r="X317" i="1"/>
  <c r="GM317" i="1" s="1"/>
  <c r="GO317" i="1" s="1"/>
  <c r="CR317" i="1"/>
  <c r="CZ312" i="1"/>
  <c r="X312" i="1"/>
  <c r="Y312" i="1"/>
  <c r="CY312" i="1"/>
  <c r="CX549" i="3"/>
  <c r="CU545" i="3"/>
  <c r="CX546" i="3"/>
  <c r="Q304" i="1"/>
  <c r="P304" i="1"/>
  <c r="R304" i="1"/>
  <c r="U304" i="1"/>
  <c r="AH357" i="1" s="1"/>
  <c r="CS302" i="1"/>
  <c r="AD302" i="1"/>
  <c r="Q302" i="1"/>
  <c r="R302" i="1"/>
  <c r="CP291" i="1"/>
  <c r="O291" i="1" s="1"/>
  <c r="CZ248" i="1"/>
  <c r="X248" i="1"/>
  <c r="Y248" i="1"/>
  <c r="CY248" i="1"/>
  <c r="FR228" i="1"/>
  <c r="CP228" i="1"/>
  <c r="O228" i="1" s="1"/>
  <c r="CU721" i="3"/>
  <c r="CV721" i="3"/>
  <c r="CX721" i="3"/>
  <c r="CX723" i="3"/>
  <c r="P412" i="1"/>
  <c r="CP412" i="1" s="1"/>
  <c r="O412" i="1" s="1"/>
  <c r="P406" i="1"/>
  <c r="CP406" i="1" s="1"/>
  <c r="O406" i="1" s="1"/>
  <c r="GM406" i="1" s="1"/>
  <c r="GO406" i="1" s="1"/>
  <c r="AD394" i="1"/>
  <c r="AB394" i="1" s="1"/>
  <c r="P394" i="1"/>
  <c r="CS392" i="1"/>
  <c r="AB392" i="1"/>
  <c r="CK282" i="1"/>
  <c r="BB357" i="1"/>
  <c r="BC357" i="1"/>
  <c r="CU657" i="3"/>
  <c r="CX659" i="3"/>
  <c r="CW660" i="3"/>
  <c r="CW659" i="3"/>
  <c r="CX662" i="3"/>
  <c r="CX660" i="3"/>
  <c r="R353" i="1"/>
  <c r="CY350" i="1"/>
  <c r="X350" i="1"/>
  <c r="CZ342" i="1"/>
  <c r="R333" i="1"/>
  <c r="CS333" i="1"/>
  <c r="CY328" i="1"/>
  <c r="Y328" i="1"/>
  <c r="CQ323" i="1"/>
  <c r="CR321" i="1"/>
  <c r="CS321" i="1"/>
  <c r="AD321" i="1"/>
  <c r="AB319" i="1"/>
  <c r="AD317" i="1"/>
  <c r="AB317" i="1" s="1"/>
  <c r="CZ316" i="1"/>
  <c r="CY316" i="1"/>
  <c r="Y316" i="1"/>
  <c r="AB315" i="1"/>
  <c r="P307" i="1"/>
  <c r="CP307" i="1" s="1"/>
  <c r="O307" i="1" s="1"/>
  <c r="CT305" i="1"/>
  <c r="CX553" i="3"/>
  <c r="CU550" i="3"/>
  <c r="CX550" i="3"/>
  <c r="Q305" i="1"/>
  <c r="R305" i="1"/>
  <c r="U305" i="1"/>
  <c r="AB302" i="1"/>
  <c r="P302" i="1"/>
  <c r="CQ302" i="1"/>
  <c r="X287" i="1"/>
  <c r="CT284" i="1"/>
  <c r="S284" i="1"/>
  <c r="S232" i="1"/>
  <c r="CT232" i="1"/>
  <c r="CU690" i="3"/>
  <c r="CX699" i="3"/>
  <c r="CW692" i="3"/>
  <c r="CX696" i="3"/>
  <c r="CW693" i="3"/>
  <c r="CX693" i="3"/>
  <c r="CS399" i="1"/>
  <c r="CX675" i="3"/>
  <c r="CU671" i="3"/>
  <c r="CX678" i="3"/>
  <c r="CX673" i="3"/>
  <c r="CX676" i="3"/>
  <c r="CW672" i="3"/>
  <c r="CQ353" i="1"/>
  <c r="P353" i="1"/>
  <c r="CP353" i="1" s="1"/>
  <c r="O353" i="1" s="1"/>
  <c r="GM353" i="1" s="1"/>
  <c r="GO353" i="1" s="1"/>
  <c r="AD349" i="1"/>
  <c r="AB349" i="1" s="1"/>
  <c r="R349" i="1"/>
  <c r="CS344" i="1"/>
  <c r="X343" i="1"/>
  <c r="CY343" i="1"/>
  <c r="CS341" i="1"/>
  <c r="CT340" i="1"/>
  <c r="S340" i="1"/>
  <c r="CP340" i="1" s="1"/>
  <c r="O340" i="1" s="1"/>
  <c r="CS339" i="1"/>
  <c r="CP332" i="1"/>
  <c r="O332" i="1" s="1"/>
  <c r="CP324" i="1"/>
  <c r="O324" i="1" s="1"/>
  <c r="AB321" i="1"/>
  <c r="Y318" i="1"/>
  <c r="CR316" i="1"/>
  <c r="CS316" i="1"/>
  <c r="AD316" i="1"/>
  <c r="Y307" i="1"/>
  <c r="CQ288" i="1"/>
  <c r="P288" i="1"/>
  <c r="CP288" i="1" s="1"/>
  <c r="O288" i="1" s="1"/>
  <c r="GM288" i="1" s="1"/>
  <c r="GO288" i="1" s="1"/>
  <c r="CR284" i="1"/>
  <c r="CS284" i="1"/>
  <c r="GM230" i="1"/>
  <c r="CZ230" i="1"/>
  <c r="X230" i="1"/>
  <c r="Y230" i="1"/>
  <c r="CY230" i="1"/>
  <c r="AB353" i="1"/>
  <c r="CT352" i="1"/>
  <c r="X352" i="1"/>
  <c r="CS351" i="1"/>
  <c r="P350" i="1"/>
  <c r="CQ349" i="1"/>
  <c r="P349" i="1"/>
  <c r="CP349" i="1" s="1"/>
  <c r="O349" i="1" s="1"/>
  <c r="GM349" i="1" s="1"/>
  <c r="GO349" i="1" s="1"/>
  <c r="CS345" i="1"/>
  <c r="AD345" i="1"/>
  <c r="AB345" i="1" s="1"/>
  <c r="Q343" i="1"/>
  <c r="CP343" i="1" s="1"/>
  <c r="O343" i="1" s="1"/>
  <c r="GM343" i="1" s="1"/>
  <c r="GO343" i="1" s="1"/>
  <c r="CR341" i="1"/>
  <c r="CR339" i="1"/>
  <c r="CQ333" i="1"/>
  <c r="AB333" i="1"/>
  <c r="P329" i="1"/>
  <c r="CR327" i="1"/>
  <c r="CS327" i="1"/>
  <c r="AD327" i="1"/>
  <c r="AB327" i="1" s="1"/>
  <c r="CZ326" i="1"/>
  <c r="X321" i="1"/>
  <c r="AB316" i="1"/>
  <c r="S314" i="1"/>
  <c r="CT314" i="1"/>
  <c r="P308" i="1"/>
  <c r="CP308" i="1" s="1"/>
  <c r="O308" i="1" s="1"/>
  <c r="GM308" i="1" s="1"/>
  <c r="GO308" i="1" s="1"/>
  <c r="CQ308" i="1"/>
  <c r="AB308" i="1"/>
  <c r="X307" i="1"/>
  <c r="GX303" i="1"/>
  <c r="U303" i="1"/>
  <c r="DZ357" i="1" s="1"/>
  <c r="AB288" i="1"/>
  <c r="AD284" i="1"/>
  <c r="AB284" i="1" s="1"/>
  <c r="P236" i="1"/>
  <c r="CQ236" i="1"/>
  <c r="CU651" i="3"/>
  <c r="CW654" i="3"/>
  <c r="CX652" i="3"/>
  <c r="CX655" i="3"/>
  <c r="CV651" i="3"/>
  <c r="CR342" i="1"/>
  <c r="CR328" i="1"/>
  <c r="CR324" i="1"/>
  <c r="CS319" i="1"/>
  <c r="P315" i="1"/>
  <c r="CP315" i="1" s="1"/>
  <c r="O315" i="1" s="1"/>
  <c r="GM315" i="1" s="1"/>
  <c r="GO315" i="1" s="1"/>
  <c r="AB313" i="1"/>
  <c r="R310" i="1"/>
  <c r="P306" i="1"/>
  <c r="P305" i="1"/>
  <c r="CP305" i="1" s="1"/>
  <c r="O305" i="1" s="1"/>
  <c r="GM305" i="1" s="1"/>
  <c r="GO305" i="1" s="1"/>
  <c r="X302" i="1"/>
  <c r="X299" i="1"/>
  <c r="CY299" i="1"/>
  <c r="Q296" i="1"/>
  <c r="S290" i="1"/>
  <c r="CT290" i="1"/>
  <c r="W284" i="1"/>
  <c r="AJ357" i="1" s="1"/>
  <c r="R297" i="1"/>
  <c r="CR297" i="1"/>
  <c r="CR290" i="1"/>
  <c r="AD290" i="1"/>
  <c r="AB290" i="1" s="1"/>
  <c r="Y286" i="1"/>
  <c r="CY286" i="1"/>
  <c r="CL95" i="1"/>
  <c r="BC250" i="1"/>
  <c r="CP248" i="1"/>
  <c r="O248" i="1" s="1"/>
  <c r="FR248" i="1"/>
  <c r="GM247" i="1"/>
  <c r="AD221" i="1"/>
  <c r="CR221" i="1"/>
  <c r="CS221" i="1"/>
  <c r="Q346" i="1"/>
  <c r="CP346" i="1" s="1"/>
  <c r="O346" i="1" s="1"/>
  <c r="GM346" i="1" s="1"/>
  <c r="GO346" i="1" s="1"/>
  <c r="Q338" i="1"/>
  <c r="CP338" i="1" s="1"/>
  <c r="O338" i="1" s="1"/>
  <c r="CU585" i="3"/>
  <c r="CX586" i="3"/>
  <c r="CX587" i="3"/>
  <c r="CW586" i="3"/>
  <c r="Q326" i="1"/>
  <c r="CU577" i="3"/>
  <c r="CX578" i="3"/>
  <c r="CX577" i="3"/>
  <c r="X318" i="1"/>
  <c r="GM318" i="1" s="1"/>
  <c r="GO318" i="1" s="1"/>
  <c r="S311" i="1"/>
  <c r="P309" i="1"/>
  <c r="CP309" i="1" s="1"/>
  <c r="O309" i="1" s="1"/>
  <c r="GM309" i="1" s="1"/>
  <c r="GO309" i="1" s="1"/>
  <c r="CQ309" i="1"/>
  <c r="X308" i="1"/>
  <c r="S301" i="1"/>
  <c r="CP301" i="1" s="1"/>
  <c r="O301" i="1" s="1"/>
  <c r="S300" i="1"/>
  <c r="AD297" i="1"/>
  <c r="AB297" i="1" s="1"/>
  <c r="CT294" i="1"/>
  <c r="S294" i="1"/>
  <c r="P290" i="1"/>
  <c r="CP290" i="1" s="1"/>
  <c r="O290" i="1" s="1"/>
  <c r="CY287" i="1"/>
  <c r="Y287" i="1"/>
  <c r="CP237" i="1"/>
  <c r="O237" i="1" s="1"/>
  <c r="CR219" i="1"/>
  <c r="Q219" i="1"/>
  <c r="R219" i="1"/>
  <c r="CS219" i="1"/>
  <c r="AD219" i="1"/>
  <c r="AB219" i="1" s="1"/>
  <c r="CX583" i="3"/>
  <c r="CU582" i="3"/>
  <c r="CX584" i="3"/>
  <c r="P320" i="1"/>
  <c r="CP320" i="1" s="1"/>
  <c r="O320" i="1" s="1"/>
  <c r="GM320" i="1" s="1"/>
  <c r="GO320" i="1" s="1"/>
  <c r="CX574" i="3"/>
  <c r="CU574" i="3"/>
  <c r="R314" i="1"/>
  <c r="U312" i="1"/>
  <c r="P312" i="1"/>
  <c r="CP312" i="1" s="1"/>
  <c r="O312" i="1" s="1"/>
  <c r="GM312" i="1" s="1"/>
  <c r="GO312" i="1" s="1"/>
  <c r="X295" i="1"/>
  <c r="CY295" i="1"/>
  <c r="CP286" i="1"/>
  <c r="O286" i="1" s="1"/>
  <c r="GM286" i="1" s="1"/>
  <c r="GO286" i="1" s="1"/>
  <c r="CU524" i="3"/>
  <c r="CV524" i="3"/>
  <c r="CX524" i="3"/>
  <c r="CX526" i="3"/>
  <c r="Q285" i="1"/>
  <c r="EG95" i="1"/>
  <c r="P254" i="1"/>
  <c r="CZ298" i="1"/>
  <c r="Y298" i="1"/>
  <c r="GM298" i="1" s="1"/>
  <c r="GO298" i="1" s="1"/>
  <c r="CQ234" i="1"/>
  <c r="AB234" i="1"/>
  <c r="P234" i="1"/>
  <c r="CD250" i="1"/>
  <c r="FR250" i="1"/>
  <c r="FY250" i="1" s="1"/>
  <c r="CT208" i="1"/>
  <c r="S208" i="1"/>
  <c r="AB208" i="1"/>
  <c r="Q329" i="1"/>
  <c r="Q325" i="1"/>
  <c r="Q322" i="1"/>
  <c r="P314" i="1"/>
  <c r="CP314" i="1" s="1"/>
  <c r="O314" i="1" s="1"/>
  <c r="CU571" i="3"/>
  <c r="CX571" i="3"/>
  <c r="AD310" i="1"/>
  <c r="AB306" i="1"/>
  <c r="AD296" i="1"/>
  <c r="AB296" i="1" s="1"/>
  <c r="CP295" i="1"/>
  <c r="O295" i="1" s="1"/>
  <c r="GM295" i="1" s="1"/>
  <c r="GO295" i="1" s="1"/>
  <c r="CS290" i="1"/>
  <c r="CT289" i="1"/>
  <c r="S289" i="1"/>
  <c r="GX285" i="1"/>
  <c r="GB357" i="1" s="1"/>
  <c r="T285" i="1"/>
  <c r="DY357" i="1" s="1"/>
  <c r="CU521" i="3"/>
  <c r="CX521" i="3"/>
  <c r="P284" i="1"/>
  <c r="Q284" i="1"/>
  <c r="R284" i="1"/>
  <c r="AE357" i="1" s="1"/>
  <c r="S246" i="1"/>
  <c r="CT246" i="1"/>
  <c r="CZ245" i="1"/>
  <c r="X245" i="1"/>
  <c r="Y245" i="1"/>
  <c r="CY245" i="1"/>
  <c r="CQ239" i="1"/>
  <c r="AB239" i="1"/>
  <c r="P239" i="1"/>
  <c r="CY234" i="1"/>
  <c r="CZ234" i="1"/>
  <c r="X234" i="1"/>
  <c r="Y234" i="1"/>
  <c r="AD329" i="1"/>
  <c r="AB329" i="1" s="1"/>
  <c r="AD325" i="1"/>
  <c r="AB325" i="1" s="1"/>
  <c r="AD322" i="1"/>
  <c r="AB322" i="1" s="1"/>
  <c r="AB320" i="1"/>
  <c r="CX576" i="3"/>
  <c r="CU575" i="3"/>
  <c r="CX575" i="3"/>
  <c r="Q320" i="1"/>
  <c r="AD314" i="1"/>
  <c r="AB314" i="1" s="1"/>
  <c r="AB312" i="1"/>
  <c r="CQ310" i="1"/>
  <c r="AB310" i="1"/>
  <c r="S304" i="1"/>
  <c r="CS297" i="1"/>
  <c r="CS291" i="1"/>
  <c r="AD291" i="1"/>
  <c r="AB291" i="1" s="1"/>
  <c r="CQ290" i="1"/>
  <c r="R290" i="1"/>
  <c r="S285" i="1"/>
  <c r="GX284" i="1"/>
  <c r="CJ357" i="1" s="1"/>
  <c r="S242" i="1"/>
  <c r="CT242" i="1"/>
  <c r="CY239" i="1"/>
  <c r="CZ239" i="1"/>
  <c r="X239" i="1"/>
  <c r="Y239" i="1"/>
  <c r="P235" i="1"/>
  <c r="CQ235" i="1"/>
  <c r="CT211" i="1"/>
  <c r="S211" i="1"/>
  <c r="V303" i="1"/>
  <c r="EA357" i="1" s="1"/>
  <c r="CZ302" i="1"/>
  <c r="CX541" i="3"/>
  <c r="CU538" i="3"/>
  <c r="CV538" i="3"/>
  <c r="CX538" i="3"/>
  <c r="CX542" i="3"/>
  <c r="CW540" i="3"/>
  <c r="CX544" i="3"/>
  <c r="CW539" i="3"/>
  <c r="R301" i="1"/>
  <c r="CQ299" i="1"/>
  <c r="AB299" i="1"/>
  <c r="P299" i="1"/>
  <c r="CP299" i="1" s="1"/>
  <c r="O299" i="1" s="1"/>
  <c r="GM299" i="1" s="1"/>
  <c r="GO299" i="1" s="1"/>
  <c r="X297" i="1"/>
  <c r="CY297" i="1"/>
  <c r="CZ297" i="1"/>
  <c r="CQ291" i="1"/>
  <c r="Q290" i="1"/>
  <c r="CS285" i="1"/>
  <c r="AD285" i="1"/>
  <c r="CR285" i="1"/>
  <c r="CP245" i="1"/>
  <c r="O245" i="1" s="1"/>
  <c r="FR245" i="1"/>
  <c r="P240" i="1"/>
  <c r="CQ240" i="1"/>
  <c r="CB95" i="1"/>
  <c r="AS250" i="1"/>
  <c r="CU579" i="3"/>
  <c r="CX581" i="3"/>
  <c r="CV579" i="3"/>
  <c r="CU573" i="3"/>
  <c r="CX573" i="3"/>
  <c r="CV573" i="3"/>
  <c r="AB311" i="1"/>
  <c r="CY308" i="1"/>
  <c r="CS307" i="1"/>
  <c r="AD307" i="1"/>
  <c r="AB307" i="1" s="1"/>
  <c r="AB301" i="1"/>
  <c r="Q297" i="1"/>
  <c r="CP297" i="1" s="1"/>
  <c r="O297" i="1" s="1"/>
  <c r="GM297" i="1" s="1"/>
  <c r="GO297" i="1" s="1"/>
  <c r="CS296" i="1"/>
  <c r="CZ292" i="1"/>
  <c r="Y292" i="1"/>
  <c r="GM292" i="1" s="1"/>
  <c r="GO292" i="1" s="1"/>
  <c r="FR246" i="1"/>
  <c r="AB240" i="1"/>
  <c r="CZ227" i="1"/>
  <c r="X227" i="1"/>
  <c r="Y227" i="1"/>
  <c r="P221" i="1"/>
  <c r="CQ221" i="1"/>
  <c r="AB221" i="1"/>
  <c r="CY140" i="1"/>
  <c r="CZ140" i="1"/>
  <c r="X140" i="1"/>
  <c r="Y140" i="1"/>
  <c r="CR306" i="1"/>
  <c r="AB285" i="1"/>
  <c r="P285" i="1"/>
  <c r="X247" i="1"/>
  <c r="X244" i="1"/>
  <c r="GM244" i="1" s="1"/>
  <c r="CU519" i="3"/>
  <c r="CV519" i="3"/>
  <c r="R237" i="1"/>
  <c r="V222" i="1"/>
  <c r="R221" i="1"/>
  <c r="Q221" i="1"/>
  <c r="S221" i="1"/>
  <c r="V221" i="1"/>
  <c r="GX221" i="1"/>
  <c r="R218" i="1"/>
  <c r="Q218" i="1"/>
  <c r="CR218" i="1"/>
  <c r="CS218" i="1"/>
  <c r="AD218" i="1"/>
  <c r="CP215" i="1"/>
  <c r="O215" i="1" s="1"/>
  <c r="CY204" i="1"/>
  <c r="Y204" i="1"/>
  <c r="X204" i="1"/>
  <c r="CZ204" i="1"/>
  <c r="S201" i="1"/>
  <c r="CT201" i="1"/>
  <c r="AB185" i="1"/>
  <c r="P185" i="1"/>
  <c r="CQ185" i="1"/>
  <c r="CJ250" i="1"/>
  <c r="CK95" i="1"/>
  <c r="BB250" i="1"/>
  <c r="S238" i="1"/>
  <c r="CY210" i="1"/>
  <c r="X210" i="1"/>
  <c r="Y210" i="1"/>
  <c r="CZ210" i="1"/>
  <c r="CX467" i="3"/>
  <c r="CU464" i="3"/>
  <c r="CV464" i="3"/>
  <c r="CW465" i="3"/>
  <c r="CX465" i="3"/>
  <c r="R198" i="1"/>
  <c r="S198" i="1"/>
  <c r="Q198" i="1"/>
  <c r="T198" i="1"/>
  <c r="W198" i="1"/>
  <c r="CY165" i="1"/>
  <c r="X165" i="1"/>
  <c r="Y165" i="1"/>
  <c r="CZ165" i="1"/>
  <c r="FR153" i="1"/>
  <c r="FP95" i="1"/>
  <c r="AB246" i="1"/>
  <c r="AB243" i="1"/>
  <c r="CQ231" i="1"/>
  <c r="AB231" i="1"/>
  <c r="CY222" i="1"/>
  <c r="CZ222" i="1"/>
  <c r="X222" i="1"/>
  <c r="Y222" i="1"/>
  <c r="Q220" i="1"/>
  <c r="R220" i="1"/>
  <c r="CZ220" i="1"/>
  <c r="CR220" i="1"/>
  <c r="CS220" i="1"/>
  <c r="P160" i="1"/>
  <c r="CP160" i="1" s="1"/>
  <c r="O160" i="1" s="1"/>
  <c r="CQ160" i="1"/>
  <c r="AB160" i="1"/>
  <c r="EV95" i="1"/>
  <c r="P275" i="1"/>
  <c r="CZ247" i="1"/>
  <c r="Y247" i="1"/>
  <c r="CZ244" i="1"/>
  <c r="Y244" i="1"/>
  <c r="CQ242" i="1"/>
  <c r="AB242" i="1"/>
  <c r="AB232" i="1"/>
  <c r="P232" i="1"/>
  <c r="FV250" i="1"/>
  <c r="AD220" i="1"/>
  <c r="AB220" i="1" s="1"/>
  <c r="X219" i="1"/>
  <c r="CP212" i="1"/>
  <c r="O212" i="1" s="1"/>
  <c r="X200" i="1"/>
  <c r="CY200" i="1"/>
  <c r="CZ200" i="1"/>
  <c r="Y200" i="1"/>
  <c r="CS289" i="1"/>
  <c r="AD289" i="1"/>
  <c r="EU250" i="1"/>
  <c r="CU520" i="3"/>
  <c r="CX520" i="3"/>
  <c r="CV520" i="3"/>
  <c r="Q238" i="1"/>
  <c r="CY231" i="1"/>
  <c r="CZ231" i="1"/>
  <c r="X231" i="1"/>
  <c r="Y231" i="1"/>
  <c r="Y229" i="1"/>
  <c r="CY229" i="1"/>
  <c r="CZ229" i="1"/>
  <c r="CP227" i="1"/>
  <c r="O227" i="1" s="1"/>
  <c r="P225" i="1"/>
  <c r="CP225" i="1" s="1"/>
  <c r="O225" i="1" s="1"/>
  <c r="CQ225" i="1"/>
  <c r="AB225" i="1"/>
  <c r="P222" i="1"/>
  <c r="CQ222" i="1"/>
  <c r="CP220" i="1"/>
  <c r="O220" i="1" s="1"/>
  <c r="CP219" i="1"/>
  <c r="O219" i="1" s="1"/>
  <c r="CY214" i="1"/>
  <c r="Y214" i="1"/>
  <c r="X214" i="1"/>
  <c r="CZ214" i="1"/>
  <c r="R295" i="1"/>
  <c r="CS295" i="1"/>
  <c r="CU529" i="3"/>
  <c r="CX529" i="3"/>
  <c r="R291" i="1"/>
  <c r="AB289" i="1"/>
  <c r="P289" i="1"/>
  <c r="CQ248" i="1"/>
  <c r="AB248" i="1"/>
  <c r="CQ245" i="1"/>
  <c r="AB245" i="1"/>
  <c r="Y240" i="1"/>
  <c r="CY240" i="1"/>
  <c r="CZ240" i="1"/>
  <c r="T238" i="1"/>
  <c r="Y235" i="1"/>
  <c r="CY235" i="1"/>
  <c r="CZ235" i="1"/>
  <c r="CZ233" i="1"/>
  <c r="X233" i="1"/>
  <c r="GM233" i="1" s="1"/>
  <c r="Y233" i="1"/>
  <c r="CQ228" i="1"/>
  <c r="AB228" i="1"/>
  <c r="CY227" i="1"/>
  <c r="AB222" i="1"/>
  <c r="CT215" i="1"/>
  <c r="S215" i="1"/>
  <c r="R206" i="1"/>
  <c r="AD206" i="1"/>
  <c r="AB206" i="1" s="1"/>
  <c r="Q206" i="1"/>
  <c r="CR206" i="1"/>
  <c r="CS206" i="1"/>
  <c r="Y206" i="1"/>
  <c r="V198" i="1"/>
  <c r="CS237" i="1"/>
  <c r="CQ232" i="1"/>
  <c r="P231" i="1"/>
  <c r="Q222" i="1"/>
  <c r="R222" i="1"/>
  <c r="X220" i="1"/>
  <c r="CR215" i="1"/>
  <c r="R215" i="1"/>
  <c r="Q215" i="1"/>
  <c r="CS215" i="1"/>
  <c r="AD215" i="1"/>
  <c r="AB215" i="1" s="1"/>
  <c r="U198" i="1"/>
  <c r="R195" i="1"/>
  <c r="Q195" i="1"/>
  <c r="S195" i="1"/>
  <c r="W195" i="1"/>
  <c r="CU531" i="3"/>
  <c r="CX531" i="3"/>
  <c r="CX534" i="3"/>
  <c r="CX536" i="3"/>
  <c r="R299" i="1"/>
  <c r="CS299" i="1"/>
  <c r="CP296" i="1"/>
  <c r="O296" i="1" s="1"/>
  <c r="GM296" i="1" s="1"/>
  <c r="GO296" i="1" s="1"/>
  <c r="CQ295" i="1"/>
  <c r="AB295" i="1"/>
  <c r="X293" i="1"/>
  <c r="CY293" i="1"/>
  <c r="CY247" i="1"/>
  <c r="CY244" i="1"/>
  <c r="P242" i="1"/>
  <c r="CZ236" i="1"/>
  <c r="X224" i="1"/>
  <c r="Y224" i="1"/>
  <c r="CY224" i="1"/>
  <c r="FT250" i="1"/>
  <c r="R247" i="1"/>
  <c r="R244" i="1"/>
  <c r="R241" i="1"/>
  <c r="R233" i="1"/>
  <c r="R230" i="1"/>
  <c r="R227" i="1"/>
  <c r="CU515" i="3"/>
  <c r="CX515" i="3"/>
  <c r="Q225" i="1"/>
  <c r="R224" i="1"/>
  <c r="CS222" i="1"/>
  <c r="R207" i="1"/>
  <c r="CR203" i="1"/>
  <c r="R203" i="1"/>
  <c r="CS202" i="1"/>
  <c r="CP200" i="1"/>
  <c r="O200" i="1" s="1"/>
  <c r="V195" i="1"/>
  <c r="V193" i="1"/>
  <c r="CS188" i="1"/>
  <c r="AD188" i="1"/>
  <c r="CT185" i="1"/>
  <c r="CT183" i="1"/>
  <c r="S183" i="1"/>
  <c r="S181" i="1"/>
  <c r="AB181" i="1"/>
  <c r="CT181" i="1"/>
  <c r="CT177" i="1"/>
  <c r="S177" i="1"/>
  <c r="CT167" i="1"/>
  <c r="S167" i="1"/>
  <c r="AB167" i="1"/>
  <c r="CQ154" i="1"/>
  <c r="P154" i="1"/>
  <c r="AB154" i="1"/>
  <c r="CY150" i="1"/>
  <c r="X150" i="1"/>
  <c r="Y150" i="1"/>
  <c r="CZ150" i="1"/>
  <c r="CR286" i="1"/>
  <c r="BD250" i="1"/>
  <c r="P238" i="1"/>
  <c r="CP238" i="1" s="1"/>
  <c r="O238" i="1" s="1"/>
  <c r="R236" i="1"/>
  <c r="Y228" i="1"/>
  <c r="Y225" i="1"/>
  <c r="Q224" i="1"/>
  <c r="CZ223" i="1"/>
  <c r="CR222" i="1"/>
  <c r="AB218" i="1"/>
  <c r="CU502" i="3"/>
  <c r="CV502" i="3"/>
  <c r="CX502" i="3"/>
  <c r="R216" i="1"/>
  <c r="R214" i="1"/>
  <c r="CR213" i="1"/>
  <c r="R213" i="1"/>
  <c r="CR212" i="1"/>
  <c r="CY212" i="1"/>
  <c r="X212" i="1"/>
  <c r="AB211" i="1"/>
  <c r="CT209" i="1"/>
  <c r="S209" i="1"/>
  <c r="CP209" i="1" s="1"/>
  <c r="O209" i="1" s="1"/>
  <c r="R193" i="1"/>
  <c r="AB188" i="1"/>
  <c r="P188" i="1"/>
  <c r="CS187" i="1"/>
  <c r="R187" i="1"/>
  <c r="CU451" i="3"/>
  <c r="CX451" i="3"/>
  <c r="CX452" i="3"/>
  <c r="R186" i="1"/>
  <c r="S186" i="1"/>
  <c r="I188" i="1"/>
  <c r="S188" i="1" s="1"/>
  <c r="X178" i="1"/>
  <c r="CY178" i="1"/>
  <c r="Y174" i="1"/>
  <c r="X174" i="1"/>
  <c r="CY174" i="1"/>
  <c r="CZ174" i="1"/>
  <c r="CQ165" i="1"/>
  <c r="P165" i="1"/>
  <c r="CP165" i="1" s="1"/>
  <c r="O165" i="1" s="1"/>
  <c r="GM165" i="1" s="1"/>
  <c r="GO165" i="1" s="1"/>
  <c r="AB165" i="1"/>
  <c r="P140" i="1"/>
  <c r="CQ140" i="1"/>
  <c r="AB140" i="1"/>
  <c r="CT108" i="1"/>
  <c r="S108" i="1"/>
  <c r="DZ26" i="1"/>
  <c r="DM63" i="1"/>
  <c r="Q236" i="1"/>
  <c r="X228" i="1"/>
  <c r="S226" i="1"/>
  <c r="X225" i="1"/>
  <c r="P224" i="1"/>
  <c r="CP224" i="1" s="1"/>
  <c r="O224" i="1" s="1"/>
  <c r="GM224" i="1" s="1"/>
  <c r="GO224" i="1" s="1"/>
  <c r="Y220" i="1"/>
  <c r="Y218" i="1"/>
  <c r="R202" i="1"/>
  <c r="CP201" i="1"/>
  <c r="O201" i="1" s="1"/>
  <c r="T195" i="1"/>
  <c r="W193" i="1"/>
  <c r="AJ250" i="1" s="1"/>
  <c r="R192" i="1"/>
  <c r="CS192" i="1"/>
  <c r="AD192" i="1"/>
  <c r="AB192" i="1" s="1"/>
  <c r="CZ189" i="1"/>
  <c r="Y189" i="1"/>
  <c r="GM189" i="1" s="1"/>
  <c r="GO189" i="1" s="1"/>
  <c r="CQ184" i="1"/>
  <c r="AB184" i="1"/>
  <c r="P184" i="1"/>
  <c r="CS182" i="1"/>
  <c r="R182" i="1"/>
  <c r="CG250" i="1"/>
  <c r="AB238" i="1"/>
  <c r="AD236" i="1"/>
  <c r="AB236" i="1" s="1"/>
  <c r="CQ220" i="1"/>
  <c r="AB216" i="1"/>
  <c r="CQ216" i="1"/>
  <c r="AD209" i="1"/>
  <c r="AB209" i="1" s="1"/>
  <c r="AB201" i="1"/>
  <c r="CY192" i="1"/>
  <c r="AB187" i="1"/>
  <c r="AD182" i="1"/>
  <c r="Y180" i="1"/>
  <c r="CY180" i="1"/>
  <c r="CZ180" i="1"/>
  <c r="CQ178" i="1"/>
  <c r="P178" i="1"/>
  <c r="Q226" i="1"/>
  <c r="GM217" i="1"/>
  <c r="GO217" i="1" s="1"/>
  <c r="CX493" i="3"/>
  <c r="CU488" i="3"/>
  <c r="CX496" i="3"/>
  <c r="CX488" i="3"/>
  <c r="CX489" i="3"/>
  <c r="CW489" i="3"/>
  <c r="Q210" i="1"/>
  <c r="CP210" i="1" s="1"/>
  <c r="O210" i="1" s="1"/>
  <c r="GM210" i="1" s="1"/>
  <c r="GO210" i="1" s="1"/>
  <c r="R210" i="1"/>
  <c r="CT207" i="1"/>
  <c r="S207" i="1"/>
  <c r="CQ196" i="1"/>
  <c r="AB196" i="1"/>
  <c r="CR195" i="1"/>
  <c r="AD195" i="1"/>
  <c r="AB195" i="1" s="1"/>
  <c r="CU455" i="3"/>
  <c r="CV455" i="3"/>
  <c r="CX455" i="3"/>
  <c r="CX456" i="3"/>
  <c r="Q193" i="1"/>
  <c r="CP193" i="1" s="1"/>
  <c r="O193" i="1" s="1"/>
  <c r="AB182" i="1"/>
  <c r="Y156" i="1"/>
  <c r="X156" i="1"/>
  <c r="CY156" i="1"/>
  <c r="CZ156" i="1"/>
  <c r="CY143" i="1"/>
  <c r="CZ143" i="1"/>
  <c r="X143" i="1"/>
  <c r="Y143" i="1"/>
  <c r="Q246" i="1"/>
  <c r="CP246" i="1" s="1"/>
  <c r="O246" i="1" s="1"/>
  <c r="Q243" i="1"/>
  <c r="CP243" i="1" s="1"/>
  <c r="O243" i="1" s="1"/>
  <c r="Q240" i="1"/>
  <c r="S237" i="1"/>
  <c r="Q235" i="1"/>
  <c r="Q232" i="1"/>
  <c r="Q229" i="1"/>
  <c r="CZ228" i="1"/>
  <c r="AD226" i="1"/>
  <c r="AB226" i="1" s="1"/>
  <c r="P226" i="1"/>
  <c r="CP226" i="1" s="1"/>
  <c r="O226" i="1" s="1"/>
  <c r="AB224" i="1"/>
  <c r="CY217" i="1"/>
  <c r="CQ195" i="1"/>
  <c r="P195" i="1"/>
  <c r="P194" i="1"/>
  <c r="CQ194" i="1"/>
  <c r="AB194" i="1"/>
  <c r="CR190" i="1"/>
  <c r="AD190" i="1"/>
  <c r="AB190" i="1" s="1"/>
  <c r="R190" i="1"/>
  <c r="CS186" i="1"/>
  <c r="AD186" i="1"/>
  <c r="AB186" i="1" s="1"/>
  <c r="CR179" i="1"/>
  <c r="CS179" i="1"/>
  <c r="AD179" i="1"/>
  <c r="AB179" i="1" s="1"/>
  <c r="R148" i="1"/>
  <c r="Q148" i="1"/>
  <c r="CR148" i="1"/>
  <c r="CS148" i="1"/>
  <c r="AD148" i="1"/>
  <c r="AB148" i="1" s="1"/>
  <c r="P229" i="1"/>
  <c r="CY220" i="1"/>
  <c r="X206" i="1"/>
  <c r="GX198" i="1"/>
  <c r="CT193" i="1"/>
  <c r="S193" i="1"/>
  <c r="CQ190" i="1"/>
  <c r="P190" i="1"/>
  <c r="CP190" i="1" s="1"/>
  <c r="O190" i="1" s="1"/>
  <c r="CY187" i="1"/>
  <c r="X187" i="1"/>
  <c r="CY182" i="1"/>
  <c r="CZ182" i="1"/>
  <c r="X182" i="1"/>
  <c r="CP150" i="1"/>
  <c r="O150" i="1" s="1"/>
  <c r="GM150" i="1" s="1"/>
  <c r="FR150" i="1"/>
  <c r="CT132" i="1"/>
  <c r="S132" i="1"/>
  <c r="AB132" i="1"/>
  <c r="W222" i="1"/>
  <c r="Y219" i="1"/>
  <c r="CY218" i="1"/>
  <c r="AD214" i="1"/>
  <c r="CR214" i="1"/>
  <c r="CS214" i="1"/>
  <c r="CS212" i="1"/>
  <c r="R212" i="1"/>
  <c r="CQ210" i="1"/>
  <c r="AB210" i="1"/>
  <c r="CT202" i="1"/>
  <c r="S202" i="1"/>
  <c r="U195" i="1"/>
  <c r="AH250" i="1" s="1"/>
  <c r="GX188" i="1"/>
  <c r="Y185" i="1"/>
  <c r="CZ185" i="1"/>
  <c r="CY184" i="1"/>
  <c r="CZ184" i="1"/>
  <c r="X184" i="1"/>
  <c r="CR171" i="1"/>
  <c r="AD171" i="1"/>
  <c r="AB171" i="1" s="1"/>
  <c r="Q171" i="1"/>
  <c r="CP171" i="1" s="1"/>
  <c r="O171" i="1" s="1"/>
  <c r="R171" i="1"/>
  <c r="CS171" i="1"/>
  <c r="X171" i="1"/>
  <c r="FR168" i="1"/>
  <c r="CP168" i="1"/>
  <c r="O168" i="1" s="1"/>
  <c r="GM168" i="1" s="1"/>
  <c r="CP167" i="1"/>
  <c r="O167" i="1" s="1"/>
  <c r="FR167" i="1"/>
  <c r="CZ159" i="1"/>
  <c r="X159" i="1"/>
  <c r="Y159" i="1"/>
  <c r="CY159" i="1"/>
  <c r="GM130" i="1"/>
  <c r="GO130" i="1" s="1"/>
  <c r="S123" i="1"/>
  <c r="CT123" i="1"/>
  <c r="CU517" i="3"/>
  <c r="CV517" i="3"/>
  <c r="CX517" i="3"/>
  <c r="CZ219" i="1"/>
  <c r="CY216" i="1"/>
  <c r="X216" i="1"/>
  <c r="P214" i="1"/>
  <c r="CP214" i="1" s="1"/>
  <c r="O214" i="1" s="1"/>
  <c r="AB214" i="1"/>
  <c r="CZ212" i="1"/>
  <c r="AD212" i="1"/>
  <c r="T210" i="1"/>
  <c r="CP208" i="1"/>
  <c r="O208" i="1" s="1"/>
  <c r="P204" i="1"/>
  <c r="AB204" i="1"/>
  <c r="AD202" i="1"/>
  <c r="AB202" i="1" s="1"/>
  <c r="CR202" i="1"/>
  <c r="CT199" i="1"/>
  <c r="S199" i="1"/>
  <c r="CY197" i="1"/>
  <c r="CY194" i="1"/>
  <c r="X194" i="1"/>
  <c r="Y194" i="1"/>
  <c r="V188" i="1"/>
  <c r="CP187" i="1"/>
  <c r="O187" i="1" s="1"/>
  <c r="GM187" i="1" s="1"/>
  <c r="GO187" i="1" s="1"/>
  <c r="CP183" i="1"/>
  <c r="O183" i="1" s="1"/>
  <c r="CP182" i="1"/>
  <c r="O182" i="1" s="1"/>
  <c r="GM182" i="1" s="1"/>
  <c r="GO182" i="1" s="1"/>
  <c r="CY147" i="1"/>
  <c r="X147" i="1"/>
  <c r="Y147" i="1"/>
  <c r="CZ147" i="1"/>
  <c r="CU527" i="3"/>
  <c r="CX527" i="3"/>
  <c r="ET250" i="1"/>
  <c r="CY219" i="1"/>
  <c r="CZ218" i="1"/>
  <c r="P218" i="1"/>
  <c r="CP218" i="1" s="1"/>
  <c r="O218" i="1" s="1"/>
  <c r="GM218" i="1" s="1"/>
  <c r="GO218" i="1" s="1"/>
  <c r="Q216" i="1"/>
  <c r="CP216" i="1" s="1"/>
  <c r="O216" i="1" s="1"/>
  <c r="GM216" i="1" s="1"/>
  <c r="GO216" i="1" s="1"/>
  <c r="Q213" i="1"/>
  <c r="CP213" i="1" s="1"/>
  <c r="O213" i="1" s="1"/>
  <c r="AB212" i="1"/>
  <c r="CQ212" i="1"/>
  <c r="CP211" i="1"/>
  <c r="O211" i="1" s="1"/>
  <c r="R209" i="1"/>
  <c r="CS207" i="1"/>
  <c r="S205" i="1"/>
  <c r="AD199" i="1"/>
  <c r="AB199" i="1" s="1"/>
  <c r="CR199" i="1"/>
  <c r="AB197" i="1"/>
  <c r="P196" i="1"/>
  <c r="CS195" i="1"/>
  <c r="Q192" i="1"/>
  <c r="X190" i="1"/>
  <c r="Y190" i="1"/>
  <c r="CY190" i="1"/>
  <c r="CZ190" i="1"/>
  <c r="CY185" i="1"/>
  <c r="P180" i="1"/>
  <c r="Q179" i="1"/>
  <c r="CZ169" i="1"/>
  <c r="X169" i="1"/>
  <c r="Y169" i="1"/>
  <c r="CY169" i="1"/>
  <c r="R142" i="1"/>
  <c r="CR142" i="1"/>
  <c r="CS142" i="1"/>
  <c r="Q142" i="1"/>
  <c r="CP142" i="1" s="1"/>
  <c r="O142" i="1" s="1"/>
  <c r="AD142" i="1"/>
  <c r="AB142" i="1" s="1"/>
  <c r="S213" i="1"/>
  <c r="CU479" i="3"/>
  <c r="CX486" i="3"/>
  <c r="CV479" i="3"/>
  <c r="CX479" i="3"/>
  <c r="CW480" i="3"/>
  <c r="CX480" i="3"/>
  <c r="CX483" i="3"/>
  <c r="CX482" i="3"/>
  <c r="CW481" i="3"/>
  <c r="CX481" i="3"/>
  <c r="P206" i="1"/>
  <c r="CP206" i="1" s="1"/>
  <c r="O206" i="1" s="1"/>
  <c r="GM206" i="1" s="1"/>
  <c r="GO206" i="1" s="1"/>
  <c r="CS204" i="1"/>
  <c r="S203" i="1"/>
  <c r="Q201" i="1"/>
  <c r="P198" i="1"/>
  <c r="CS194" i="1"/>
  <c r="P192" i="1"/>
  <c r="CP192" i="1" s="1"/>
  <c r="O192" i="1" s="1"/>
  <c r="GM192" i="1" s="1"/>
  <c r="GO192" i="1" s="1"/>
  <c r="S191" i="1"/>
  <c r="CQ187" i="1"/>
  <c r="P186" i="1"/>
  <c r="CP186" i="1" s="1"/>
  <c r="O186" i="1" s="1"/>
  <c r="R184" i="1"/>
  <c r="CQ182" i="1"/>
  <c r="Q181" i="1"/>
  <c r="CP181" i="1" s="1"/>
  <c r="O181" i="1" s="1"/>
  <c r="P179" i="1"/>
  <c r="CR177" i="1"/>
  <c r="S176" i="1"/>
  <c r="CQ170" i="1"/>
  <c r="Q169" i="1"/>
  <c r="CT165" i="1"/>
  <c r="CQ164" i="1"/>
  <c r="Q163" i="1"/>
  <c r="R161" i="1"/>
  <c r="CY158" i="1"/>
  <c r="CP155" i="1"/>
  <c r="O155" i="1" s="1"/>
  <c r="CQ151" i="1"/>
  <c r="CR145" i="1"/>
  <c r="CQ138" i="1"/>
  <c r="P138" i="1"/>
  <c r="AB131" i="1"/>
  <c r="CQ128" i="1"/>
  <c r="AB128" i="1"/>
  <c r="P128" i="1"/>
  <c r="FR110" i="1"/>
  <c r="CZ101" i="1"/>
  <c r="X101" i="1"/>
  <c r="Y101" i="1"/>
  <c r="CY101" i="1"/>
  <c r="CR204" i="1"/>
  <c r="CR194" i="1"/>
  <c r="CU457" i="3"/>
  <c r="CX457" i="3"/>
  <c r="CV457" i="3"/>
  <c r="R191" i="1"/>
  <c r="Q184" i="1"/>
  <c r="R176" i="1"/>
  <c r="P174" i="1"/>
  <c r="CZ173" i="1"/>
  <c r="Q173" i="1"/>
  <c r="CP173" i="1" s="1"/>
  <c r="O173" i="1" s="1"/>
  <c r="GM173" i="1" s="1"/>
  <c r="GO173" i="1" s="1"/>
  <c r="R168" i="1"/>
  <c r="CS162" i="1"/>
  <c r="Q161" i="1"/>
  <c r="CP161" i="1" s="1"/>
  <c r="O161" i="1" s="1"/>
  <c r="Y160" i="1"/>
  <c r="CR157" i="1"/>
  <c r="P156" i="1"/>
  <c r="CY155" i="1"/>
  <c r="S153" i="1"/>
  <c r="CP153" i="1" s="1"/>
  <c r="O153" i="1" s="1"/>
  <c r="R152" i="1"/>
  <c r="CR152" i="1"/>
  <c r="CS152" i="1"/>
  <c r="P147" i="1"/>
  <c r="CP147" i="1" s="1"/>
  <c r="O147" i="1" s="1"/>
  <c r="P143" i="1"/>
  <c r="CQ142" i="1"/>
  <c r="CT140" i="1"/>
  <c r="CQ137" i="1"/>
  <c r="AB137" i="1"/>
  <c r="AB136" i="1"/>
  <c r="P136" i="1"/>
  <c r="CP136" i="1" s="1"/>
  <c r="O136" i="1" s="1"/>
  <c r="CY131" i="1"/>
  <c r="CZ131" i="1"/>
  <c r="X131" i="1"/>
  <c r="Y131" i="1"/>
  <c r="P127" i="1"/>
  <c r="CQ127" i="1"/>
  <c r="S124" i="1"/>
  <c r="CT124" i="1"/>
  <c r="Q191" i="1"/>
  <c r="CP191" i="1" s="1"/>
  <c r="O191" i="1" s="1"/>
  <c r="R178" i="1"/>
  <c r="Q176" i="1"/>
  <c r="CZ175" i="1"/>
  <c r="Y175" i="1"/>
  <c r="CY173" i="1"/>
  <c r="CZ149" i="1"/>
  <c r="X149" i="1"/>
  <c r="CZ145" i="1"/>
  <c r="CQ129" i="1"/>
  <c r="AB129" i="1"/>
  <c r="CZ128" i="1"/>
  <c r="X128" i="1"/>
  <c r="Y128" i="1"/>
  <c r="R124" i="1"/>
  <c r="CS124" i="1"/>
  <c r="AD124" i="1"/>
  <c r="AB124" i="1" s="1"/>
  <c r="CY61" i="1"/>
  <c r="CZ61" i="1"/>
  <c r="X61" i="1"/>
  <c r="Y61" i="1"/>
  <c r="Q178" i="1"/>
  <c r="P176" i="1"/>
  <c r="CQ172" i="1"/>
  <c r="P172" i="1"/>
  <c r="GX162" i="1"/>
  <c r="U162" i="1"/>
  <c r="CT161" i="1"/>
  <c r="S161" i="1"/>
  <c r="GX154" i="1"/>
  <c r="V154" i="1"/>
  <c r="CQ152" i="1"/>
  <c r="AB152" i="1"/>
  <c r="P151" i="1"/>
  <c r="Q145" i="1"/>
  <c r="Y130" i="1"/>
  <c r="CY130" i="1"/>
  <c r="CZ130" i="1"/>
  <c r="CT126" i="1"/>
  <c r="S126" i="1"/>
  <c r="CP117" i="1"/>
  <c r="O117" i="1" s="1"/>
  <c r="GM117" i="1" s="1"/>
  <c r="GO117" i="1" s="1"/>
  <c r="I196" i="1"/>
  <c r="W196" i="1" s="1"/>
  <c r="AD178" i="1"/>
  <c r="AB178" i="1" s="1"/>
  <c r="P175" i="1"/>
  <c r="AD173" i="1"/>
  <c r="AB173" i="1" s="1"/>
  <c r="AB172" i="1"/>
  <c r="CQ171" i="1"/>
  <c r="CZ170" i="1"/>
  <c r="CQ169" i="1"/>
  <c r="P169" i="1"/>
  <c r="CP169" i="1" s="1"/>
  <c r="O169" i="1" s="1"/>
  <c r="GM169" i="1" s="1"/>
  <c r="GO169" i="1" s="1"/>
  <c r="P164" i="1"/>
  <c r="CY163" i="1"/>
  <c r="S162" i="1"/>
  <c r="CR160" i="1"/>
  <c r="CS158" i="1"/>
  <c r="CP145" i="1"/>
  <c r="O145" i="1" s="1"/>
  <c r="GM145" i="1" s="1"/>
  <c r="GO145" i="1" s="1"/>
  <c r="S139" i="1"/>
  <c r="R138" i="1"/>
  <c r="CZ136" i="1"/>
  <c r="Y136" i="1"/>
  <c r="AB135" i="1"/>
  <c r="P125" i="1"/>
  <c r="CQ125" i="1"/>
  <c r="GM116" i="1"/>
  <c r="P163" i="1"/>
  <c r="CQ163" i="1"/>
  <c r="CQ159" i="1"/>
  <c r="P159" i="1"/>
  <c r="CZ154" i="1"/>
  <c r="X154" i="1"/>
  <c r="CZ142" i="1"/>
  <c r="X142" i="1"/>
  <c r="Y142" i="1"/>
  <c r="CZ137" i="1"/>
  <c r="X137" i="1"/>
  <c r="Y137" i="1"/>
  <c r="CT120" i="1"/>
  <c r="S120" i="1"/>
  <c r="AB120" i="1"/>
  <c r="EM63" i="1"/>
  <c r="FV26" i="1"/>
  <c r="Q197" i="1"/>
  <c r="CP197" i="1" s="1"/>
  <c r="O197" i="1" s="1"/>
  <c r="GM197" i="1" s="1"/>
  <c r="GO197" i="1" s="1"/>
  <c r="Q185" i="1"/>
  <c r="R175" i="1"/>
  <c r="AB174" i="1"/>
  <c r="CS173" i="1"/>
  <c r="CS172" i="1"/>
  <c r="Y171" i="1"/>
  <c r="CY171" i="1"/>
  <c r="CT169" i="1"/>
  <c r="CS164" i="1"/>
  <c r="R164" i="1"/>
  <c r="AB163" i="1"/>
  <c r="Q162" i="1"/>
  <c r="AB159" i="1"/>
  <c r="AB156" i="1"/>
  <c r="CS155" i="1"/>
  <c r="Y155" i="1"/>
  <c r="R154" i="1"/>
  <c r="AB150" i="1"/>
  <c r="CY145" i="1"/>
  <c r="AB141" i="1"/>
  <c r="P137" i="1"/>
  <c r="CQ134" i="1"/>
  <c r="AB134" i="1"/>
  <c r="P129" i="1"/>
  <c r="CP129" i="1" s="1"/>
  <c r="O129" i="1" s="1"/>
  <c r="CP124" i="1"/>
  <c r="O124" i="1" s="1"/>
  <c r="S115" i="1"/>
  <c r="AB115" i="1"/>
  <c r="CT115" i="1"/>
  <c r="CP170" i="1"/>
  <c r="O170" i="1" s="1"/>
  <c r="U154" i="1"/>
  <c r="CZ152" i="1"/>
  <c r="X152" i="1"/>
  <c r="Y152" i="1"/>
  <c r="CZ144" i="1"/>
  <c r="X144" i="1"/>
  <c r="Y144" i="1"/>
  <c r="Y135" i="1"/>
  <c r="GM135" i="1" s="1"/>
  <c r="GO135" i="1" s="1"/>
  <c r="CY135" i="1"/>
  <c r="CZ135" i="1"/>
  <c r="AB103" i="1"/>
  <c r="P103" i="1"/>
  <c r="CP103" i="1" s="1"/>
  <c r="O103" i="1" s="1"/>
  <c r="GM103" i="1" s="1"/>
  <c r="GO103" i="1" s="1"/>
  <c r="CQ103" i="1"/>
  <c r="Q177" i="1"/>
  <c r="CP177" i="1" s="1"/>
  <c r="O177" i="1" s="1"/>
  <c r="AB170" i="1"/>
  <c r="S157" i="1"/>
  <c r="CP157" i="1" s="1"/>
  <c r="O157" i="1" s="1"/>
  <c r="CT157" i="1"/>
  <c r="AB153" i="1"/>
  <c r="AB147" i="1"/>
  <c r="Q204" i="1"/>
  <c r="Q194" i="1"/>
  <c r="S179" i="1"/>
  <c r="CZ172" i="1"/>
  <c r="X172" i="1"/>
  <c r="CT170" i="1"/>
  <c r="Y170" i="1"/>
  <c r="CT166" i="1"/>
  <c r="S166" i="1"/>
  <c r="CP166" i="1" s="1"/>
  <c r="O166" i="1" s="1"/>
  <c r="U163" i="1"/>
  <c r="P152" i="1"/>
  <c r="CP152" i="1" s="1"/>
  <c r="O152" i="1" s="1"/>
  <c r="FR102" i="1"/>
  <c r="CP102" i="1"/>
  <c r="O102" i="1" s="1"/>
  <c r="CX460" i="3"/>
  <c r="CX462" i="3"/>
  <c r="CX463" i="3"/>
  <c r="CU459" i="3"/>
  <c r="CV459" i="3"/>
  <c r="X175" i="1"/>
  <c r="R172" i="1"/>
  <c r="CZ171" i="1"/>
  <c r="CS170" i="1"/>
  <c r="X164" i="1"/>
  <c r="W162" i="1"/>
  <c r="CZ160" i="1"/>
  <c r="FR158" i="1"/>
  <c r="CP158" i="1"/>
  <c r="O158" i="1" s="1"/>
  <c r="GM158" i="1" s="1"/>
  <c r="AD157" i="1"/>
  <c r="AB157" i="1" s="1"/>
  <c r="CY154" i="1"/>
  <c r="Y149" i="1"/>
  <c r="CZ146" i="1"/>
  <c r="U144" i="1"/>
  <c r="CQ143" i="1"/>
  <c r="S138" i="1"/>
  <c r="AB133" i="1"/>
  <c r="CS122" i="1"/>
  <c r="Q122" i="1"/>
  <c r="R122" i="1"/>
  <c r="CR122" i="1"/>
  <c r="CI26" i="1"/>
  <c r="AZ63" i="1"/>
  <c r="CY104" i="1"/>
  <c r="CZ104" i="1"/>
  <c r="Y104" i="1"/>
  <c r="CR100" i="1"/>
  <c r="AD100" i="1"/>
  <c r="AB100" i="1" s="1"/>
  <c r="R100" i="1"/>
  <c r="EU26" i="1"/>
  <c r="P79" i="1"/>
  <c r="CG26" i="1"/>
  <c r="AX63" i="1"/>
  <c r="Q159" i="1"/>
  <c r="Q149" i="1"/>
  <c r="Q139" i="1"/>
  <c r="CS137" i="1"/>
  <c r="R136" i="1"/>
  <c r="CS134" i="1"/>
  <c r="CQ132" i="1"/>
  <c r="Q131" i="1"/>
  <c r="CS129" i="1"/>
  <c r="Y127" i="1"/>
  <c r="Y125" i="1"/>
  <c r="CR123" i="1"/>
  <c r="AD123" i="1"/>
  <c r="AB123" i="1" s="1"/>
  <c r="CQ122" i="1"/>
  <c r="AB122" i="1"/>
  <c r="T117" i="1"/>
  <c r="CP114" i="1"/>
  <c r="O114" i="1" s="1"/>
  <c r="GM114" i="1" s="1"/>
  <c r="GO114" i="1" s="1"/>
  <c r="S109" i="1"/>
  <c r="R107" i="1"/>
  <c r="S107" i="1"/>
  <c r="CS106" i="1"/>
  <c r="CR105" i="1"/>
  <c r="AD105" i="1"/>
  <c r="AB105" i="1" s="1"/>
  <c r="R105" i="1"/>
  <c r="CT101" i="1"/>
  <c r="CZ100" i="1"/>
  <c r="CS98" i="1"/>
  <c r="V97" i="1"/>
  <c r="AI250" i="1" s="1"/>
  <c r="S97" i="1"/>
  <c r="GE26" i="1"/>
  <c r="EV63" i="1"/>
  <c r="AP63" i="1"/>
  <c r="S57" i="1"/>
  <c r="CT57" i="1"/>
  <c r="CY49" i="1"/>
  <c r="CZ49" i="1"/>
  <c r="X49" i="1"/>
  <c r="Y49" i="1"/>
  <c r="CX853" i="3"/>
  <c r="CW802" i="3"/>
  <c r="CX732" i="3"/>
  <c r="Q174" i="1"/>
  <c r="Q156" i="1"/>
  <c r="R151" i="1"/>
  <c r="P149" i="1"/>
  <c r="S148" i="1"/>
  <c r="Q146" i="1"/>
  <c r="CP146" i="1" s="1"/>
  <c r="O146" i="1" s="1"/>
  <c r="GM146" i="1" s="1"/>
  <c r="GO146" i="1" s="1"/>
  <c r="P144" i="1"/>
  <c r="R141" i="1"/>
  <c r="P139" i="1"/>
  <c r="CR137" i="1"/>
  <c r="CR134" i="1"/>
  <c r="Y134" i="1"/>
  <c r="R133" i="1"/>
  <c r="P131" i="1"/>
  <c r="CR129" i="1"/>
  <c r="Y129" i="1"/>
  <c r="Q128" i="1"/>
  <c r="X127" i="1"/>
  <c r="X125" i="1"/>
  <c r="R119" i="1"/>
  <c r="CT117" i="1"/>
  <c r="AB117" i="1"/>
  <c r="R109" i="1"/>
  <c r="S106" i="1"/>
  <c r="P104" i="1"/>
  <c r="CY102" i="1"/>
  <c r="X102" i="1"/>
  <c r="CR101" i="1"/>
  <c r="R101" i="1"/>
  <c r="S98" i="1"/>
  <c r="Y51" i="1"/>
  <c r="CY51" i="1"/>
  <c r="CZ51" i="1"/>
  <c r="Q151" i="1"/>
  <c r="Q141" i="1"/>
  <c r="CP141" i="1" s="1"/>
  <c r="O141" i="1" s="1"/>
  <c r="GM141" i="1" s="1"/>
  <c r="GO141" i="1" s="1"/>
  <c r="X134" i="1"/>
  <c r="GM134" i="1" s="1"/>
  <c r="GO134" i="1" s="1"/>
  <c r="Q133" i="1"/>
  <c r="CP133" i="1" s="1"/>
  <c r="O133" i="1" s="1"/>
  <c r="GM133" i="1" s="1"/>
  <c r="GO133" i="1" s="1"/>
  <c r="X129" i="1"/>
  <c r="CT122" i="1"/>
  <c r="Q119" i="1"/>
  <c r="CP119" i="1" s="1"/>
  <c r="O119" i="1" s="1"/>
  <c r="GM119" i="1" s="1"/>
  <c r="Y116" i="1"/>
  <c r="CY116" i="1"/>
  <c r="CZ112" i="1"/>
  <c r="X112" i="1"/>
  <c r="R106" i="1"/>
  <c r="CY99" i="1"/>
  <c r="X99" i="1"/>
  <c r="R98" i="1"/>
  <c r="GC26" i="1"/>
  <c r="ET63" i="1"/>
  <c r="BZ26" i="1"/>
  <c r="AQ63" i="1"/>
  <c r="T56" i="1"/>
  <c r="CY50" i="1"/>
  <c r="CZ50" i="1"/>
  <c r="X50" i="1"/>
  <c r="Y50" i="1"/>
  <c r="CY45" i="1"/>
  <c r="CZ45" i="1"/>
  <c r="X45" i="1"/>
  <c r="Y45" i="1"/>
  <c r="Y113" i="1"/>
  <c r="GM113" i="1" s="1"/>
  <c r="GO113" i="1" s="1"/>
  <c r="CY113" i="1"/>
  <c r="FR109" i="1"/>
  <c r="CP109" i="1"/>
  <c r="O109" i="1" s="1"/>
  <c r="CS100" i="1"/>
  <c r="CU191" i="3"/>
  <c r="CX191" i="3"/>
  <c r="CX193" i="3"/>
  <c r="Q97" i="1"/>
  <c r="AD250" i="1" s="1"/>
  <c r="R97" i="1"/>
  <c r="CY52" i="1"/>
  <c r="CZ52" i="1"/>
  <c r="X52" i="1"/>
  <c r="Y52" i="1"/>
  <c r="AG63" i="1"/>
  <c r="CZ127" i="1"/>
  <c r="Q126" i="1"/>
  <c r="CZ125" i="1"/>
  <c r="CP122" i="1"/>
  <c r="O122" i="1" s="1"/>
  <c r="FR121" i="1"/>
  <c r="AD114" i="1"/>
  <c r="AB114" i="1" s="1"/>
  <c r="AD112" i="1"/>
  <c r="X110" i="1"/>
  <c r="CP107" i="1"/>
  <c r="O107" i="1" s="1"/>
  <c r="CP106" i="1"/>
  <c r="O106" i="1" s="1"/>
  <c r="CU163" i="3"/>
  <c r="CW165" i="3"/>
  <c r="CX165" i="3"/>
  <c r="P56" i="1"/>
  <c r="GX56" i="1"/>
  <c r="Q56" i="1"/>
  <c r="R56" i="1"/>
  <c r="S56" i="1"/>
  <c r="R52" i="1"/>
  <c r="CR52" i="1"/>
  <c r="CS52" i="1"/>
  <c r="AD52" i="1"/>
  <c r="AB52" i="1" s="1"/>
  <c r="CP50" i="1"/>
  <c r="O50" i="1" s="1"/>
  <c r="GM50" i="1" s="1"/>
  <c r="GN50" i="1" s="1"/>
  <c r="AD138" i="1"/>
  <c r="AB138" i="1" s="1"/>
  <c r="CU249" i="3"/>
  <c r="CX249" i="3"/>
  <c r="CV249" i="3"/>
  <c r="AD126" i="1"/>
  <c r="P126" i="1"/>
  <c r="CS123" i="1"/>
  <c r="CZ121" i="1"/>
  <c r="CR121" i="1"/>
  <c r="AD121" i="1"/>
  <c r="AB121" i="1" s="1"/>
  <c r="R121" i="1"/>
  <c r="CP120" i="1"/>
  <c r="O120" i="1" s="1"/>
  <c r="CZ119" i="1"/>
  <c r="X119" i="1"/>
  <c r="CP115" i="1"/>
  <c r="O115" i="1" s="1"/>
  <c r="CQ112" i="1"/>
  <c r="AB112" i="1"/>
  <c r="GX110" i="1"/>
  <c r="AB107" i="1"/>
  <c r="R104" i="1"/>
  <c r="CR104" i="1"/>
  <c r="CT102" i="1"/>
  <c r="AB102" i="1"/>
  <c r="BD26" i="1"/>
  <c r="F88" i="1"/>
  <c r="X51" i="1"/>
  <c r="Y112" i="1"/>
  <c r="Y100" i="1"/>
  <c r="CY100" i="1"/>
  <c r="T97" i="1"/>
  <c r="AG250" i="1" s="1"/>
  <c r="BB26" i="1"/>
  <c r="F76" i="1"/>
  <c r="CY54" i="1"/>
  <c r="CZ54" i="1"/>
  <c r="X54" i="1"/>
  <c r="Y54" i="1"/>
  <c r="CY42" i="1"/>
  <c r="CZ42" i="1"/>
  <c r="X42" i="1"/>
  <c r="Y42" i="1"/>
  <c r="AI63" i="1"/>
  <c r="Q132" i="1"/>
  <c r="CP132" i="1" s="1"/>
  <c r="O132" i="1" s="1"/>
  <c r="AB126" i="1"/>
  <c r="AD119" i="1"/>
  <c r="AB119" i="1" s="1"/>
  <c r="CR116" i="1"/>
  <c r="AD116" i="1"/>
  <c r="AB116" i="1" s="1"/>
  <c r="R116" i="1"/>
  <c r="X114" i="1"/>
  <c r="CS107" i="1"/>
  <c r="Y105" i="1"/>
  <c r="CY105" i="1"/>
  <c r="CS101" i="1"/>
  <c r="AD101" i="1"/>
  <c r="Q100" i="1"/>
  <c r="EG26" i="1"/>
  <c r="P67" i="1"/>
  <c r="FR63" i="1"/>
  <c r="AH63" i="1"/>
  <c r="R134" i="1"/>
  <c r="Q127" i="1"/>
  <c r="Q123" i="1"/>
  <c r="CP123" i="1" s="1"/>
  <c r="O123" i="1" s="1"/>
  <c r="X121" i="1"/>
  <c r="GM121" i="1" s="1"/>
  <c r="CQ119" i="1"/>
  <c r="S118" i="1"/>
  <c r="CP118" i="1" s="1"/>
  <c r="O118" i="1" s="1"/>
  <c r="CZ116" i="1"/>
  <c r="CS114" i="1"/>
  <c r="CR113" i="1"/>
  <c r="AD113" i="1"/>
  <c r="AB113" i="1" s="1"/>
  <c r="R113" i="1"/>
  <c r="CR112" i="1"/>
  <c r="CR111" i="1"/>
  <c r="CS111" i="1"/>
  <c r="AD111" i="1"/>
  <c r="R111" i="1"/>
  <c r="CR107" i="1"/>
  <c r="AD106" i="1"/>
  <c r="AB106" i="1" s="1"/>
  <c r="Q105" i="1"/>
  <c r="CP105" i="1" s="1"/>
  <c r="O105" i="1" s="1"/>
  <c r="GM105" i="1" s="1"/>
  <c r="GO105" i="1" s="1"/>
  <c r="CQ101" i="1"/>
  <c r="AB101" i="1"/>
  <c r="P101" i="1"/>
  <c r="AD98" i="1"/>
  <c r="AB98" i="1" s="1"/>
  <c r="CL26" i="1"/>
  <c r="BC63" i="1"/>
  <c r="U56" i="1"/>
  <c r="CP52" i="1"/>
  <c r="O52" i="1" s="1"/>
  <c r="CZ122" i="1"/>
  <c r="X122" i="1"/>
  <c r="Y119" i="1"/>
  <c r="CY117" i="1"/>
  <c r="X117" i="1"/>
  <c r="CV241" i="3"/>
  <c r="CX241" i="3"/>
  <c r="CW242" i="3"/>
  <c r="CU241" i="3"/>
  <c r="Q117" i="1"/>
  <c r="CY114" i="1"/>
  <c r="Y114" i="1"/>
  <c r="CZ113" i="1"/>
  <c r="CP112" i="1"/>
  <c r="O112" i="1" s="1"/>
  <c r="R112" i="1"/>
  <c r="AB111" i="1"/>
  <c r="P111" i="1"/>
  <c r="Q110" i="1"/>
  <c r="CP110" i="1" s="1"/>
  <c r="O110" i="1" s="1"/>
  <c r="GM110" i="1" s="1"/>
  <c r="R110" i="1"/>
  <c r="X104" i="1"/>
  <c r="CR103" i="1"/>
  <c r="CS103" i="1"/>
  <c r="AD103" i="1"/>
  <c r="R103" i="1"/>
  <c r="CP99" i="1"/>
  <c r="O99" i="1" s="1"/>
  <c r="FQ26" i="1"/>
  <c r="EH63" i="1"/>
  <c r="GA63" i="1"/>
  <c r="F82" i="1"/>
  <c r="AU26" i="1"/>
  <c r="P54" i="1"/>
  <c r="CQ54" i="1"/>
  <c r="AB54" i="1"/>
  <c r="CZ39" i="1"/>
  <c r="X39" i="1"/>
  <c r="Y39" i="1"/>
  <c r="CY39" i="1"/>
  <c r="CX716" i="3"/>
  <c r="CU91" i="3"/>
  <c r="CX91" i="3"/>
  <c r="CX94" i="3"/>
  <c r="CU39" i="3"/>
  <c r="CX39" i="3"/>
  <c r="R34" i="1"/>
  <c r="S34" i="1"/>
  <c r="CX854" i="3"/>
  <c r="CX843" i="3"/>
  <c r="CX840" i="3"/>
  <c r="CW830" i="3"/>
  <c r="CX792" i="3"/>
  <c r="CU189" i="3"/>
  <c r="CV189" i="3"/>
  <c r="Q57" i="1"/>
  <c r="CU120" i="3"/>
  <c r="CX122" i="3"/>
  <c r="CX121" i="3"/>
  <c r="CX124" i="3"/>
  <c r="CW122" i="3"/>
  <c r="Q45" i="1"/>
  <c r="AB42" i="1"/>
  <c r="AB40" i="1"/>
  <c r="CU79" i="3"/>
  <c r="CX80" i="3"/>
  <c r="CX82" i="3"/>
  <c r="CX79" i="3"/>
  <c r="CZ35" i="1"/>
  <c r="CU40" i="3"/>
  <c r="Q35" i="1"/>
  <c r="AD34" i="1"/>
  <c r="AB34" i="1" s="1"/>
  <c r="CY30" i="1"/>
  <c r="CZ30" i="1"/>
  <c r="X30" i="1"/>
  <c r="CW860" i="3"/>
  <c r="CX857" i="3"/>
  <c r="CX805" i="3"/>
  <c r="CX785" i="3"/>
  <c r="CW778" i="3"/>
  <c r="CQ61" i="1"/>
  <c r="S60" i="1"/>
  <c r="AB59" i="1"/>
  <c r="CZ58" i="1"/>
  <c r="AD57" i="1"/>
  <c r="P57" i="1"/>
  <c r="R55" i="1"/>
  <c r="CU143" i="3"/>
  <c r="CX145" i="3"/>
  <c r="CX151" i="3"/>
  <c r="CX144" i="3"/>
  <c r="CV143" i="3"/>
  <c r="CX150" i="3"/>
  <c r="CX148" i="3"/>
  <c r="CX152" i="3"/>
  <c r="CW144" i="3"/>
  <c r="CX143" i="3"/>
  <c r="CY53" i="1"/>
  <c r="CT52" i="1"/>
  <c r="CQ49" i="1"/>
  <c r="S48" i="1"/>
  <c r="AB47" i="1"/>
  <c r="CZ46" i="1"/>
  <c r="AD45" i="1"/>
  <c r="AB45" i="1" s="1"/>
  <c r="P45" i="1"/>
  <c r="CP45" i="1" s="1"/>
  <c r="O45" i="1" s="1"/>
  <c r="R43" i="1"/>
  <c r="CU89" i="3"/>
  <c r="CX89" i="3"/>
  <c r="CV89" i="3"/>
  <c r="CY41" i="1"/>
  <c r="CS40" i="1"/>
  <c r="P39" i="1"/>
  <c r="CP39" i="1" s="1"/>
  <c r="O39" i="1" s="1"/>
  <c r="CY38" i="1"/>
  <c r="R38" i="1"/>
  <c r="CY35" i="1"/>
  <c r="CQ34" i="1"/>
  <c r="CT33" i="1"/>
  <c r="CY32" i="1"/>
  <c r="CZ32" i="1"/>
  <c r="AB29" i="1"/>
  <c r="CX835" i="3"/>
  <c r="CW828" i="3"/>
  <c r="CX795" i="3"/>
  <c r="CX739" i="3"/>
  <c r="CU179" i="3"/>
  <c r="CV179" i="3"/>
  <c r="CW180" i="3"/>
  <c r="CX181" i="3"/>
  <c r="CW181" i="3"/>
  <c r="CX180" i="3"/>
  <c r="CX183" i="3"/>
  <c r="CX185" i="3"/>
  <c r="CX179" i="3"/>
  <c r="Q55" i="1"/>
  <c r="CP55" i="1" s="1"/>
  <c r="O55" i="1" s="1"/>
  <c r="GM55" i="1" s="1"/>
  <c r="GO55" i="1" s="1"/>
  <c r="CU109" i="3"/>
  <c r="CX113" i="3"/>
  <c r="CV109" i="3"/>
  <c r="CX109" i="3"/>
  <c r="CX111" i="3"/>
  <c r="CT45" i="1"/>
  <c r="Q43" i="1"/>
  <c r="CP43" i="1" s="1"/>
  <c r="O43" i="1" s="1"/>
  <c r="CQ42" i="1"/>
  <c r="CQ33" i="1"/>
  <c r="CT31" i="1"/>
  <c r="S31" i="1"/>
  <c r="CV844" i="3"/>
  <c r="CX774" i="3"/>
  <c r="V61" i="1"/>
  <c r="Q60" i="1"/>
  <c r="CS57" i="1"/>
  <c r="AB57" i="1"/>
  <c r="AD55" i="1"/>
  <c r="AB55" i="1" s="1"/>
  <c r="R53" i="1"/>
  <c r="CU127" i="3"/>
  <c r="CV127" i="3"/>
  <c r="CX127" i="3"/>
  <c r="CW128" i="3"/>
  <c r="CX130" i="3"/>
  <c r="V49" i="1"/>
  <c r="Q48" i="1"/>
  <c r="CS45" i="1"/>
  <c r="AD43" i="1"/>
  <c r="AB43" i="1" s="1"/>
  <c r="R41" i="1"/>
  <c r="CQ40" i="1"/>
  <c r="CZ36" i="1"/>
  <c r="CX49" i="3"/>
  <c r="CU41" i="3"/>
  <c r="CX41" i="3"/>
  <c r="CX43" i="3"/>
  <c r="CV41" i="3"/>
  <c r="CX44" i="3"/>
  <c r="CX46" i="3"/>
  <c r="CX51" i="3"/>
  <c r="Q36" i="1"/>
  <c r="AB35" i="1"/>
  <c r="W34" i="1"/>
  <c r="AJ63" i="1" s="1"/>
  <c r="CW852" i="3"/>
  <c r="DF617" i="3"/>
  <c r="DJ617" i="3" s="1"/>
  <c r="DG617" i="3"/>
  <c r="DH617" i="3"/>
  <c r="DI617" i="3"/>
  <c r="Q108" i="1"/>
  <c r="CP108" i="1" s="1"/>
  <c r="O108" i="1" s="1"/>
  <c r="CV195" i="3"/>
  <c r="CX195" i="3"/>
  <c r="CX197" i="3"/>
  <c r="CU195" i="3"/>
  <c r="AO63" i="1"/>
  <c r="AD60" i="1"/>
  <c r="AB60" i="1" s="1"/>
  <c r="P60" i="1"/>
  <c r="CP60" i="1" s="1"/>
  <c r="O60" i="1" s="1"/>
  <c r="R58" i="1"/>
  <c r="CU167" i="3"/>
  <c r="CX168" i="3"/>
  <c r="CX169" i="3"/>
  <c r="Q53" i="1"/>
  <c r="CP53" i="1" s="1"/>
  <c r="O53" i="1" s="1"/>
  <c r="GM53" i="1" s="1"/>
  <c r="GO53" i="1" s="1"/>
  <c r="AB50" i="1"/>
  <c r="AD48" i="1"/>
  <c r="AB48" i="1" s="1"/>
  <c r="P48" i="1"/>
  <c r="R46" i="1"/>
  <c r="CX102" i="3"/>
  <c r="CW98" i="3"/>
  <c r="CU97" i="3"/>
  <c r="CV97" i="3"/>
  <c r="CX98" i="3"/>
  <c r="Q41" i="1"/>
  <c r="CP41" i="1" s="1"/>
  <c r="O41" i="1" s="1"/>
  <c r="GM41" i="1" s="1"/>
  <c r="GO41" i="1" s="1"/>
  <c r="CT39" i="1"/>
  <c r="AB39" i="1"/>
  <c r="CY36" i="1"/>
  <c r="CT35" i="1"/>
  <c r="Y35" i="1"/>
  <c r="CR34" i="1"/>
  <c r="CQ29" i="1"/>
  <c r="CX858" i="3"/>
  <c r="CX850" i="3"/>
  <c r="CX847" i="3"/>
  <c r="CX831" i="3"/>
  <c r="V59" i="1"/>
  <c r="Q58" i="1"/>
  <c r="CP58" i="1" s="1"/>
  <c r="O58" i="1" s="1"/>
  <c r="GM58" i="1" s="1"/>
  <c r="GO58" i="1" s="1"/>
  <c r="CS55" i="1"/>
  <c r="GX53" i="1"/>
  <c r="CU125" i="3"/>
  <c r="CX125" i="3"/>
  <c r="T49" i="1"/>
  <c r="DY63" i="1" s="1"/>
  <c r="V47" i="1"/>
  <c r="EA63" i="1" s="1"/>
  <c r="Q46" i="1"/>
  <c r="CP46" i="1" s="1"/>
  <c r="O46" i="1" s="1"/>
  <c r="GM46" i="1" s="1"/>
  <c r="GO46" i="1" s="1"/>
  <c r="S44" i="1"/>
  <c r="CS43" i="1"/>
  <c r="GX41" i="1"/>
  <c r="GB63" i="1" s="1"/>
  <c r="CT38" i="1"/>
  <c r="P36" i="1"/>
  <c r="CQ36" i="1"/>
  <c r="CX867" i="3"/>
  <c r="CX864" i="3"/>
  <c r="CX829" i="3"/>
  <c r="CX826" i="3"/>
  <c r="CX786" i="3"/>
  <c r="CW779" i="3"/>
  <c r="CV735" i="3"/>
  <c r="CX710" i="3"/>
  <c r="CX244" i="3"/>
  <c r="CU243" i="3"/>
  <c r="CV243" i="3"/>
  <c r="CS60" i="1"/>
  <c r="AD58" i="1"/>
  <c r="AB58" i="1" s="1"/>
  <c r="Y55" i="1"/>
  <c r="CX161" i="3"/>
  <c r="CU153" i="3"/>
  <c r="CX159" i="3"/>
  <c r="CX153" i="3"/>
  <c r="CW157" i="3"/>
  <c r="CX157" i="3"/>
  <c r="CS48" i="1"/>
  <c r="AD46" i="1"/>
  <c r="AB46" i="1" s="1"/>
  <c r="R44" i="1"/>
  <c r="Y43" i="1"/>
  <c r="CU90" i="3"/>
  <c r="CV90" i="3"/>
  <c r="CX90" i="3"/>
  <c r="CS38" i="1"/>
  <c r="Y38" i="1"/>
  <c r="GM38" i="1" s="1"/>
  <c r="GO38" i="1" s="1"/>
  <c r="CX57" i="3"/>
  <c r="CX58" i="3"/>
  <c r="CU54" i="3"/>
  <c r="CX64" i="3"/>
  <c r="CX61" i="3"/>
  <c r="CX60" i="3"/>
  <c r="CX54" i="3"/>
  <c r="CX65" i="3"/>
  <c r="Q37" i="1"/>
  <c r="CP37" i="1" s="1"/>
  <c r="O37" i="1" s="1"/>
  <c r="AB36" i="1"/>
  <c r="P33" i="1"/>
  <c r="CW36" i="3"/>
  <c r="CX36" i="3"/>
  <c r="CU35" i="3"/>
  <c r="CX726" i="3"/>
  <c r="CU245" i="3"/>
  <c r="CX245" i="3"/>
  <c r="AB108" i="1"/>
  <c r="R61" i="1"/>
  <c r="X55" i="1"/>
  <c r="P51" i="1"/>
  <c r="CP51" i="1" s="1"/>
  <c r="O51" i="1" s="1"/>
  <c r="GM51" i="1" s="1"/>
  <c r="GN51" i="1" s="1"/>
  <c r="R49" i="1"/>
  <c r="CU115" i="3"/>
  <c r="CV115" i="3"/>
  <c r="CX118" i="3"/>
  <c r="CX115" i="3"/>
  <c r="CX119" i="3"/>
  <c r="CW116" i="3"/>
  <c r="Q44" i="1"/>
  <c r="X43" i="1"/>
  <c r="S40" i="1"/>
  <c r="CR38" i="1"/>
  <c r="Y36" i="1"/>
  <c r="W35" i="1"/>
  <c r="EB63" i="1" s="1"/>
  <c r="Q34" i="1"/>
  <c r="CS32" i="1"/>
  <c r="AD32" i="1"/>
  <c r="CS31" i="1"/>
  <c r="CV859" i="3"/>
  <c r="CW845" i="3"/>
  <c r="CX842" i="3"/>
  <c r="CV839" i="3"/>
  <c r="CX768" i="3"/>
  <c r="CX724" i="3"/>
  <c r="Q61" i="1"/>
  <c r="CP61" i="1" s="1"/>
  <c r="O61" i="1" s="1"/>
  <c r="GM61" i="1" s="1"/>
  <c r="GN61" i="1" s="1"/>
  <c r="S59" i="1"/>
  <c r="Y53" i="1"/>
  <c r="CV135" i="3"/>
  <c r="CX138" i="3"/>
  <c r="CW138" i="3"/>
  <c r="CU135" i="3"/>
  <c r="CX135" i="3"/>
  <c r="CX142" i="3"/>
  <c r="CW137" i="3"/>
  <c r="Q49" i="1"/>
  <c r="CP49" i="1" s="1"/>
  <c r="O49" i="1" s="1"/>
  <c r="GM49" i="1" s="1"/>
  <c r="GO49" i="1" s="1"/>
  <c r="S47" i="1"/>
  <c r="GX44" i="1"/>
  <c r="P44" i="1"/>
  <c r="Y41" i="1"/>
  <c r="CV84" i="3"/>
  <c r="CX84" i="3"/>
  <c r="CX85" i="3"/>
  <c r="CX87" i="3"/>
  <c r="CU84" i="3"/>
  <c r="R40" i="1"/>
  <c r="R35" i="1"/>
  <c r="P34" i="1"/>
  <c r="Y33" i="1"/>
  <c r="CZ33" i="1"/>
  <c r="AB32" i="1"/>
  <c r="P32" i="1"/>
  <c r="CP32" i="1" s="1"/>
  <c r="O32" i="1" s="1"/>
  <c r="GM32" i="1" s="1"/>
  <c r="GO32" i="1" s="1"/>
  <c r="CQ30" i="1"/>
  <c r="P30" i="1"/>
  <c r="CY28" i="1"/>
  <c r="CZ28" i="1"/>
  <c r="X28" i="1"/>
  <c r="CX747" i="3"/>
  <c r="R59" i="1"/>
  <c r="CR58" i="1"/>
  <c r="CU171" i="3"/>
  <c r="CX177" i="3"/>
  <c r="CX178" i="3"/>
  <c r="CW173" i="3"/>
  <c r="CX174" i="3"/>
  <c r="CX173" i="3"/>
  <c r="Q54" i="1"/>
  <c r="R47" i="1"/>
  <c r="CR46" i="1"/>
  <c r="CU103" i="3"/>
  <c r="CV103" i="3"/>
  <c r="CW104" i="3"/>
  <c r="CW105" i="3"/>
  <c r="CX106" i="3"/>
  <c r="CX105" i="3"/>
  <c r="Q42" i="1"/>
  <c r="CP42" i="1" s="1"/>
  <c r="O42" i="1" s="1"/>
  <c r="GM42" i="1" s="1"/>
  <c r="GN42" i="1" s="1"/>
  <c r="CB63" i="1" s="1"/>
  <c r="Q40" i="1"/>
  <c r="CP40" i="1" s="1"/>
  <c r="O40" i="1" s="1"/>
  <c r="Y37" i="1"/>
  <c r="GX36" i="1"/>
  <c r="CJ63" i="1" s="1"/>
  <c r="P35" i="1"/>
  <c r="CY33" i="1"/>
  <c r="CR33" i="1"/>
  <c r="CS33" i="1"/>
  <c r="Y32" i="1"/>
  <c r="R31" i="1"/>
  <c r="Y30" i="1"/>
  <c r="CX865" i="3"/>
  <c r="CW862" i="3"/>
  <c r="CX862" i="3"/>
  <c r="CX837" i="3"/>
  <c r="CX754" i="3"/>
  <c r="Q59" i="1"/>
  <c r="CP59" i="1" s="1"/>
  <c r="O59" i="1" s="1"/>
  <c r="CU126" i="3"/>
  <c r="CX126" i="3"/>
  <c r="CV126" i="3"/>
  <c r="Q47" i="1"/>
  <c r="CP47" i="1" s="1"/>
  <c r="O47" i="1" s="1"/>
  <c r="Q31" i="1"/>
  <c r="CP31" i="1" s="1"/>
  <c r="O31" i="1" s="1"/>
  <c r="Y29" i="1"/>
  <c r="CZ29" i="1"/>
  <c r="CW840" i="3"/>
  <c r="CX819" i="3"/>
  <c r="CX812" i="3"/>
  <c r="CX802" i="3"/>
  <c r="CW729" i="3"/>
  <c r="CX729" i="3"/>
  <c r="Q30" i="1"/>
  <c r="CX860" i="3"/>
  <c r="CX845" i="3"/>
  <c r="CX803" i="3"/>
  <c r="CX764" i="3"/>
  <c r="CX720" i="3"/>
  <c r="CV585" i="3"/>
  <c r="AD30" i="1"/>
  <c r="AB30" i="1" s="1"/>
  <c r="P28" i="1"/>
  <c r="CX832" i="3"/>
  <c r="CW831" i="3"/>
  <c r="CW829" i="3"/>
  <c r="CX814" i="3"/>
  <c r="CV787" i="3"/>
  <c r="CX783" i="3"/>
  <c r="CX779" i="3"/>
  <c r="CX748" i="3"/>
  <c r="CW723" i="3"/>
  <c r="CV679" i="3"/>
  <c r="CX679" i="3"/>
  <c r="DF644" i="3"/>
  <c r="DJ644" i="3" s="1"/>
  <c r="DG644" i="3"/>
  <c r="DI644" i="3"/>
  <c r="DH644" i="3"/>
  <c r="DF630" i="3"/>
  <c r="DJ630" i="3" s="1"/>
  <c r="DG630" i="3"/>
  <c r="DH630" i="3"/>
  <c r="DI630" i="3"/>
  <c r="CX806" i="3"/>
  <c r="CX751" i="3"/>
  <c r="CX745" i="3"/>
  <c r="CW736" i="3"/>
  <c r="CV733" i="3"/>
  <c r="CX733" i="3"/>
  <c r="CX717" i="3"/>
  <c r="CX684" i="3"/>
  <c r="CX672" i="3"/>
  <c r="CX657" i="3"/>
  <c r="AB28" i="1"/>
  <c r="CX833" i="3"/>
  <c r="CW817" i="3"/>
  <c r="CX817" i="3"/>
  <c r="CW816" i="3"/>
  <c r="CX808" i="3"/>
  <c r="CX788" i="3"/>
  <c r="CX769" i="3"/>
  <c r="CW765" i="3"/>
  <c r="CX758" i="3"/>
  <c r="CX740" i="3"/>
  <c r="CX730" i="3"/>
  <c r="CX714" i="3"/>
  <c r="DF639" i="3"/>
  <c r="DJ639" i="3" s="1"/>
  <c r="DG639" i="3"/>
  <c r="DH639" i="3"/>
  <c r="DI639" i="3"/>
  <c r="CU1" i="3"/>
  <c r="CV1" i="3"/>
  <c r="CX1" i="3"/>
  <c r="CW2" i="3"/>
  <c r="CX2" i="3"/>
  <c r="CX780" i="3"/>
  <c r="CX743" i="3"/>
  <c r="DF634" i="3"/>
  <c r="DJ634" i="3" s="1"/>
  <c r="DG634" i="3"/>
  <c r="DI634" i="3"/>
  <c r="DH634" i="3"/>
  <c r="CX525" i="3"/>
  <c r="Q29" i="1"/>
  <c r="CX820" i="3"/>
  <c r="CX809" i="3"/>
  <c r="CX793" i="3"/>
  <c r="CW766" i="3"/>
  <c r="CX766" i="3"/>
  <c r="CX762" i="3"/>
  <c r="CX755" i="3"/>
  <c r="CX749" i="3"/>
  <c r="CX737" i="3"/>
  <c r="CV734" i="3"/>
  <c r="CV663" i="3"/>
  <c r="CX663" i="3"/>
  <c r="CX798" i="3"/>
  <c r="CW789" i="3"/>
  <c r="CW777" i="3"/>
  <c r="CX777" i="3"/>
  <c r="CX773" i="3"/>
  <c r="CW752" i="3"/>
  <c r="CX718" i="3"/>
  <c r="CX680" i="3"/>
  <c r="CX770" i="3"/>
  <c r="CX759" i="3"/>
  <c r="CX725" i="3"/>
  <c r="CS29" i="1"/>
  <c r="CX799" i="3"/>
  <c r="CX794" i="3"/>
  <c r="CW790" i="3"/>
  <c r="CX790" i="3"/>
  <c r="CW738" i="3"/>
  <c r="CW722" i="3"/>
  <c r="CX722" i="3"/>
  <c r="CX690" i="3"/>
  <c r="DG649" i="3"/>
  <c r="DH649" i="3"/>
  <c r="DI649" i="3"/>
  <c r="DF649" i="3"/>
  <c r="DJ649" i="3" s="1"/>
  <c r="DF640" i="3"/>
  <c r="DJ640" i="3" s="1"/>
  <c r="DG640" i="3"/>
  <c r="DH640" i="3"/>
  <c r="DI640" i="3"/>
  <c r="DF629" i="3"/>
  <c r="DJ629" i="3" s="1"/>
  <c r="DG629" i="3"/>
  <c r="DH629" i="3"/>
  <c r="DI629" i="3"/>
  <c r="CU37" i="3"/>
  <c r="CV37" i="3"/>
  <c r="CX37" i="3"/>
  <c r="CX8" i="3"/>
  <c r="CU5" i="3"/>
  <c r="CX5" i="3"/>
  <c r="CW6" i="3"/>
  <c r="CV5" i="3"/>
  <c r="CX824" i="3"/>
  <c r="CV801" i="3"/>
  <c r="CX782" i="3"/>
  <c r="CV763" i="3"/>
  <c r="CX756" i="3"/>
  <c r="CW750" i="3"/>
  <c r="CX744" i="3"/>
  <c r="CV671" i="3"/>
  <c r="CX671" i="3"/>
  <c r="CX656" i="3"/>
  <c r="DF614" i="3"/>
  <c r="DJ614" i="3" s="1"/>
  <c r="DG614" i="3"/>
  <c r="DH614" i="3"/>
  <c r="DI614" i="3"/>
  <c r="CX752" i="3"/>
  <c r="CW712" i="3"/>
  <c r="CX712" i="3"/>
  <c r="CX706" i="3"/>
  <c r="CX694" i="3"/>
  <c r="CX688" i="3"/>
  <c r="CX651" i="3"/>
  <c r="DF648" i="3"/>
  <c r="DJ648" i="3" s="1"/>
  <c r="DH648" i="3"/>
  <c r="DI648" i="3"/>
  <c r="DF625" i="3"/>
  <c r="DJ625" i="3" s="1"/>
  <c r="DG625" i="3"/>
  <c r="DH625" i="3"/>
  <c r="DI625" i="3"/>
  <c r="DG597" i="3"/>
  <c r="DI597" i="3"/>
  <c r="DF597" i="3"/>
  <c r="DJ597" i="3" s="1"/>
  <c r="DH597" i="3"/>
  <c r="CX735" i="3"/>
  <c r="CX713" i="3"/>
  <c r="CX700" i="3"/>
  <c r="DI643" i="3"/>
  <c r="DF628" i="3"/>
  <c r="DJ628" i="3" s="1"/>
  <c r="DG628" i="3"/>
  <c r="DH628" i="3"/>
  <c r="DI628" i="3"/>
  <c r="DH622" i="3"/>
  <c r="DI622" i="3"/>
  <c r="CX532" i="3"/>
  <c r="CW673" i="3"/>
  <c r="CW665" i="3"/>
  <c r="DF638" i="3"/>
  <c r="DJ638" i="3" s="1"/>
  <c r="DG638" i="3"/>
  <c r="DH638" i="3"/>
  <c r="DI638" i="3"/>
  <c r="DF635" i="3"/>
  <c r="DJ635" i="3" s="1"/>
  <c r="DH635" i="3"/>
  <c r="DI635" i="3"/>
  <c r="DF498" i="3"/>
  <c r="DG498" i="3"/>
  <c r="DH498" i="3"/>
  <c r="DI498" i="3"/>
  <c r="DJ498" i="3" s="1"/>
  <c r="CX458" i="3"/>
  <c r="CX695" i="3"/>
  <c r="CV690" i="3"/>
  <c r="CX677" i="3"/>
  <c r="CX669" i="3"/>
  <c r="CX661" i="3"/>
  <c r="CW652" i="3"/>
  <c r="DI631" i="3"/>
  <c r="DJ631" i="3" s="1"/>
  <c r="DF631" i="3"/>
  <c r="DF615" i="3"/>
  <c r="DJ615" i="3" s="1"/>
  <c r="DG615" i="3"/>
  <c r="DH615" i="3"/>
  <c r="DI615" i="3"/>
  <c r="DF566" i="3"/>
  <c r="DJ566" i="3" s="1"/>
  <c r="DH566" i="3"/>
  <c r="DG566" i="3"/>
  <c r="DI566" i="3"/>
  <c r="CW528" i="3"/>
  <c r="CX528" i="3"/>
  <c r="CV451" i="3"/>
  <c r="CX734" i="3"/>
  <c r="DI641" i="3"/>
  <c r="DJ641" i="3" s="1"/>
  <c r="DF641" i="3"/>
  <c r="DF619" i="3"/>
  <c r="DJ619" i="3" s="1"/>
  <c r="DG619" i="3"/>
  <c r="DH619" i="3"/>
  <c r="DH610" i="3"/>
  <c r="DF610" i="3"/>
  <c r="DJ610" i="3" s="1"/>
  <c r="DG610" i="3"/>
  <c r="DI610" i="3"/>
  <c r="CV591" i="3"/>
  <c r="CX535" i="3"/>
  <c r="CX701" i="3"/>
  <c r="CX697" i="3"/>
  <c r="CW682" i="3"/>
  <c r="CX682" i="3"/>
  <c r="CX674" i="3"/>
  <c r="CX666" i="3"/>
  <c r="DH632" i="3"/>
  <c r="DI632" i="3"/>
  <c r="DF598" i="3"/>
  <c r="DJ598" i="3" s="1"/>
  <c r="DH598" i="3"/>
  <c r="DG598" i="3"/>
  <c r="DI598" i="3"/>
  <c r="CX579" i="3"/>
  <c r="DI557" i="3"/>
  <c r="DG557" i="3"/>
  <c r="DF557" i="3"/>
  <c r="DJ557" i="3" s="1"/>
  <c r="DH557" i="3"/>
  <c r="CX547" i="3"/>
  <c r="DF508" i="3"/>
  <c r="DG508" i="3"/>
  <c r="DH508" i="3"/>
  <c r="DI508" i="3"/>
  <c r="DJ508" i="3" s="1"/>
  <c r="CW691" i="3"/>
  <c r="CX691" i="3"/>
  <c r="CV657" i="3"/>
  <c r="CW653" i="3"/>
  <c r="CX653" i="3"/>
  <c r="DG648" i="3"/>
  <c r="DH642" i="3"/>
  <c r="DI642" i="3"/>
  <c r="DG622" i="3"/>
  <c r="CW703" i="3"/>
  <c r="CX703" i="3"/>
  <c r="CW658" i="3"/>
  <c r="CX658" i="3"/>
  <c r="DF650" i="3"/>
  <c r="DJ650" i="3" s="1"/>
  <c r="DG650" i="3"/>
  <c r="DH650" i="3"/>
  <c r="DI650" i="3"/>
  <c r="DG643" i="3"/>
  <c r="DH643" i="3"/>
  <c r="DF624" i="3"/>
  <c r="DJ624" i="3" s="1"/>
  <c r="DG624" i="3"/>
  <c r="DH624" i="3"/>
  <c r="DI624" i="3"/>
  <c r="CX592" i="3"/>
  <c r="CX698" i="3"/>
  <c r="CX687" i="3"/>
  <c r="DF647" i="3"/>
  <c r="DJ647" i="3" s="1"/>
  <c r="DG647" i="3"/>
  <c r="DI647" i="3"/>
  <c r="DH641" i="3"/>
  <c r="DG635" i="3"/>
  <c r="DG631" i="3"/>
  <c r="DF627" i="3"/>
  <c r="DJ627" i="3" s="1"/>
  <c r="DG627" i="3"/>
  <c r="DH627" i="3"/>
  <c r="DI627" i="3"/>
  <c r="CX595" i="3"/>
  <c r="CV595" i="3"/>
  <c r="CX705" i="3"/>
  <c r="CX692" i="3"/>
  <c r="CX654" i="3"/>
  <c r="DG641" i="3"/>
  <c r="DF637" i="3"/>
  <c r="DJ637" i="3" s="1"/>
  <c r="DG637" i="3"/>
  <c r="DH637" i="3"/>
  <c r="DI637" i="3"/>
  <c r="DI621" i="3"/>
  <c r="DF621" i="3"/>
  <c r="DJ621" i="3" s="1"/>
  <c r="CV582" i="3"/>
  <c r="DG620" i="3"/>
  <c r="DI611" i="3"/>
  <c r="DG611" i="3"/>
  <c r="DI607" i="3"/>
  <c r="DH606" i="3"/>
  <c r="CW587" i="3"/>
  <c r="CX580" i="3"/>
  <c r="CV575" i="3"/>
  <c r="DG562" i="3"/>
  <c r="DI562" i="3"/>
  <c r="DH558" i="3"/>
  <c r="DI558" i="3"/>
  <c r="DF558" i="3"/>
  <c r="DJ558" i="3" s="1"/>
  <c r="CV550" i="3"/>
  <c r="CX543" i="3"/>
  <c r="CX539" i="3"/>
  <c r="CW491" i="3"/>
  <c r="DH612" i="3"/>
  <c r="DF612" i="3"/>
  <c r="DJ612" i="3" s="1"/>
  <c r="DH607" i="3"/>
  <c r="DF606" i="3"/>
  <c r="DJ606" i="3" s="1"/>
  <c r="CW547" i="3"/>
  <c r="CW532" i="3"/>
  <c r="CX484" i="3"/>
  <c r="DG607" i="3"/>
  <c r="DH602" i="3"/>
  <c r="DF602" i="3"/>
  <c r="DJ602" i="3" s="1"/>
  <c r="DI601" i="3"/>
  <c r="DG601" i="3"/>
  <c r="DJ601" i="3" s="1"/>
  <c r="CX588" i="3"/>
  <c r="CW576" i="3"/>
  <c r="DF563" i="3"/>
  <c r="DG563" i="3"/>
  <c r="DH563" i="3"/>
  <c r="DI563" i="3"/>
  <c r="DJ563" i="3" s="1"/>
  <c r="CX554" i="3"/>
  <c r="CW551" i="3"/>
  <c r="CX551" i="3"/>
  <c r="CV529" i="3"/>
  <c r="CV571" i="3"/>
  <c r="DI567" i="3"/>
  <c r="DG567" i="3"/>
  <c r="CX540" i="3"/>
  <c r="DF313" i="3"/>
  <c r="DJ313" i="3" s="1"/>
  <c r="DG313" i="3"/>
  <c r="DH313" i="3"/>
  <c r="DI313" i="3"/>
  <c r="CX582" i="3"/>
  <c r="DG559" i="3"/>
  <c r="DH559" i="3"/>
  <c r="CW518" i="3"/>
  <c r="CX518" i="3"/>
  <c r="DF374" i="3"/>
  <c r="DJ374" i="3" s="1"/>
  <c r="DG374" i="3"/>
  <c r="DI374" i="3"/>
  <c r="DH374" i="3"/>
  <c r="DH646" i="3"/>
  <c r="DI645" i="3"/>
  <c r="DH636" i="3"/>
  <c r="DH626" i="3"/>
  <c r="DH616" i="3"/>
  <c r="DH611" i="3"/>
  <c r="DF605" i="3"/>
  <c r="DH605" i="3"/>
  <c r="DF604" i="3"/>
  <c r="DJ604" i="3" s="1"/>
  <c r="DI604" i="3"/>
  <c r="DH600" i="3"/>
  <c r="DI599" i="3"/>
  <c r="CX591" i="3"/>
  <c r="CW590" i="3"/>
  <c r="CV577" i="3"/>
  <c r="CX572" i="3"/>
  <c r="DH568" i="3"/>
  <c r="DI568" i="3"/>
  <c r="DF568" i="3"/>
  <c r="DJ568" i="3" s="1"/>
  <c r="CX548" i="3"/>
  <c r="CX537" i="3"/>
  <c r="CW533" i="3"/>
  <c r="CX533" i="3"/>
  <c r="CW530" i="3"/>
  <c r="CX530" i="3"/>
  <c r="CW516" i="3"/>
  <c r="CV513" i="3"/>
  <c r="CX513" i="3"/>
  <c r="DH645" i="3"/>
  <c r="DI612" i="3"/>
  <c r="DF611" i="3"/>
  <c r="DJ611" i="3" s="1"/>
  <c r="DH601" i="3"/>
  <c r="DG600" i="3"/>
  <c r="DH599" i="3"/>
  <c r="DH562" i="3"/>
  <c r="DF556" i="3"/>
  <c r="DJ556" i="3" s="1"/>
  <c r="DH556" i="3"/>
  <c r="CW552" i="3"/>
  <c r="CV545" i="3"/>
  <c r="CX545" i="3"/>
  <c r="CW592" i="3"/>
  <c r="DF564" i="3"/>
  <c r="DJ564" i="3" s="1"/>
  <c r="DG564" i="3"/>
  <c r="DH564" i="3"/>
  <c r="DH633" i="3"/>
  <c r="DH623" i="3"/>
  <c r="DH613" i="3"/>
  <c r="DI603" i="3"/>
  <c r="DG602" i="3"/>
  <c r="CX593" i="3"/>
  <c r="CW578" i="3"/>
  <c r="DH567" i="3"/>
  <c r="CV527" i="3"/>
  <c r="CX522" i="3"/>
  <c r="CX503" i="3"/>
  <c r="CX490" i="3"/>
  <c r="DF613" i="3"/>
  <c r="DJ613" i="3" s="1"/>
  <c r="DH603" i="3"/>
  <c r="CX585" i="3"/>
  <c r="CV574" i="3"/>
  <c r="DG569" i="3"/>
  <c r="DH569" i="3"/>
  <c r="DF567" i="3"/>
  <c r="DJ567" i="3" s="1"/>
  <c r="DI559" i="3"/>
  <c r="CW546" i="3"/>
  <c r="CV531" i="3"/>
  <c r="CX519" i="3"/>
  <c r="DF471" i="3"/>
  <c r="DG471" i="3"/>
  <c r="DH471" i="3"/>
  <c r="DI471" i="3"/>
  <c r="DJ471" i="3" s="1"/>
  <c r="DI565" i="3"/>
  <c r="DI555" i="3"/>
  <c r="DJ555" i="3" s="1"/>
  <c r="DF514" i="3"/>
  <c r="DH514" i="3"/>
  <c r="DI514" i="3"/>
  <c r="DH505" i="3"/>
  <c r="CX476" i="3"/>
  <c r="DF448" i="3"/>
  <c r="DG448" i="3"/>
  <c r="DH448" i="3"/>
  <c r="DI448" i="3"/>
  <c r="DJ448" i="3" s="1"/>
  <c r="DG403" i="3"/>
  <c r="DH403" i="3"/>
  <c r="DF403" i="3"/>
  <c r="DJ403" i="3" s="1"/>
  <c r="DI403" i="3"/>
  <c r="DF390" i="3"/>
  <c r="DJ390" i="3" s="1"/>
  <c r="DH390" i="3"/>
  <c r="DI390" i="3"/>
  <c r="DG390" i="3"/>
  <c r="CX552" i="3"/>
  <c r="DH512" i="3"/>
  <c r="DG509" i="3"/>
  <c r="DJ509" i="3" s="1"/>
  <c r="DH509" i="3"/>
  <c r="DI509" i="3"/>
  <c r="DF505" i="3"/>
  <c r="CV499" i="3"/>
  <c r="CX499" i="3"/>
  <c r="CX494" i="3"/>
  <c r="CX485" i="3"/>
  <c r="CW466" i="3"/>
  <c r="CX466" i="3"/>
  <c r="DI436" i="3"/>
  <c r="DF436" i="3"/>
  <c r="DJ436" i="3" s="1"/>
  <c r="DF428" i="3"/>
  <c r="DG428" i="3"/>
  <c r="DJ428" i="3" s="1"/>
  <c r="DH428" i="3"/>
  <c r="DI428" i="3"/>
  <c r="DG423" i="3"/>
  <c r="DF420" i="3"/>
  <c r="DJ420" i="3" s="1"/>
  <c r="DG420" i="3"/>
  <c r="DH420" i="3"/>
  <c r="CW396" i="3"/>
  <c r="CX396" i="3"/>
  <c r="DF330" i="3"/>
  <c r="DJ330" i="3" s="1"/>
  <c r="DG330" i="3"/>
  <c r="DH330" i="3"/>
  <c r="DI330" i="3"/>
  <c r="DG224" i="3"/>
  <c r="DH224" i="3"/>
  <c r="DF224" i="3"/>
  <c r="DJ224" i="3" s="1"/>
  <c r="DI224" i="3"/>
  <c r="DF512" i="3"/>
  <c r="DF477" i="3"/>
  <c r="DI477" i="3"/>
  <c r="DI444" i="3"/>
  <c r="DF444" i="3"/>
  <c r="DJ444" i="3" s="1"/>
  <c r="DF440" i="3"/>
  <c r="DG440" i="3"/>
  <c r="DH440" i="3"/>
  <c r="DI440" i="3"/>
  <c r="DJ440" i="3" s="1"/>
  <c r="DF384" i="3"/>
  <c r="DJ384" i="3" s="1"/>
  <c r="DH384" i="3"/>
  <c r="DG384" i="3"/>
  <c r="DI384" i="3"/>
  <c r="DF365" i="3"/>
  <c r="DJ365" i="3" s="1"/>
  <c r="DG365" i="3"/>
  <c r="DI365" i="3"/>
  <c r="DH365" i="3"/>
  <c r="CX523" i="3"/>
  <c r="CX516" i="3"/>
  <c r="CV515" i="3"/>
  <c r="CX500" i="3"/>
  <c r="CW472" i="3"/>
  <c r="CX472" i="3"/>
  <c r="DF433" i="3"/>
  <c r="DG433" i="3"/>
  <c r="DH433" i="3"/>
  <c r="DI433" i="3"/>
  <c r="DJ433" i="3" s="1"/>
  <c r="DF418" i="3"/>
  <c r="DG418" i="3"/>
  <c r="DJ418" i="3" s="1"/>
  <c r="DH418" i="3"/>
  <c r="DI418" i="3"/>
  <c r="DF407" i="3"/>
  <c r="DJ407" i="3" s="1"/>
  <c r="DG407" i="3"/>
  <c r="DI407" i="3"/>
  <c r="DH407" i="3"/>
  <c r="DF340" i="3"/>
  <c r="DG340" i="3"/>
  <c r="DH340" i="3"/>
  <c r="DI340" i="3"/>
  <c r="DJ340" i="3" s="1"/>
  <c r="CV521" i="3"/>
  <c r="CX504" i="3"/>
  <c r="CX495" i="3"/>
  <c r="CV449" i="3"/>
  <c r="CX449" i="3"/>
  <c r="DF441" i="3"/>
  <c r="DG441" i="3"/>
  <c r="DJ441" i="3" s="1"/>
  <c r="DH441" i="3"/>
  <c r="DI441" i="3"/>
  <c r="DH437" i="3"/>
  <c r="DI437" i="3"/>
  <c r="DG394" i="3"/>
  <c r="DF394" i="3"/>
  <c r="DJ394" i="3" s="1"/>
  <c r="DH394" i="3"/>
  <c r="DI394" i="3"/>
  <c r="DG391" i="3"/>
  <c r="DH391" i="3"/>
  <c r="DF391" i="3"/>
  <c r="DJ391" i="3" s="1"/>
  <c r="DI391" i="3"/>
  <c r="DF510" i="3"/>
  <c r="DJ510" i="3" s="1"/>
  <c r="DG510" i="3"/>
  <c r="DH510" i="3"/>
  <c r="CW490" i="3"/>
  <c r="CX487" i="3"/>
  <c r="DH473" i="3"/>
  <c r="DI473" i="3"/>
  <c r="DJ473" i="3" s="1"/>
  <c r="CX468" i="3"/>
  <c r="CX459" i="3"/>
  <c r="DF453" i="3"/>
  <c r="DG453" i="3"/>
  <c r="DH453" i="3"/>
  <c r="DH445" i="3"/>
  <c r="DI445" i="3"/>
  <c r="DF429" i="3"/>
  <c r="DJ429" i="3" s="1"/>
  <c r="DG429" i="3"/>
  <c r="DH429" i="3"/>
  <c r="DG378" i="3"/>
  <c r="DH378" i="3"/>
  <c r="DF378" i="3"/>
  <c r="DJ378" i="3" s="1"/>
  <c r="DI378" i="3"/>
  <c r="DG256" i="3"/>
  <c r="DF256" i="3"/>
  <c r="DJ256" i="3" s="1"/>
  <c r="DH256" i="3"/>
  <c r="DI256" i="3"/>
  <c r="DI570" i="3"/>
  <c r="DH561" i="3"/>
  <c r="DI560" i="3"/>
  <c r="CX501" i="3"/>
  <c r="CW482" i="3"/>
  <c r="CW460" i="3"/>
  <c r="DH436" i="3"/>
  <c r="CX491" i="3"/>
  <c r="CX450" i="3"/>
  <c r="DG385" i="3"/>
  <c r="DI385" i="3"/>
  <c r="DF385" i="3"/>
  <c r="DJ385" i="3" s="1"/>
  <c r="DH385" i="3"/>
  <c r="DH294" i="3"/>
  <c r="DF294" i="3"/>
  <c r="DJ294" i="3" s="1"/>
  <c r="DG294" i="3"/>
  <c r="DI294" i="3"/>
  <c r="CX246" i="3"/>
  <c r="DG570" i="3"/>
  <c r="DG560" i="3"/>
  <c r="CV488" i="3"/>
  <c r="DF475" i="3"/>
  <c r="DJ475" i="3" s="1"/>
  <c r="DG475" i="3"/>
  <c r="DH475" i="3"/>
  <c r="DI475" i="3"/>
  <c r="DG473" i="3"/>
  <c r="CW461" i="3"/>
  <c r="DF434" i="3"/>
  <c r="DG434" i="3"/>
  <c r="DJ434" i="3" s="1"/>
  <c r="DH434" i="3"/>
  <c r="DI434" i="3"/>
  <c r="DF427" i="3"/>
  <c r="DG427" i="3"/>
  <c r="DH427" i="3"/>
  <c r="DI427" i="3"/>
  <c r="DJ427" i="3" s="1"/>
  <c r="DH423" i="3"/>
  <c r="DI423" i="3"/>
  <c r="DF419" i="3"/>
  <c r="DJ419" i="3" s="1"/>
  <c r="DG419" i="3"/>
  <c r="DH419" i="3"/>
  <c r="DI419" i="3"/>
  <c r="DF358" i="3"/>
  <c r="DJ358" i="3" s="1"/>
  <c r="DG358" i="3"/>
  <c r="DH358" i="3"/>
  <c r="DI358" i="3"/>
  <c r="DI507" i="3"/>
  <c r="DF507" i="3"/>
  <c r="DJ507" i="3" s="1"/>
  <c r="DF497" i="3"/>
  <c r="DG497" i="3"/>
  <c r="DH497" i="3"/>
  <c r="DI497" i="3"/>
  <c r="DJ497" i="3" s="1"/>
  <c r="CX492" i="3"/>
  <c r="DI478" i="3"/>
  <c r="DF473" i="3"/>
  <c r="DF470" i="3"/>
  <c r="DG470" i="3"/>
  <c r="DJ470" i="3" s="1"/>
  <c r="DH470" i="3"/>
  <c r="DI470" i="3"/>
  <c r="CX464" i="3"/>
  <c r="CV454" i="3"/>
  <c r="CX454" i="3"/>
  <c r="CW442" i="3"/>
  <c r="CX442" i="3"/>
  <c r="DG437" i="3"/>
  <c r="DH430" i="3"/>
  <c r="DI430" i="3"/>
  <c r="DJ430" i="3" s="1"/>
  <c r="CV395" i="3"/>
  <c r="CX395" i="3"/>
  <c r="DF379" i="3"/>
  <c r="DJ379" i="3" s="1"/>
  <c r="DG379" i="3"/>
  <c r="DH379" i="3"/>
  <c r="DI379" i="3"/>
  <c r="DF355" i="3"/>
  <c r="DJ355" i="3" s="1"/>
  <c r="DG355" i="3"/>
  <c r="DH355" i="3"/>
  <c r="DI355" i="3"/>
  <c r="DF310" i="3"/>
  <c r="DI310" i="3"/>
  <c r="DG310" i="3"/>
  <c r="DJ310" i="3" s="1"/>
  <c r="DH310" i="3"/>
  <c r="DF422" i="3"/>
  <c r="DJ422" i="3" s="1"/>
  <c r="CX417" i="3"/>
  <c r="DF414" i="3"/>
  <c r="DI412" i="3"/>
  <c r="DH401" i="3"/>
  <c r="DG398" i="3"/>
  <c r="DJ398" i="3" s="1"/>
  <c r="DH398" i="3"/>
  <c r="DF371" i="3"/>
  <c r="DJ371" i="3" s="1"/>
  <c r="DG371" i="3"/>
  <c r="DI371" i="3"/>
  <c r="DF362" i="3"/>
  <c r="DJ362" i="3" s="1"/>
  <c r="DG362" i="3"/>
  <c r="DI362" i="3"/>
  <c r="DF351" i="3"/>
  <c r="DG351" i="3"/>
  <c r="DI351" i="3"/>
  <c r="DJ351" i="3" s="1"/>
  <c r="DF337" i="3"/>
  <c r="DG337" i="3"/>
  <c r="DH337" i="3"/>
  <c r="DI337" i="3"/>
  <c r="DJ337" i="3" s="1"/>
  <c r="DF289" i="3"/>
  <c r="DH289" i="3"/>
  <c r="DI289" i="3"/>
  <c r="DJ289" i="3" s="1"/>
  <c r="DG289" i="3"/>
  <c r="CX250" i="3"/>
  <c r="DF237" i="3"/>
  <c r="DG237" i="3"/>
  <c r="DH237" i="3"/>
  <c r="DI237" i="3"/>
  <c r="DJ237" i="3" s="1"/>
  <c r="DF375" i="3"/>
  <c r="DJ375" i="3" s="1"/>
  <c r="DH375" i="3"/>
  <c r="DF367" i="3"/>
  <c r="DG367" i="3"/>
  <c r="DJ367" i="3" s="1"/>
  <c r="DF333" i="3"/>
  <c r="DJ333" i="3" s="1"/>
  <c r="DG333" i="3"/>
  <c r="DH333" i="3"/>
  <c r="DI333" i="3"/>
  <c r="DF318" i="3"/>
  <c r="DJ318" i="3" s="1"/>
  <c r="DG318" i="3"/>
  <c r="DH318" i="3"/>
  <c r="DI318" i="3"/>
  <c r="DF316" i="3"/>
  <c r="DJ316" i="3" s="1"/>
  <c r="DG316" i="3"/>
  <c r="DH316" i="3"/>
  <c r="DI316" i="3"/>
  <c r="DF408" i="3"/>
  <c r="DJ408" i="3" s="1"/>
  <c r="DH408" i="3"/>
  <c r="DF404" i="3"/>
  <c r="DJ404" i="3" s="1"/>
  <c r="DG404" i="3"/>
  <c r="DI404" i="3"/>
  <c r="DI380" i="3"/>
  <c r="DF380" i="3"/>
  <c r="DJ380" i="3" s="1"/>
  <c r="DF347" i="3"/>
  <c r="DG347" i="3"/>
  <c r="DH347" i="3"/>
  <c r="DI347" i="3"/>
  <c r="DJ347" i="3" s="1"/>
  <c r="DF345" i="3"/>
  <c r="DJ345" i="3" s="1"/>
  <c r="DG345" i="3"/>
  <c r="DH345" i="3"/>
  <c r="DI345" i="3"/>
  <c r="DF300" i="3"/>
  <c r="DJ300" i="3" s="1"/>
  <c r="DH300" i="3"/>
  <c r="DG300" i="3"/>
  <c r="DI300" i="3"/>
  <c r="DG295" i="3"/>
  <c r="DF295" i="3"/>
  <c r="DJ295" i="3" s="1"/>
  <c r="DH295" i="3"/>
  <c r="DI295" i="3"/>
  <c r="DG280" i="3"/>
  <c r="DH280" i="3"/>
  <c r="DF280" i="3"/>
  <c r="DJ280" i="3" s="1"/>
  <c r="DI280" i="3"/>
  <c r="DF399" i="3"/>
  <c r="DH399" i="3"/>
  <c r="DG376" i="3"/>
  <c r="DI376" i="3"/>
  <c r="DF372" i="3"/>
  <c r="DJ372" i="3" s="1"/>
  <c r="DH372" i="3"/>
  <c r="DI372" i="3"/>
  <c r="DF363" i="3"/>
  <c r="DJ363" i="3" s="1"/>
  <c r="DH363" i="3"/>
  <c r="DI363" i="3"/>
  <c r="DI359" i="3"/>
  <c r="DF359" i="3"/>
  <c r="DJ359" i="3" s="1"/>
  <c r="DF331" i="3"/>
  <c r="DJ331" i="3" s="1"/>
  <c r="DG331" i="3"/>
  <c r="DH331" i="3"/>
  <c r="DI331" i="3"/>
  <c r="CW325" i="3"/>
  <c r="CX325" i="3"/>
  <c r="CV246" i="3"/>
  <c r="DI447" i="3"/>
  <c r="DJ447" i="3" s="1"/>
  <c r="CX415" i="3"/>
  <c r="DF353" i="3"/>
  <c r="DJ353" i="3" s="1"/>
  <c r="DG353" i="3"/>
  <c r="DH353" i="3"/>
  <c r="DI353" i="3"/>
  <c r="DH351" i="3"/>
  <c r="DI342" i="3"/>
  <c r="DF342" i="3"/>
  <c r="DJ342" i="3" s="1"/>
  <c r="DF329" i="3"/>
  <c r="DJ329" i="3" s="1"/>
  <c r="DG329" i="3"/>
  <c r="DH329" i="3"/>
  <c r="DI329" i="3"/>
  <c r="DF314" i="3"/>
  <c r="DJ314" i="3" s="1"/>
  <c r="DG314" i="3"/>
  <c r="DH314" i="3"/>
  <c r="DI314" i="3"/>
  <c r="DG298" i="3"/>
  <c r="DH298" i="3"/>
  <c r="DI298" i="3"/>
  <c r="DG228" i="3"/>
  <c r="DH228" i="3"/>
  <c r="DI228" i="3"/>
  <c r="DF228" i="3"/>
  <c r="DJ228" i="3" s="1"/>
  <c r="DG199" i="3"/>
  <c r="DH199" i="3"/>
  <c r="DF199" i="3"/>
  <c r="DI199" i="3"/>
  <c r="DJ199" i="3" s="1"/>
  <c r="CX461" i="3"/>
  <c r="DH447" i="3"/>
  <c r="DI432" i="3"/>
  <c r="DI426" i="3"/>
  <c r="DI416" i="3"/>
  <c r="DF410" i="3"/>
  <c r="DJ410" i="3" s="1"/>
  <c r="DI410" i="3"/>
  <c r="DF405" i="3"/>
  <c r="DJ405" i="3" s="1"/>
  <c r="DH405" i="3"/>
  <c r="DI405" i="3"/>
  <c r="DF400" i="3"/>
  <c r="DI400" i="3"/>
  <c r="DF392" i="3"/>
  <c r="DJ392" i="3" s="1"/>
  <c r="DG392" i="3"/>
  <c r="DI392" i="3"/>
  <c r="DF386" i="3"/>
  <c r="DJ386" i="3" s="1"/>
  <c r="DH386" i="3"/>
  <c r="DI386" i="3"/>
  <c r="DI368" i="3"/>
  <c r="DF368" i="3"/>
  <c r="DJ368" i="3" s="1"/>
  <c r="DF339" i="3"/>
  <c r="DJ339" i="3" s="1"/>
  <c r="DG339" i="3"/>
  <c r="DH339" i="3"/>
  <c r="DI339" i="3"/>
  <c r="DG296" i="3"/>
  <c r="DH296" i="3"/>
  <c r="DF296" i="3"/>
  <c r="DI296" i="3"/>
  <c r="DJ296" i="3" s="1"/>
  <c r="DG252" i="3"/>
  <c r="DH252" i="3"/>
  <c r="DF252" i="3"/>
  <c r="DJ252" i="3" s="1"/>
  <c r="DI252" i="3"/>
  <c r="DI474" i="3"/>
  <c r="DI469" i="3"/>
  <c r="DJ469" i="3" s="1"/>
  <c r="DG447" i="3"/>
  <c r="DI439" i="3"/>
  <c r="DH432" i="3"/>
  <c r="DI431" i="3"/>
  <c r="DH426" i="3"/>
  <c r="DI425" i="3"/>
  <c r="DH416" i="3"/>
  <c r="DF377" i="3"/>
  <c r="DJ377" i="3" s="1"/>
  <c r="DH377" i="3"/>
  <c r="DI377" i="3"/>
  <c r="DI375" i="3"/>
  <c r="DG373" i="3"/>
  <c r="DH373" i="3"/>
  <c r="DG364" i="3"/>
  <c r="DH364" i="3"/>
  <c r="DI326" i="3"/>
  <c r="DF326" i="3"/>
  <c r="DF312" i="3"/>
  <c r="DG312" i="3"/>
  <c r="DJ312" i="3" s="1"/>
  <c r="DH312" i="3"/>
  <c r="DI312" i="3"/>
  <c r="CW309" i="3"/>
  <c r="CX309" i="3"/>
  <c r="DG301" i="3"/>
  <c r="DF301" i="3"/>
  <c r="DJ301" i="3" s="1"/>
  <c r="DH301" i="3"/>
  <c r="DI301" i="3"/>
  <c r="DH206" i="3"/>
  <c r="DI206" i="3"/>
  <c r="DF206" i="3"/>
  <c r="DJ206" i="3" s="1"/>
  <c r="DG206" i="3"/>
  <c r="DH474" i="3"/>
  <c r="DH469" i="3"/>
  <c r="DH439" i="3"/>
  <c r="DG432" i="3"/>
  <c r="DH431" i="3"/>
  <c r="DG426" i="3"/>
  <c r="DH425" i="3"/>
  <c r="DG416" i="3"/>
  <c r="DJ416" i="3" s="1"/>
  <c r="DI409" i="3"/>
  <c r="DI408" i="3"/>
  <c r="DG406" i="3"/>
  <c r="DH406" i="3"/>
  <c r="DH380" i="3"/>
  <c r="DG375" i="3"/>
  <c r="DI367" i="3"/>
  <c r="DH360" i="3"/>
  <c r="DI360" i="3"/>
  <c r="DF356" i="3"/>
  <c r="DJ356" i="3" s="1"/>
  <c r="DG356" i="3"/>
  <c r="DH356" i="3"/>
  <c r="DI356" i="3"/>
  <c r="DF332" i="3"/>
  <c r="DJ332" i="3" s="1"/>
  <c r="DG332" i="3"/>
  <c r="DH332" i="3"/>
  <c r="DI332" i="3"/>
  <c r="DF317" i="3"/>
  <c r="DJ317" i="3" s="1"/>
  <c r="DG317" i="3"/>
  <c r="DH317" i="3"/>
  <c r="DI317" i="3"/>
  <c r="DG271" i="3"/>
  <c r="DH271" i="3"/>
  <c r="DF271" i="3"/>
  <c r="DJ271" i="3" s="1"/>
  <c r="DI271" i="3"/>
  <c r="DG474" i="3"/>
  <c r="DJ474" i="3" s="1"/>
  <c r="DG469" i="3"/>
  <c r="DH446" i="3"/>
  <c r="DG439" i="3"/>
  <c r="DH438" i="3"/>
  <c r="DG431" i="3"/>
  <c r="DJ431" i="3" s="1"/>
  <c r="DG425" i="3"/>
  <c r="DH424" i="3"/>
  <c r="CX413" i="3"/>
  <c r="DH409" i="3"/>
  <c r="DG408" i="3"/>
  <c r="DH404" i="3"/>
  <c r="DI399" i="3"/>
  <c r="DF393" i="3"/>
  <c r="DJ393" i="3" s="1"/>
  <c r="DH393" i="3"/>
  <c r="DF383" i="3"/>
  <c r="DJ383" i="3" s="1"/>
  <c r="DG383" i="3"/>
  <c r="DI383" i="3"/>
  <c r="DG380" i="3"/>
  <c r="DH376" i="3"/>
  <c r="DG370" i="3"/>
  <c r="DH370" i="3"/>
  <c r="DH367" i="3"/>
  <c r="DG361" i="3"/>
  <c r="DH361" i="3"/>
  <c r="DI350" i="3"/>
  <c r="DF350" i="3"/>
  <c r="DJ350" i="3" s="1"/>
  <c r="DF346" i="3"/>
  <c r="DJ346" i="3" s="1"/>
  <c r="DG346" i="3"/>
  <c r="DH346" i="3"/>
  <c r="DI346" i="3"/>
  <c r="DF343" i="3"/>
  <c r="DG343" i="3"/>
  <c r="DH343" i="3"/>
  <c r="DI343" i="3"/>
  <c r="DJ343" i="3" s="1"/>
  <c r="DI336" i="3"/>
  <c r="DF336" i="3"/>
  <c r="DJ336" i="3" s="1"/>
  <c r="DF315" i="3"/>
  <c r="DJ315" i="3" s="1"/>
  <c r="DG315" i="3"/>
  <c r="DH315" i="3"/>
  <c r="DI315" i="3"/>
  <c r="DF281" i="3"/>
  <c r="DJ281" i="3" s="1"/>
  <c r="DG281" i="3"/>
  <c r="DI281" i="3"/>
  <c r="DH281" i="3"/>
  <c r="DG262" i="3"/>
  <c r="DH262" i="3"/>
  <c r="DF262" i="3"/>
  <c r="DJ262" i="3" s="1"/>
  <c r="DI262" i="3"/>
  <c r="CV255" i="3"/>
  <c r="CX255" i="3"/>
  <c r="CV247" i="3"/>
  <c r="DF409" i="3"/>
  <c r="DJ409" i="3" s="1"/>
  <c r="CW402" i="3"/>
  <c r="CX402" i="3"/>
  <c r="DG399" i="3"/>
  <c r="DJ399" i="3" s="1"/>
  <c r="DF376" i="3"/>
  <c r="DJ376" i="3" s="1"/>
  <c r="DG372" i="3"/>
  <c r="DG363" i="3"/>
  <c r="DH359" i="3"/>
  <c r="DF354" i="3"/>
  <c r="DJ354" i="3" s="1"/>
  <c r="DG354" i="3"/>
  <c r="DH354" i="3"/>
  <c r="DI354" i="3"/>
  <c r="DF324" i="3"/>
  <c r="DG324" i="3"/>
  <c r="DJ324" i="3" s="1"/>
  <c r="DH324" i="3"/>
  <c r="DI324" i="3"/>
  <c r="DF411" i="3"/>
  <c r="DI366" i="3"/>
  <c r="DJ366" i="3" s="1"/>
  <c r="DG349" i="3"/>
  <c r="DG341" i="3"/>
  <c r="DJ341" i="3" s="1"/>
  <c r="DG335" i="3"/>
  <c r="CX323" i="3"/>
  <c r="DG320" i="3"/>
  <c r="DH308" i="3"/>
  <c r="DH288" i="3"/>
  <c r="DI288" i="3"/>
  <c r="DH286" i="3"/>
  <c r="DG285" i="3"/>
  <c r="DH267" i="3"/>
  <c r="DI267" i="3"/>
  <c r="DH265" i="3"/>
  <c r="DI257" i="3"/>
  <c r="DF257" i="3"/>
  <c r="DJ257" i="3" s="1"/>
  <c r="CX247" i="3"/>
  <c r="CX242" i="3"/>
  <c r="CW234" i="3"/>
  <c r="CX234" i="3"/>
  <c r="DG232" i="3"/>
  <c r="DI217" i="3"/>
  <c r="DF217" i="3"/>
  <c r="DJ217" i="3" s="1"/>
  <c r="DG217" i="3"/>
  <c r="DF302" i="3"/>
  <c r="DJ302" i="3" s="1"/>
  <c r="DI302" i="3"/>
  <c r="CX297" i="3"/>
  <c r="DH293" i="3"/>
  <c r="CW290" i="3"/>
  <c r="DF286" i="3"/>
  <c r="DJ286" i="3" s="1"/>
  <c r="DF285" i="3"/>
  <c r="DJ285" i="3" s="1"/>
  <c r="DF282" i="3"/>
  <c r="DJ282" i="3" s="1"/>
  <c r="DH282" i="3"/>
  <c r="DF278" i="3"/>
  <c r="DJ278" i="3" s="1"/>
  <c r="DG278" i="3"/>
  <c r="DI278" i="3"/>
  <c r="DG268" i="3"/>
  <c r="DH268" i="3"/>
  <c r="DF265" i="3"/>
  <c r="DJ265" i="3" s="1"/>
  <c r="DF238" i="3"/>
  <c r="DG238" i="3"/>
  <c r="DJ238" i="3" s="1"/>
  <c r="DF203" i="3"/>
  <c r="DG203" i="3"/>
  <c r="DI203" i="3"/>
  <c r="DJ203" i="3" s="1"/>
  <c r="DH203" i="3"/>
  <c r="CV187" i="3"/>
  <c r="CX328" i="3"/>
  <c r="CX322" i="3"/>
  <c r="DF290" i="3"/>
  <c r="DG290" i="3"/>
  <c r="DJ290" i="3" s="1"/>
  <c r="DI290" i="3"/>
  <c r="DF272" i="3"/>
  <c r="DJ272" i="3" s="1"/>
  <c r="DG272" i="3"/>
  <c r="DI272" i="3"/>
  <c r="DF263" i="3"/>
  <c r="DJ263" i="3" s="1"/>
  <c r="DG263" i="3"/>
  <c r="DI263" i="3"/>
  <c r="DG225" i="3"/>
  <c r="DH225" i="3"/>
  <c r="DG204" i="3"/>
  <c r="DJ204" i="3" s="1"/>
  <c r="DH204" i="3"/>
  <c r="DF253" i="3"/>
  <c r="DJ253" i="3" s="1"/>
  <c r="DG253" i="3"/>
  <c r="DI253" i="3"/>
  <c r="CX248" i="3"/>
  <c r="DH231" i="3"/>
  <c r="DI231" i="3"/>
  <c r="DG222" i="3"/>
  <c r="DF222" i="3"/>
  <c r="DJ222" i="3" s="1"/>
  <c r="DH222" i="3"/>
  <c r="CX321" i="3"/>
  <c r="DF304" i="3"/>
  <c r="DG304" i="3"/>
  <c r="DI304" i="3"/>
  <c r="DJ304" i="3" s="1"/>
  <c r="DF291" i="3"/>
  <c r="DJ291" i="3" s="1"/>
  <c r="DH291" i="3"/>
  <c r="DF284" i="3"/>
  <c r="DJ284" i="3" s="1"/>
  <c r="DI284" i="3"/>
  <c r="DF279" i="3"/>
  <c r="DJ279" i="3" s="1"/>
  <c r="DH279" i="3"/>
  <c r="DI279" i="3"/>
  <c r="DH258" i="3"/>
  <c r="DI258" i="3"/>
  <c r="DI239" i="3"/>
  <c r="DF239" i="3"/>
  <c r="DJ239" i="3" s="1"/>
  <c r="DH200" i="3"/>
  <c r="DI200" i="3"/>
  <c r="DF200" i="3"/>
  <c r="DG200" i="3"/>
  <c r="DJ200" i="3" s="1"/>
  <c r="CX176" i="3"/>
  <c r="CX112" i="3"/>
  <c r="CW112" i="3"/>
  <c r="CX388" i="3"/>
  <c r="DH382" i="3"/>
  <c r="DH352" i="3"/>
  <c r="DI344" i="3"/>
  <c r="DH338" i="3"/>
  <c r="DH311" i="3"/>
  <c r="DG288" i="3"/>
  <c r="DF273" i="3"/>
  <c r="DJ273" i="3" s="1"/>
  <c r="DH273" i="3"/>
  <c r="DF269" i="3"/>
  <c r="DJ269" i="3" s="1"/>
  <c r="DG269" i="3"/>
  <c r="DI269" i="3"/>
  <c r="DG267" i="3"/>
  <c r="CX243" i="3"/>
  <c r="DI226" i="3"/>
  <c r="DG226" i="3"/>
  <c r="DH226" i="3"/>
  <c r="CX66" i="3"/>
  <c r="DI389" i="3"/>
  <c r="DI381" i="3"/>
  <c r="DJ381" i="3" s="1"/>
  <c r="DH344" i="3"/>
  <c r="DF311" i="3"/>
  <c r="DF305" i="3"/>
  <c r="DG305" i="3"/>
  <c r="DI305" i="3"/>
  <c r="DJ305" i="3" s="1"/>
  <c r="DF288" i="3"/>
  <c r="DJ288" i="3" s="1"/>
  <c r="DI283" i="3"/>
  <c r="DI282" i="3"/>
  <c r="DF267" i="3"/>
  <c r="DJ267" i="3" s="1"/>
  <c r="DF264" i="3"/>
  <c r="DJ264" i="3" s="1"/>
  <c r="DH264" i="3"/>
  <c r="DF260" i="3"/>
  <c r="DG260" i="3"/>
  <c r="DJ260" i="3" s="1"/>
  <c r="DI260" i="3"/>
  <c r="DH257" i="3"/>
  <c r="DI238" i="3"/>
  <c r="DF236" i="3"/>
  <c r="DJ236" i="3" s="1"/>
  <c r="DG236" i="3"/>
  <c r="DI236" i="3"/>
  <c r="DH73" i="3"/>
  <c r="DI73" i="3"/>
  <c r="DJ73" i="3" s="1"/>
  <c r="DF73" i="3"/>
  <c r="DG73" i="3"/>
  <c r="DI308" i="3"/>
  <c r="DF308" i="3"/>
  <c r="DF299" i="3"/>
  <c r="DJ299" i="3" s="1"/>
  <c r="DG299" i="3"/>
  <c r="DI299" i="3"/>
  <c r="DF293" i="3"/>
  <c r="DJ293" i="3" s="1"/>
  <c r="DI293" i="3"/>
  <c r="CV274" i="3"/>
  <c r="CX274" i="3"/>
  <c r="DF254" i="3"/>
  <c r="DJ254" i="3" s="1"/>
  <c r="DH254" i="3"/>
  <c r="DI254" i="3"/>
  <c r="CW244" i="3"/>
  <c r="DI232" i="3"/>
  <c r="DH232" i="3"/>
  <c r="DF223" i="3"/>
  <c r="DJ223" i="3" s="1"/>
  <c r="DH223" i="3"/>
  <c r="DI223" i="3"/>
  <c r="DG213" i="3"/>
  <c r="DH213" i="3"/>
  <c r="DI213" i="3"/>
  <c r="CX188" i="3"/>
  <c r="CV79" i="3"/>
  <c r="DG397" i="3"/>
  <c r="DJ397" i="3" s="1"/>
  <c r="DG389" i="3"/>
  <c r="DJ389" i="3" s="1"/>
  <c r="DG381" i="3"/>
  <c r="DI369" i="3"/>
  <c r="DH327" i="3"/>
  <c r="CW307" i="3"/>
  <c r="CX307" i="3"/>
  <c r="DH304" i="3"/>
  <c r="DG302" i="3"/>
  <c r="DH290" i="3"/>
  <c r="DF283" i="3"/>
  <c r="DJ283" i="3" s="1"/>
  <c r="DH276" i="3"/>
  <c r="DI276" i="3"/>
  <c r="DF270" i="3"/>
  <c r="DJ270" i="3" s="1"/>
  <c r="DH270" i="3"/>
  <c r="DI270" i="3"/>
  <c r="DF268" i="3"/>
  <c r="DJ268" i="3" s="1"/>
  <c r="CV245" i="3"/>
  <c r="DH240" i="3"/>
  <c r="DI240" i="3"/>
  <c r="DH227" i="3"/>
  <c r="DG227" i="3"/>
  <c r="DI227" i="3"/>
  <c r="DI225" i="3"/>
  <c r="DH210" i="3"/>
  <c r="DI210" i="3"/>
  <c r="DI204" i="3"/>
  <c r="CX186" i="3"/>
  <c r="CX162" i="3"/>
  <c r="DI292" i="3"/>
  <c r="DI291" i="3"/>
  <c r="DI287" i="3"/>
  <c r="DF287" i="3"/>
  <c r="DJ287" i="3" s="1"/>
  <c r="DG277" i="3"/>
  <c r="DH277" i="3"/>
  <c r="DH272" i="3"/>
  <c r="DI266" i="3"/>
  <c r="DF266" i="3"/>
  <c r="DJ266" i="3" s="1"/>
  <c r="DH263" i="3"/>
  <c r="DF261" i="3"/>
  <c r="DJ261" i="3" s="1"/>
  <c r="DH261" i="3"/>
  <c r="DI261" i="3"/>
  <c r="DG258" i="3"/>
  <c r="DG231" i="3"/>
  <c r="DF225" i="3"/>
  <c r="DJ225" i="3" s="1"/>
  <c r="DI222" i="3"/>
  <c r="DF204" i="3"/>
  <c r="CX86" i="3"/>
  <c r="CW86" i="3"/>
  <c r="DF303" i="3"/>
  <c r="DF275" i="3"/>
  <c r="CV218" i="3"/>
  <c r="DG211" i="3"/>
  <c r="CX194" i="3"/>
  <c r="CW154" i="3"/>
  <c r="CW129" i="3"/>
  <c r="CX129" i="3"/>
  <c r="DF214" i="3"/>
  <c r="DJ214" i="3" s="1"/>
  <c r="DG214" i="3"/>
  <c r="DI214" i="3"/>
  <c r="DG207" i="3"/>
  <c r="DH207" i="3"/>
  <c r="CX189" i="3"/>
  <c r="CX182" i="3"/>
  <c r="CX170" i="3"/>
  <c r="CX166" i="3"/>
  <c r="CX120" i="3"/>
  <c r="CV120" i="3"/>
  <c r="CW110" i="3"/>
  <c r="CX110" i="3"/>
  <c r="DH77" i="3"/>
  <c r="DI77" i="3"/>
  <c r="DG77" i="3"/>
  <c r="DF77" i="3"/>
  <c r="DJ77" i="3" s="1"/>
  <c r="DF218" i="3"/>
  <c r="DG218" i="3"/>
  <c r="CX96" i="3"/>
  <c r="CX62" i="3"/>
  <c r="CW55" i="3"/>
  <c r="CX55" i="3"/>
  <c r="DF208" i="3"/>
  <c r="DJ208" i="3" s="1"/>
  <c r="DG208" i="3"/>
  <c r="CV201" i="3"/>
  <c r="CX201" i="3"/>
  <c r="CX190" i="3"/>
  <c r="CV163" i="3"/>
  <c r="CX163" i="3"/>
  <c r="CX132" i="3"/>
  <c r="CX140" i="3"/>
  <c r="DI259" i="3"/>
  <c r="DJ259" i="3" s="1"/>
  <c r="DI251" i="3"/>
  <c r="DJ251" i="3" s="1"/>
  <c r="DH235" i="3"/>
  <c r="DI219" i="3"/>
  <c r="CW196" i="3"/>
  <c r="CX196" i="3"/>
  <c r="CX175" i="3"/>
  <c r="CV171" i="3"/>
  <c r="CV167" i="3"/>
  <c r="CX167" i="3"/>
  <c r="CX155" i="3"/>
  <c r="CX116" i="3"/>
  <c r="DG78" i="3"/>
  <c r="DH78" i="3"/>
  <c r="DI78" i="3"/>
  <c r="DF78" i="3"/>
  <c r="DJ78" i="3" s="1"/>
  <c r="DH259" i="3"/>
  <c r="DH251" i="3"/>
  <c r="DH219" i="3"/>
  <c r="DI218" i="3"/>
  <c r="DJ218" i="3" s="1"/>
  <c r="DG216" i="3"/>
  <c r="DH216" i="3"/>
  <c r="DI207" i="3"/>
  <c r="CW192" i="3"/>
  <c r="CX187" i="3"/>
  <c r="CW164" i="3"/>
  <c r="CX158" i="3"/>
  <c r="CW121" i="3"/>
  <c r="CW99" i="3"/>
  <c r="CX99" i="3"/>
  <c r="CX10" i="3"/>
  <c r="CW10" i="3"/>
  <c r="DI205" i="3"/>
  <c r="DF205" i="3"/>
  <c r="DJ205" i="3" s="1"/>
  <c r="DG205" i="3"/>
  <c r="DH233" i="3"/>
  <c r="DG221" i="3"/>
  <c r="DG220" i="3"/>
  <c r="CW172" i="3"/>
  <c r="CW168" i="3"/>
  <c r="CW146" i="3"/>
  <c r="CX146" i="3"/>
  <c r="CX128" i="3"/>
  <c r="DH212" i="3"/>
  <c r="DI212" i="3"/>
  <c r="DI208" i="3"/>
  <c r="CX198" i="3"/>
  <c r="CW156" i="3"/>
  <c r="CW136" i="3"/>
  <c r="CX136" i="3"/>
  <c r="CX117" i="3"/>
  <c r="CW117" i="3"/>
  <c r="CX3" i="3"/>
  <c r="DI215" i="3"/>
  <c r="CX172" i="3"/>
  <c r="CX171" i="3"/>
  <c r="CX154" i="3"/>
  <c r="CX147" i="3"/>
  <c r="CX133" i="3"/>
  <c r="CX45" i="3"/>
  <c r="CX42" i="3"/>
  <c r="CW42" i="3"/>
  <c r="CX7" i="3"/>
  <c r="DH215" i="3"/>
  <c r="CX141" i="3"/>
  <c r="CV54" i="3"/>
  <c r="DG30" i="3"/>
  <c r="DH30" i="3"/>
  <c r="DI30" i="3"/>
  <c r="DF30" i="3"/>
  <c r="DJ30" i="3" s="1"/>
  <c r="CX192" i="3"/>
  <c r="CX156" i="3"/>
  <c r="CW155" i="3"/>
  <c r="CX134" i="3"/>
  <c r="DF72" i="3"/>
  <c r="DJ72" i="3" s="1"/>
  <c r="DG72" i="3"/>
  <c r="DH72" i="3"/>
  <c r="DI72" i="3"/>
  <c r="DG24" i="3"/>
  <c r="DH24" i="3"/>
  <c r="DF24" i="3"/>
  <c r="DJ24" i="3" s="1"/>
  <c r="DI24" i="3"/>
  <c r="DG21" i="3"/>
  <c r="DH21" i="3"/>
  <c r="DI21" i="3"/>
  <c r="DF21" i="3"/>
  <c r="DJ21" i="3" s="1"/>
  <c r="CW169" i="3"/>
  <c r="CX160" i="3"/>
  <c r="CV153" i="3"/>
  <c r="CX123" i="3"/>
  <c r="CX100" i="3"/>
  <c r="CV191" i="3"/>
  <c r="CX164" i="3"/>
  <c r="CX149" i="3"/>
  <c r="CX103" i="3"/>
  <c r="CX97" i="3"/>
  <c r="CX88" i="3"/>
  <c r="CW85" i="3"/>
  <c r="DG70" i="3"/>
  <c r="DH70" i="3"/>
  <c r="DI70" i="3"/>
  <c r="DF70" i="3"/>
  <c r="DJ70" i="3" s="1"/>
  <c r="CX52" i="3"/>
  <c r="CX95" i="3"/>
  <c r="CV91" i="3"/>
  <c r="CX50" i="3"/>
  <c r="CX184" i="3"/>
  <c r="CX56" i="3"/>
  <c r="CX53" i="3"/>
  <c r="CX38" i="3"/>
  <c r="DF16" i="3"/>
  <c r="DJ16" i="3" s="1"/>
  <c r="DG16" i="3"/>
  <c r="DI16" i="3"/>
  <c r="DH16" i="3"/>
  <c r="CX137" i="3"/>
  <c r="CW130" i="3"/>
  <c r="DF71" i="3"/>
  <c r="DJ71" i="3" s="1"/>
  <c r="DG71" i="3"/>
  <c r="DH71" i="3"/>
  <c r="DI71" i="3"/>
  <c r="DH29" i="3"/>
  <c r="DI29" i="3"/>
  <c r="DG29" i="3"/>
  <c r="DH20" i="3"/>
  <c r="DI20" i="3"/>
  <c r="DF20" i="3"/>
  <c r="DJ20" i="3" s="1"/>
  <c r="DG20" i="3"/>
  <c r="CW145" i="3"/>
  <c r="CX139" i="3"/>
  <c r="CX131" i="3"/>
  <c r="CV125" i="3"/>
  <c r="CX114" i="3"/>
  <c r="CX74" i="3"/>
  <c r="CW74" i="3"/>
  <c r="CW147" i="3"/>
  <c r="CX93" i="3"/>
  <c r="CW93" i="3"/>
  <c r="CW92" i="3"/>
  <c r="CX59" i="3"/>
  <c r="CV39" i="3"/>
  <c r="CX4" i="3"/>
  <c r="CX108" i="3"/>
  <c r="DH9" i="3"/>
  <c r="DI9" i="3"/>
  <c r="DJ9" i="3" s="1"/>
  <c r="DF9" i="3"/>
  <c r="DG9" i="3"/>
  <c r="CX83" i="3"/>
  <c r="CX63" i="3"/>
  <c r="CX35" i="3"/>
  <c r="DI19" i="3"/>
  <c r="DF19" i="3"/>
  <c r="DJ19" i="3" s="1"/>
  <c r="DG19" i="3"/>
  <c r="DH19" i="3"/>
  <c r="CW111" i="3"/>
  <c r="DH34" i="3"/>
  <c r="DG15" i="3"/>
  <c r="DH15" i="3"/>
  <c r="DH12" i="3"/>
  <c r="DF31" i="3"/>
  <c r="DJ31" i="3" s="1"/>
  <c r="DG31" i="3"/>
  <c r="DH31" i="3"/>
  <c r="DI28" i="3"/>
  <c r="DF28" i="3"/>
  <c r="DJ28" i="3" s="1"/>
  <c r="DH28" i="3"/>
  <c r="CW23" i="3"/>
  <c r="CX23" i="3"/>
  <c r="DH13" i="3"/>
  <c r="DG12" i="3"/>
  <c r="CX6" i="3"/>
  <c r="CX101" i="3"/>
  <c r="DH69" i="3"/>
  <c r="DI69" i="3"/>
  <c r="DG69" i="3"/>
  <c r="DJ69" i="3" s="1"/>
  <c r="DF67" i="3"/>
  <c r="DI67" i="3"/>
  <c r="DJ67" i="3" s="1"/>
  <c r="CX47" i="3"/>
  <c r="DG22" i="3"/>
  <c r="DI15" i="3"/>
  <c r="CW38" i="3"/>
  <c r="DF25" i="3"/>
  <c r="DJ25" i="3" s="1"/>
  <c r="DG25" i="3"/>
  <c r="DI25" i="3"/>
  <c r="CX107" i="3"/>
  <c r="CW106" i="3"/>
  <c r="CX104" i="3"/>
  <c r="CX92" i="3"/>
  <c r="CX81" i="3"/>
  <c r="CW81" i="3"/>
  <c r="CW80" i="3"/>
  <c r="DI76" i="3"/>
  <c r="DF76" i="3"/>
  <c r="DJ76" i="3" s="1"/>
  <c r="DH76" i="3"/>
  <c r="CX48" i="3"/>
  <c r="CV40" i="3"/>
  <c r="CX40" i="3"/>
  <c r="DI31" i="3"/>
  <c r="DI75" i="3"/>
  <c r="DI68" i="3"/>
  <c r="CV35" i="3"/>
  <c r="DI27" i="3"/>
  <c r="DI18" i="3"/>
  <c r="DI14" i="3"/>
  <c r="DG32" i="3"/>
  <c r="DG11" i="3"/>
  <c r="J953" i="7" l="1"/>
  <c r="H739" i="7"/>
  <c r="H548" i="7"/>
  <c r="J212" i="7"/>
  <c r="J548" i="7"/>
  <c r="H949" i="7"/>
  <c r="CJ389" i="1"/>
  <c r="BA426" i="1"/>
  <c r="EA282" i="1"/>
  <c r="DN357" i="1"/>
  <c r="GB26" i="1"/>
  <c r="ES63" i="1"/>
  <c r="AH95" i="1"/>
  <c r="U250" i="1"/>
  <c r="CY188" i="1"/>
  <c r="X188" i="1"/>
  <c r="Y188" i="1"/>
  <c r="CZ188" i="1"/>
  <c r="CJ26" i="1"/>
  <c r="BA63" i="1"/>
  <c r="DZ282" i="1"/>
  <c r="DM357" i="1"/>
  <c r="AJ26" i="1"/>
  <c r="W63" i="1"/>
  <c r="AJ426" i="1"/>
  <c r="EA426" i="1"/>
  <c r="EA26" i="1"/>
  <c r="DN63" i="1"/>
  <c r="FY95" i="1"/>
  <c r="EP250" i="1"/>
  <c r="AH282" i="1"/>
  <c r="U357" i="1"/>
  <c r="CB26" i="1"/>
  <c r="AS63" i="1"/>
  <c r="DY26" i="1"/>
  <c r="DL63" i="1"/>
  <c r="CY473" i="1"/>
  <c r="CZ473" i="1"/>
  <c r="X473" i="1"/>
  <c r="Y473" i="1"/>
  <c r="ET95" i="1"/>
  <c r="P263" i="1"/>
  <c r="CP242" i="1"/>
  <c r="O242" i="1" s="1"/>
  <c r="FR242" i="1"/>
  <c r="BC282" i="1"/>
  <c r="F373" i="1"/>
  <c r="DG665" i="3"/>
  <c r="DJ665" i="3" s="1"/>
  <c r="DH665" i="3"/>
  <c r="DF665" i="3"/>
  <c r="DI665" i="3"/>
  <c r="BB389" i="1"/>
  <c r="F439" i="1"/>
  <c r="CY401" i="1"/>
  <c r="CZ401" i="1"/>
  <c r="X401" i="1"/>
  <c r="Y401" i="1"/>
  <c r="P430" i="1"/>
  <c r="EG389" i="1"/>
  <c r="EG551" i="1"/>
  <c r="DF804" i="3"/>
  <c r="DG804" i="3"/>
  <c r="DJ804" i="3" s="1"/>
  <c r="DH804" i="3"/>
  <c r="DI804" i="3"/>
  <c r="DF863" i="3"/>
  <c r="DJ863" i="3" s="1"/>
  <c r="DG863" i="3"/>
  <c r="DH863" i="3"/>
  <c r="DI863" i="3"/>
  <c r="BZ389" i="1"/>
  <c r="AQ426" i="1"/>
  <c r="CI426" i="1"/>
  <c r="AS282" i="1"/>
  <c r="F374" i="1"/>
  <c r="CZ509" i="1"/>
  <c r="X509" i="1"/>
  <c r="CY509" i="1"/>
  <c r="Y509" i="1"/>
  <c r="DF63" i="3"/>
  <c r="DJ63" i="3" s="1"/>
  <c r="DG63" i="3"/>
  <c r="DH63" i="3"/>
  <c r="DI63" i="3"/>
  <c r="DF93" i="3"/>
  <c r="DI93" i="3"/>
  <c r="DG93" i="3"/>
  <c r="DJ93" i="3" s="1"/>
  <c r="DH93" i="3"/>
  <c r="DG160" i="3"/>
  <c r="DF160" i="3"/>
  <c r="DJ160" i="3" s="1"/>
  <c r="DH160" i="3"/>
  <c r="DI160" i="3"/>
  <c r="DF129" i="3"/>
  <c r="DH129" i="3"/>
  <c r="DG129" i="3"/>
  <c r="DJ129" i="3" s="1"/>
  <c r="DI129" i="3"/>
  <c r="DG321" i="3"/>
  <c r="DH321" i="3"/>
  <c r="DI321" i="3"/>
  <c r="DJ321" i="3" s="1"/>
  <c r="DF321" i="3"/>
  <c r="DF328" i="3"/>
  <c r="DG328" i="3"/>
  <c r="DJ328" i="3" s="1"/>
  <c r="DH328" i="3"/>
  <c r="DI328" i="3"/>
  <c r="DG415" i="3"/>
  <c r="DJ415" i="3" s="1"/>
  <c r="DH415" i="3"/>
  <c r="DI415" i="3"/>
  <c r="DF415" i="3"/>
  <c r="DH396" i="3"/>
  <c r="DI396" i="3"/>
  <c r="DF396" i="3"/>
  <c r="DG396" i="3"/>
  <c r="DJ396" i="3" s="1"/>
  <c r="DH466" i="3"/>
  <c r="DF466" i="3"/>
  <c r="DG466" i="3"/>
  <c r="DJ466" i="3" s="1"/>
  <c r="DI466" i="3"/>
  <c r="DF476" i="3"/>
  <c r="DG476" i="3"/>
  <c r="DH476" i="3"/>
  <c r="DI476" i="3"/>
  <c r="DJ476" i="3" s="1"/>
  <c r="DF522" i="3"/>
  <c r="DJ522" i="3" s="1"/>
  <c r="DG522" i="3"/>
  <c r="DH522" i="3"/>
  <c r="DI522" i="3"/>
  <c r="DF551" i="3"/>
  <c r="DG551" i="3"/>
  <c r="DJ551" i="3" s="1"/>
  <c r="DI551" i="3"/>
  <c r="DH551" i="3"/>
  <c r="DI705" i="3"/>
  <c r="DF705" i="3"/>
  <c r="DJ705" i="3" s="1"/>
  <c r="DH705" i="3"/>
  <c r="DG705" i="3"/>
  <c r="DF579" i="3"/>
  <c r="DH579" i="3"/>
  <c r="DG579" i="3"/>
  <c r="DI579" i="3"/>
  <c r="DJ579" i="3" s="1"/>
  <c r="DF701" i="3"/>
  <c r="DG701" i="3"/>
  <c r="DI701" i="3"/>
  <c r="DJ701" i="3" s="1"/>
  <c r="DH701" i="3"/>
  <c r="DG734" i="3"/>
  <c r="DH734" i="3"/>
  <c r="DI734" i="3"/>
  <c r="DJ734" i="3" s="1"/>
  <c r="DF734" i="3"/>
  <c r="DH712" i="3"/>
  <c r="DF712" i="3"/>
  <c r="DG712" i="3"/>
  <c r="DJ712" i="3" s="1"/>
  <c r="DI712" i="3"/>
  <c r="DF756" i="3"/>
  <c r="DJ756" i="3" s="1"/>
  <c r="DG756" i="3"/>
  <c r="DH756" i="3"/>
  <c r="DI756" i="3"/>
  <c r="DF770" i="3"/>
  <c r="DJ770" i="3" s="1"/>
  <c r="DG770" i="3"/>
  <c r="DH770" i="3"/>
  <c r="DI770" i="3"/>
  <c r="DG737" i="3"/>
  <c r="DJ737" i="3" s="1"/>
  <c r="DH737" i="3"/>
  <c r="DI737" i="3"/>
  <c r="DF737" i="3"/>
  <c r="DH806" i="3"/>
  <c r="DF806" i="3"/>
  <c r="DJ806" i="3" s="1"/>
  <c r="DG806" i="3"/>
  <c r="DI806" i="3"/>
  <c r="DG748" i="3"/>
  <c r="DH748" i="3"/>
  <c r="DI748" i="3"/>
  <c r="DF748" i="3"/>
  <c r="DJ748" i="3" s="1"/>
  <c r="DG764" i="3"/>
  <c r="DJ764" i="3" s="1"/>
  <c r="DH764" i="3"/>
  <c r="DI764" i="3"/>
  <c r="DF764" i="3"/>
  <c r="DH106" i="3"/>
  <c r="DF106" i="3"/>
  <c r="DI106" i="3"/>
  <c r="DG106" i="3"/>
  <c r="DJ106" i="3" s="1"/>
  <c r="DF177" i="3"/>
  <c r="DJ177" i="3" s="1"/>
  <c r="DG177" i="3"/>
  <c r="DH177" i="3"/>
  <c r="DI177" i="3"/>
  <c r="CP44" i="1"/>
  <c r="O44" i="1" s="1"/>
  <c r="CY59" i="1"/>
  <c r="CZ59" i="1"/>
  <c r="X59" i="1"/>
  <c r="GM59" i="1" s="1"/>
  <c r="GO59" i="1" s="1"/>
  <c r="Y59" i="1"/>
  <c r="EB26" i="1"/>
  <c r="DO63" i="1"/>
  <c r="DG90" i="3"/>
  <c r="DF90" i="3"/>
  <c r="DH90" i="3"/>
  <c r="DI90" i="3"/>
  <c r="DJ90" i="3" s="1"/>
  <c r="DF161" i="3"/>
  <c r="DJ161" i="3" s="1"/>
  <c r="DG161" i="3"/>
  <c r="DH161" i="3"/>
  <c r="DI161" i="3"/>
  <c r="DF829" i="3"/>
  <c r="DG829" i="3"/>
  <c r="DJ829" i="3" s="1"/>
  <c r="DH829" i="3"/>
  <c r="DI829" i="3"/>
  <c r="DG125" i="3"/>
  <c r="DI125" i="3"/>
  <c r="DJ125" i="3" s="1"/>
  <c r="DF125" i="3"/>
  <c r="DH125" i="3"/>
  <c r="CP48" i="1"/>
  <c r="O48" i="1" s="1"/>
  <c r="DG197" i="3"/>
  <c r="DH197" i="3"/>
  <c r="DF197" i="3"/>
  <c r="DJ197" i="3" s="1"/>
  <c r="DI197" i="3"/>
  <c r="DI51" i="3"/>
  <c r="DF51" i="3"/>
  <c r="DJ51" i="3" s="1"/>
  <c r="DH51" i="3"/>
  <c r="DG51" i="3"/>
  <c r="DI109" i="3"/>
  <c r="DJ109" i="3" s="1"/>
  <c r="DF109" i="3"/>
  <c r="DH109" i="3"/>
  <c r="DG109" i="3"/>
  <c r="DF144" i="3"/>
  <c r="DH144" i="3"/>
  <c r="DG144" i="3"/>
  <c r="DJ144" i="3" s="1"/>
  <c r="DI144" i="3"/>
  <c r="DF785" i="3"/>
  <c r="DJ785" i="3" s="1"/>
  <c r="DG785" i="3"/>
  <c r="DI785" i="3"/>
  <c r="DH785" i="3"/>
  <c r="DH82" i="3"/>
  <c r="DI82" i="3"/>
  <c r="DF82" i="3"/>
  <c r="DJ82" i="3" s="1"/>
  <c r="DG82" i="3"/>
  <c r="DG91" i="3"/>
  <c r="DI91" i="3"/>
  <c r="DJ91" i="3" s="1"/>
  <c r="DF91" i="3"/>
  <c r="DH91" i="3"/>
  <c r="CP111" i="1"/>
  <c r="O111" i="1" s="1"/>
  <c r="GM111" i="1" s="1"/>
  <c r="FR111" i="1"/>
  <c r="CP101" i="1"/>
  <c r="O101" i="1" s="1"/>
  <c r="GM101" i="1" s="1"/>
  <c r="FR101" i="1"/>
  <c r="AC250" i="1"/>
  <c r="GM122" i="1"/>
  <c r="DH193" i="3"/>
  <c r="DF193" i="3"/>
  <c r="DJ193" i="3" s="1"/>
  <c r="DG193" i="3"/>
  <c r="DI193" i="3"/>
  <c r="CY109" i="1"/>
  <c r="Y109" i="1"/>
  <c r="CZ109" i="1"/>
  <c r="X109" i="1"/>
  <c r="GM170" i="1"/>
  <c r="GO170" i="1" s="1"/>
  <c r="GM147" i="1"/>
  <c r="GO147" i="1" s="1"/>
  <c r="FR179" i="1"/>
  <c r="CP179" i="1"/>
  <c r="O179" i="1" s="1"/>
  <c r="CZ213" i="1"/>
  <c r="Y213" i="1"/>
  <c r="X213" i="1"/>
  <c r="GM213" i="1" s="1"/>
  <c r="GO213" i="1" s="1"/>
  <c r="CY213" i="1"/>
  <c r="FR180" i="1"/>
  <c r="CP180" i="1"/>
  <c r="O180" i="1" s="1"/>
  <c r="GM180" i="1" s="1"/>
  <c r="X205" i="1"/>
  <c r="CY205" i="1"/>
  <c r="CZ205" i="1"/>
  <c r="Y205" i="1"/>
  <c r="DF527" i="3"/>
  <c r="DG527" i="3"/>
  <c r="DH527" i="3"/>
  <c r="DI527" i="3"/>
  <c r="DJ527" i="3" s="1"/>
  <c r="DG456" i="3"/>
  <c r="DH456" i="3"/>
  <c r="DI456" i="3"/>
  <c r="DF456" i="3"/>
  <c r="DJ456" i="3" s="1"/>
  <c r="CY167" i="1"/>
  <c r="X167" i="1"/>
  <c r="Y167" i="1"/>
  <c r="GM167" i="1" s="1"/>
  <c r="CZ167" i="1"/>
  <c r="CP289" i="1"/>
  <c r="O289" i="1" s="1"/>
  <c r="CP235" i="1"/>
  <c r="O235" i="1" s="1"/>
  <c r="GM235" i="1" s="1"/>
  <c r="GO235" i="1" s="1"/>
  <c r="CZ311" i="1"/>
  <c r="X311" i="1"/>
  <c r="Y311" i="1"/>
  <c r="CY311" i="1"/>
  <c r="CP205" i="1"/>
  <c r="O205" i="1" s="1"/>
  <c r="CP306" i="1"/>
  <c r="O306" i="1" s="1"/>
  <c r="DG693" i="3"/>
  <c r="DJ693" i="3" s="1"/>
  <c r="DF693" i="3"/>
  <c r="DH693" i="3"/>
  <c r="DI693" i="3"/>
  <c r="CP302" i="1"/>
  <c r="O302" i="1" s="1"/>
  <c r="GM302" i="1" s="1"/>
  <c r="GO302" i="1" s="1"/>
  <c r="BB282" i="1"/>
  <c r="F370" i="1"/>
  <c r="GM228" i="1"/>
  <c r="CG282" i="1"/>
  <c r="AX357" i="1"/>
  <c r="DF670" i="3"/>
  <c r="DJ670" i="3" s="1"/>
  <c r="DH670" i="3"/>
  <c r="DI670" i="3"/>
  <c r="DG670" i="3"/>
  <c r="AI282" i="1"/>
  <c r="V357" i="1"/>
  <c r="DI823" i="3"/>
  <c r="DF823" i="3"/>
  <c r="DJ823" i="3" s="1"/>
  <c r="DG823" i="3"/>
  <c r="DH823" i="3"/>
  <c r="FV282" i="1"/>
  <c r="EM357" i="1"/>
  <c r="DG707" i="3"/>
  <c r="DH707" i="3"/>
  <c r="DF707" i="3"/>
  <c r="DJ707" i="3" s="1"/>
  <c r="DI707" i="3"/>
  <c r="P483" i="1"/>
  <c r="CP483" i="1" s="1"/>
  <c r="O483" i="1" s="1"/>
  <c r="Q483" i="1"/>
  <c r="R483" i="1"/>
  <c r="S483" i="1"/>
  <c r="U483" i="1"/>
  <c r="V483" i="1"/>
  <c r="DF841" i="3"/>
  <c r="DG841" i="3"/>
  <c r="DJ841" i="3" s="1"/>
  <c r="DH841" i="3"/>
  <c r="DI841" i="3"/>
  <c r="Q463" i="1"/>
  <c r="R463" i="1"/>
  <c r="P486" i="1"/>
  <c r="CP486" i="1" s="1"/>
  <c r="O486" i="1" s="1"/>
  <c r="Q486" i="1"/>
  <c r="R486" i="1"/>
  <c r="S486" i="1"/>
  <c r="U486" i="1"/>
  <c r="AP458" i="1"/>
  <c r="F530" i="1"/>
  <c r="S418" i="1"/>
  <c r="CP470" i="1"/>
  <c r="O470" i="1" s="1"/>
  <c r="GM470" i="1" s="1"/>
  <c r="GO470" i="1" s="1"/>
  <c r="V493" i="1"/>
  <c r="V499" i="1"/>
  <c r="P477" i="1"/>
  <c r="U413" i="1"/>
  <c r="AH426" i="1" s="1"/>
  <c r="DF104" i="3"/>
  <c r="DG104" i="3"/>
  <c r="DJ104" i="3" s="1"/>
  <c r="DI104" i="3"/>
  <c r="DH104" i="3"/>
  <c r="DF413" i="3"/>
  <c r="DG413" i="3"/>
  <c r="DJ413" i="3" s="1"/>
  <c r="DH413" i="3"/>
  <c r="DI413" i="3"/>
  <c r="DF504" i="3"/>
  <c r="DJ504" i="3" s="1"/>
  <c r="DG504" i="3"/>
  <c r="DH504" i="3"/>
  <c r="DI504" i="3"/>
  <c r="DH519" i="3"/>
  <c r="DI519" i="3"/>
  <c r="DJ519" i="3" s="1"/>
  <c r="DF519" i="3"/>
  <c r="DG519" i="3"/>
  <c r="DF581" i="3"/>
  <c r="DJ581" i="3" s="1"/>
  <c r="DH581" i="3"/>
  <c r="DG581" i="3"/>
  <c r="DI581" i="3"/>
  <c r="DG683" i="3"/>
  <c r="DH683" i="3"/>
  <c r="DF683" i="3"/>
  <c r="DJ683" i="3" s="1"/>
  <c r="DI683" i="3"/>
  <c r="EB282" i="1"/>
  <c r="DO357" i="1"/>
  <c r="DF757" i="3"/>
  <c r="DJ757" i="3" s="1"/>
  <c r="DG757" i="3"/>
  <c r="DH757" i="3"/>
  <c r="DI757" i="3"/>
  <c r="CI458" i="1"/>
  <c r="AZ521" i="1"/>
  <c r="CY501" i="1"/>
  <c r="X501" i="1"/>
  <c r="CZ501" i="1"/>
  <c r="Y501" i="1"/>
  <c r="R479" i="1"/>
  <c r="Q479" i="1"/>
  <c r="S479" i="1"/>
  <c r="DH40" i="3"/>
  <c r="DG40" i="3"/>
  <c r="DI40" i="3"/>
  <c r="DJ40" i="3" s="1"/>
  <c r="DF40" i="3"/>
  <c r="DF7" i="3"/>
  <c r="DJ7" i="3" s="1"/>
  <c r="DG7" i="3"/>
  <c r="DI7" i="3"/>
  <c r="DH7" i="3"/>
  <c r="DI158" i="3"/>
  <c r="DF158" i="3"/>
  <c r="DJ158" i="3" s="1"/>
  <c r="DG158" i="3"/>
  <c r="DH158" i="3"/>
  <c r="DH55" i="3"/>
  <c r="DF55" i="3"/>
  <c r="DG55" i="3"/>
  <c r="DJ55" i="3" s="1"/>
  <c r="DI55" i="3"/>
  <c r="DH402" i="3"/>
  <c r="DI402" i="3"/>
  <c r="DF402" i="3"/>
  <c r="DG402" i="3"/>
  <c r="DJ402" i="3" s="1"/>
  <c r="DG309" i="3"/>
  <c r="DJ309" i="3" s="1"/>
  <c r="DH309" i="3"/>
  <c r="DF309" i="3"/>
  <c r="DI309" i="3"/>
  <c r="DH492" i="3"/>
  <c r="DF492" i="3"/>
  <c r="DJ492" i="3" s="1"/>
  <c r="DG492" i="3"/>
  <c r="DI492" i="3"/>
  <c r="DH501" i="3"/>
  <c r="DI501" i="3"/>
  <c r="DG501" i="3"/>
  <c r="DF501" i="3"/>
  <c r="DJ501" i="3" s="1"/>
  <c r="DI487" i="3"/>
  <c r="DF487" i="3"/>
  <c r="DJ487" i="3" s="1"/>
  <c r="DG487" i="3"/>
  <c r="DH487" i="3"/>
  <c r="DF687" i="3"/>
  <c r="DJ687" i="3" s="1"/>
  <c r="DG687" i="3"/>
  <c r="DI687" i="3"/>
  <c r="DH687" i="3"/>
  <c r="DF691" i="3"/>
  <c r="DH691" i="3"/>
  <c r="DI691" i="3"/>
  <c r="DG691" i="3"/>
  <c r="DJ691" i="3" s="1"/>
  <c r="DI535" i="3"/>
  <c r="DG535" i="3"/>
  <c r="DF535" i="3"/>
  <c r="DJ535" i="3" s="1"/>
  <c r="DH535" i="3"/>
  <c r="DG690" i="3"/>
  <c r="DH690" i="3"/>
  <c r="DF690" i="3"/>
  <c r="DI690" i="3"/>
  <c r="DJ690" i="3" s="1"/>
  <c r="DI680" i="3"/>
  <c r="DF680" i="3"/>
  <c r="DG680" i="3"/>
  <c r="DJ680" i="3" s="1"/>
  <c r="DH680" i="3"/>
  <c r="DI749" i="3"/>
  <c r="DJ749" i="3" s="1"/>
  <c r="DF749" i="3"/>
  <c r="DG749" i="3"/>
  <c r="DH749" i="3"/>
  <c r="DI833" i="3"/>
  <c r="DF833" i="3"/>
  <c r="DJ833" i="3" s="1"/>
  <c r="DG833" i="3"/>
  <c r="DH833" i="3"/>
  <c r="DG779" i="3"/>
  <c r="DJ779" i="3" s="1"/>
  <c r="DH779" i="3"/>
  <c r="DI779" i="3"/>
  <c r="DF779" i="3"/>
  <c r="DF803" i="3"/>
  <c r="DG803" i="3"/>
  <c r="DJ803" i="3" s="1"/>
  <c r="DH803" i="3"/>
  <c r="DI803" i="3"/>
  <c r="DW63" i="1"/>
  <c r="GM37" i="1"/>
  <c r="GO37" i="1" s="1"/>
  <c r="DI864" i="3"/>
  <c r="DF864" i="3"/>
  <c r="DJ864" i="3" s="1"/>
  <c r="DG864" i="3"/>
  <c r="DH864" i="3"/>
  <c r="DG195" i="3"/>
  <c r="DF195" i="3"/>
  <c r="DH195" i="3"/>
  <c r="DI195" i="3"/>
  <c r="DJ195" i="3" s="1"/>
  <c r="DH46" i="3"/>
  <c r="DF46" i="3"/>
  <c r="DJ46" i="3" s="1"/>
  <c r="DG46" i="3"/>
  <c r="DI46" i="3"/>
  <c r="DH151" i="3"/>
  <c r="DF151" i="3"/>
  <c r="DJ151" i="3" s="1"/>
  <c r="DG151" i="3"/>
  <c r="DI151" i="3"/>
  <c r="DI805" i="3"/>
  <c r="DF805" i="3"/>
  <c r="DJ805" i="3" s="1"/>
  <c r="DG805" i="3"/>
  <c r="DH805" i="3"/>
  <c r="DH80" i="3"/>
  <c r="DF80" i="3"/>
  <c r="DI80" i="3"/>
  <c r="DG80" i="3"/>
  <c r="DJ80" i="3" s="1"/>
  <c r="GA26" i="1"/>
  <c r="ER63" i="1"/>
  <c r="U63" i="1"/>
  <c r="AH26" i="1"/>
  <c r="CP56" i="1"/>
  <c r="O56" i="1" s="1"/>
  <c r="DH191" i="3"/>
  <c r="DI191" i="3"/>
  <c r="DJ191" i="3" s="1"/>
  <c r="DF191" i="3"/>
  <c r="DG191" i="3"/>
  <c r="DF853" i="3"/>
  <c r="DJ853" i="3" s="1"/>
  <c r="DG853" i="3"/>
  <c r="DH853" i="3"/>
  <c r="DI853" i="3"/>
  <c r="CY97" i="1"/>
  <c r="X97" i="1"/>
  <c r="Y97" i="1"/>
  <c r="CZ97" i="1"/>
  <c r="AF250" i="1"/>
  <c r="GM102" i="1"/>
  <c r="CP125" i="1"/>
  <c r="O125" i="1" s="1"/>
  <c r="GM125" i="1" s="1"/>
  <c r="FR125" i="1"/>
  <c r="CP164" i="1"/>
  <c r="O164" i="1" s="1"/>
  <c r="GM164" i="1" s="1"/>
  <c r="FR164" i="1"/>
  <c r="X126" i="1"/>
  <c r="Y126" i="1"/>
  <c r="CY126" i="1"/>
  <c r="CZ126" i="1"/>
  <c r="X161" i="1"/>
  <c r="GM161" i="1" s="1"/>
  <c r="GO161" i="1" s="1"/>
  <c r="CY161" i="1"/>
  <c r="Y161" i="1"/>
  <c r="CZ161" i="1"/>
  <c r="GM214" i="1"/>
  <c r="GO214" i="1" s="1"/>
  <c r="DH455" i="3"/>
  <c r="DI455" i="3"/>
  <c r="DJ455" i="3" s="1"/>
  <c r="DF455" i="3"/>
  <c r="DG455" i="3"/>
  <c r="DF489" i="3"/>
  <c r="DG489" i="3"/>
  <c r="DJ489" i="3" s="1"/>
  <c r="DH489" i="3"/>
  <c r="DI489" i="3"/>
  <c r="CG95" i="1"/>
  <c r="AX250" i="1"/>
  <c r="AJ95" i="1"/>
  <c r="W250" i="1"/>
  <c r="DM26" i="1"/>
  <c r="P85" i="1"/>
  <c r="DF465" i="3"/>
  <c r="DG465" i="3"/>
  <c r="DJ465" i="3" s="1"/>
  <c r="DH465" i="3"/>
  <c r="DI465" i="3"/>
  <c r="CJ95" i="1"/>
  <c r="BA250" i="1"/>
  <c r="DF542" i="3"/>
  <c r="DJ542" i="3" s="1"/>
  <c r="DH542" i="3"/>
  <c r="DG542" i="3"/>
  <c r="DI542" i="3"/>
  <c r="CY208" i="1"/>
  <c r="CZ208" i="1"/>
  <c r="X208" i="1"/>
  <c r="GM208" i="1" s="1"/>
  <c r="Y208" i="1"/>
  <c r="DV357" i="1"/>
  <c r="DF574" i="3"/>
  <c r="DG574" i="3"/>
  <c r="DI574" i="3"/>
  <c r="DJ574" i="3" s="1"/>
  <c r="DH574" i="3"/>
  <c r="CY314" i="1"/>
  <c r="CZ314" i="1"/>
  <c r="X314" i="1"/>
  <c r="Y314" i="1"/>
  <c r="CP304" i="1"/>
  <c r="O304" i="1" s="1"/>
  <c r="Q422" i="1"/>
  <c r="R422" i="1"/>
  <c r="U422" i="1"/>
  <c r="DF822" i="3"/>
  <c r="DJ822" i="3" s="1"/>
  <c r="DG822" i="3"/>
  <c r="DH822" i="3"/>
  <c r="DI822" i="3"/>
  <c r="CY324" i="1"/>
  <c r="Y324" i="1"/>
  <c r="X324" i="1"/>
  <c r="CZ324" i="1"/>
  <c r="P489" i="1"/>
  <c r="Q489" i="1"/>
  <c r="R489" i="1"/>
  <c r="U489" i="1"/>
  <c r="V489" i="1"/>
  <c r="S489" i="1"/>
  <c r="GM328" i="1"/>
  <c r="GO328" i="1" s="1"/>
  <c r="FY389" i="1"/>
  <c r="EP426" i="1"/>
  <c r="DG807" i="3"/>
  <c r="DF807" i="3"/>
  <c r="DJ807" i="3" s="1"/>
  <c r="DH807" i="3"/>
  <c r="DI807" i="3"/>
  <c r="AE521" i="1"/>
  <c r="CP416" i="1"/>
  <c r="O416" i="1" s="1"/>
  <c r="P525" i="1"/>
  <c r="EG458" i="1"/>
  <c r="DF855" i="3"/>
  <c r="DJ855" i="3" s="1"/>
  <c r="DG855" i="3"/>
  <c r="DH855" i="3"/>
  <c r="DI855" i="3"/>
  <c r="DF848" i="3"/>
  <c r="DJ848" i="3" s="1"/>
  <c r="DG848" i="3"/>
  <c r="DH848" i="3"/>
  <c r="DI848" i="3"/>
  <c r="CY467" i="1"/>
  <c r="CZ467" i="1"/>
  <c r="X467" i="1"/>
  <c r="GM467" i="1" s="1"/>
  <c r="GO467" i="1" s="1"/>
  <c r="Y467" i="1"/>
  <c r="CP461" i="1"/>
  <c r="O461" i="1" s="1"/>
  <c r="EI282" i="1"/>
  <c r="P367" i="1"/>
  <c r="P473" i="1"/>
  <c r="X506" i="1"/>
  <c r="GM506" i="1" s="1"/>
  <c r="GO506" i="1" s="1"/>
  <c r="Y506" i="1"/>
  <c r="CZ506" i="1"/>
  <c r="CY506" i="1"/>
  <c r="V484" i="1"/>
  <c r="BB458" i="1"/>
  <c r="F534" i="1"/>
  <c r="R497" i="1"/>
  <c r="Q497" i="1"/>
  <c r="S497" i="1"/>
  <c r="V473" i="1"/>
  <c r="CP400" i="1"/>
  <c r="O400" i="1" s="1"/>
  <c r="GM400" i="1" s="1"/>
  <c r="GO400" i="1" s="1"/>
  <c r="U479" i="1"/>
  <c r="U509" i="1"/>
  <c r="GA458" i="1"/>
  <c r="ER521" i="1"/>
  <c r="T518" i="1"/>
  <c r="T516" i="1"/>
  <c r="DF35" i="3"/>
  <c r="DG35" i="3"/>
  <c r="DI35" i="3"/>
  <c r="DJ35" i="3" s="1"/>
  <c r="DH35" i="3"/>
  <c r="EV26" i="1"/>
  <c r="P88" i="1"/>
  <c r="EV551" i="1"/>
  <c r="FR143" i="1"/>
  <c r="CP143" i="1"/>
  <c r="O143" i="1" s="1"/>
  <c r="GM143" i="1" s="1"/>
  <c r="CY420" i="1"/>
  <c r="X420" i="1"/>
  <c r="Y420" i="1"/>
  <c r="CZ420" i="1"/>
  <c r="CY407" i="1"/>
  <c r="CZ407" i="1"/>
  <c r="Y407" i="1"/>
  <c r="X407" i="1"/>
  <c r="DF856" i="3"/>
  <c r="DJ856" i="3" s="1"/>
  <c r="DG856" i="3"/>
  <c r="DH856" i="3"/>
  <c r="DI856" i="3"/>
  <c r="S469" i="1"/>
  <c r="Q469" i="1"/>
  <c r="R469" i="1"/>
  <c r="CY464" i="1"/>
  <c r="CZ464" i="1"/>
  <c r="X464" i="1"/>
  <c r="Y464" i="1"/>
  <c r="X519" i="1"/>
  <c r="GM519" i="1" s="1"/>
  <c r="GO519" i="1" s="1"/>
  <c r="CY519" i="1"/>
  <c r="CZ519" i="1"/>
  <c r="Y519" i="1"/>
  <c r="DG107" i="3"/>
  <c r="DH107" i="3"/>
  <c r="DF107" i="3"/>
  <c r="DJ107" i="3" s="1"/>
  <c r="DI107" i="3"/>
  <c r="DG83" i="3"/>
  <c r="DI83" i="3"/>
  <c r="DF83" i="3"/>
  <c r="DJ83" i="3" s="1"/>
  <c r="DH83" i="3"/>
  <c r="DF117" i="3"/>
  <c r="DH117" i="3"/>
  <c r="DG117" i="3"/>
  <c r="DJ117" i="3" s="1"/>
  <c r="DI117" i="3"/>
  <c r="DF243" i="3"/>
  <c r="DG243" i="3"/>
  <c r="DI243" i="3"/>
  <c r="DJ243" i="3" s="1"/>
  <c r="DH243" i="3"/>
  <c r="DF101" i="3"/>
  <c r="DJ101" i="3" s="1"/>
  <c r="DI101" i="3"/>
  <c r="DH101" i="3"/>
  <c r="DG101" i="3"/>
  <c r="DF38" i="3"/>
  <c r="DG38" i="3"/>
  <c r="DJ38" i="3" s="1"/>
  <c r="DH38" i="3"/>
  <c r="DI38" i="3"/>
  <c r="DG120" i="3"/>
  <c r="DH120" i="3"/>
  <c r="DF120" i="3"/>
  <c r="DI120" i="3"/>
  <c r="DJ120" i="3" s="1"/>
  <c r="DF442" i="3"/>
  <c r="DG442" i="3"/>
  <c r="DJ442" i="3" s="1"/>
  <c r="DH442" i="3"/>
  <c r="DI442" i="3"/>
  <c r="DH485" i="3"/>
  <c r="DF485" i="3"/>
  <c r="DJ485" i="3" s="1"/>
  <c r="DG485" i="3"/>
  <c r="DI485" i="3"/>
  <c r="DF545" i="3"/>
  <c r="DH545" i="3"/>
  <c r="DG545" i="3"/>
  <c r="DI545" i="3"/>
  <c r="DJ545" i="3" s="1"/>
  <c r="DG513" i="3"/>
  <c r="DH513" i="3"/>
  <c r="DF513" i="3"/>
  <c r="DI513" i="3"/>
  <c r="DJ513" i="3" s="1"/>
  <c r="DF572" i="3"/>
  <c r="DH572" i="3"/>
  <c r="DI572" i="3"/>
  <c r="DJ572" i="3" s="1"/>
  <c r="DG572" i="3"/>
  <c r="DH582" i="3"/>
  <c r="DF582" i="3"/>
  <c r="DG582" i="3"/>
  <c r="DI582" i="3"/>
  <c r="DJ582" i="3" s="1"/>
  <c r="DG554" i="3"/>
  <c r="DH554" i="3"/>
  <c r="DI554" i="3"/>
  <c r="DF554" i="3"/>
  <c r="DJ554" i="3" s="1"/>
  <c r="DF484" i="3"/>
  <c r="DJ484" i="3" s="1"/>
  <c r="DI484" i="3"/>
  <c r="DG484" i="3"/>
  <c r="DH484" i="3"/>
  <c r="DG595" i="3"/>
  <c r="DF595" i="3"/>
  <c r="DH595" i="3"/>
  <c r="DI595" i="3"/>
  <c r="DJ595" i="3" s="1"/>
  <c r="DH698" i="3"/>
  <c r="DI698" i="3"/>
  <c r="DF698" i="3"/>
  <c r="DJ698" i="3" s="1"/>
  <c r="DG698" i="3"/>
  <c r="DH658" i="3"/>
  <c r="DI658" i="3"/>
  <c r="DF658" i="3"/>
  <c r="DG658" i="3"/>
  <c r="DJ658" i="3" s="1"/>
  <c r="DF528" i="3"/>
  <c r="DG528" i="3"/>
  <c r="DJ528" i="3" s="1"/>
  <c r="DI528" i="3"/>
  <c r="DH528" i="3"/>
  <c r="DF752" i="3"/>
  <c r="DG752" i="3"/>
  <c r="DJ752" i="3" s="1"/>
  <c r="DH752" i="3"/>
  <c r="DI752" i="3"/>
  <c r="DI782" i="3"/>
  <c r="DF782" i="3"/>
  <c r="DJ782" i="3" s="1"/>
  <c r="DG782" i="3"/>
  <c r="DH782" i="3"/>
  <c r="DF722" i="3"/>
  <c r="DG722" i="3"/>
  <c r="DJ722" i="3" s="1"/>
  <c r="DH722" i="3"/>
  <c r="DI722" i="3"/>
  <c r="DF718" i="3"/>
  <c r="DJ718" i="3" s="1"/>
  <c r="DG718" i="3"/>
  <c r="DH718" i="3"/>
  <c r="DI718" i="3"/>
  <c r="DG755" i="3"/>
  <c r="DH755" i="3"/>
  <c r="DI755" i="3"/>
  <c r="DF755" i="3"/>
  <c r="DJ755" i="3" s="1"/>
  <c r="DF714" i="3"/>
  <c r="DJ714" i="3" s="1"/>
  <c r="DG714" i="3"/>
  <c r="DH714" i="3"/>
  <c r="DI714" i="3"/>
  <c r="DH783" i="3"/>
  <c r="DI783" i="3"/>
  <c r="DF783" i="3"/>
  <c r="DJ783" i="3" s="1"/>
  <c r="DG783" i="3"/>
  <c r="DF845" i="3"/>
  <c r="DG845" i="3"/>
  <c r="DJ845" i="3" s="1"/>
  <c r="DH845" i="3"/>
  <c r="DI845" i="3"/>
  <c r="CY47" i="1"/>
  <c r="CZ47" i="1"/>
  <c r="X47" i="1"/>
  <c r="GM47" i="1" s="1"/>
  <c r="GO47" i="1" s="1"/>
  <c r="Y47" i="1"/>
  <c r="DF724" i="3"/>
  <c r="DJ724" i="3" s="1"/>
  <c r="DH724" i="3"/>
  <c r="DI724" i="3"/>
  <c r="DG724" i="3"/>
  <c r="DF65" i="3"/>
  <c r="DJ65" i="3" s="1"/>
  <c r="DH65" i="3"/>
  <c r="DI65" i="3"/>
  <c r="DG65" i="3"/>
  <c r="DF867" i="3"/>
  <c r="DJ867" i="3" s="1"/>
  <c r="DG867" i="3"/>
  <c r="DH867" i="3"/>
  <c r="DI867" i="3"/>
  <c r="DF44" i="3"/>
  <c r="DJ44" i="3" s="1"/>
  <c r="DH44" i="3"/>
  <c r="DI44" i="3"/>
  <c r="DG44" i="3"/>
  <c r="DH113" i="3"/>
  <c r="DF113" i="3"/>
  <c r="DJ113" i="3" s="1"/>
  <c r="DG113" i="3"/>
  <c r="DI113" i="3"/>
  <c r="DI739" i="3"/>
  <c r="DF739" i="3"/>
  <c r="DJ739" i="3" s="1"/>
  <c r="DG739" i="3"/>
  <c r="DH739" i="3"/>
  <c r="X48" i="1"/>
  <c r="Y48" i="1"/>
  <c r="CY48" i="1"/>
  <c r="CZ48" i="1"/>
  <c r="DF145" i="3"/>
  <c r="DG145" i="3"/>
  <c r="DJ145" i="3" s="1"/>
  <c r="DH145" i="3"/>
  <c r="DI145" i="3"/>
  <c r="DI857" i="3"/>
  <c r="DF857" i="3"/>
  <c r="DJ857" i="3" s="1"/>
  <c r="DG857" i="3"/>
  <c r="DH857" i="3"/>
  <c r="DF792" i="3"/>
  <c r="DJ792" i="3" s="1"/>
  <c r="DG792" i="3"/>
  <c r="DI792" i="3"/>
  <c r="DH792" i="3"/>
  <c r="DF716" i="3"/>
  <c r="DJ716" i="3" s="1"/>
  <c r="DH716" i="3"/>
  <c r="DI716" i="3"/>
  <c r="DG716" i="3"/>
  <c r="EH26" i="1"/>
  <c r="P72" i="1"/>
  <c r="FR26" i="1"/>
  <c r="FY63" i="1"/>
  <c r="EI63" i="1"/>
  <c r="DG165" i="3"/>
  <c r="DJ165" i="3" s="1"/>
  <c r="DH165" i="3"/>
  <c r="DF165" i="3"/>
  <c r="DI165" i="3"/>
  <c r="CP139" i="1"/>
  <c r="O139" i="1" s="1"/>
  <c r="FR139" i="1"/>
  <c r="AI95" i="1"/>
  <c r="V250" i="1"/>
  <c r="CP174" i="1"/>
  <c r="O174" i="1" s="1"/>
  <c r="GM174" i="1" s="1"/>
  <c r="GO174" i="1" s="1"/>
  <c r="GM155" i="1"/>
  <c r="GO155" i="1" s="1"/>
  <c r="DF481" i="3"/>
  <c r="DG481" i="3"/>
  <c r="DJ481" i="3" s="1"/>
  <c r="DH481" i="3"/>
  <c r="DI481" i="3"/>
  <c r="GM142" i="1"/>
  <c r="GO142" i="1" s="1"/>
  <c r="CZ199" i="1"/>
  <c r="X199" i="1"/>
  <c r="Y199" i="1"/>
  <c r="CY199" i="1"/>
  <c r="DF488" i="3"/>
  <c r="DG488" i="3"/>
  <c r="DH488" i="3"/>
  <c r="DI488" i="3"/>
  <c r="DJ488" i="3" s="1"/>
  <c r="BD95" i="1"/>
  <c r="F275" i="1"/>
  <c r="BD551" i="1"/>
  <c r="CZ177" i="1"/>
  <c r="X177" i="1"/>
  <c r="Y177" i="1"/>
  <c r="CY177" i="1"/>
  <c r="GM200" i="1"/>
  <c r="GM219" i="1"/>
  <c r="GO219" i="1" s="1"/>
  <c r="AS95" i="1"/>
  <c r="F267" i="1"/>
  <c r="DG538" i="3"/>
  <c r="DI538" i="3"/>
  <c r="DJ538" i="3" s="1"/>
  <c r="DF538" i="3"/>
  <c r="DH538" i="3"/>
  <c r="CZ304" i="1"/>
  <c r="X304" i="1"/>
  <c r="Y304" i="1"/>
  <c r="CY304" i="1"/>
  <c r="DF526" i="3"/>
  <c r="DJ526" i="3" s="1"/>
  <c r="DG526" i="3"/>
  <c r="DI526" i="3"/>
  <c r="DH526" i="3"/>
  <c r="DF577" i="3"/>
  <c r="DH577" i="3"/>
  <c r="DG577" i="3"/>
  <c r="DI577" i="3"/>
  <c r="DJ577" i="3" s="1"/>
  <c r="CP236" i="1"/>
  <c r="O236" i="1" s="1"/>
  <c r="GM236" i="1" s="1"/>
  <c r="GO236" i="1" s="1"/>
  <c r="DG696" i="3"/>
  <c r="DF696" i="3"/>
  <c r="DJ696" i="3" s="1"/>
  <c r="DH696" i="3"/>
  <c r="DI696" i="3"/>
  <c r="DF667" i="3"/>
  <c r="DJ667" i="3" s="1"/>
  <c r="DH667" i="3"/>
  <c r="DI667" i="3"/>
  <c r="DG667" i="3"/>
  <c r="DF589" i="3"/>
  <c r="DH589" i="3"/>
  <c r="DG589" i="3"/>
  <c r="DJ589" i="3" s="1"/>
  <c r="DI589" i="3"/>
  <c r="AG426" i="1"/>
  <c r="DF821" i="3"/>
  <c r="DJ821" i="3" s="1"/>
  <c r="DG821" i="3"/>
  <c r="DH821" i="3"/>
  <c r="DI821" i="3"/>
  <c r="DF708" i="3"/>
  <c r="DJ708" i="3" s="1"/>
  <c r="DG708" i="3"/>
  <c r="DI708" i="3"/>
  <c r="DH708" i="3"/>
  <c r="DF742" i="3"/>
  <c r="DJ742" i="3" s="1"/>
  <c r="DG742" i="3"/>
  <c r="DH742" i="3"/>
  <c r="DI742" i="3"/>
  <c r="EK282" i="1"/>
  <c r="P374" i="1"/>
  <c r="V413" i="1"/>
  <c r="AI426" i="1" s="1"/>
  <c r="DH810" i="3"/>
  <c r="DF810" i="3"/>
  <c r="DJ810" i="3" s="1"/>
  <c r="DG810" i="3"/>
  <c r="DI810" i="3"/>
  <c r="S466" i="1"/>
  <c r="Q466" i="1"/>
  <c r="R466" i="1"/>
  <c r="CY313" i="1"/>
  <c r="CZ313" i="1"/>
  <c r="X313" i="1"/>
  <c r="Y313" i="1"/>
  <c r="V479" i="1"/>
  <c r="T469" i="1"/>
  <c r="P471" i="1"/>
  <c r="Q471" i="1"/>
  <c r="R471" i="1"/>
  <c r="S471" i="1"/>
  <c r="U471" i="1"/>
  <c r="X416" i="1"/>
  <c r="Y416" i="1"/>
  <c r="CY416" i="1"/>
  <c r="CZ416" i="1"/>
  <c r="W422" i="1"/>
  <c r="AS389" i="1"/>
  <c r="F443" i="1"/>
  <c r="R414" i="1"/>
  <c r="DW426" i="1" s="1"/>
  <c r="S414" i="1"/>
  <c r="DX426" i="1" s="1"/>
  <c r="U414" i="1"/>
  <c r="DZ426" i="1" s="1"/>
  <c r="Q414" i="1"/>
  <c r="GX414" i="1"/>
  <c r="P414" i="1"/>
  <c r="W469" i="1"/>
  <c r="CY495" i="1"/>
  <c r="CZ495" i="1"/>
  <c r="X495" i="1"/>
  <c r="GM495" i="1" s="1"/>
  <c r="GO495" i="1" s="1"/>
  <c r="Y495" i="1"/>
  <c r="EI458" i="1"/>
  <c r="P531" i="1"/>
  <c r="AS458" i="1"/>
  <c r="F538" i="1"/>
  <c r="DF178" i="3"/>
  <c r="DJ178" i="3" s="1"/>
  <c r="DG178" i="3"/>
  <c r="DH178" i="3"/>
  <c r="DI178" i="3"/>
  <c r="DI249" i="3"/>
  <c r="DJ249" i="3" s="1"/>
  <c r="DF249" i="3"/>
  <c r="DG249" i="3"/>
  <c r="DH249" i="3"/>
  <c r="DF763" i="3"/>
  <c r="DG763" i="3"/>
  <c r="DI763" i="3"/>
  <c r="DJ763" i="3" s="1"/>
  <c r="DH763" i="3"/>
  <c r="R498" i="1"/>
  <c r="S498" i="1"/>
  <c r="Q498" i="1"/>
  <c r="DF844" i="3"/>
  <c r="DG844" i="3"/>
  <c r="DH844" i="3"/>
  <c r="DI844" i="3"/>
  <c r="DJ844" i="3" s="1"/>
  <c r="P492" i="1"/>
  <c r="CP492" i="1" s="1"/>
  <c r="O492" i="1" s="1"/>
  <c r="Q492" i="1"/>
  <c r="R492" i="1"/>
  <c r="U492" i="1"/>
  <c r="W492" i="1"/>
  <c r="S492" i="1"/>
  <c r="V492" i="1"/>
  <c r="X504" i="1"/>
  <c r="Y504" i="1"/>
  <c r="CZ504" i="1"/>
  <c r="CY504" i="1"/>
  <c r="R518" i="1"/>
  <c r="GX518" i="1"/>
  <c r="P518" i="1"/>
  <c r="Q518" i="1"/>
  <c r="AU458" i="1"/>
  <c r="F540" i="1"/>
  <c r="DG134" i="3"/>
  <c r="DI134" i="3"/>
  <c r="DH134" i="3"/>
  <c r="DF134" i="3"/>
  <c r="DJ134" i="3" s="1"/>
  <c r="DG136" i="3"/>
  <c r="DJ136" i="3" s="1"/>
  <c r="DI136" i="3"/>
  <c r="DF136" i="3"/>
  <c r="DH136" i="3"/>
  <c r="DH307" i="3"/>
  <c r="DF307" i="3"/>
  <c r="DG307" i="3"/>
  <c r="DJ307" i="3" s="1"/>
  <c r="DI307" i="3"/>
  <c r="DH388" i="3"/>
  <c r="DI388" i="3"/>
  <c r="DJ388" i="3" s="1"/>
  <c r="DF388" i="3"/>
  <c r="DG388" i="3"/>
  <c r="DF48" i="3"/>
  <c r="DJ48" i="3" s="1"/>
  <c r="DI48" i="3"/>
  <c r="DH48" i="3"/>
  <c r="DG48" i="3"/>
  <c r="DG6" i="3"/>
  <c r="DJ6" i="3" s="1"/>
  <c r="DH6" i="3"/>
  <c r="DF6" i="3"/>
  <c r="DI6" i="3"/>
  <c r="DF74" i="3"/>
  <c r="DI74" i="3"/>
  <c r="DG74" i="3"/>
  <c r="DJ74" i="3" s="1"/>
  <c r="DH74" i="3"/>
  <c r="DG53" i="3"/>
  <c r="DH53" i="3"/>
  <c r="DI53" i="3"/>
  <c r="DF53" i="3"/>
  <c r="DJ53" i="3" s="1"/>
  <c r="DG88" i="3"/>
  <c r="DI88" i="3"/>
  <c r="DF88" i="3"/>
  <c r="DJ88" i="3" s="1"/>
  <c r="DH88" i="3"/>
  <c r="DF42" i="3"/>
  <c r="DG42" i="3"/>
  <c r="DJ42" i="3" s="1"/>
  <c r="DH42" i="3"/>
  <c r="DI42" i="3"/>
  <c r="DG187" i="3"/>
  <c r="DF187" i="3"/>
  <c r="DH187" i="3"/>
  <c r="DI187" i="3"/>
  <c r="DJ187" i="3" s="1"/>
  <c r="DG62" i="3"/>
  <c r="DH62" i="3"/>
  <c r="DI62" i="3"/>
  <c r="DF62" i="3"/>
  <c r="DJ62" i="3" s="1"/>
  <c r="DI166" i="3"/>
  <c r="DF166" i="3"/>
  <c r="DJ166" i="3" s="1"/>
  <c r="DG166" i="3"/>
  <c r="DH166" i="3"/>
  <c r="DG194" i="3"/>
  <c r="DF194" i="3"/>
  <c r="DJ194" i="3" s="1"/>
  <c r="DH194" i="3"/>
  <c r="DI194" i="3"/>
  <c r="DF234" i="3"/>
  <c r="DH234" i="3"/>
  <c r="DI234" i="3"/>
  <c r="DG234" i="3"/>
  <c r="DJ234" i="3" s="1"/>
  <c r="DF325" i="3"/>
  <c r="DG325" i="3"/>
  <c r="DJ325" i="3" s="1"/>
  <c r="DH325" i="3"/>
  <c r="DI325" i="3"/>
  <c r="DI494" i="3"/>
  <c r="DF494" i="3"/>
  <c r="DJ494" i="3" s="1"/>
  <c r="DG494" i="3"/>
  <c r="DH494" i="3"/>
  <c r="DF592" i="3"/>
  <c r="DH592" i="3"/>
  <c r="DG592" i="3"/>
  <c r="DJ592" i="3" s="1"/>
  <c r="DI592" i="3"/>
  <c r="DF661" i="3"/>
  <c r="DJ661" i="3" s="1"/>
  <c r="DG661" i="3"/>
  <c r="DI661" i="3"/>
  <c r="DH661" i="3"/>
  <c r="DF762" i="3"/>
  <c r="DJ762" i="3" s="1"/>
  <c r="DH762" i="3"/>
  <c r="DI762" i="3"/>
  <c r="DG762" i="3"/>
  <c r="DF743" i="3"/>
  <c r="DJ743" i="3" s="1"/>
  <c r="DG743" i="3"/>
  <c r="DH743" i="3"/>
  <c r="DI743" i="3"/>
  <c r="DF730" i="3"/>
  <c r="DJ730" i="3" s="1"/>
  <c r="DG730" i="3"/>
  <c r="DH730" i="3"/>
  <c r="DI730" i="3"/>
  <c r="DG657" i="3"/>
  <c r="DI657" i="3"/>
  <c r="DJ657" i="3" s="1"/>
  <c r="DF657" i="3"/>
  <c r="DH657" i="3"/>
  <c r="DF860" i="3"/>
  <c r="DG860" i="3"/>
  <c r="DJ860" i="3" s="1"/>
  <c r="DH860" i="3"/>
  <c r="DI860" i="3"/>
  <c r="CP34" i="1"/>
  <c r="O34" i="1" s="1"/>
  <c r="DF768" i="3"/>
  <c r="DJ768" i="3" s="1"/>
  <c r="DH768" i="3"/>
  <c r="DI768" i="3"/>
  <c r="DG768" i="3"/>
  <c r="CY40" i="1"/>
  <c r="CZ40" i="1"/>
  <c r="X40" i="1"/>
  <c r="GM40" i="1" s="1"/>
  <c r="GO40" i="1" s="1"/>
  <c r="Y40" i="1"/>
  <c r="DF54" i="3"/>
  <c r="DG54" i="3"/>
  <c r="DH54" i="3"/>
  <c r="DI54" i="3"/>
  <c r="DJ54" i="3" s="1"/>
  <c r="DF774" i="3"/>
  <c r="DJ774" i="3" s="1"/>
  <c r="DG774" i="3"/>
  <c r="DH774" i="3"/>
  <c r="DI774" i="3"/>
  <c r="DF795" i="3"/>
  <c r="DJ795" i="3" s="1"/>
  <c r="DG795" i="3"/>
  <c r="DH795" i="3"/>
  <c r="DI795" i="3"/>
  <c r="GM39" i="1"/>
  <c r="GO39" i="1" s="1"/>
  <c r="GM112" i="1"/>
  <c r="X138" i="1"/>
  <c r="Y138" i="1"/>
  <c r="CY138" i="1"/>
  <c r="CZ138" i="1"/>
  <c r="GM152" i="1"/>
  <c r="GO152" i="1" s="1"/>
  <c r="CY115" i="1"/>
  <c r="X115" i="1"/>
  <c r="Y115" i="1"/>
  <c r="GM115" i="1" s="1"/>
  <c r="CZ115" i="1"/>
  <c r="FR229" i="1"/>
  <c r="CP229" i="1"/>
  <c r="O229" i="1" s="1"/>
  <c r="GM229" i="1" s="1"/>
  <c r="DG496" i="3"/>
  <c r="DH496" i="3"/>
  <c r="DI496" i="3"/>
  <c r="DF496" i="3"/>
  <c r="DJ496" i="3" s="1"/>
  <c r="X108" i="1"/>
  <c r="Y108" i="1"/>
  <c r="GM108" i="1" s="1"/>
  <c r="GO108" i="1" s="1"/>
  <c r="CY108" i="1"/>
  <c r="CZ108" i="1"/>
  <c r="DF502" i="3"/>
  <c r="DG502" i="3"/>
  <c r="DH502" i="3"/>
  <c r="DI502" i="3"/>
  <c r="DJ502" i="3" s="1"/>
  <c r="X195" i="1"/>
  <c r="Y195" i="1"/>
  <c r="CZ195" i="1"/>
  <c r="CY195" i="1"/>
  <c r="FR231" i="1"/>
  <c r="CP231" i="1"/>
  <c r="O231" i="1" s="1"/>
  <c r="GM231" i="1" s="1"/>
  <c r="CZ215" i="1"/>
  <c r="Y215" i="1"/>
  <c r="GM215" i="1" s="1"/>
  <c r="GO215" i="1" s="1"/>
  <c r="X215" i="1"/>
  <c r="CY215" i="1"/>
  <c r="DH529" i="3"/>
  <c r="DI529" i="3"/>
  <c r="DJ529" i="3" s="1"/>
  <c r="DF529" i="3"/>
  <c r="DG529" i="3"/>
  <c r="GM220" i="1"/>
  <c r="GO220" i="1" s="1"/>
  <c r="CP185" i="1"/>
  <c r="O185" i="1" s="1"/>
  <c r="GM185" i="1" s="1"/>
  <c r="GO185" i="1" s="1"/>
  <c r="FR221" i="1"/>
  <c r="CP221" i="1"/>
  <c r="O221" i="1" s="1"/>
  <c r="Y246" i="1"/>
  <c r="CY246" i="1"/>
  <c r="CZ246" i="1"/>
  <c r="X246" i="1"/>
  <c r="GM246" i="1" s="1"/>
  <c r="DF524" i="3"/>
  <c r="DI524" i="3"/>
  <c r="DJ524" i="3" s="1"/>
  <c r="DG524" i="3"/>
  <c r="DH524" i="3"/>
  <c r="DF584" i="3"/>
  <c r="DJ584" i="3" s="1"/>
  <c r="DH584" i="3"/>
  <c r="DG584" i="3"/>
  <c r="DI584" i="3"/>
  <c r="DH578" i="3"/>
  <c r="DI578" i="3"/>
  <c r="DF578" i="3"/>
  <c r="DG578" i="3"/>
  <c r="DJ578" i="3" s="1"/>
  <c r="GM324" i="1"/>
  <c r="GO324" i="1" s="1"/>
  <c r="DF546" i="3"/>
  <c r="DH546" i="3"/>
  <c r="DI546" i="3"/>
  <c r="DG546" i="3"/>
  <c r="DJ546" i="3" s="1"/>
  <c r="CP399" i="1"/>
  <c r="O399" i="1" s="1"/>
  <c r="DI664" i="3"/>
  <c r="DF664" i="3"/>
  <c r="DG664" i="3"/>
  <c r="DJ664" i="3" s="1"/>
  <c r="DH664" i="3"/>
  <c r="DH590" i="3"/>
  <c r="DF590" i="3"/>
  <c r="DG590" i="3"/>
  <c r="DJ590" i="3" s="1"/>
  <c r="DI590" i="3"/>
  <c r="CG426" i="1"/>
  <c r="DG825" i="3"/>
  <c r="DF825" i="3"/>
  <c r="DJ825" i="3" s="1"/>
  <c r="DH825" i="3"/>
  <c r="DI825" i="3"/>
  <c r="CP313" i="1"/>
  <c r="O313" i="1" s="1"/>
  <c r="GM313" i="1" s="1"/>
  <c r="GO313" i="1" s="1"/>
  <c r="CP401" i="1"/>
  <c r="O401" i="1" s="1"/>
  <c r="GM401" i="1" s="1"/>
  <c r="GO401" i="1" s="1"/>
  <c r="DF736" i="3"/>
  <c r="DG736" i="3"/>
  <c r="DJ736" i="3" s="1"/>
  <c r="DI736" i="3"/>
  <c r="DH736" i="3"/>
  <c r="DG811" i="3"/>
  <c r="DI811" i="3"/>
  <c r="DF811" i="3"/>
  <c r="DJ811" i="3" s="1"/>
  <c r="DH811" i="3"/>
  <c r="DY426" i="1"/>
  <c r="AQ282" i="1"/>
  <c r="F367" i="1"/>
  <c r="AE426" i="1"/>
  <c r="CY405" i="1"/>
  <c r="CZ405" i="1"/>
  <c r="Y405" i="1"/>
  <c r="X405" i="1"/>
  <c r="GM481" i="1"/>
  <c r="GO481" i="1" s="1"/>
  <c r="FY458" i="1"/>
  <c r="EP521" i="1"/>
  <c r="GX469" i="1"/>
  <c r="P465" i="1"/>
  <c r="Q465" i="1"/>
  <c r="DV521" i="1" s="1"/>
  <c r="R465" i="1"/>
  <c r="U465" i="1"/>
  <c r="DZ521" i="1" s="1"/>
  <c r="S465" i="1"/>
  <c r="V465" i="1"/>
  <c r="EA521" i="1" s="1"/>
  <c r="Q418" i="1"/>
  <c r="R418" i="1"/>
  <c r="U418" i="1"/>
  <c r="CP463" i="1"/>
  <c r="O463" i="1" s="1"/>
  <c r="W498" i="1"/>
  <c r="P418" i="1"/>
  <c r="Y514" i="1"/>
  <c r="CY514" i="1"/>
  <c r="CZ514" i="1"/>
  <c r="X514" i="1"/>
  <c r="CP485" i="1"/>
  <c r="O485" i="1" s="1"/>
  <c r="P422" i="1"/>
  <c r="DF776" i="3"/>
  <c r="DG776" i="3"/>
  <c r="DJ776" i="3" s="1"/>
  <c r="DI776" i="3"/>
  <c r="DH776" i="3"/>
  <c r="DF711" i="3"/>
  <c r="DG711" i="3"/>
  <c r="DI711" i="3"/>
  <c r="DJ711" i="3" s="1"/>
  <c r="DH711" i="3"/>
  <c r="GM472" i="1"/>
  <c r="GO472" i="1" s="1"/>
  <c r="Q499" i="1"/>
  <c r="R499" i="1"/>
  <c r="S499" i="1"/>
  <c r="CP499" i="1" s="1"/>
  <c r="O499" i="1" s="1"/>
  <c r="U499" i="1"/>
  <c r="W499" i="1"/>
  <c r="CP501" i="1"/>
  <c r="O501" i="1" s="1"/>
  <c r="GM501" i="1" s="1"/>
  <c r="GO501" i="1" s="1"/>
  <c r="CY394" i="1"/>
  <c r="X394" i="1"/>
  <c r="Y394" i="1"/>
  <c r="CZ394" i="1"/>
  <c r="S463" i="1"/>
  <c r="DG246" i="3"/>
  <c r="DH246" i="3"/>
  <c r="DF246" i="3"/>
  <c r="DI246" i="3"/>
  <c r="DJ246" i="3" s="1"/>
  <c r="DF732" i="3"/>
  <c r="DJ732" i="3" s="1"/>
  <c r="DH732" i="3"/>
  <c r="DI732" i="3"/>
  <c r="DG732" i="3"/>
  <c r="CY162" i="1"/>
  <c r="CZ162" i="1"/>
  <c r="X162" i="1"/>
  <c r="Y162" i="1"/>
  <c r="DG836" i="3"/>
  <c r="DH836" i="3"/>
  <c r="DI836" i="3"/>
  <c r="DF836" i="3"/>
  <c r="DJ836" i="3" s="1"/>
  <c r="DH740" i="3"/>
  <c r="DI740" i="3"/>
  <c r="DG740" i="3"/>
  <c r="DF740" i="3"/>
  <c r="DJ740" i="3" s="1"/>
  <c r="X118" i="1"/>
  <c r="GM118" i="1" s="1"/>
  <c r="GO118" i="1" s="1"/>
  <c r="Y118" i="1"/>
  <c r="CY118" i="1"/>
  <c r="CZ118" i="1"/>
  <c r="AG26" i="1"/>
  <c r="T63" i="1"/>
  <c r="GM109" i="1"/>
  <c r="CY98" i="1"/>
  <c r="Y98" i="1"/>
  <c r="CZ98" i="1"/>
  <c r="X98" i="1"/>
  <c r="CP144" i="1"/>
  <c r="O144" i="1" s="1"/>
  <c r="GM144" i="1" s="1"/>
  <c r="FR144" i="1"/>
  <c r="GM136" i="1"/>
  <c r="GO136" i="1" s="1"/>
  <c r="CZ153" i="1"/>
  <c r="X153" i="1"/>
  <c r="GM153" i="1" s="1"/>
  <c r="Y153" i="1"/>
  <c r="CY153" i="1"/>
  <c r="DF482" i="3"/>
  <c r="DG482" i="3"/>
  <c r="DJ482" i="3" s="1"/>
  <c r="DH482" i="3"/>
  <c r="DI482" i="3"/>
  <c r="CP285" i="1"/>
  <c r="O285" i="1" s="1"/>
  <c r="DU357" i="1"/>
  <c r="AE282" i="1"/>
  <c r="R357" i="1"/>
  <c r="FR95" i="1"/>
  <c r="EI250" i="1"/>
  <c r="CZ294" i="1"/>
  <c r="X294" i="1"/>
  <c r="Y294" i="1"/>
  <c r="CY294" i="1"/>
  <c r="CP294" i="1"/>
  <c r="O294" i="1" s="1"/>
  <c r="AJ282" i="1"/>
  <c r="W357" i="1"/>
  <c r="DG699" i="3"/>
  <c r="DH699" i="3"/>
  <c r="DF699" i="3"/>
  <c r="DJ699" i="3" s="1"/>
  <c r="DI699" i="3"/>
  <c r="DU426" i="1"/>
  <c r="CP394" i="1"/>
  <c r="O394" i="1" s="1"/>
  <c r="GM341" i="1"/>
  <c r="GO341" i="1" s="1"/>
  <c r="AQ95" i="1"/>
  <c r="F260" i="1"/>
  <c r="CY322" i="1"/>
  <c r="CZ322" i="1"/>
  <c r="X322" i="1"/>
  <c r="Y322" i="1"/>
  <c r="Y306" i="1"/>
  <c r="X306" i="1"/>
  <c r="CY306" i="1"/>
  <c r="CZ306" i="1"/>
  <c r="Y399" i="1"/>
  <c r="CZ399" i="1"/>
  <c r="CY399" i="1"/>
  <c r="X399" i="1"/>
  <c r="AG282" i="1"/>
  <c r="T357" i="1"/>
  <c r="Y338" i="1"/>
  <c r="X338" i="1"/>
  <c r="GM338" i="1" s="1"/>
  <c r="GO338" i="1" s="1"/>
  <c r="CY338" i="1"/>
  <c r="CZ338" i="1"/>
  <c r="DG702" i="3"/>
  <c r="DJ702" i="3" s="1"/>
  <c r="DI702" i="3"/>
  <c r="DF702" i="3"/>
  <c r="DH702" i="3"/>
  <c r="DH801" i="3"/>
  <c r="DF801" i="3"/>
  <c r="DG801" i="3"/>
  <c r="DI801" i="3"/>
  <c r="DJ801" i="3" s="1"/>
  <c r="CY412" i="1"/>
  <c r="X412" i="1"/>
  <c r="Y412" i="1"/>
  <c r="CZ412" i="1"/>
  <c r="T498" i="1"/>
  <c r="CP347" i="1"/>
  <c r="O347" i="1" s="1"/>
  <c r="GX471" i="1"/>
  <c r="DG791" i="3"/>
  <c r="DH791" i="3"/>
  <c r="DF791" i="3"/>
  <c r="DJ791" i="3" s="1"/>
  <c r="DI791" i="3"/>
  <c r="CY491" i="1"/>
  <c r="CZ491" i="1"/>
  <c r="X491" i="1"/>
  <c r="GM491" i="1" s="1"/>
  <c r="GO491" i="1" s="1"/>
  <c r="Y491" i="1"/>
  <c r="X512" i="1"/>
  <c r="CZ512" i="1"/>
  <c r="Y512" i="1"/>
  <c r="CY512" i="1"/>
  <c r="T492" i="1"/>
  <c r="GM487" i="1"/>
  <c r="GO487" i="1" s="1"/>
  <c r="CP405" i="1"/>
  <c r="O405" i="1" s="1"/>
  <c r="GM405" i="1" s="1"/>
  <c r="GO405" i="1" s="1"/>
  <c r="DG784" i="3"/>
  <c r="DH784" i="3"/>
  <c r="DI784" i="3"/>
  <c r="DF784" i="3"/>
  <c r="DJ784" i="3" s="1"/>
  <c r="U493" i="1"/>
  <c r="W486" i="1"/>
  <c r="GX493" i="1"/>
  <c r="T479" i="1"/>
  <c r="V516" i="1"/>
  <c r="DG110" i="3"/>
  <c r="DJ110" i="3" s="1"/>
  <c r="DF110" i="3"/>
  <c r="DH110" i="3"/>
  <c r="DI110" i="3"/>
  <c r="DG552" i="3"/>
  <c r="DJ552" i="3" s="1"/>
  <c r="DI552" i="3"/>
  <c r="DF552" i="3"/>
  <c r="DH552" i="3"/>
  <c r="DI543" i="3"/>
  <c r="DG543" i="3"/>
  <c r="DF543" i="3"/>
  <c r="DJ543" i="3" s="1"/>
  <c r="DH543" i="3"/>
  <c r="DI697" i="3"/>
  <c r="DF697" i="3"/>
  <c r="DJ697" i="3" s="1"/>
  <c r="DG697" i="3"/>
  <c r="DH697" i="3"/>
  <c r="DH865" i="3"/>
  <c r="DI865" i="3"/>
  <c r="DF865" i="3"/>
  <c r="DJ865" i="3" s="1"/>
  <c r="DG865" i="3"/>
  <c r="DG460" i="3"/>
  <c r="DJ460" i="3" s="1"/>
  <c r="DH460" i="3"/>
  <c r="DF460" i="3"/>
  <c r="DI460" i="3"/>
  <c r="GM171" i="1"/>
  <c r="AO282" i="1"/>
  <c r="F361" i="1"/>
  <c r="DG114" i="3"/>
  <c r="DF114" i="3"/>
  <c r="DJ114" i="3" s="1"/>
  <c r="DI114" i="3"/>
  <c r="DH114" i="3"/>
  <c r="DI45" i="3"/>
  <c r="DF45" i="3"/>
  <c r="DJ45" i="3" s="1"/>
  <c r="DG45" i="3"/>
  <c r="DH45" i="3"/>
  <c r="DI96" i="3"/>
  <c r="DF96" i="3"/>
  <c r="DJ96" i="3" s="1"/>
  <c r="DH96" i="3"/>
  <c r="DG96" i="3"/>
  <c r="DH593" i="3"/>
  <c r="DF593" i="3"/>
  <c r="DG593" i="3"/>
  <c r="DI593" i="3"/>
  <c r="DJ593" i="3" s="1"/>
  <c r="DF669" i="3"/>
  <c r="DJ669" i="3" s="1"/>
  <c r="DG669" i="3"/>
  <c r="DI669" i="3"/>
  <c r="DH669" i="3"/>
  <c r="DF780" i="3"/>
  <c r="DJ780" i="3" s="1"/>
  <c r="DG780" i="3"/>
  <c r="DH780" i="3"/>
  <c r="DI780" i="3"/>
  <c r="DF814" i="3"/>
  <c r="DJ814" i="3" s="1"/>
  <c r="DG814" i="3"/>
  <c r="DH814" i="3"/>
  <c r="DI814" i="3"/>
  <c r="DG169" i="3"/>
  <c r="DJ169" i="3" s="1"/>
  <c r="DF169" i="3"/>
  <c r="DH169" i="3"/>
  <c r="DI169" i="3"/>
  <c r="DF130" i="3"/>
  <c r="DG130" i="3"/>
  <c r="DJ130" i="3" s="1"/>
  <c r="DH130" i="3"/>
  <c r="DI130" i="3"/>
  <c r="DI184" i="3"/>
  <c r="DF184" i="3"/>
  <c r="DJ184" i="3" s="1"/>
  <c r="DG184" i="3"/>
  <c r="DH184" i="3"/>
  <c r="DH103" i="3"/>
  <c r="DG103" i="3"/>
  <c r="DI103" i="3"/>
  <c r="DJ103" i="3" s="1"/>
  <c r="DF103" i="3"/>
  <c r="DI192" i="3"/>
  <c r="DF192" i="3"/>
  <c r="DG192" i="3"/>
  <c r="DJ192" i="3" s="1"/>
  <c r="DH192" i="3"/>
  <c r="DH133" i="3"/>
  <c r="DF133" i="3"/>
  <c r="DJ133" i="3" s="1"/>
  <c r="DI133" i="3"/>
  <c r="DG133" i="3"/>
  <c r="DG198" i="3"/>
  <c r="DH198" i="3"/>
  <c r="DF198" i="3"/>
  <c r="DJ198" i="3" s="1"/>
  <c r="DI198" i="3"/>
  <c r="DG155" i="3"/>
  <c r="DJ155" i="3" s="1"/>
  <c r="DF155" i="3"/>
  <c r="DH155" i="3"/>
  <c r="DI155" i="3"/>
  <c r="DI132" i="3"/>
  <c r="DG132" i="3"/>
  <c r="DH132" i="3"/>
  <c r="DF132" i="3"/>
  <c r="DJ132" i="3" s="1"/>
  <c r="DI182" i="3"/>
  <c r="DF182" i="3"/>
  <c r="DJ182" i="3" s="1"/>
  <c r="DG182" i="3"/>
  <c r="DH182" i="3"/>
  <c r="DG186" i="3"/>
  <c r="DH186" i="3"/>
  <c r="DF186" i="3"/>
  <c r="DJ186" i="3" s="1"/>
  <c r="DI186" i="3"/>
  <c r="DG176" i="3"/>
  <c r="DH176" i="3"/>
  <c r="DI176" i="3"/>
  <c r="DF176" i="3"/>
  <c r="DJ176" i="3" s="1"/>
  <c r="DF242" i="3"/>
  <c r="DG242" i="3"/>
  <c r="DJ242" i="3" s="1"/>
  <c r="DI242" i="3"/>
  <c r="DH242" i="3"/>
  <c r="DF255" i="3"/>
  <c r="DH255" i="3"/>
  <c r="DG255" i="3"/>
  <c r="DI255" i="3"/>
  <c r="DJ255" i="3" s="1"/>
  <c r="DH472" i="3"/>
  <c r="DG472" i="3"/>
  <c r="DJ472" i="3" s="1"/>
  <c r="DI472" i="3"/>
  <c r="DF472" i="3"/>
  <c r="DF530" i="3"/>
  <c r="DG530" i="3"/>
  <c r="DJ530" i="3" s="1"/>
  <c r="DI530" i="3"/>
  <c r="DH530" i="3"/>
  <c r="DH591" i="3"/>
  <c r="DI591" i="3"/>
  <c r="DJ591" i="3" s="1"/>
  <c r="DG591" i="3"/>
  <c r="DF591" i="3"/>
  <c r="DF677" i="3"/>
  <c r="DJ677" i="3" s="1"/>
  <c r="DG677" i="3"/>
  <c r="DI677" i="3"/>
  <c r="DH677" i="3"/>
  <c r="DH790" i="3"/>
  <c r="DI790" i="3"/>
  <c r="DF790" i="3"/>
  <c r="DG790" i="3"/>
  <c r="DJ790" i="3" s="1"/>
  <c r="DG777" i="3"/>
  <c r="DJ777" i="3" s="1"/>
  <c r="DH777" i="3"/>
  <c r="DI777" i="3"/>
  <c r="DF777" i="3"/>
  <c r="DH2" i="3"/>
  <c r="DI2" i="3"/>
  <c r="DF2" i="3"/>
  <c r="DG2" i="3"/>
  <c r="DJ2" i="3" s="1"/>
  <c r="DI758" i="3"/>
  <c r="DF758" i="3"/>
  <c r="DJ758" i="3" s="1"/>
  <c r="DH758" i="3"/>
  <c r="DG758" i="3"/>
  <c r="DF684" i="3"/>
  <c r="DJ684" i="3" s="1"/>
  <c r="DG684" i="3"/>
  <c r="DI684" i="3"/>
  <c r="DH684" i="3"/>
  <c r="DF729" i="3"/>
  <c r="DG729" i="3"/>
  <c r="DJ729" i="3" s="1"/>
  <c r="DH729" i="3"/>
  <c r="DI729" i="3"/>
  <c r="DF142" i="3"/>
  <c r="DJ142" i="3" s="1"/>
  <c r="DH142" i="3"/>
  <c r="DI142" i="3"/>
  <c r="DG142" i="3"/>
  <c r="DI842" i="3"/>
  <c r="DF842" i="3"/>
  <c r="DJ842" i="3" s="1"/>
  <c r="DG842" i="3"/>
  <c r="DH842" i="3"/>
  <c r="DG245" i="3"/>
  <c r="DH245" i="3"/>
  <c r="DF245" i="3"/>
  <c r="DI245" i="3"/>
  <c r="DJ245" i="3" s="1"/>
  <c r="DH61" i="3"/>
  <c r="DI61" i="3"/>
  <c r="DG61" i="3"/>
  <c r="DF61" i="3"/>
  <c r="DJ61" i="3" s="1"/>
  <c r="DF168" i="3"/>
  <c r="DH168" i="3"/>
  <c r="DG168" i="3"/>
  <c r="DJ168" i="3" s="1"/>
  <c r="DI168" i="3"/>
  <c r="DH41" i="3"/>
  <c r="DI41" i="3"/>
  <c r="DJ41" i="3" s="1"/>
  <c r="DG41" i="3"/>
  <c r="DF41" i="3"/>
  <c r="CZ31" i="1"/>
  <c r="X31" i="1"/>
  <c r="Y31" i="1"/>
  <c r="ED63" i="1" s="1"/>
  <c r="CY31" i="1"/>
  <c r="DX63" i="1"/>
  <c r="DG179" i="3"/>
  <c r="DF179" i="3"/>
  <c r="DH179" i="3"/>
  <c r="DI179" i="3"/>
  <c r="DJ179" i="3" s="1"/>
  <c r="DH835" i="3"/>
  <c r="DI835" i="3"/>
  <c r="DF835" i="3"/>
  <c r="DJ835" i="3" s="1"/>
  <c r="DG835" i="3"/>
  <c r="CP57" i="1"/>
  <c r="O57" i="1" s="1"/>
  <c r="DH843" i="3"/>
  <c r="DI843" i="3"/>
  <c r="DF843" i="3"/>
  <c r="DJ843" i="3" s="1"/>
  <c r="DG843" i="3"/>
  <c r="CP98" i="1"/>
  <c r="O98" i="1" s="1"/>
  <c r="X166" i="1"/>
  <c r="GM166" i="1" s="1"/>
  <c r="GO166" i="1" s="1"/>
  <c r="CY166" i="1"/>
  <c r="CZ166" i="1"/>
  <c r="Y166" i="1"/>
  <c r="GM129" i="1"/>
  <c r="GO129" i="1" s="1"/>
  <c r="CP172" i="1"/>
  <c r="O172" i="1" s="1"/>
  <c r="GM172" i="1" s="1"/>
  <c r="FR172" i="1"/>
  <c r="CP128" i="1"/>
  <c r="O128" i="1" s="1"/>
  <c r="GM128" i="1" s="1"/>
  <c r="GO128" i="1" s="1"/>
  <c r="DF483" i="3"/>
  <c r="DJ483" i="3" s="1"/>
  <c r="DG483" i="3"/>
  <c r="DH483" i="3"/>
  <c r="DI483" i="3"/>
  <c r="DI517" i="3"/>
  <c r="DJ517" i="3" s="1"/>
  <c r="DF517" i="3"/>
  <c r="DG517" i="3"/>
  <c r="DH517" i="3"/>
  <c r="DG493" i="3"/>
  <c r="DF493" i="3"/>
  <c r="DJ493" i="3" s="1"/>
  <c r="DH493" i="3"/>
  <c r="DI493" i="3"/>
  <c r="CP184" i="1"/>
  <c r="O184" i="1" s="1"/>
  <c r="GM184" i="1" s="1"/>
  <c r="GO184" i="1" s="1"/>
  <c r="CZ209" i="1"/>
  <c r="X209" i="1"/>
  <c r="GM209" i="1" s="1"/>
  <c r="GO209" i="1" s="1"/>
  <c r="Y209" i="1"/>
  <c r="CY209" i="1"/>
  <c r="CP222" i="1"/>
  <c r="O222" i="1" s="1"/>
  <c r="GM222" i="1" s="1"/>
  <c r="FR222" i="1"/>
  <c r="GM212" i="1"/>
  <c r="GO212" i="1" s="1"/>
  <c r="DG467" i="3"/>
  <c r="DF467" i="3"/>
  <c r="DJ467" i="3" s="1"/>
  <c r="DH467" i="3"/>
  <c r="DI467" i="3"/>
  <c r="FR240" i="1"/>
  <c r="CP240" i="1"/>
  <c r="O240" i="1" s="1"/>
  <c r="GM240" i="1" s="1"/>
  <c r="DF541" i="3"/>
  <c r="DJ541" i="3" s="1"/>
  <c r="DG541" i="3"/>
  <c r="DI541" i="3"/>
  <c r="DH541" i="3"/>
  <c r="AD357" i="1"/>
  <c r="CD95" i="1"/>
  <c r="AU250" i="1"/>
  <c r="DG583" i="3"/>
  <c r="DI583" i="3"/>
  <c r="DF583" i="3"/>
  <c r="DJ583" i="3" s="1"/>
  <c r="DH583" i="3"/>
  <c r="DH550" i="3"/>
  <c r="DI550" i="3"/>
  <c r="DJ550" i="3" s="1"/>
  <c r="DF550" i="3"/>
  <c r="DG550" i="3"/>
  <c r="DG660" i="3"/>
  <c r="DJ660" i="3" s="1"/>
  <c r="DH660" i="3"/>
  <c r="DF660" i="3"/>
  <c r="DI660" i="3"/>
  <c r="DF549" i="3"/>
  <c r="DJ549" i="3" s="1"/>
  <c r="DG549" i="3"/>
  <c r="DI549" i="3"/>
  <c r="DH549" i="3"/>
  <c r="CZ344" i="1"/>
  <c r="Y344" i="1"/>
  <c r="X344" i="1"/>
  <c r="GM344" i="1" s="1"/>
  <c r="GO344" i="1" s="1"/>
  <c r="CY344" i="1"/>
  <c r="DI815" i="3"/>
  <c r="DJ815" i="3" s="1"/>
  <c r="DF815" i="3"/>
  <c r="DG815" i="3"/>
  <c r="DH815" i="3"/>
  <c r="CZ355" i="1"/>
  <c r="X355" i="1"/>
  <c r="GM355" i="1" s="1"/>
  <c r="Y355" i="1"/>
  <c r="CY355" i="1"/>
  <c r="DF746" i="3"/>
  <c r="DJ746" i="3" s="1"/>
  <c r="DG746" i="3"/>
  <c r="DI746" i="3"/>
  <c r="DH746" i="3"/>
  <c r="CZ330" i="1"/>
  <c r="X330" i="1"/>
  <c r="GM330" i="1" s="1"/>
  <c r="GO330" i="1" s="1"/>
  <c r="Y330" i="1"/>
  <c r="CY330" i="1"/>
  <c r="Y421" i="1"/>
  <c r="CZ421" i="1"/>
  <c r="X421" i="1"/>
  <c r="CY421" i="1"/>
  <c r="CP421" i="1"/>
  <c r="O421" i="1" s="1"/>
  <c r="GM403" i="1"/>
  <c r="GO403" i="1" s="1"/>
  <c r="P479" i="1"/>
  <c r="CP479" i="1" s="1"/>
  <c r="O479" i="1" s="1"/>
  <c r="GM335" i="1"/>
  <c r="GO335" i="1" s="1"/>
  <c r="CP424" i="1"/>
  <c r="O424" i="1" s="1"/>
  <c r="CP464" i="1"/>
  <c r="O464" i="1" s="1"/>
  <c r="GM464" i="1" s="1"/>
  <c r="GO464" i="1" s="1"/>
  <c r="W493" i="1"/>
  <c r="DF852" i="3"/>
  <c r="DG852" i="3"/>
  <c r="DJ852" i="3" s="1"/>
  <c r="DH852" i="3"/>
  <c r="DI852" i="3"/>
  <c r="DF787" i="3"/>
  <c r="DI787" i="3"/>
  <c r="DJ787" i="3" s="1"/>
  <c r="DG787" i="3"/>
  <c r="DH787" i="3"/>
  <c r="CP514" i="1"/>
  <c r="O514" i="1" s="1"/>
  <c r="GM514" i="1" s="1"/>
  <c r="GO514" i="1" s="1"/>
  <c r="T517" i="1"/>
  <c r="Q517" i="1"/>
  <c r="V517" i="1"/>
  <c r="R517" i="1"/>
  <c r="Y419" i="1"/>
  <c r="GM419" i="1" s="1"/>
  <c r="GO419" i="1" s="1"/>
  <c r="CZ419" i="1"/>
  <c r="X419" i="1"/>
  <c r="CY419" i="1"/>
  <c r="T463" i="1"/>
  <c r="DY521" i="1" s="1"/>
  <c r="DF861" i="3"/>
  <c r="DG861" i="3"/>
  <c r="DJ861" i="3" s="1"/>
  <c r="DH861" i="3"/>
  <c r="DI861" i="3"/>
  <c r="CP407" i="1"/>
  <c r="O407" i="1" s="1"/>
  <c r="GM407" i="1" s="1"/>
  <c r="GO407" i="1" s="1"/>
  <c r="DF781" i="3"/>
  <c r="DJ781" i="3" s="1"/>
  <c r="DG781" i="3"/>
  <c r="DH781" i="3"/>
  <c r="DI781" i="3"/>
  <c r="DF715" i="3"/>
  <c r="DJ715" i="3" s="1"/>
  <c r="DG715" i="3"/>
  <c r="DI715" i="3"/>
  <c r="DH715" i="3"/>
  <c r="DG828" i="3"/>
  <c r="DJ828" i="3" s="1"/>
  <c r="DH828" i="3"/>
  <c r="DF828" i="3"/>
  <c r="DI828" i="3"/>
  <c r="T497" i="1"/>
  <c r="CP512" i="1"/>
  <c r="O512" i="1" s="1"/>
  <c r="W471" i="1"/>
  <c r="DF503" i="3"/>
  <c r="DJ503" i="3" s="1"/>
  <c r="DG503" i="3"/>
  <c r="DH503" i="3"/>
  <c r="DI503" i="3"/>
  <c r="DH706" i="3"/>
  <c r="DI706" i="3"/>
  <c r="DF706" i="3"/>
  <c r="DJ706" i="3" s="1"/>
  <c r="DG706" i="3"/>
  <c r="DI817" i="3"/>
  <c r="DF817" i="3"/>
  <c r="DG817" i="3"/>
  <c r="DJ817" i="3" s="1"/>
  <c r="DH817" i="3"/>
  <c r="DF105" i="3"/>
  <c r="DH105" i="3"/>
  <c r="DI105" i="3"/>
  <c r="DG105" i="3"/>
  <c r="DJ105" i="3" s="1"/>
  <c r="CZ203" i="1"/>
  <c r="Y203" i="1"/>
  <c r="CP203" i="1"/>
  <c r="O203" i="1" s="1"/>
  <c r="GM203" i="1" s="1"/>
  <c r="GO203" i="1" s="1"/>
  <c r="X203" i="1"/>
  <c r="CY203" i="1"/>
  <c r="BB95" i="1"/>
  <c r="BB551" i="1"/>
  <c r="F263" i="1"/>
  <c r="DF97" i="3"/>
  <c r="DH97" i="3"/>
  <c r="DI97" i="3"/>
  <c r="DJ97" i="3" s="1"/>
  <c r="DG97" i="3"/>
  <c r="DH116" i="3"/>
  <c r="DG116" i="3"/>
  <c r="DJ116" i="3" s="1"/>
  <c r="DF116" i="3"/>
  <c r="DI116" i="3"/>
  <c r="DF162" i="3"/>
  <c r="DJ162" i="3" s="1"/>
  <c r="DG162" i="3"/>
  <c r="DI162" i="3"/>
  <c r="DH162" i="3"/>
  <c r="DI112" i="3"/>
  <c r="DF112" i="3"/>
  <c r="DG112" i="3"/>
  <c r="DJ112" i="3" s="1"/>
  <c r="DH112" i="3"/>
  <c r="DG126" i="3"/>
  <c r="DH126" i="3"/>
  <c r="DI126" i="3"/>
  <c r="DJ126" i="3" s="1"/>
  <c r="DF126" i="3"/>
  <c r="DF747" i="3"/>
  <c r="DJ747" i="3" s="1"/>
  <c r="DH747" i="3"/>
  <c r="DI747" i="3"/>
  <c r="DG747" i="3"/>
  <c r="DI60" i="3"/>
  <c r="DF60" i="3"/>
  <c r="DJ60" i="3" s="1"/>
  <c r="DH60" i="3"/>
  <c r="DG60" i="3"/>
  <c r="CP36" i="1"/>
  <c r="O36" i="1" s="1"/>
  <c r="GM36" i="1" s="1"/>
  <c r="GO36" i="1" s="1"/>
  <c r="DF43" i="3"/>
  <c r="DJ43" i="3" s="1"/>
  <c r="DG43" i="3"/>
  <c r="DH43" i="3"/>
  <c r="DI43" i="3"/>
  <c r="DH23" i="3"/>
  <c r="DI23" i="3"/>
  <c r="DF23" i="3"/>
  <c r="DG23" i="3"/>
  <c r="DJ23" i="3" s="1"/>
  <c r="DF108" i="3"/>
  <c r="DJ108" i="3" s="1"/>
  <c r="DI108" i="3"/>
  <c r="DG108" i="3"/>
  <c r="DH108" i="3"/>
  <c r="DF131" i="3"/>
  <c r="DJ131" i="3" s="1"/>
  <c r="DG131" i="3"/>
  <c r="DH131" i="3"/>
  <c r="DI131" i="3"/>
  <c r="DG50" i="3"/>
  <c r="DI50" i="3"/>
  <c r="DF50" i="3"/>
  <c r="DJ50" i="3" s="1"/>
  <c r="DH50" i="3"/>
  <c r="DH149" i="3"/>
  <c r="DI149" i="3"/>
  <c r="DF149" i="3"/>
  <c r="DJ149" i="3" s="1"/>
  <c r="DG149" i="3"/>
  <c r="DG147" i="3"/>
  <c r="DJ147" i="3" s="1"/>
  <c r="DF147" i="3"/>
  <c r="DI147" i="3"/>
  <c r="DH147" i="3"/>
  <c r="DF167" i="3"/>
  <c r="DG167" i="3"/>
  <c r="DI167" i="3"/>
  <c r="DJ167" i="3" s="1"/>
  <c r="DH167" i="3"/>
  <c r="DG163" i="3"/>
  <c r="DF163" i="3"/>
  <c r="DI163" i="3"/>
  <c r="DJ163" i="3" s="1"/>
  <c r="DH163" i="3"/>
  <c r="DF189" i="3"/>
  <c r="DG189" i="3"/>
  <c r="DH189" i="3"/>
  <c r="DI189" i="3"/>
  <c r="DJ189" i="3" s="1"/>
  <c r="DF248" i="3"/>
  <c r="DJ248" i="3" s="1"/>
  <c r="DG248" i="3"/>
  <c r="DI248" i="3"/>
  <c r="DH248" i="3"/>
  <c r="DG247" i="3"/>
  <c r="DH247" i="3"/>
  <c r="DF247" i="3"/>
  <c r="DI247" i="3"/>
  <c r="DJ247" i="3" s="1"/>
  <c r="DF323" i="3"/>
  <c r="DG323" i="3"/>
  <c r="DJ323" i="3" s="1"/>
  <c r="DH323" i="3"/>
  <c r="DI323" i="3"/>
  <c r="DF464" i="3"/>
  <c r="DG464" i="3"/>
  <c r="DH464" i="3"/>
  <c r="DI464" i="3"/>
  <c r="DJ464" i="3" s="1"/>
  <c r="DF700" i="3"/>
  <c r="DJ700" i="3" s="1"/>
  <c r="DG700" i="3"/>
  <c r="DI700" i="3"/>
  <c r="DH700" i="3"/>
  <c r="DF793" i="3"/>
  <c r="DJ793" i="3" s="1"/>
  <c r="DH793" i="3"/>
  <c r="DI793" i="3"/>
  <c r="DG793" i="3"/>
  <c r="DG717" i="3"/>
  <c r="DH717" i="3"/>
  <c r="DI717" i="3"/>
  <c r="DF717" i="3"/>
  <c r="DJ717" i="3" s="1"/>
  <c r="CP35" i="1"/>
  <c r="O35" i="1" s="1"/>
  <c r="GM35" i="1" s="1"/>
  <c r="GO35" i="1" s="1"/>
  <c r="DI135" i="3"/>
  <c r="DJ135" i="3" s="1"/>
  <c r="DF135" i="3"/>
  <c r="DG135" i="3"/>
  <c r="DH135" i="3"/>
  <c r="DF64" i="3"/>
  <c r="DJ64" i="3" s="1"/>
  <c r="DG64" i="3"/>
  <c r="DH64" i="3"/>
  <c r="DI64" i="3"/>
  <c r="DG244" i="3"/>
  <c r="DJ244" i="3" s="1"/>
  <c r="DF244" i="3"/>
  <c r="DH244" i="3"/>
  <c r="DI244" i="3"/>
  <c r="DG831" i="3"/>
  <c r="DJ831" i="3" s="1"/>
  <c r="DF831" i="3"/>
  <c r="DH831" i="3"/>
  <c r="DI831" i="3"/>
  <c r="DG98" i="3"/>
  <c r="DJ98" i="3" s="1"/>
  <c r="DH98" i="3"/>
  <c r="DI98" i="3"/>
  <c r="DF98" i="3"/>
  <c r="DH127" i="3"/>
  <c r="DF127" i="3"/>
  <c r="DG127" i="3"/>
  <c r="DI127" i="3"/>
  <c r="DJ127" i="3" s="1"/>
  <c r="DH185" i="3"/>
  <c r="DI185" i="3"/>
  <c r="DF185" i="3"/>
  <c r="DJ185" i="3" s="1"/>
  <c r="DG185" i="3"/>
  <c r="DH143" i="3"/>
  <c r="DF143" i="3"/>
  <c r="DG143" i="3"/>
  <c r="DI143" i="3"/>
  <c r="DJ143" i="3" s="1"/>
  <c r="DF854" i="3"/>
  <c r="DJ854" i="3" s="1"/>
  <c r="DG854" i="3"/>
  <c r="DH854" i="3"/>
  <c r="DI854" i="3"/>
  <c r="GM52" i="1"/>
  <c r="GO52" i="1" s="1"/>
  <c r="CP100" i="1"/>
  <c r="O100" i="1" s="1"/>
  <c r="GM100" i="1" s="1"/>
  <c r="AQ26" i="1"/>
  <c r="F73" i="1"/>
  <c r="AQ551" i="1"/>
  <c r="X148" i="1"/>
  <c r="CY148" i="1"/>
  <c r="Y148" i="1"/>
  <c r="CZ148" i="1"/>
  <c r="CY157" i="1"/>
  <c r="CZ157" i="1"/>
  <c r="X157" i="1"/>
  <c r="GM157" i="1" s="1"/>
  <c r="Y157" i="1"/>
  <c r="CP156" i="1"/>
  <c r="O156" i="1" s="1"/>
  <c r="GM156" i="1" s="1"/>
  <c r="GO156" i="1" s="1"/>
  <c r="CZ191" i="1"/>
  <c r="Y191" i="1"/>
  <c r="X191" i="1"/>
  <c r="GM191" i="1" s="1"/>
  <c r="GO191" i="1" s="1"/>
  <c r="CY191" i="1"/>
  <c r="DF480" i="3"/>
  <c r="DG480" i="3"/>
  <c r="DJ480" i="3" s="1"/>
  <c r="DH480" i="3"/>
  <c r="DI480" i="3"/>
  <c r="W188" i="1"/>
  <c r="EB250" i="1" s="1"/>
  <c r="R188" i="1"/>
  <c r="Q188" i="1"/>
  <c r="DV250" i="1" s="1"/>
  <c r="U188" i="1"/>
  <c r="DZ250" i="1" s="1"/>
  <c r="CY181" i="1"/>
  <c r="Y181" i="1"/>
  <c r="X181" i="1"/>
  <c r="GM181" i="1" s="1"/>
  <c r="GO181" i="1" s="1"/>
  <c r="CZ181" i="1"/>
  <c r="FT95" i="1"/>
  <c r="EK250" i="1"/>
  <c r="T188" i="1"/>
  <c r="CY201" i="1"/>
  <c r="Y201" i="1"/>
  <c r="X201" i="1"/>
  <c r="GM201" i="1" s="1"/>
  <c r="CZ201" i="1"/>
  <c r="CY242" i="1"/>
  <c r="CZ242" i="1"/>
  <c r="X242" i="1"/>
  <c r="Y242" i="1"/>
  <c r="CP284" i="1"/>
  <c r="O284" i="1" s="1"/>
  <c r="AC357" i="1"/>
  <c r="DF571" i="3"/>
  <c r="DH571" i="3"/>
  <c r="DI571" i="3"/>
  <c r="DJ571" i="3" s="1"/>
  <c r="DG571" i="3"/>
  <c r="CP234" i="1"/>
  <c r="O234" i="1" s="1"/>
  <c r="GM234" i="1" s="1"/>
  <c r="FR234" i="1"/>
  <c r="GM248" i="1"/>
  <c r="Y290" i="1"/>
  <c r="CZ290" i="1"/>
  <c r="X290" i="1"/>
  <c r="GM290" i="1" s="1"/>
  <c r="GO290" i="1" s="1"/>
  <c r="CY290" i="1"/>
  <c r="DG676" i="3"/>
  <c r="DH676" i="3"/>
  <c r="DF676" i="3"/>
  <c r="DJ676" i="3" s="1"/>
  <c r="DI676" i="3"/>
  <c r="DF662" i="3"/>
  <c r="DJ662" i="3" s="1"/>
  <c r="DH662" i="3"/>
  <c r="DI662" i="3"/>
  <c r="DG662" i="3"/>
  <c r="GM291" i="1"/>
  <c r="GO291" i="1" s="1"/>
  <c r="GM316" i="1"/>
  <c r="GO316" i="1" s="1"/>
  <c r="P413" i="1"/>
  <c r="DG818" i="3"/>
  <c r="DJ818" i="3" s="1"/>
  <c r="DI818" i="3"/>
  <c r="DF818" i="3"/>
  <c r="DH818" i="3"/>
  <c r="CY347" i="1"/>
  <c r="X347" i="1"/>
  <c r="Y347" i="1"/>
  <c r="CZ347" i="1"/>
  <c r="CY396" i="1"/>
  <c r="CZ396" i="1"/>
  <c r="X396" i="1"/>
  <c r="Y396" i="1"/>
  <c r="DF709" i="3"/>
  <c r="DJ709" i="3" s="1"/>
  <c r="DH709" i="3"/>
  <c r="DI709" i="3"/>
  <c r="DG709" i="3"/>
  <c r="CZ354" i="1"/>
  <c r="Y354" i="1"/>
  <c r="X354" i="1"/>
  <c r="GM354" i="1" s="1"/>
  <c r="CY354" i="1"/>
  <c r="CP410" i="1"/>
  <c r="O410" i="1" s="1"/>
  <c r="GM410" i="1" s="1"/>
  <c r="GO410" i="1" s="1"/>
  <c r="R493" i="1"/>
  <c r="Q493" i="1"/>
  <c r="CP493" i="1" s="1"/>
  <c r="O493" i="1" s="1"/>
  <c r="CP396" i="1"/>
  <c r="O396" i="1" s="1"/>
  <c r="GM396" i="1" s="1"/>
  <c r="GO396" i="1" s="1"/>
  <c r="P436" i="1"/>
  <c r="EI389" i="1"/>
  <c r="T483" i="1"/>
  <c r="P498" i="1"/>
  <c r="CP498" i="1" s="1"/>
  <c r="O498" i="1" s="1"/>
  <c r="DF851" i="3"/>
  <c r="DG851" i="3"/>
  <c r="DJ851" i="3" s="1"/>
  <c r="DH851" i="3"/>
  <c r="DI851" i="3"/>
  <c r="DF753" i="3"/>
  <c r="DJ753" i="3" s="1"/>
  <c r="DG753" i="3"/>
  <c r="DI753" i="3"/>
  <c r="DH753" i="3"/>
  <c r="DF728" i="3"/>
  <c r="DG728" i="3"/>
  <c r="DJ728" i="3" s="1"/>
  <c r="DH728" i="3"/>
  <c r="DI728" i="3"/>
  <c r="AC426" i="1"/>
  <c r="DF796" i="3"/>
  <c r="DJ796" i="3" s="1"/>
  <c r="DI796" i="3"/>
  <c r="DG796" i="3"/>
  <c r="DH796" i="3"/>
  <c r="T465" i="1"/>
  <c r="AU389" i="1"/>
  <c r="F445" i="1"/>
  <c r="GB426" i="1"/>
  <c r="GX422" i="1"/>
  <c r="GX463" i="1"/>
  <c r="DF778" i="3"/>
  <c r="DG778" i="3"/>
  <c r="DJ778" i="3" s="1"/>
  <c r="DI778" i="3"/>
  <c r="DH778" i="3"/>
  <c r="DG827" i="3"/>
  <c r="DI827" i="3"/>
  <c r="DJ827" i="3" s="1"/>
  <c r="DF827" i="3"/>
  <c r="DH827" i="3"/>
  <c r="X397" i="1"/>
  <c r="GM397" i="1" s="1"/>
  <c r="GO397" i="1" s="1"/>
  <c r="Y397" i="1"/>
  <c r="CY397" i="1"/>
  <c r="CZ397" i="1"/>
  <c r="W517" i="1"/>
  <c r="GX516" i="1"/>
  <c r="GX498" i="1"/>
  <c r="DG141" i="3"/>
  <c r="DI141" i="3"/>
  <c r="DF141" i="3"/>
  <c r="DJ141" i="3" s="1"/>
  <c r="DH141" i="3"/>
  <c r="DI720" i="3"/>
  <c r="DF720" i="3"/>
  <c r="DJ720" i="3" s="1"/>
  <c r="DG720" i="3"/>
  <c r="DH720" i="3"/>
  <c r="CP33" i="1"/>
  <c r="O33" i="1" s="1"/>
  <c r="GM33" i="1" s="1"/>
  <c r="GO33" i="1" s="1"/>
  <c r="DU63" i="1"/>
  <c r="DG56" i="3"/>
  <c r="DH56" i="3"/>
  <c r="DI56" i="3"/>
  <c r="DF56" i="3"/>
  <c r="DJ56" i="3" s="1"/>
  <c r="DG454" i="3"/>
  <c r="DH454" i="3"/>
  <c r="DF454" i="3"/>
  <c r="DI454" i="3"/>
  <c r="DJ454" i="3" s="1"/>
  <c r="DG773" i="3"/>
  <c r="DH773" i="3"/>
  <c r="DI773" i="3"/>
  <c r="DF773" i="3"/>
  <c r="DJ773" i="3" s="1"/>
  <c r="DF417" i="3"/>
  <c r="DG417" i="3"/>
  <c r="DJ417" i="3" s="1"/>
  <c r="DH417" i="3"/>
  <c r="DI417" i="3"/>
  <c r="DI500" i="3"/>
  <c r="DF500" i="3"/>
  <c r="DJ500" i="3" s="1"/>
  <c r="DG500" i="3"/>
  <c r="DH500" i="3"/>
  <c r="DG585" i="3"/>
  <c r="DH585" i="3"/>
  <c r="DF585" i="3"/>
  <c r="DI585" i="3"/>
  <c r="DJ585" i="3" s="1"/>
  <c r="DF533" i="3"/>
  <c r="DG533" i="3"/>
  <c r="DJ533" i="3" s="1"/>
  <c r="DI533" i="3"/>
  <c r="DH533" i="3"/>
  <c r="DF540" i="3"/>
  <c r="DG540" i="3"/>
  <c r="DJ540" i="3" s="1"/>
  <c r="DH540" i="3"/>
  <c r="DI540" i="3"/>
  <c r="DG580" i="3"/>
  <c r="DI580" i="3"/>
  <c r="DF580" i="3"/>
  <c r="DJ580" i="3" s="1"/>
  <c r="DH580" i="3"/>
  <c r="DF547" i="3"/>
  <c r="DG547" i="3"/>
  <c r="DJ547" i="3" s="1"/>
  <c r="DH547" i="3"/>
  <c r="DI547" i="3"/>
  <c r="DF666" i="3"/>
  <c r="DJ666" i="3" s="1"/>
  <c r="DG666" i="3"/>
  <c r="DI666" i="3"/>
  <c r="DH666" i="3"/>
  <c r="DH695" i="3"/>
  <c r="DF695" i="3"/>
  <c r="DJ695" i="3" s="1"/>
  <c r="DG695" i="3"/>
  <c r="DI695" i="3"/>
  <c r="DF713" i="3"/>
  <c r="DG713" i="3"/>
  <c r="DJ713" i="3" s="1"/>
  <c r="DH713" i="3"/>
  <c r="DI713" i="3"/>
  <c r="DG656" i="3"/>
  <c r="DH656" i="3"/>
  <c r="DF656" i="3"/>
  <c r="DJ656" i="3" s="1"/>
  <c r="DI656" i="3"/>
  <c r="DI5" i="3"/>
  <c r="DJ5" i="3" s="1"/>
  <c r="DF5" i="3"/>
  <c r="DG5" i="3"/>
  <c r="DH5" i="3"/>
  <c r="DG794" i="3"/>
  <c r="DH794" i="3"/>
  <c r="DF794" i="3"/>
  <c r="DJ794" i="3" s="1"/>
  <c r="DI794" i="3"/>
  <c r="DI809" i="3"/>
  <c r="DH809" i="3"/>
  <c r="DF809" i="3"/>
  <c r="DJ809" i="3" s="1"/>
  <c r="DG809" i="3"/>
  <c r="DG1" i="3"/>
  <c r="DH1" i="3"/>
  <c r="DI1" i="3"/>
  <c r="DJ1" i="3" s="1"/>
  <c r="DF1" i="3"/>
  <c r="DG769" i="3"/>
  <c r="DH769" i="3"/>
  <c r="DI769" i="3"/>
  <c r="DF769" i="3"/>
  <c r="DJ769" i="3" s="1"/>
  <c r="DF733" i="3"/>
  <c r="DG733" i="3"/>
  <c r="DH733" i="3"/>
  <c r="DI733" i="3"/>
  <c r="DJ733" i="3" s="1"/>
  <c r="DF832" i="3"/>
  <c r="DJ832" i="3" s="1"/>
  <c r="DG832" i="3"/>
  <c r="DH832" i="3"/>
  <c r="DI832" i="3"/>
  <c r="DF802" i="3"/>
  <c r="DH802" i="3"/>
  <c r="DI802" i="3"/>
  <c r="DG802" i="3"/>
  <c r="DJ802" i="3" s="1"/>
  <c r="DF754" i="3"/>
  <c r="DJ754" i="3" s="1"/>
  <c r="DH754" i="3"/>
  <c r="DI754" i="3"/>
  <c r="DG754" i="3"/>
  <c r="DH87" i="3"/>
  <c r="DG87" i="3"/>
  <c r="DI87" i="3"/>
  <c r="DF87" i="3"/>
  <c r="DJ87" i="3" s="1"/>
  <c r="DG119" i="3"/>
  <c r="DI119" i="3"/>
  <c r="DF119" i="3"/>
  <c r="DJ119" i="3" s="1"/>
  <c r="DH119" i="3"/>
  <c r="DF726" i="3"/>
  <c r="DJ726" i="3" s="1"/>
  <c r="DG726" i="3"/>
  <c r="DH726" i="3"/>
  <c r="DI726" i="3"/>
  <c r="DG157" i="3"/>
  <c r="DJ157" i="3" s="1"/>
  <c r="DF157" i="3"/>
  <c r="DI157" i="3"/>
  <c r="DH157" i="3"/>
  <c r="DG710" i="3"/>
  <c r="DH710" i="3"/>
  <c r="DF710" i="3"/>
  <c r="DJ710" i="3" s="1"/>
  <c r="DI710" i="3"/>
  <c r="DF847" i="3"/>
  <c r="DJ847" i="3" s="1"/>
  <c r="DG847" i="3"/>
  <c r="DH847" i="3"/>
  <c r="DI847" i="3"/>
  <c r="DH49" i="3"/>
  <c r="DF49" i="3"/>
  <c r="DJ49" i="3" s="1"/>
  <c r="DG49" i="3"/>
  <c r="DI49" i="3"/>
  <c r="DI183" i="3"/>
  <c r="DF183" i="3"/>
  <c r="DJ183" i="3" s="1"/>
  <c r="DG183" i="3"/>
  <c r="DH183" i="3"/>
  <c r="DG89" i="3"/>
  <c r="DI89" i="3"/>
  <c r="DJ89" i="3" s="1"/>
  <c r="DH89" i="3"/>
  <c r="DF89" i="3"/>
  <c r="DG124" i="3"/>
  <c r="DF124" i="3"/>
  <c r="DJ124" i="3" s="1"/>
  <c r="DI124" i="3"/>
  <c r="DH124" i="3"/>
  <c r="X34" i="1"/>
  <c r="AK63" i="1" s="1"/>
  <c r="Y34" i="1"/>
  <c r="CY34" i="1"/>
  <c r="CZ34" i="1"/>
  <c r="AF63" i="1"/>
  <c r="FR149" i="1"/>
  <c r="CP149" i="1"/>
  <c r="O149" i="1" s="1"/>
  <c r="GM149" i="1" s="1"/>
  <c r="EM26" i="1"/>
  <c r="P82" i="1"/>
  <c r="CP159" i="1"/>
  <c r="O159" i="1" s="1"/>
  <c r="GM159" i="1" s="1"/>
  <c r="GO159" i="1" s="1"/>
  <c r="CY139" i="1"/>
  <c r="CZ139" i="1"/>
  <c r="X139" i="1"/>
  <c r="Y139" i="1"/>
  <c r="CP151" i="1"/>
  <c r="O151" i="1" s="1"/>
  <c r="GM151" i="1" s="1"/>
  <c r="GO151" i="1" s="1"/>
  <c r="FR176" i="1"/>
  <c r="CP176" i="1"/>
  <c r="O176" i="1" s="1"/>
  <c r="DF457" i="3"/>
  <c r="DG457" i="3"/>
  <c r="DH457" i="3"/>
  <c r="DI457" i="3"/>
  <c r="DJ457" i="3" s="1"/>
  <c r="CP204" i="1"/>
  <c r="O204" i="1" s="1"/>
  <c r="GM204" i="1" s="1"/>
  <c r="GO204" i="1" s="1"/>
  <c r="CP148" i="1"/>
  <c r="O148" i="1" s="1"/>
  <c r="CP194" i="1"/>
  <c r="O194" i="1" s="1"/>
  <c r="GM194" i="1" s="1"/>
  <c r="GO194" i="1" s="1"/>
  <c r="CZ237" i="1"/>
  <c r="X237" i="1"/>
  <c r="Y237" i="1"/>
  <c r="CY237" i="1"/>
  <c r="X186" i="1"/>
  <c r="GM186" i="1" s="1"/>
  <c r="GO186" i="1" s="1"/>
  <c r="Y186" i="1"/>
  <c r="CY186" i="1"/>
  <c r="CZ186" i="1"/>
  <c r="X183" i="1"/>
  <c r="GM183" i="1" s="1"/>
  <c r="GO183" i="1" s="1"/>
  <c r="CY183" i="1"/>
  <c r="CZ183" i="1"/>
  <c r="Y183" i="1"/>
  <c r="V196" i="1"/>
  <c r="EA250" i="1" s="1"/>
  <c r="DG520" i="3"/>
  <c r="DH520" i="3"/>
  <c r="DI520" i="3"/>
  <c r="DJ520" i="3" s="1"/>
  <c r="DF520" i="3"/>
  <c r="CY221" i="1"/>
  <c r="CZ221" i="1"/>
  <c r="X221" i="1"/>
  <c r="Y221" i="1"/>
  <c r="CJ282" i="1"/>
  <c r="BA357" i="1"/>
  <c r="CP239" i="1"/>
  <c r="O239" i="1" s="1"/>
  <c r="GM239" i="1" s="1"/>
  <c r="FR239" i="1"/>
  <c r="DF521" i="3"/>
  <c r="DG521" i="3"/>
  <c r="DH521" i="3"/>
  <c r="DI521" i="3"/>
  <c r="DJ521" i="3" s="1"/>
  <c r="Y300" i="1"/>
  <c r="CZ300" i="1"/>
  <c r="CY300" i="1"/>
  <c r="X300" i="1"/>
  <c r="DF587" i="3"/>
  <c r="DH587" i="3"/>
  <c r="DG587" i="3"/>
  <c r="DJ587" i="3" s="1"/>
  <c r="DI587" i="3"/>
  <c r="BC95" i="1"/>
  <c r="F266" i="1"/>
  <c r="CP350" i="1"/>
  <c r="O350" i="1" s="1"/>
  <c r="GM350" i="1" s="1"/>
  <c r="FR350" i="1"/>
  <c r="BY357" i="1" s="1"/>
  <c r="Y340" i="1"/>
  <c r="CZ340" i="1"/>
  <c r="CY340" i="1"/>
  <c r="X340" i="1"/>
  <c r="GM340" i="1" s="1"/>
  <c r="GO340" i="1" s="1"/>
  <c r="DG673" i="3"/>
  <c r="DJ673" i="3" s="1"/>
  <c r="DH673" i="3"/>
  <c r="DF673" i="3"/>
  <c r="DI673" i="3"/>
  <c r="Y232" i="1"/>
  <c r="CY232" i="1"/>
  <c r="CZ232" i="1"/>
  <c r="X232" i="1"/>
  <c r="DF553" i="3"/>
  <c r="DJ553" i="3" s="1"/>
  <c r="DH553" i="3"/>
  <c r="DI553" i="3"/>
  <c r="DG553" i="3"/>
  <c r="GM412" i="1"/>
  <c r="GO412" i="1" s="1"/>
  <c r="CP287" i="1"/>
  <c r="O287" i="1" s="1"/>
  <c r="GM287" i="1" s="1"/>
  <c r="GO287" i="1" s="1"/>
  <c r="Y243" i="1"/>
  <c r="CY243" i="1"/>
  <c r="CZ243" i="1"/>
  <c r="X243" i="1"/>
  <c r="GM243" i="1" s="1"/>
  <c r="DG689" i="3"/>
  <c r="DF689" i="3"/>
  <c r="DJ689" i="3" s="1"/>
  <c r="DH689" i="3"/>
  <c r="DI689" i="3"/>
  <c r="FY282" i="1"/>
  <c r="EP357" i="1"/>
  <c r="DG816" i="3"/>
  <c r="DJ816" i="3" s="1"/>
  <c r="DF816" i="3"/>
  <c r="DH816" i="3"/>
  <c r="DI816" i="3"/>
  <c r="FQ282" i="1"/>
  <c r="EH357" i="1"/>
  <c r="GA357" i="1"/>
  <c r="DG704" i="3"/>
  <c r="DF704" i="3"/>
  <c r="DJ704" i="3" s="1"/>
  <c r="DH704" i="3"/>
  <c r="DI704" i="3"/>
  <c r="DG741" i="3"/>
  <c r="DH741" i="3"/>
  <c r="DI741" i="3"/>
  <c r="DF741" i="3"/>
  <c r="DJ741" i="3" s="1"/>
  <c r="CZ332" i="1"/>
  <c r="X332" i="1"/>
  <c r="GM332" i="1" s="1"/>
  <c r="GO332" i="1" s="1"/>
  <c r="Y332" i="1"/>
  <c r="CY332" i="1"/>
  <c r="DF771" i="3"/>
  <c r="DJ771" i="3" s="1"/>
  <c r="DG771" i="3"/>
  <c r="DI771" i="3"/>
  <c r="DH771" i="3"/>
  <c r="CY325" i="1"/>
  <c r="X325" i="1"/>
  <c r="Y325" i="1"/>
  <c r="CZ325" i="1"/>
  <c r="Y494" i="1"/>
  <c r="CZ494" i="1"/>
  <c r="CY494" i="1"/>
  <c r="X494" i="1"/>
  <c r="CP494" i="1"/>
  <c r="O494" i="1" s="1"/>
  <c r="P466" i="1"/>
  <c r="DF761" i="3"/>
  <c r="DJ761" i="3" s="1"/>
  <c r="DG761" i="3"/>
  <c r="DI761" i="3"/>
  <c r="DH761" i="3"/>
  <c r="Q509" i="1"/>
  <c r="R509" i="1"/>
  <c r="P509" i="1"/>
  <c r="CP509" i="1" s="1"/>
  <c r="O509" i="1" s="1"/>
  <c r="DF731" i="3"/>
  <c r="DJ731" i="3" s="1"/>
  <c r="DG731" i="3"/>
  <c r="DI731" i="3"/>
  <c r="DH731" i="3"/>
  <c r="Q490" i="1"/>
  <c r="CP490" i="1" s="1"/>
  <c r="O490" i="1" s="1"/>
  <c r="R490" i="1"/>
  <c r="T466" i="1"/>
  <c r="AG521" i="1" s="1"/>
  <c r="W479" i="1"/>
  <c r="T489" i="1"/>
  <c r="DF868" i="3"/>
  <c r="DJ868" i="3" s="1"/>
  <c r="DG868" i="3"/>
  <c r="DH868" i="3"/>
  <c r="DI868" i="3"/>
  <c r="DF719" i="3"/>
  <c r="DJ719" i="3" s="1"/>
  <c r="DG719" i="3"/>
  <c r="DH719" i="3"/>
  <c r="DI719" i="3"/>
  <c r="S517" i="1"/>
  <c r="CP517" i="1" s="1"/>
  <c r="O517" i="1" s="1"/>
  <c r="CP337" i="1"/>
  <c r="O337" i="1" s="1"/>
  <c r="GM337" i="1" s="1"/>
  <c r="GO337" i="1" s="1"/>
  <c r="U518" i="1"/>
  <c r="CP462" i="1"/>
  <c r="O462" i="1" s="1"/>
  <c r="GM462" i="1" s="1"/>
  <c r="GO462" i="1" s="1"/>
  <c r="U497" i="1"/>
  <c r="T509" i="1"/>
  <c r="AD95" i="1"/>
  <c r="Q250" i="1"/>
  <c r="CP162" i="1"/>
  <c r="O162" i="1" s="1"/>
  <c r="GM162" i="1" s="1"/>
  <c r="GO162" i="1" s="1"/>
  <c r="DF170" i="3"/>
  <c r="DJ170" i="3" s="1"/>
  <c r="DI170" i="3"/>
  <c r="DG170" i="3"/>
  <c r="DH170" i="3"/>
  <c r="DH766" i="3"/>
  <c r="DI766" i="3"/>
  <c r="DF766" i="3"/>
  <c r="DG766" i="3"/>
  <c r="DJ766" i="3" s="1"/>
  <c r="GM99" i="1"/>
  <c r="DF4" i="3"/>
  <c r="DJ4" i="3" s="1"/>
  <c r="DG4" i="3"/>
  <c r="DH4" i="3"/>
  <c r="DI4" i="3"/>
  <c r="DI154" i="3"/>
  <c r="DF154" i="3"/>
  <c r="DG154" i="3"/>
  <c r="DJ154" i="3" s="1"/>
  <c r="DH154" i="3"/>
  <c r="DF190" i="3"/>
  <c r="DJ190" i="3" s="1"/>
  <c r="DG190" i="3"/>
  <c r="DH190" i="3"/>
  <c r="DI190" i="3"/>
  <c r="DH250" i="3"/>
  <c r="DI250" i="3"/>
  <c r="DF250" i="3"/>
  <c r="DJ250" i="3" s="1"/>
  <c r="DG250" i="3"/>
  <c r="DI450" i="3"/>
  <c r="DF450" i="3"/>
  <c r="DJ450" i="3" s="1"/>
  <c r="DG450" i="3"/>
  <c r="DH450" i="3"/>
  <c r="DF449" i="3"/>
  <c r="DG449" i="3"/>
  <c r="DI449" i="3"/>
  <c r="DJ449" i="3" s="1"/>
  <c r="DH449" i="3"/>
  <c r="DH588" i="3"/>
  <c r="DF588" i="3"/>
  <c r="DG588" i="3"/>
  <c r="DI588" i="3"/>
  <c r="DJ588" i="3" s="1"/>
  <c r="DF674" i="3"/>
  <c r="DJ674" i="3" s="1"/>
  <c r="DG674" i="3"/>
  <c r="DI674" i="3"/>
  <c r="DH674" i="3"/>
  <c r="DF458" i="3"/>
  <c r="DJ458" i="3" s="1"/>
  <c r="DG458" i="3"/>
  <c r="DH458" i="3"/>
  <c r="DI458" i="3"/>
  <c r="DF735" i="3"/>
  <c r="DG735" i="3"/>
  <c r="DH735" i="3"/>
  <c r="DI735" i="3"/>
  <c r="DJ735" i="3" s="1"/>
  <c r="DI651" i="3"/>
  <c r="DJ651" i="3" s="1"/>
  <c r="DF651" i="3"/>
  <c r="DG651" i="3"/>
  <c r="DH651" i="3"/>
  <c r="DF671" i="3"/>
  <c r="DH671" i="3"/>
  <c r="DG671" i="3"/>
  <c r="DI671" i="3"/>
  <c r="DJ671" i="3" s="1"/>
  <c r="DH799" i="3"/>
  <c r="DF799" i="3"/>
  <c r="DJ799" i="3" s="1"/>
  <c r="DG799" i="3"/>
  <c r="DI799" i="3"/>
  <c r="DI798" i="3"/>
  <c r="DF798" i="3"/>
  <c r="DJ798" i="3" s="1"/>
  <c r="DG798" i="3"/>
  <c r="DH798" i="3"/>
  <c r="DF820" i="3"/>
  <c r="DJ820" i="3" s="1"/>
  <c r="DG820" i="3"/>
  <c r="DH820" i="3"/>
  <c r="DI820" i="3"/>
  <c r="DG788" i="3"/>
  <c r="DJ788" i="3" s="1"/>
  <c r="DH788" i="3"/>
  <c r="DI788" i="3"/>
  <c r="DF788" i="3"/>
  <c r="CP28" i="1"/>
  <c r="O28" i="1" s="1"/>
  <c r="AC63" i="1"/>
  <c r="DF812" i="3"/>
  <c r="DJ812" i="3" s="1"/>
  <c r="DH812" i="3"/>
  <c r="DI812" i="3"/>
  <c r="DG812" i="3"/>
  <c r="DF837" i="3"/>
  <c r="DJ837" i="3" s="1"/>
  <c r="DG837" i="3"/>
  <c r="DH837" i="3"/>
  <c r="DI837" i="3"/>
  <c r="DF173" i="3"/>
  <c r="DH173" i="3"/>
  <c r="DI173" i="3"/>
  <c r="DG173" i="3"/>
  <c r="DJ173" i="3" s="1"/>
  <c r="CP30" i="1"/>
  <c r="O30" i="1" s="1"/>
  <c r="GM30" i="1" s="1"/>
  <c r="GO30" i="1" s="1"/>
  <c r="DG85" i="3"/>
  <c r="DJ85" i="3" s="1"/>
  <c r="DH85" i="3"/>
  <c r="DI85" i="3"/>
  <c r="DF85" i="3"/>
  <c r="DG115" i="3"/>
  <c r="DI115" i="3"/>
  <c r="DJ115" i="3" s="1"/>
  <c r="DH115" i="3"/>
  <c r="DF115" i="3"/>
  <c r="DH58" i="3"/>
  <c r="DF58" i="3"/>
  <c r="DJ58" i="3" s="1"/>
  <c r="DI58" i="3"/>
  <c r="DG58" i="3"/>
  <c r="CY44" i="1"/>
  <c r="CZ44" i="1"/>
  <c r="X44" i="1"/>
  <c r="Y44" i="1"/>
  <c r="DF850" i="3"/>
  <c r="DG850" i="3"/>
  <c r="DJ850" i="3" s="1"/>
  <c r="DH850" i="3"/>
  <c r="DI850" i="3"/>
  <c r="DH180" i="3"/>
  <c r="DF180" i="3"/>
  <c r="DG180" i="3"/>
  <c r="DJ180" i="3" s="1"/>
  <c r="DI180" i="3"/>
  <c r="DG152" i="3"/>
  <c r="DI152" i="3"/>
  <c r="DF152" i="3"/>
  <c r="DJ152" i="3" s="1"/>
  <c r="DH152" i="3"/>
  <c r="DH121" i="3"/>
  <c r="DI121" i="3"/>
  <c r="DF121" i="3"/>
  <c r="DG121" i="3"/>
  <c r="DJ121" i="3" s="1"/>
  <c r="AE63" i="1"/>
  <c r="V63" i="1"/>
  <c r="AI26" i="1"/>
  <c r="AG95" i="1"/>
  <c r="T250" i="1"/>
  <c r="CP126" i="1"/>
  <c r="O126" i="1" s="1"/>
  <c r="GM126" i="1" s="1"/>
  <c r="FR126" i="1"/>
  <c r="FQ250" i="1" s="1"/>
  <c r="ET26" i="1"/>
  <c r="P76" i="1"/>
  <c r="ET551" i="1"/>
  <c r="CY57" i="1"/>
  <c r="CZ57" i="1"/>
  <c r="X57" i="1"/>
  <c r="Y57" i="1"/>
  <c r="AZ26" i="1"/>
  <c r="F74" i="1"/>
  <c r="GM177" i="1"/>
  <c r="GO177" i="1" s="1"/>
  <c r="FR137" i="1"/>
  <c r="CP137" i="1"/>
  <c r="O137" i="1" s="1"/>
  <c r="GM137" i="1" s="1"/>
  <c r="FR175" i="1"/>
  <c r="CP175" i="1"/>
  <c r="O175" i="1" s="1"/>
  <c r="GM175" i="1" s="1"/>
  <c r="CY124" i="1"/>
  <c r="CZ124" i="1"/>
  <c r="X124" i="1"/>
  <c r="GM124" i="1" s="1"/>
  <c r="GO124" i="1" s="1"/>
  <c r="Y124" i="1"/>
  <c r="DH479" i="3"/>
  <c r="DI479" i="3"/>
  <c r="DJ479" i="3" s="1"/>
  <c r="DG479" i="3"/>
  <c r="DF479" i="3"/>
  <c r="CP97" i="1"/>
  <c r="O97" i="1" s="1"/>
  <c r="GM190" i="1"/>
  <c r="GO190" i="1" s="1"/>
  <c r="CP195" i="1"/>
  <c r="O195" i="1" s="1"/>
  <c r="GM195" i="1" s="1"/>
  <c r="GO195" i="1" s="1"/>
  <c r="CZ207" i="1"/>
  <c r="X207" i="1"/>
  <c r="Y207" i="1"/>
  <c r="CY207" i="1"/>
  <c r="CP207" i="1"/>
  <c r="O207" i="1" s="1"/>
  <c r="CP178" i="1"/>
  <c r="O178" i="1" s="1"/>
  <c r="GM178" i="1" s="1"/>
  <c r="GO178" i="1" s="1"/>
  <c r="CP140" i="1"/>
  <c r="O140" i="1" s="1"/>
  <c r="GM140" i="1" s="1"/>
  <c r="FR140" i="1"/>
  <c r="GM225" i="1"/>
  <c r="GO225" i="1" s="1"/>
  <c r="FV95" i="1"/>
  <c r="EM250" i="1"/>
  <c r="DI573" i="3"/>
  <c r="DJ573" i="3" s="1"/>
  <c r="DG573" i="3"/>
  <c r="DF573" i="3"/>
  <c r="DH573" i="3"/>
  <c r="GM245" i="1"/>
  <c r="CZ211" i="1"/>
  <c r="X211" i="1"/>
  <c r="GM211" i="1" s="1"/>
  <c r="GO211" i="1" s="1"/>
  <c r="Y211" i="1"/>
  <c r="CY211" i="1"/>
  <c r="CY285" i="1"/>
  <c r="DX357" i="1"/>
  <c r="X285" i="1"/>
  <c r="EC357" i="1" s="1"/>
  <c r="CZ285" i="1"/>
  <c r="Y285" i="1"/>
  <c r="DF575" i="3"/>
  <c r="DH575" i="3"/>
  <c r="DI575" i="3"/>
  <c r="DJ575" i="3" s="1"/>
  <c r="DG575" i="3"/>
  <c r="GM314" i="1"/>
  <c r="GO314" i="1" s="1"/>
  <c r="CY301" i="1"/>
  <c r="CZ301" i="1"/>
  <c r="X301" i="1"/>
  <c r="GM301" i="1" s="1"/>
  <c r="GO301" i="1" s="1"/>
  <c r="Y301" i="1"/>
  <c r="DF586" i="3"/>
  <c r="DH586" i="3"/>
  <c r="DG586" i="3"/>
  <c r="DJ586" i="3" s="1"/>
  <c r="DI586" i="3"/>
  <c r="CP329" i="1"/>
  <c r="O329" i="1" s="1"/>
  <c r="GM329" i="1" s="1"/>
  <c r="GO329" i="1" s="1"/>
  <c r="DF678" i="3"/>
  <c r="DJ678" i="3" s="1"/>
  <c r="DH678" i="3"/>
  <c r="DI678" i="3"/>
  <c r="DG678" i="3"/>
  <c r="CZ284" i="1"/>
  <c r="X284" i="1"/>
  <c r="AK357" i="1" s="1"/>
  <c r="Y284" i="1"/>
  <c r="AF357" i="1"/>
  <c r="CY284" i="1"/>
  <c r="DF723" i="3"/>
  <c r="DG723" i="3"/>
  <c r="DJ723" i="3" s="1"/>
  <c r="DI723" i="3"/>
  <c r="DH723" i="3"/>
  <c r="CP300" i="1"/>
  <c r="O300" i="1" s="1"/>
  <c r="GM300" i="1" s="1"/>
  <c r="GO300" i="1" s="1"/>
  <c r="Y351" i="1"/>
  <c r="CZ351" i="1"/>
  <c r="X351" i="1"/>
  <c r="CY351" i="1"/>
  <c r="DW357" i="1"/>
  <c r="DG681" i="3"/>
  <c r="DJ681" i="3" s="1"/>
  <c r="DH681" i="3"/>
  <c r="DF681" i="3"/>
  <c r="DI681" i="3"/>
  <c r="CP351" i="1"/>
  <c r="O351" i="1" s="1"/>
  <c r="CY391" i="1"/>
  <c r="CZ391" i="1"/>
  <c r="X391" i="1"/>
  <c r="Y391" i="1"/>
  <c r="DF738" i="3"/>
  <c r="DG738" i="3"/>
  <c r="DJ738" i="3" s="1"/>
  <c r="DH738" i="3"/>
  <c r="DI738" i="3"/>
  <c r="R413" i="1"/>
  <c r="Q413" i="1"/>
  <c r="AD426" i="1" s="1"/>
  <c r="S413" i="1"/>
  <c r="AF426" i="1" s="1"/>
  <c r="DF772" i="3"/>
  <c r="DJ772" i="3" s="1"/>
  <c r="DH772" i="3"/>
  <c r="DI772" i="3"/>
  <c r="DG772" i="3"/>
  <c r="CP497" i="1"/>
  <c r="O497" i="1" s="1"/>
  <c r="CY323" i="1"/>
  <c r="CZ323" i="1"/>
  <c r="Y323" i="1"/>
  <c r="GM323" i="1" s="1"/>
  <c r="GO323" i="1" s="1"/>
  <c r="X323" i="1"/>
  <c r="ER426" i="1"/>
  <c r="GA389" i="1"/>
  <c r="Q484" i="1"/>
  <c r="AD521" i="1" s="1"/>
  <c r="R484" i="1"/>
  <c r="DI797" i="3"/>
  <c r="DG797" i="3"/>
  <c r="DH797" i="3"/>
  <c r="DF797" i="3"/>
  <c r="DJ797" i="3" s="1"/>
  <c r="EU458" i="1"/>
  <c r="P537" i="1"/>
  <c r="V422" i="1"/>
  <c r="GX466" i="1"/>
  <c r="EV458" i="1"/>
  <c r="P546" i="1"/>
  <c r="V466" i="1"/>
  <c r="CY424" i="1"/>
  <c r="X424" i="1"/>
  <c r="Y424" i="1"/>
  <c r="CZ424" i="1"/>
  <c r="U484" i="1"/>
  <c r="AH521" i="1" s="1"/>
  <c r="DF859" i="3"/>
  <c r="DG859" i="3"/>
  <c r="DH859" i="3"/>
  <c r="DI859" i="3"/>
  <c r="DJ859" i="3" s="1"/>
  <c r="DH775" i="3"/>
  <c r="DI775" i="3"/>
  <c r="DJ775" i="3" s="1"/>
  <c r="DF775" i="3"/>
  <c r="DG775" i="3"/>
  <c r="CP507" i="1"/>
  <c r="O507" i="1" s="1"/>
  <c r="DI830" i="3"/>
  <c r="DF830" i="3"/>
  <c r="DG830" i="3"/>
  <c r="DJ830" i="3" s="1"/>
  <c r="DH830" i="3"/>
  <c r="W466" i="1"/>
  <c r="GX489" i="1"/>
  <c r="EK389" i="1"/>
  <c r="P443" i="1"/>
  <c r="W518" i="1"/>
  <c r="W483" i="1"/>
  <c r="GM515" i="1"/>
  <c r="GO515" i="1" s="1"/>
  <c r="AQ458" i="1"/>
  <c r="F531" i="1"/>
  <c r="V471" i="1"/>
  <c r="DH274" i="3"/>
  <c r="DF274" i="3"/>
  <c r="DG274" i="3"/>
  <c r="DI274" i="3"/>
  <c r="DJ274" i="3" s="1"/>
  <c r="DF322" i="3"/>
  <c r="DG322" i="3"/>
  <c r="DJ322" i="3" s="1"/>
  <c r="DH322" i="3"/>
  <c r="DI322" i="3"/>
  <c r="DF79" i="3"/>
  <c r="DH79" i="3"/>
  <c r="DI79" i="3"/>
  <c r="DJ79" i="3" s="1"/>
  <c r="DG79" i="3"/>
  <c r="CY179" i="1"/>
  <c r="X179" i="1"/>
  <c r="Y179" i="1"/>
  <c r="CZ179" i="1"/>
  <c r="CY289" i="1"/>
  <c r="X289" i="1"/>
  <c r="Y289" i="1"/>
  <c r="CZ289" i="1"/>
  <c r="AD63" i="1"/>
  <c r="DF840" i="3"/>
  <c r="DG840" i="3"/>
  <c r="DJ840" i="3" s="1"/>
  <c r="DH840" i="3"/>
  <c r="DI840" i="3"/>
  <c r="DI139" i="3"/>
  <c r="DF139" i="3"/>
  <c r="DJ139" i="3" s="1"/>
  <c r="DG139" i="3"/>
  <c r="DH139" i="3"/>
  <c r="DG47" i="3"/>
  <c r="DH47" i="3"/>
  <c r="DI47" i="3"/>
  <c r="DF47" i="3"/>
  <c r="DJ47" i="3" s="1"/>
  <c r="DG171" i="3"/>
  <c r="DI171" i="3"/>
  <c r="DJ171" i="3" s="1"/>
  <c r="DF171" i="3"/>
  <c r="DH171" i="3"/>
  <c r="DF81" i="3"/>
  <c r="DI81" i="3"/>
  <c r="DH81" i="3"/>
  <c r="DG81" i="3"/>
  <c r="DJ81" i="3" s="1"/>
  <c r="DG59" i="3"/>
  <c r="DI59" i="3"/>
  <c r="DH59" i="3"/>
  <c r="DF59" i="3"/>
  <c r="DJ59" i="3" s="1"/>
  <c r="DG137" i="3"/>
  <c r="DJ137" i="3" s="1"/>
  <c r="DF137" i="3"/>
  <c r="DH137" i="3"/>
  <c r="DI137" i="3"/>
  <c r="DH52" i="3"/>
  <c r="DI52" i="3"/>
  <c r="DG52" i="3"/>
  <c r="DF52" i="3"/>
  <c r="DJ52" i="3" s="1"/>
  <c r="DG100" i="3"/>
  <c r="DI100" i="3"/>
  <c r="DF100" i="3"/>
  <c r="DJ100" i="3" s="1"/>
  <c r="DH100" i="3"/>
  <c r="DH172" i="3"/>
  <c r="DI172" i="3"/>
  <c r="DF172" i="3"/>
  <c r="DG172" i="3"/>
  <c r="DJ172" i="3" s="1"/>
  <c r="DH128" i="3"/>
  <c r="DG128" i="3"/>
  <c r="DJ128" i="3" s="1"/>
  <c r="DF128" i="3"/>
  <c r="DI128" i="3"/>
  <c r="DF10" i="3"/>
  <c r="DG10" i="3"/>
  <c r="DJ10" i="3" s="1"/>
  <c r="DH10" i="3"/>
  <c r="DI10" i="3"/>
  <c r="DG175" i="3"/>
  <c r="DH175" i="3"/>
  <c r="DI175" i="3"/>
  <c r="DF175" i="3"/>
  <c r="DJ175" i="3" s="1"/>
  <c r="DF201" i="3"/>
  <c r="DG201" i="3"/>
  <c r="DH201" i="3"/>
  <c r="DI201" i="3"/>
  <c r="DJ201" i="3" s="1"/>
  <c r="DI86" i="3"/>
  <c r="DG86" i="3"/>
  <c r="DJ86" i="3" s="1"/>
  <c r="DH86" i="3"/>
  <c r="DF86" i="3"/>
  <c r="DI66" i="3"/>
  <c r="DF66" i="3"/>
  <c r="DJ66" i="3" s="1"/>
  <c r="DG66" i="3"/>
  <c r="DH66" i="3"/>
  <c r="DH461" i="3"/>
  <c r="DI461" i="3"/>
  <c r="DF461" i="3"/>
  <c r="DG461" i="3"/>
  <c r="DJ461" i="3" s="1"/>
  <c r="DG395" i="3"/>
  <c r="DF395" i="3"/>
  <c r="DH395" i="3"/>
  <c r="DI395" i="3"/>
  <c r="DJ395" i="3" s="1"/>
  <c r="DF491" i="3"/>
  <c r="DI491" i="3"/>
  <c r="DG491" i="3"/>
  <c r="DJ491" i="3" s="1"/>
  <c r="DH491" i="3"/>
  <c r="DF459" i="3"/>
  <c r="DI459" i="3"/>
  <c r="DJ459" i="3" s="1"/>
  <c r="DH459" i="3"/>
  <c r="DG459" i="3"/>
  <c r="DI516" i="3"/>
  <c r="DF516" i="3"/>
  <c r="DG516" i="3"/>
  <c r="DJ516" i="3" s="1"/>
  <c r="DH516" i="3"/>
  <c r="DG537" i="3"/>
  <c r="DH537" i="3"/>
  <c r="DF537" i="3"/>
  <c r="DJ537" i="3" s="1"/>
  <c r="DI537" i="3"/>
  <c r="DF682" i="3"/>
  <c r="DH682" i="3"/>
  <c r="DI682" i="3"/>
  <c r="DG682" i="3"/>
  <c r="DJ682" i="3" s="1"/>
  <c r="DF688" i="3"/>
  <c r="DJ688" i="3" s="1"/>
  <c r="DH688" i="3"/>
  <c r="DG688" i="3"/>
  <c r="DI688" i="3"/>
  <c r="DF8" i="3"/>
  <c r="DJ8" i="3" s="1"/>
  <c r="DH8" i="3"/>
  <c r="DI8" i="3"/>
  <c r="DG8" i="3"/>
  <c r="DF663" i="3"/>
  <c r="DH663" i="3"/>
  <c r="DG663" i="3"/>
  <c r="DI663" i="3"/>
  <c r="DJ663" i="3" s="1"/>
  <c r="DV63" i="1"/>
  <c r="CP29" i="1"/>
  <c r="O29" i="1" s="1"/>
  <c r="DF808" i="3"/>
  <c r="DJ808" i="3" s="1"/>
  <c r="DG808" i="3"/>
  <c r="DH808" i="3"/>
  <c r="DI808" i="3"/>
  <c r="DF679" i="3"/>
  <c r="DH679" i="3"/>
  <c r="DG679" i="3"/>
  <c r="DI679" i="3"/>
  <c r="DJ679" i="3" s="1"/>
  <c r="DG819" i="3"/>
  <c r="DJ819" i="3" s="1"/>
  <c r="DH819" i="3"/>
  <c r="DF819" i="3"/>
  <c r="DI819" i="3"/>
  <c r="DF862" i="3"/>
  <c r="DG862" i="3"/>
  <c r="DJ862" i="3" s="1"/>
  <c r="DH862" i="3"/>
  <c r="DI862" i="3"/>
  <c r="DG174" i="3"/>
  <c r="DH174" i="3"/>
  <c r="DI174" i="3"/>
  <c r="DF174" i="3"/>
  <c r="DJ174" i="3" s="1"/>
  <c r="DG84" i="3"/>
  <c r="DI84" i="3"/>
  <c r="DJ84" i="3" s="1"/>
  <c r="DF84" i="3"/>
  <c r="DH84" i="3"/>
  <c r="DF138" i="3"/>
  <c r="DG138" i="3"/>
  <c r="DJ138" i="3" s="1"/>
  <c r="DH138" i="3"/>
  <c r="DI138" i="3"/>
  <c r="DG118" i="3"/>
  <c r="DI118" i="3"/>
  <c r="DF118" i="3"/>
  <c r="DJ118" i="3" s="1"/>
  <c r="DH118" i="3"/>
  <c r="DG36" i="3"/>
  <c r="DJ36" i="3" s="1"/>
  <c r="DI36" i="3"/>
  <c r="DF36" i="3"/>
  <c r="DH36" i="3"/>
  <c r="DF57" i="3"/>
  <c r="DJ57" i="3" s="1"/>
  <c r="DI57" i="3"/>
  <c r="DG57" i="3"/>
  <c r="DH57" i="3"/>
  <c r="DF153" i="3"/>
  <c r="DG153" i="3"/>
  <c r="DH153" i="3"/>
  <c r="DI153" i="3"/>
  <c r="DJ153" i="3" s="1"/>
  <c r="DH858" i="3"/>
  <c r="DI858" i="3"/>
  <c r="DF858" i="3"/>
  <c r="DJ858" i="3" s="1"/>
  <c r="DG858" i="3"/>
  <c r="GM43" i="1"/>
  <c r="GN43" i="1" s="1"/>
  <c r="FT63" i="1" s="1"/>
  <c r="DF148" i="3"/>
  <c r="DJ148" i="3" s="1"/>
  <c r="DI148" i="3"/>
  <c r="DG148" i="3"/>
  <c r="DH148" i="3"/>
  <c r="X60" i="1"/>
  <c r="GM60" i="1" s="1"/>
  <c r="GN60" i="1" s="1"/>
  <c r="Y60" i="1"/>
  <c r="CY60" i="1"/>
  <c r="CZ60" i="1"/>
  <c r="DI122" i="3"/>
  <c r="DF122" i="3"/>
  <c r="DH122" i="3"/>
  <c r="DG122" i="3"/>
  <c r="DJ122" i="3" s="1"/>
  <c r="DH39" i="3"/>
  <c r="DF39" i="3"/>
  <c r="DI39" i="3"/>
  <c r="DJ39" i="3" s="1"/>
  <c r="DG39" i="3"/>
  <c r="BC26" i="1"/>
  <c r="F79" i="1"/>
  <c r="BC551" i="1"/>
  <c r="CY56" i="1"/>
  <c r="CZ56" i="1"/>
  <c r="X56" i="1"/>
  <c r="Y56" i="1"/>
  <c r="CP104" i="1"/>
  <c r="O104" i="1" s="1"/>
  <c r="GM104" i="1" s="1"/>
  <c r="GO104" i="1" s="1"/>
  <c r="DU250" i="1"/>
  <c r="CP131" i="1"/>
  <c r="O131" i="1" s="1"/>
  <c r="GM131" i="1" s="1"/>
  <c r="GO131" i="1" s="1"/>
  <c r="DF463" i="3"/>
  <c r="DJ463" i="3" s="1"/>
  <c r="DG463" i="3"/>
  <c r="DH463" i="3"/>
  <c r="DI463" i="3"/>
  <c r="CY120" i="1"/>
  <c r="X120" i="1"/>
  <c r="GM120" i="1" s="1"/>
  <c r="Y120" i="1"/>
  <c r="CZ120" i="1"/>
  <c r="CP138" i="1"/>
  <c r="O138" i="1" s="1"/>
  <c r="GM138" i="1" s="1"/>
  <c r="FR138" i="1"/>
  <c r="CP198" i="1"/>
  <c r="O198" i="1" s="1"/>
  <c r="CZ202" i="1"/>
  <c r="X202" i="1"/>
  <c r="Y202" i="1"/>
  <c r="CY202" i="1"/>
  <c r="DF452" i="3"/>
  <c r="DJ452" i="3" s="1"/>
  <c r="DG452" i="3"/>
  <c r="DH452" i="3"/>
  <c r="DI452" i="3"/>
  <c r="FR154" i="1"/>
  <c r="CP154" i="1"/>
  <c r="O154" i="1" s="1"/>
  <c r="GM154" i="1" s="1"/>
  <c r="DH536" i="3"/>
  <c r="DI536" i="3"/>
  <c r="DF536" i="3"/>
  <c r="DJ536" i="3" s="1"/>
  <c r="DG536" i="3"/>
  <c r="CP199" i="1"/>
  <c r="O199" i="1" s="1"/>
  <c r="GM199" i="1" s="1"/>
  <c r="GM227" i="1"/>
  <c r="EU95" i="1"/>
  <c r="P266" i="1"/>
  <c r="EU551" i="1"/>
  <c r="FR232" i="1"/>
  <c r="CP232" i="1"/>
  <c r="O232" i="1" s="1"/>
  <c r="GM160" i="1"/>
  <c r="GO160" i="1" s="1"/>
  <c r="DY282" i="1"/>
  <c r="DL357" i="1"/>
  <c r="CP322" i="1"/>
  <c r="O322" i="1" s="1"/>
  <c r="DF655" i="3"/>
  <c r="DJ655" i="3" s="1"/>
  <c r="DH655" i="3"/>
  <c r="DI655" i="3"/>
  <c r="DG655" i="3"/>
  <c r="GM307" i="1"/>
  <c r="GO307" i="1" s="1"/>
  <c r="DF659" i="3"/>
  <c r="DG659" i="3"/>
  <c r="DJ659" i="3" s="1"/>
  <c r="DI659" i="3"/>
  <c r="DH659" i="3"/>
  <c r="DF721" i="3"/>
  <c r="DG721" i="3"/>
  <c r="DH721" i="3"/>
  <c r="DI721" i="3"/>
  <c r="DJ721" i="3" s="1"/>
  <c r="X303" i="1"/>
  <c r="GM303" i="1" s="1"/>
  <c r="GO303" i="1" s="1"/>
  <c r="Y303" i="1"/>
  <c r="CY303" i="1"/>
  <c r="CZ303" i="1"/>
  <c r="DG668" i="3"/>
  <c r="DH668" i="3"/>
  <c r="DF668" i="3"/>
  <c r="DJ668" i="3" s="1"/>
  <c r="DI668" i="3"/>
  <c r="DF685" i="3"/>
  <c r="DJ685" i="3" s="1"/>
  <c r="DH685" i="3"/>
  <c r="DI685" i="3"/>
  <c r="DG685" i="3"/>
  <c r="CP325" i="1"/>
  <c r="O325" i="1" s="1"/>
  <c r="GM325" i="1" s="1"/>
  <c r="GO325" i="1" s="1"/>
  <c r="CP326" i="1"/>
  <c r="O326" i="1" s="1"/>
  <c r="GM326" i="1" s="1"/>
  <c r="GO326" i="1" s="1"/>
  <c r="GM395" i="1"/>
  <c r="GO395" i="1" s="1"/>
  <c r="CY398" i="1"/>
  <c r="CZ398" i="1"/>
  <c r="X398" i="1"/>
  <c r="GM398" i="1" s="1"/>
  <c r="GO398" i="1" s="1"/>
  <c r="Y398" i="1"/>
  <c r="CP311" i="1"/>
  <c r="O311" i="1" s="1"/>
  <c r="GM311" i="1" s="1"/>
  <c r="GO311" i="1" s="1"/>
  <c r="DF765" i="3"/>
  <c r="DG765" i="3"/>
  <c r="DJ765" i="3" s="1"/>
  <c r="DH765" i="3"/>
  <c r="DI765" i="3"/>
  <c r="CZ411" i="1"/>
  <c r="CY411" i="1"/>
  <c r="X411" i="1"/>
  <c r="GM411" i="1" s="1"/>
  <c r="GO411" i="1" s="1"/>
  <c r="Y411" i="1"/>
  <c r="CP504" i="1"/>
  <c r="O504" i="1" s="1"/>
  <c r="GM504" i="1" s="1"/>
  <c r="GO504" i="1" s="1"/>
  <c r="S422" i="1"/>
  <c r="DH849" i="3"/>
  <c r="DI849" i="3"/>
  <c r="DJ849" i="3" s="1"/>
  <c r="DF849" i="3"/>
  <c r="DG849" i="3"/>
  <c r="V418" i="1"/>
  <c r="CY507" i="1"/>
  <c r="X507" i="1"/>
  <c r="Y507" i="1"/>
  <c r="CZ507" i="1"/>
  <c r="DG760" i="3"/>
  <c r="DH760" i="3"/>
  <c r="DF760" i="3"/>
  <c r="DJ760" i="3" s="1"/>
  <c r="DI760" i="3"/>
  <c r="DF846" i="3"/>
  <c r="DG846" i="3"/>
  <c r="DJ846" i="3" s="1"/>
  <c r="DH846" i="3"/>
  <c r="DI846" i="3"/>
  <c r="DH727" i="3"/>
  <c r="DI727" i="3"/>
  <c r="DJ727" i="3" s="1"/>
  <c r="DF727" i="3"/>
  <c r="DG727" i="3"/>
  <c r="CP420" i="1"/>
  <c r="O420" i="1" s="1"/>
  <c r="GM420" i="1" s="1"/>
  <c r="GO420" i="1" s="1"/>
  <c r="CY480" i="1"/>
  <c r="CZ480" i="1"/>
  <c r="X480" i="1"/>
  <c r="GM480" i="1" s="1"/>
  <c r="GO480" i="1" s="1"/>
  <c r="Y480" i="1"/>
  <c r="DF789" i="3"/>
  <c r="DG789" i="3"/>
  <c r="DJ789" i="3" s="1"/>
  <c r="DH789" i="3"/>
  <c r="DI789" i="3"/>
  <c r="U498" i="1"/>
  <c r="V498" i="1"/>
  <c r="P516" i="1"/>
  <c r="CP516" i="1" s="1"/>
  <c r="O516" i="1" s="1"/>
  <c r="Q516" i="1"/>
  <c r="R516" i="1"/>
  <c r="S516" i="1"/>
  <c r="CY461" i="1"/>
  <c r="CZ461" i="1"/>
  <c r="X461" i="1"/>
  <c r="Y461" i="1"/>
  <c r="DG866" i="3"/>
  <c r="DH866" i="3"/>
  <c r="DI866" i="3"/>
  <c r="DF866" i="3"/>
  <c r="DJ866" i="3" s="1"/>
  <c r="GX465" i="1"/>
  <c r="GB521" i="1" s="1"/>
  <c r="R477" i="1"/>
  <c r="S477" i="1"/>
  <c r="DX521" i="1" s="1"/>
  <c r="V477" i="1"/>
  <c r="Q477" i="1"/>
  <c r="GM510" i="1"/>
  <c r="GO510" i="1" s="1"/>
  <c r="AU282" i="1"/>
  <c r="F376" i="1"/>
  <c r="S484" i="1"/>
  <c r="DF838" i="3"/>
  <c r="DJ838" i="3" s="1"/>
  <c r="DG838" i="3"/>
  <c r="DH838" i="3"/>
  <c r="DI838" i="3"/>
  <c r="P469" i="1"/>
  <c r="CP469" i="1" s="1"/>
  <c r="O469" i="1" s="1"/>
  <c r="S493" i="1"/>
  <c r="W489" i="1"/>
  <c r="EK458" i="1"/>
  <c r="P538" i="1"/>
  <c r="GX517" i="1"/>
  <c r="GX484" i="1"/>
  <c r="U517" i="1"/>
  <c r="DG3" i="3"/>
  <c r="DH3" i="3"/>
  <c r="DI3" i="3"/>
  <c r="DF3" i="3"/>
  <c r="DJ3" i="3" s="1"/>
  <c r="DF692" i="3"/>
  <c r="DG692" i="3"/>
  <c r="DJ692" i="3" s="1"/>
  <c r="DI692" i="3"/>
  <c r="DH692" i="3"/>
  <c r="DH759" i="3"/>
  <c r="DI759" i="3"/>
  <c r="DF759" i="3"/>
  <c r="DJ759" i="3" s="1"/>
  <c r="DG759" i="3"/>
  <c r="DF751" i="3"/>
  <c r="DG751" i="3"/>
  <c r="DJ751" i="3" s="1"/>
  <c r="DH751" i="3"/>
  <c r="DI751" i="3"/>
  <c r="DF826" i="3"/>
  <c r="DJ826" i="3" s="1"/>
  <c r="DG826" i="3"/>
  <c r="DH826" i="3"/>
  <c r="DI826" i="3"/>
  <c r="DF111" i="3"/>
  <c r="DG111" i="3"/>
  <c r="DJ111" i="3" s="1"/>
  <c r="DH111" i="3"/>
  <c r="DI111" i="3"/>
  <c r="DH94" i="3"/>
  <c r="DF94" i="3"/>
  <c r="DJ94" i="3" s="1"/>
  <c r="DG94" i="3"/>
  <c r="DI94" i="3"/>
  <c r="DF531" i="3"/>
  <c r="DH531" i="3"/>
  <c r="DI531" i="3"/>
  <c r="DJ531" i="3" s="1"/>
  <c r="DG531" i="3"/>
  <c r="X198" i="1"/>
  <c r="Y198" i="1"/>
  <c r="CY198" i="1"/>
  <c r="CZ198" i="1"/>
  <c r="DH544" i="3"/>
  <c r="DI544" i="3"/>
  <c r="DF544" i="3"/>
  <c r="DJ544" i="3" s="1"/>
  <c r="DG544" i="3"/>
  <c r="GM237" i="1"/>
  <c r="GO237" i="1" s="1"/>
  <c r="DI156" i="3"/>
  <c r="DF156" i="3"/>
  <c r="DG156" i="3"/>
  <c r="DJ156" i="3" s="1"/>
  <c r="DH156" i="3"/>
  <c r="DH140" i="3"/>
  <c r="DG140" i="3"/>
  <c r="DI140" i="3"/>
  <c r="DF140" i="3"/>
  <c r="DJ140" i="3" s="1"/>
  <c r="DG499" i="3"/>
  <c r="DF499" i="3"/>
  <c r="DH499" i="3"/>
  <c r="DI499" i="3"/>
  <c r="DJ499" i="3" s="1"/>
  <c r="DH703" i="3"/>
  <c r="DF703" i="3"/>
  <c r="DG703" i="3"/>
  <c r="DJ703" i="3" s="1"/>
  <c r="DI703" i="3"/>
  <c r="DH824" i="3"/>
  <c r="DF824" i="3"/>
  <c r="DJ824" i="3" s="1"/>
  <c r="DG824" i="3"/>
  <c r="DI824" i="3"/>
  <c r="DI672" i="3"/>
  <c r="DF672" i="3"/>
  <c r="DG672" i="3"/>
  <c r="DJ672" i="3" s="1"/>
  <c r="DH672" i="3"/>
  <c r="DI164" i="3"/>
  <c r="DF164" i="3"/>
  <c r="DH164" i="3"/>
  <c r="DG164" i="3"/>
  <c r="DJ164" i="3" s="1"/>
  <c r="DG95" i="3"/>
  <c r="DI95" i="3"/>
  <c r="DF95" i="3"/>
  <c r="DJ95" i="3" s="1"/>
  <c r="DH95" i="3"/>
  <c r="DF297" i="3"/>
  <c r="DH297" i="3"/>
  <c r="DI297" i="3"/>
  <c r="DG297" i="3"/>
  <c r="DJ297" i="3" s="1"/>
  <c r="DH92" i="3"/>
  <c r="DG92" i="3"/>
  <c r="DJ92" i="3" s="1"/>
  <c r="DF92" i="3"/>
  <c r="DI92" i="3"/>
  <c r="DH123" i="3"/>
  <c r="DG123" i="3"/>
  <c r="DI123" i="3"/>
  <c r="DF123" i="3"/>
  <c r="DJ123" i="3" s="1"/>
  <c r="DI146" i="3"/>
  <c r="DG146" i="3"/>
  <c r="DJ146" i="3" s="1"/>
  <c r="DH146" i="3"/>
  <c r="DF146" i="3"/>
  <c r="DH99" i="3"/>
  <c r="DG99" i="3"/>
  <c r="DJ99" i="3" s="1"/>
  <c r="DI99" i="3"/>
  <c r="DF99" i="3"/>
  <c r="DH196" i="3"/>
  <c r="DI196" i="3"/>
  <c r="DF196" i="3"/>
  <c r="DG196" i="3"/>
  <c r="DJ196" i="3" s="1"/>
  <c r="DI188" i="3"/>
  <c r="DF188" i="3"/>
  <c r="DJ188" i="3" s="1"/>
  <c r="DH188" i="3"/>
  <c r="DG188" i="3"/>
  <c r="DI468" i="3"/>
  <c r="DF468" i="3"/>
  <c r="DJ468" i="3" s="1"/>
  <c r="DG468" i="3"/>
  <c r="DH468" i="3"/>
  <c r="DH495" i="3"/>
  <c r="DI495" i="3"/>
  <c r="DG495" i="3"/>
  <c r="DF495" i="3"/>
  <c r="DJ495" i="3" s="1"/>
  <c r="DI523" i="3"/>
  <c r="DF523" i="3"/>
  <c r="DJ523" i="3" s="1"/>
  <c r="DG523" i="3"/>
  <c r="DH523" i="3"/>
  <c r="DF490" i="3"/>
  <c r="DG490" i="3"/>
  <c r="DJ490" i="3" s="1"/>
  <c r="DH490" i="3"/>
  <c r="DI490" i="3"/>
  <c r="DF548" i="3"/>
  <c r="DJ548" i="3" s="1"/>
  <c r="DG548" i="3"/>
  <c r="DH548" i="3"/>
  <c r="DI548" i="3"/>
  <c r="DG518" i="3"/>
  <c r="DJ518" i="3" s="1"/>
  <c r="DH518" i="3"/>
  <c r="DF518" i="3"/>
  <c r="DI518" i="3"/>
  <c r="DG539" i="3"/>
  <c r="DJ539" i="3" s="1"/>
  <c r="DH539" i="3"/>
  <c r="DI539" i="3"/>
  <c r="DF539" i="3"/>
  <c r="DF654" i="3"/>
  <c r="DG654" i="3"/>
  <c r="DJ654" i="3" s="1"/>
  <c r="DI654" i="3"/>
  <c r="DH654" i="3"/>
  <c r="DF653" i="3"/>
  <c r="DH653" i="3"/>
  <c r="DI653" i="3"/>
  <c r="DG653" i="3"/>
  <c r="DJ653" i="3" s="1"/>
  <c r="DF532" i="3"/>
  <c r="DG532" i="3"/>
  <c r="DJ532" i="3" s="1"/>
  <c r="DH532" i="3"/>
  <c r="DI532" i="3"/>
  <c r="DF694" i="3"/>
  <c r="DJ694" i="3" s="1"/>
  <c r="DI694" i="3"/>
  <c r="DG694" i="3"/>
  <c r="DH694" i="3"/>
  <c r="DF744" i="3"/>
  <c r="DJ744" i="3" s="1"/>
  <c r="DG744" i="3"/>
  <c r="DH744" i="3"/>
  <c r="DI744" i="3"/>
  <c r="DG37" i="3"/>
  <c r="DH37" i="3"/>
  <c r="DI37" i="3"/>
  <c r="DJ37" i="3" s="1"/>
  <c r="DF37" i="3"/>
  <c r="DG725" i="3"/>
  <c r="DH725" i="3"/>
  <c r="DI725" i="3"/>
  <c r="DF725" i="3"/>
  <c r="DJ725" i="3" s="1"/>
  <c r="DF525" i="3"/>
  <c r="DJ525" i="3" s="1"/>
  <c r="DG525" i="3"/>
  <c r="DH525" i="3"/>
  <c r="DI525" i="3"/>
  <c r="DF745" i="3"/>
  <c r="DJ745" i="3" s="1"/>
  <c r="DG745" i="3"/>
  <c r="DH745" i="3"/>
  <c r="DI745" i="3"/>
  <c r="DH159" i="3"/>
  <c r="DG159" i="3"/>
  <c r="DF159" i="3"/>
  <c r="DJ159" i="3" s="1"/>
  <c r="DI159" i="3"/>
  <c r="DF786" i="3"/>
  <c r="DJ786" i="3" s="1"/>
  <c r="DH786" i="3"/>
  <c r="DI786" i="3"/>
  <c r="DG786" i="3"/>
  <c r="DH102" i="3"/>
  <c r="DF102" i="3"/>
  <c r="DJ102" i="3" s="1"/>
  <c r="DI102" i="3"/>
  <c r="DG102" i="3"/>
  <c r="AO26" i="1"/>
  <c r="F67" i="1"/>
  <c r="AO551" i="1"/>
  <c r="DF181" i="3"/>
  <c r="DG181" i="3"/>
  <c r="DJ181" i="3" s="1"/>
  <c r="DH181" i="3"/>
  <c r="DI181" i="3"/>
  <c r="GM45" i="1"/>
  <c r="GO45" i="1" s="1"/>
  <c r="DI150" i="3"/>
  <c r="DG150" i="3"/>
  <c r="DH150" i="3"/>
  <c r="DF150" i="3"/>
  <c r="DJ150" i="3" s="1"/>
  <c r="CP54" i="1"/>
  <c r="O54" i="1" s="1"/>
  <c r="GM54" i="1" s="1"/>
  <c r="GO54" i="1" s="1"/>
  <c r="DF241" i="3"/>
  <c r="DH241" i="3"/>
  <c r="DI241" i="3"/>
  <c r="DJ241" i="3" s="1"/>
  <c r="DG241" i="3"/>
  <c r="AE250" i="1"/>
  <c r="DW250" i="1"/>
  <c r="CY106" i="1"/>
  <c r="Y106" i="1"/>
  <c r="CZ106" i="1"/>
  <c r="X106" i="1"/>
  <c r="GM106" i="1" s="1"/>
  <c r="GO106" i="1" s="1"/>
  <c r="AP26" i="1"/>
  <c r="F72" i="1"/>
  <c r="CZ107" i="1"/>
  <c r="X107" i="1"/>
  <c r="GM107" i="1" s="1"/>
  <c r="GO107" i="1" s="1"/>
  <c r="Y107" i="1"/>
  <c r="CY107" i="1"/>
  <c r="F70" i="1"/>
  <c r="AX26" i="1"/>
  <c r="DG462" i="3"/>
  <c r="DH462" i="3"/>
  <c r="DI462" i="3"/>
  <c r="DF462" i="3"/>
  <c r="DJ462" i="3" s="1"/>
  <c r="CP163" i="1"/>
  <c r="O163" i="1" s="1"/>
  <c r="GM163" i="1" s="1"/>
  <c r="FR163" i="1"/>
  <c r="U196" i="1"/>
  <c r="Q196" i="1"/>
  <c r="CP196" i="1" s="1"/>
  <c r="O196" i="1" s="1"/>
  <c r="R196" i="1"/>
  <c r="S196" i="1"/>
  <c r="DX250" i="1" s="1"/>
  <c r="GX196" i="1"/>
  <c r="GB250" i="1" s="1"/>
  <c r="CP127" i="1"/>
  <c r="O127" i="1" s="1"/>
  <c r="GM127" i="1" s="1"/>
  <c r="GO127" i="1" s="1"/>
  <c r="CZ176" i="1"/>
  <c r="X176" i="1"/>
  <c r="Y176" i="1"/>
  <c r="CY176" i="1"/>
  <c r="DG486" i="3"/>
  <c r="DF486" i="3"/>
  <c r="DJ486" i="3" s="1"/>
  <c r="DH486" i="3"/>
  <c r="DI486" i="3"/>
  <c r="Y123" i="1"/>
  <c r="CY123" i="1"/>
  <c r="CZ123" i="1"/>
  <c r="X123" i="1"/>
  <c r="GM123" i="1" s="1"/>
  <c r="GO123" i="1" s="1"/>
  <c r="CY132" i="1"/>
  <c r="X132" i="1"/>
  <c r="GM132" i="1" s="1"/>
  <c r="GO132" i="1" s="1"/>
  <c r="Y132" i="1"/>
  <c r="CZ132" i="1"/>
  <c r="X193" i="1"/>
  <c r="CY193" i="1"/>
  <c r="CZ193" i="1"/>
  <c r="Y193" i="1"/>
  <c r="GM193" i="1" s="1"/>
  <c r="GO193" i="1" s="1"/>
  <c r="T196" i="1"/>
  <c r="X226" i="1"/>
  <c r="GM226" i="1" s="1"/>
  <c r="GO226" i="1" s="1"/>
  <c r="Y226" i="1"/>
  <c r="CY226" i="1"/>
  <c r="CZ226" i="1"/>
  <c r="DF451" i="3"/>
  <c r="DG451" i="3"/>
  <c r="DH451" i="3"/>
  <c r="DI451" i="3"/>
  <c r="DJ451" i="3" s="1"/>
  <c r="DF515" i="3"/>
  <c r="DG515" i="3"/>
  <c r="DH515" i="3"/>
  <c r="DI515" i="3"/>
  <c r="DJ515" i="3" s="1"/>
  <c r="DF534" i="3"/>
  <c r="DJ534" i="3" s="1"/>
  <c r="DH534" i="3"/>
  <c r="DG534" i="3"/>
  <c r="DI534" i="3"/>
  <c r="CP202" i="1"/>
  <c r="O202" i="1" s="1"/>
  <c r="GM202" i="1" s="1"/>
  <c r="CY238" i="1"/>
  <c r="X238" i="1"/>
  <c r="GM238" i="1" s="1"/>
  <c r="GO238" i="1" s="1"/>
  <c r="Y238" i="1"/>
  <c r="CZ238" i="1"/>
  <c r="DF576" i="3"/>
  <c r="DG576" i="3"/>
  <c r="DJ576" i="3" s="1"/>
  <c r="DI576" i="3"/>
  <c r="DH576" i="3"/>
  <c r="GB282" i="1"/>
  <c r="ES357" i="1"/>
  <c r="DG652" i="3"/>
  <c r="DJ652" i="3" s="1"/>
  <c r="DH652" i="3"/>
  <c r="DF652" i="3"/>
  <c r="DI652" i="3"/>
  <c r="DF675" i="3"/>
  <c r="DJ675" i="3" s="1"/>
  <c r="DH675" i="3"/>
  <c r="DI675" i="3"/>
  <c r="DG675" i="3"/>
  <c r="CP392" i="1"/>
  <c r="O392" i="1" s="1"/>
  <c r="DV426" i="1"/>
  <c r="DF594" i="3"/>
  <c r="DH594" i="3"/>
  <c r="DG594" i="3"/>
  <c r="DJ594" i="3" s="1"/>
  <c r="DI594" i="3"/>
  <c r="DG686" i="3"/>
  <c r="DH686" i="3"/>
  <c r="DF686" i="3"/>
  <c r="DJ686" i="3" s="1"/>
  <c r="DI686" i="3"/>
  <c r="AP389" i="1"/>
  <c r="F435" i="1"/>
  <c r="DF767" i="3"/>
  <c r="DG767" i="3"/>
  <c r="DJ767" i="3" s="1"/>
  <c r="DI767" i="3"/>
  <c r="DH767" i="3"/>
  <c r="DF839" i="3"/>
  <c r="DG839" i="3"/>
  <c r="DH839" i="3"/>
  <c r="DI839" i="3"/>
  <c r="DJ839" i="3" s="1"/>
  <c r="CY393" i="1"/>
  <c r="CZ393" i="1"/>
  <c r="X393" i="1"/>
  <c r="GM393" i="1" s="1"/>
  <c r="GO393" i="1" s="1"/>
  <c r="Y393" i="1"/>
  <c r="DG813" i="3"/>
  <c r="DH813" i="3"/>
  <c r="DF813" i="3"/>
  <c r="DJ813" i="3" s="1"/>
  <c r="DI813" i="3"/>
  <c r="GM415" i="1"/>
  <c r="GO415" i="1" s="1"/>
  <c r="Q473" i="1"/>
  <c r="R473" i="1"/>
  <c r="DW521" i="1" s="1"/>
  <c r="T473" i="1"/>
  <c r="W473" i="1"/>
  <c r="W463" i="1"/>
  <c r="EB521" i="1" s="1"/>
  <c r="DG750" i="3"/>
  <c r="DJ750" i="3" s="1"/>
  <c r="DH750" i="3"/>
  <c r="DI750" i="3"/>
  <c r="DF750" i="3"/>
  <c r="DG800" i="3"/>
  <c r="DF800" i="3"/>
  <c r="DJ800" i="3" s="1"/>
  <c r="DH800" i="3"/>
  <c r="DI800" i="3"/>
  <c r="X460" i="1"/>
  <c r="Y460" i="1"/>
  <c r="CY460" i="1"/>
  <c r="CZ460" i="1"/>
  <c r="AF521" i="1"/>
  <c r="Y500" i="1"/>
  <c r="CZ500" i="1"/>
  <c r="X500" i="1"/>
  <c r="GM500" i="1" s="1"/>
  <c r="GO500" i="1" s="1"/>
  <c r="CY500" i="1"/>
  <c r="CY488" i="1"/>
  <c r="CZ488" i="1"/>
  <c r="X488" i="1"/>
  <c r="GM488" i="1" s="1"/>
  <c r="GO488" i="1" s="1"/>
  <c r="Y488" i="1"/>
  <c r="CP482" i="1"/>
  <c r="O482" i="1" s="1"/>
  <c r="GM482" i="1" s="1"/>
  <c r="GO482" i="1" s="1"/>
  <c r="U469" i="1"/>
  <c r="GX492" i="1"/>
  <c r="W414" i="1"/>
  <c r="EB426" i="1" s="1"/>
  <c r="V469" i="1"/>
  <c r="CY475" i="1"/>
  <c r="Y475" i="1"/>
  <c r="CZ475" i="1"/>
  <c r="X475" i="1"/>
  <c r="GM475" i="1" s="1"/>
  <c r="GO475" i="1" s="1"/>
  <c r="W484" i="1"/>
  <c r="CY485" i="1"/>
  <c r="CZ485" i="1"/>
  <c r="X485" i="1"/>
  <c r="Y485" i="1"/>
  <c r="DH834" i="3"/>
  <c r="DG834" i="3"/>
  <c r="DI834" i="3"/>
  <c r="DF834" i="3"/>
  <c r="DJ834" i="3" s="1"/>
  <c r="BC458" i="1"/>
  <c r="F537" i="1"/>
  <c r="EM458" i="1"/>
  <c r="P540" i="1"/>
  <c r="W509" i="1"/>
  <c r="S490" i="1"/>
  <c r="U516" i="1"/>
  <c r="CG458" i="1"/>
  <c r="AX521" i="1"/>
  <c r="V486" i="1"/>
  <c r="S518" i="1"/>
  <c r="DJ426" i="1" l="1"/>
  <c r="DW389" i="1"/>
  <c r="DW458" i="1"/>
  <c r="DJ521" i="1"/>
  <c r="FQ95" i="1"/>
  <c r="EH250" i="1"/>
  <c r="GA250" i="1"/>
  <c r="DX458" i="1"/>
  <c r="DK521" i="1"/>
  <c r="EA458" i="1"/>
  <c r="DN521" i="1"/>
  <c r="U426" i="1"/>
  <c r="AH389" i="1"/>
  <c r="GB458" i="1"/>
  <c r="ES521" i="1"/>
  <c r="GB95" i="1"/>
  <c r="ES250" i="1"/>
  <c r="AH458" i="1"/>
  <c r="U521" i="1"/>
  <c r="DZ458" i="1"/>
  <c r="DM521" i="1"/>
  <c r="DZ95" i="1"/>
  <c r="DM250" i="1"/>
  <c r="DY458" i="1"/>
  <c r="DL521" i="1"/>
  <c r="DV95" i="1"/>
  <c r="DI250" i="1"/>
  <c r="DV458" i="1"/>
  <c r="DI521" i="1"/>
  <c r="DX95" i="1"/>
  <c r="DK250" i="1"/>
  <c r="ED26" i="1"/>
  <c r="DQ63" i="1"/>
  <c r="EB389" i="1"/>
  <c r="DO426" i="1"/>
  <c r="EA95" i="1"/>
  <c r="DN250" i="1"/>
  <c r="AK26" i="1"/>
  <c r="X63" i="1"/>
  <c r="DM426" i="1"/>
  <c r="DZ389" i="1"/>
  <c r="EB458" i="1"/>
  <c r="DO521" i="1"/>
  <c r="AD458" i="1"/>
  <c r="Q521" i="1"/>
  <c r="S426" i="1"/>
  <c r="AF389" i="1"/>
  <c r="AD389" i="1"/>
  <c r="Q426" i="1"/>
  <c r="DK426" i="1"/>
  <c r="DX389" i="1"/>
  <c r="BY282" i="1"/>
  <c r="AP357" i="1"/>
  <c r="CI357" i="1"/>
  <c r="AE458" i="1"/>
  <c r="R521" i="1"/>
  <c r="AS26" i="1"/>
  <c r="F80" i="1"/>
  <c r="AS551" i="1"/>
  <c r="F528" i="1"/>
  <c r="AX458" i="1"/>
  <c r="AJ521" i="1"/>
  <c r="DW282" i="1"/>
  <c r="DJ357" i="1"/>
  <c r="AL357" i="1"/>
  <c r="DX282" i="1"/>
  <c r="DK357" i="1"/>
  <c r="GM97" i="1"/>
  <c r="AB250" i="1"/>
  <c r="EH282" i="1"/>
  <c r="P366" i="1"/>
  <c r="GM176" i="1"/>
  <c r="GM284" i="1"/>
  <c r="AB357" i="1"/>
  <c r="BB22" i="1"/>
  <c r="BB581" i="1"/>
  <c r="F564" i="1"/>
  <c r="GM512" i="1"/>
  <c r="GO512" i="1" s="1"/>
  <c r="DX26" i="1"/>
  <c r="DK63" i="1"/>
  <c r="T282" i="1"/>
  <c r="F378" i="1"/>
  <c r="DU282" i="1"/>
  <c r="DH357" i="1"/>
  <c r="FW357" i="1"/>
  <c r="FX357" i="1"/>
  <c r="FZ357" i="1"/>
  <c r="CY463" i="1"/>
  <c r="CZ463" i="1"/>
  <c r="X463" i="1"/>
  <c r="Y463" i="1"/>
  <c r="CP471" i="1"/>
  <c r="O471" i="1" s="1"/>
  <c r="CP473" i="1"/>
  <c r="O473" i="1" s="1"/>
  <c r="GM473" i="1" s="1"/>
  <c r="GO473" i="1" s="1"/>
  <c r="CP489" i="1"/>
  <c r="O489" i="1" s="1"/>
  <c r="GM304" i="1"/>
  <c r="GO304" i="1" s="1"/>
  <c r="S521" i="1"/>
  <c r="AF458" i="1"/>
  <c r="BC22" i="1"/>
  <c r="BC581" i="1"/>
  <c r="F567" i="1"/>
  <c r="ER26" i="1"/>
  <c r="P74" i="1"/>
  <c r="EA389" i="1"/>
  <c r="DN426" i="1"/>
  <c r="AO22" i="1"/>
  <c r="F555" i="1"/>
  <c r="AO581" i="1"/>
  <c r="AK282" i="1"/>
  <c r="X357" i="1"/>
  <c r="GM509" i="1"/>
  <c r="GO509" i="1" s="1"/>
  <c r="CP413" i="1"/>
  <c r="O413" i="1" s="1"/>
  <c r="GM413" i="1" s="1"/>
  <c r="GO413" i="1" s="1"/>
  <c r="W282" i="1"/>
  <c r="F381" i="1"/>
  <c r="GM285" i="1"/>
  <c r="DT357" i="1"/>
  <c r="GM221" i="1"/>
  <c r="CP188" i="1"/>
  <c r="O188" i="1" s="1"/>
  <c r="GM188" i="1" s="1"/>
  <c r="GO188" i="1" s="1"/>
  <c r="AJ389" i="1"/>
  <c r="W426" i="1"/>
  <c r="BA26" i="1"/>
  <c r="F83" i="1"/>
  <c r="Q95" i="1"/>
  <c r="F262" i="1"/>
  <c r="GM486" i="1"/>
  <c r="GO486" i="1" s="1"/>
  <c r="U95" i="1"/>
  <c r="F272" i="1"/>
  <c r="CY484" i="1"/>
  <c r="CZ484" i="1"/>
  <c r="X484" i="1"/>
  <c r="Y484" i="1"/>
  <c r="AL426" i="1"/>
  <c r="AF26" i="1"/>
  <c r="S63" i="1"/>
  <c r="AQ22" i="1"/>
  <c r="AQ581" i="1"/>
  <c r="F561" i="1"/>
  <c r="CP418" i="1"/>
  <c r="O418" i="1" s="1"/>
  <c r="CP465" i="1"/>
  <c r="O465" i="1" s="1"/>
  <c r="DL426" i="1"/>
  <c r="DY389" i="1"/>
  <c r="X497" i="1"/>
  <c r="GM497" i="1" s="1"/>
  <c r="GO497" i="1" s="1"/>
  <c r="Y497" i="1"/>
  <c r="CY497" i="1"/>
  <c r="CZ497" i="1"/>
  <c r="DW26" i="1"/>
  <c r="DJ63" i="1"/>
  <c r="GM306" i="1"/>
  <c r="GO306" i="1" s="1"/>
  <c r="AC282" i="1"/>
  <c r="CE357" i="1"/>
  <c r="P357" i="1"/>
  <c r="CF357" i="1"/>
  <c r="CH357" i="1"/>
  <c r="EV22" i="1"/>
  <c r="P576" i="1"/>
  <c r="EV581" i="1"/>
  <c r="AZ458" i="1"/>
  <c r="F532" i="1"/>
  <c r="DM282" i="1"/>
  <c r="P379" i="1"/>
  <c r="CY490" i="1"/>
  <c r="CZ490" i="1"/>
  <c r="X490" i="1"/>
  <c r="Y490" i="1"/>
  <c r="GM490" i="1" s="1"/>
  <c r="GO490" i="1" s="1"/>
  <c r="AK426" i="1"/>
  <c r="AU95" i="1"/>
  <c r="F269" i="1"/>
  <c r="AU551" i="1"/>
  <c r="GM57" i="1"/>
  <c r="GO57" i="1" s="1"/>
  <c r="EC63" i="1"/>
  <c r="GM294" i="1"/>
  <c r="GO294" i="1" s="1"/>
  <c r="GM399" i="1"/>
  <c r="GO399" i="1" s="1"/>
  <c r="CP484" i="1"/>
  <c r="O484" i="1" s="1"/>
  <c r="EI26" i="1"/>
  <c r="P73" i="1"/>
  <c r="EI551" i="1"/>
  <c r="GM31" i="1"/>
  <c r="GO31" i="1" s="1"/>
  <c r="CY418" i="1"/>
  <c r="X418" i="1"/>
  <c r="Y418" i="1"/>
  <c r="CZ418" i="1"/>
  <c r="GM205" i="1"/>
  <c r="GO205" i="1" s="1"/>
  <c r="GM391" i="1"/>
  <c r="DN282" i="1"/>
  <c r="P380" i="1"/>
  <c r="GM322" i="1"/>
  <c r="GO322" i="1" s="1"/>
  <c r="T95" i="1"/>
  <c r="F271" i="1"/>
  <c r="GM463" i="1"/>
  <c r="GO463" i="1" s="1"/>
  <c r="EP458" i="1"/>
  <c r="P528" i="1"/>
  <c r="AI389" i="1"/>
  <c r="V426" i="1"/>
  <c r="FY26" i="1"/>
  <c r="EP63" i="1"/>
  <c r="GM461" i="1"/>
  <c r="EP389" i="1"/>
  <c r="P433" i="1"/>
  <c r="W95" i="1"/>
  <c r="F274" i="1"/>
  <c r="X479" i="1"/>
  <c r="Y479" i="1"/>
  <c r="GM479" i="1" s="1"/>
  <c r="GO479" i="1" s="1"/>
  <c r="CY479" i="1"/>
  <c r="CZ479" i="1"/>
  <c r="EM282" i="1"/>
  <c r="P376" i="1"/>
  <c r="AX282" i="1"/>
  <c r="F364" i="1"/>
  <c r="U282" i="1"/>
  <c r="F379" i="1"/>
  <c r="GM516" i="1"/>
  <c r="GO516" i="1" s="1"/>
  <c r="EM95" i="1"/>
  <c r="P269" i="1"/>
  <c r="EC521" i="1"/>
  <c r="DL282" i="1"/>
  <c r="P378" i="1"/>
  <c r="GM198" i="1"/>
  <c r="GO198" i="1" s="1"/>
  <c r="DU95" i="1"/>
  <c r="FX250" i="1"/>
  <c r="FW250" i="1"/>
  <c r="FZ250" i="1"/>
  <c r="DH250" i="1"/>
  <c r="AD26" i="1"/>
  <c r="Q63" i="1"/>
  <c r="GM507" i="1"/>
  <c r="GO507" i="1" s="1"/>
  <c r="GM207" i="1"/>
  <c r="BA282" i="1"/>
  <c r="F377" i="1"/>
  <c r="GM148" i="1"/>
  <c r="GO148" i="1" s="1"/>
  <c r="AL63" i="1"/>
  <c r="GM424" i="1"/>
  <c r="GO424" i="1" s="1"/>
  <c r="AD282" i="1"/>
  <c r="Q357" i="1"/>
  <c r="GM347" i="1"/>
  <c r="GO347" i="1" s="1"/>
  <c r="CY498" i="1"/>
  <c r="CZ498" i="1"/>
  <c r="X498" i="1"/>
  <c r="GM498" i="1" s="1"/>
  <c r="GO498" i="1" s="1"/>
  <c r="Y498" i="1"/>
  <c r="DU521" i="1"/>
  <c r="GM44" i="1"/>
  <c r="GO44" i="1" s="1"/>
  <c r="CI389" i="1"/>
  <c r="AZ426" i="1"/>
  <c r="EG22" i="1"/>
  <c r="EG581" i="1"/>
  <c r="P555" i="1"/>
  <c r="ET22" i="1"/>
  <c r="P564" i="1"/>
  <c r="ET581" i="1"/>
  <c r="R426" i="1"/>
  <c r="AE389" i="1"/>
  <c r="CY466" i="1"/>
  <c r="CZ466" i="1"/>
  <c r="X466" i="1"/>
  <c r="Y466" i="1"/>
  <c r="AL521" i="1" s="1"/>
  <c r="DO26" i="1"/>
  <c r="P87" i="1"/>
  <c r="FT26" i="1"/>
  <c r="EK63" i="1"/>
  <c r="T521" i="1"/>
  <c r="T551" i="1" s="1"/>
  <c r="AG458" i="1"/>
  <c r="EP282" i="1"/>
  <c r="P364" i="1"/>
  <c r="GM394" i="1"/>
  <c r="GO394" i="1" s="1"/>
  <c r="CG389" i="1"/>
  <c r="AX426" i="1"/>
  <c r="GM34" i="1"/>
  <c r="GO34" i="1" s="1"/>
  <c r="X492" i="1"/>
  <c r="Y492" i="1"/>
  <c r="CY492" i="1"/>
  <c r="CZ492" i="1"/>
  <c r="CP414" i="1"/>
  <c r="O414" i="1" s="1"/>
  <c r="GM414" i="1" s="1"/>
  <c r="GO414" i="1" s="1"/>
  <c r="V95" i="1"/>
  <c r="F273" i="1"/>
  <c r="BA95" i="1"/>
  <c r="F270" i="1"/>
  <c r="AX95" i="1"/>
  <c r="F257" i="1"/>
  <c r="DO282" i="1"/>
  <c r="P381" i="1"/>
  <c r="GM48" i="1"/>
  <c r="GO48" i="1" s="1"/>
  <c r="AQ389" i="1"/>
  <c r="F436" i="1"/>
  <c r="EP95" i="1"/>
  <c r="P257" i="1"/>
  <c r="W26" i="1"/>
  <c r="F87" i="1"/>
  <c r="AF282" i="1"/>
  <c r="S357" i="1"/>
  <c r="GA282" i="1"/>
  <c r="ER357" i="1"/>
  <c r="CY493" i="1"/>
  <c r="CZ493" i="1"/>
  <c r="X493" i="1"/>
  <c r="GM493" i="1" s="1"/>
  <c r="GO493" i="1" s="1"/>
  <c r="Y493" i="1"/>
  <c r="GM29" i="1"/>
  <c r="DT63" i="1"/>
  <c r="AI521" i="1"/>
  <c r="X413" i="1"/>
  <c r="CY413" i="1"/>
  <c r="CZ413" i="1"/>
  <c r="Y413" i="1"/>
  <c r="GM351" i="1"/>
  <c r="V26" i="1"/>
  <c r="F86" i="1"/>
  <c r="AC26" i="1"/>
  <c r="CF63" i="1"/>
  <c r="CH63" i="1"/>
  <c r="P63" i="1"/>
  <c r="CE63" i="1"/>
  <c r="X517" i="1"/>
  <c r="GM517" i="1" s="1"/>
  <c r="GO517" i="1" s="1"/>
  <c r="CY517" i="1"/>
  <c r="Y517" i="1"/>
  <c r="CZ517" i="1"/>
  <c r="DU26" i="1"/>
  <c r="DH63" i="1"/>
  <c r="FW63" i="1"/>
  <c r="FX63" i="1"/>
  <c r="FZ63" i="1"/>
  <c r="AC389" i="1"/>
  <c r="CE426" i="1"/>
  <c r="CF426" i="1"/>
  <c r="CH426" i="1"/>
  <c r="P426" i="1"/>
  <c r="EB95" i="1"/>
  <c r="DO250" i="1"/>
  <c r="DO551" i="1" s="1"/>
  <c r="FW426" i="1"/>
  <c r="DU389" i="1"/>
  <c r="DH426" i="1"/>
  <c r="FX426" i="1"/>
  <c r="FZ426" i="1"/>
  <c r="ED250" i="1"/>
  <c r="T426" i="1"/>
  <c r="AG389" i="1"/>
  <c r="CY469" i="1"/>
  <c r="CZ469" i="1"/>
  <c r="X469" i="1"/>
  <c r="GM469" i="1" s="1"/>
  <c r="GO469" i="1" s="1"/>
  <c r="Y469" i="1"/>
  <c r="ED521" i="1" s="1"/>
  <c r="X489" i="1"/>
  <c r="Y489" i="1"/>
  <c r="CY489" i="1"/>
  <c r="CZ489" i="1"/>
  <c r="AF95" i="1"/>
  <c r="S250" i="1"/>
  <c r="BA389" i="1"/>
  <c r="F446" i="1"/>
  <c r="EC282" i="1"/>
  <c r="DP357" i="1"/>
  <c r="CY477" i="1"/>
  <c r="CZ477" i="1"/>
  <c r="X477" i="1"/>
  <c r="Y477" i="1"/>
  <c r="X516" i="1"/>
  <c r="CY516" i="1"/>
  <c r="CZ516" i="1"/>
  <c r="Y516" i="1"/>
  <c r="CY422" i="1"/>
  <c r="X422" i="1"/>
  <c r="Y422" i="1"/>
  <c r="CZ422" i="1"/>
  <c r="GM232" i="1"/>
  <c r="DV26" i="1"/>
  <c r="DI63" i="1"/>
  <c r="AE26" i="1"/>
  <c r="R63" i="1"/>
  <c r="GM28" i="1"/>
  <c r="AB63" i="1"/>
  <c r="CP466" i="1"/>
  <c r="O466" i="1" s="1"/>
  <c r="GM466" i="1" s="1"/>
  <c r="GO466" i="1" s="1"/>
  <c r="EM551" i="1"/>
  <c r="EI95" i="1"/>
  <c r="P260" i="1"/>
  <c r="CY499" i="1"/>
  <c r="X499" i="1"/>
  <c r="GM499" i="1" s="1"/>
  <c r="GO499" i="1" s="1"/>
  <c r="Y499" i="1"/>
  <c r="CZ499" i="1"/>
  <c r="CP422" i="1"/>
  <c r="O422" i="1" s="1"/>
  <c r="GM422" i="1" s="1"/>
  <c r="GO422" i="1" s="1"/>
  <c r="ER458" i="1"/>
  <c r="P532" i="1"/>
  <c r="GM56" i="1"/>
  <c r="GO56" i="1" s="1"/>
  <c r="X486" i="1"/>
  <c r="Y486" i="1"/>
  <c r="CY486" i="1"/>
  <c r="CZ486" i="1"/>
  <c r="X483" i="1"/>
  <c r="GM483" i="1" s="1"/>
  <c r="GO483" i="1" s="1"/>
  <c r="Y483" i="1"/>
  <c r="CY483" i="1"/>
  <c r="CZ483" i="1"/>
  <c r="GM179" i="1"/>
  <c r="P86" i="1"/>
  <c r="DN26" i="1"/>
  <c r="ES26" i="1"/>
  <c r="P83" i="1"/>
  <c r="GM492" i="1"/>
  <c r="GO492" i="1" s="1"/>
  <c r="DW95" i="1"/>
  <c r="DJ250" i="1"/>
  <c r="AC521" i="1"/>
  <c r="ER389" i="1"/>
  <c r="P437" i="1"/>
  <c r="ED357" i="1"/>
  <c r="GM494" i="1"/>
  <c r="GO494" i="1" s="1"/>
  <c r="DY250" i="1"/>
  <c r="GM421" i="1"/>
  <c r="GO421" i="1" s="1"/>
  <c r="GM485" i="1"/>
  <c r="GO485" i="1" s="1"/>
  <c r="X471" i="1"/>
  <c r="Y471" i="1"/>
  <c r="CY471" i="1"/>
  <c r="CZ471" i="1"/>
  <c r="GM139" i="1"/>
  <c r="DV282" i="1"/>
  <c r="DI357" i="1"/>
  <c r="AL250" i="1"/>
  <c r="GM289" i="1"/>
  <c r="GO289" i="1" s="1"/>
  <c r="AC95" i="1"/>
  <c r="CE250" i="1"/>
  <c r="P250" i="1"/>
  <c r="CF250" i="1"/>
  <c r="GM242" i="1"/>
  <c r="DL26" i="1"/>
  <c r="P84" i="1"/>
  <c r="GM460" i="1"/>
  <c r="ES282" i="1"/>
  <c r="P377" i="1"/>
  <c r="DI426" i="1"/>
  <c r="DV389" i="1"/>
  <c r="CY196" i="1"/>
  <c r="CZ196" i="1"/>
  <c r="X196" i="1"/>
  <c r="GM196" i="1" s="1"/>
  <c r="GO196" i="1" s="1"/>
  <c r="Y196" i="1"/>
  <c r="CY518" i="1"/>
  <c r="CZ518" i="1"/>
  <c r="X518" i="1"/>
  <c r="Y518" i="1"/>
  <c r="DT426" i="1"/>
  <c r="GM392" i="1"/>
  <c r="AE95" i="1"/>
  <c r="R250" i="1"/>
  <c r="EU22" i="1"/>
  <c r="EU581" i="1"/>
  <c r="P567" i="1"/>
  <c r="CJ521" i="1"/>
  <c r="GB389" i="1"/>
  <c r="ES426" i="1"/>
  <c r="EK95" i="1"/>
  <c r="P267" i="1"/>
  <c r="GM98" i="1"/>
  <c r="DT250" i="1"/>
  <c r="R282" i="1"/>
  <c r="F371" i="1"/>
  <c r="T26" i="1"/>
  <c r="F84" i="1"/>
  <c r="X465" i="1"/>
  <c r="Y465" i="1"/>
  <c r="CY465" i="1"/>
  <c r="CZ465" i="1"/>
  <c r="CP518" i="1"/>
  <c r="O518" i="1" s="1"/>
  <c r="AB521" i="1" s="1"/>
  <c r="CY414" i="1"/>
  <c r="X414" i="1"/>
  <c r="EC426" i="1" s="1"/>
  <c r="Y414" i="1"/>
  <c r="ED426" i="1" s="1"/>
  <c r="CZ414" i="1"/>
  <c r="BD22" i="1"/>
  <c r="BD581" i="1"/>
  <c r="F576" i="1"/>
  <c r="GM416" i="1"/>
  <c r="GO416" i="1" s="1"/>
  <c r="AK250" i="1"/>
  <c r="U26" i="1"/>
  <c r="F85" i="1"/>
  <c r="U551" i="1"/>
  <c r="CP477" i="1"/>
  <c r="O477" i="1" s="1"/>
  <c r="GM477" i="1" s="1"/>
  <c r="GO477" i="1" s="1"/>
  <c r="V282" i="1"/>
  <c r="F380" i="1"/>
  <c r="BY250" i="1"/>
  <c r="CH250" i="1" s="1"/>
  <c r="AL458" i="1" l="1"/>
  <c r="Y521" i="1"/>
  <c r="ED458" i="1"/>
  <c r="DQ521" i="1"/>
  <c r="DO22" i="1"/>
  <c r="DO581" i="1"/>
  <c r="P575" i="1"/>
  <c r="DP426" i="1"/>
  <c r="EC389" i="1"/>
  <c r="ED389" i="1"/>
  <c r="DQ426" i="1"/>
  <c r="CH95" i="1"/>
  <c r="AY250" i="1"/>
  <c r="AB458" i="1"/>
  <c r="O521" i="1"/>
  <c r="T22" i="1"/>
  <c r="F572" i="1"/>
  <c r="T581" i="1"/>
  <c r="EV18" i="1"/>
  <c r="P606" i="1"/>
  <c r="FZ282" i="1"/>
  <c r="EQ357" i="1"/>
  <c r="P448" i="1"/>
  <c r="DM389" i="1"/>
  <c r="U458" i="1"/>
  <c r="F543" i="1"/>
  <c r="AK95" i="1"/>
  <c r="X250" i="1"/>
  <c r="DJ95" i="1"/>
  <c r="P264" i="1"/>
  <c r="DI26" i="1"/>
  <c r="P75" i="1"/>
  <c r="DI551" i="1"/>
  <c r="FW26" i="1"/>
  <c r="EN63" i="1"/>
  <c r="EK26" i="1"/>
  <c r="P80" i="1"/>
  <c r="EK551" i="1"/>
  <c r="ET18" i="1"/>
  <c r="P594" i="1"/>
  <c r="X282" i="1"/>
  <c r="F383" i="1"/>
  <c r="FX282" i="1"/>
  <c r="EO357" i="1"/>
  <c r="AB282" i="1"/>
  <c r="O357" i="1"/>
  <c r="AJ458" i="1"/>
  <c r="W521" i="1"/>
  <c r="X26" i="1"/>
  <c r="F89" i="1"/>
  <c r="DI458" i="1"/>
  <c r="P533" i="1"/>
  <c r="P429" i="1"/>
  <c r="DH389" i="1"/>
  <c r="R389" i="1"/>
  <c r="F440" i="1"/>
  <c r="Q26" i="1"/>
  <c r="F75" i="1"/>
  <c r="Q551" i="1"/>
  <c r="AK389" i="1"/>
  <c r="X426" i="1"/>
  <c r="FW282" i="1"/>
  <c r="EN357" i="1"/>
  <c r="GO284" i="1"/>
  <c r="CC357" i="1" s="1"/>
  <c r="CA357" i="1"/>
  <c r="P441" i="1"/>
  <c r="DK389" i="1"/>
  <c r="ES95" i="1"/>
  <c r="P270" i="1"/>
  <c r="AL95" i="1"/>
  <c r="Y250" i="1"/>
  <c r="ES389" i="1"/>
  <c r="P446" i="1"/>
  <c r="FX26" i="1"/>
  <c r="EO63" i="1"/>
  <c r="AK521" i="1"/>
  <c r="CH282" i="1"/>
  <c r="AY357" i="1"/>
  <c r="W389" i="1"/>
  <c r="F450" i="1"/>
  <c r="AO18" i="1"/>
  <c r="F585" i="1"/>
  <c r="S458" i="1"/>
  <c r="F536" i="1"/>
  <c r="DH282" i="1"/>
  <c r="P360" i="1"/>
  <c r="Q389" i="1"/>
  <c r="F438" i="1"/>
  <c r="DN95" i="1"/>
  <c r="P273" i="1"/>
  <c r="DI95" i="1"/>
  <c r="P262" i="1"/>
  <c r="DK458" i="1"/>
  <c r="P536" i="1"/>
  <c r="ED282" i="1"/>
  <c r="DQ357" i="1"/>
  <c r="AL389" i="1"/>
  <c r="Y426" i="1"/>
  <c r="FW389" i="1"/>
  <c r="EN426" i="1"/>
  <c r="EI22" i="1"/>
  <c r="EI581" i="1"/>
  <c r="P561" i="1"/>
  <c r="BD18" i="1"/>
  <c r="F606" i="1"/>
  <c r="EU18" i="1"/>
  <c r="P597" i="1"/>
  <c r="ER282" i="1"/>
  <c r="P368" i="1"/>
  <c r="DH95" i="1"/>
  <c r="P253" i="1"/>
  <c r="CF282" i="1"/>
  <c r="AW357" i="1"/>
  <c r="P447" i="1"/>
  <c r="DL389" i="1"/>
  <c r="AS22" i="1"/>
  <c r="AS581" i="1"/>
  <c r="F568" i="1"/>
  <c r="E16" i="2" s="1"/>
  <c r="GO98" i="1"/>
  <c r="FU250" i="1" s="1"/>
  <c r="FS250" i="1"/>
  <c r="CJ458" i="1"/>
  <c r="BA521" i="1"/>
  <c r="P95" i="1"/>
  <c r="F253" i="1"/>
  <c r="ES551" i="1"/>
  <c r="DO95" i="1"/>
  <c r="P274" i="1"/>
  <c r="DP282" i="1"/>
  <c r="P383" i="1"/>
  <c r="EG18" i="1"/>
  <c r="P585" i="1"/>
  <c r="Q282" i="1"/>
  <c r="F369" i="1"/>
  <c r="FZ95" i="1"/>
  <c r="EQ250" i="1"/>
  <c r="P282" i="1"/>
  <c r="F360" i="1"/>
  <c r="GM465" i="1"/>
  <c r="GO465" i="1" s="1"/>
  <c r="GM489" i="1"/>
  <c r="GO489" i="1" s="1"/>
  <c r="DO389" i="1"/>
  <c r="P450" i="1"/>
  <c r="DL458" i="1"/>
  <c r="P542" i="1"/>
  <c r="GA95" i="1"/>
  <c r="ER250" i="1"/>
  <c r="DT389" i="1"/>
  <c r="DG426" i="1"/>
  <c r="BC18" i="1"/>
  <c r="F597" i="1"/>
  <c r="CF95" i="1"/>
  <c r="AW250" i="1"/>
  <c r="BY95" i="1"/>
  <c r="AP250" i="1"/>
  <c r="CI250" i="1"/>
  <c r="R95" i="1"/>
  <c r="F264" i="1"/>
  <c r="CE95" i="1"/>
  <c r="AV250" i="1"/>
  <c r="P389" i="1"/>
  <c r="F429" i="1"/>
  <c r="S282" i="1"/>
  <c r="F372" i="1"/>
  <c r="AX389" i="1"/>
  <c r="F433" i="1"/>
  <c r="AX551" i="1"/>
  <c r="FW95" i="1"/>
  <c r="EN250" i="1"/>
  <c r="GO461" i="1"/>
  <c r="GM484" i="1"/>
  <c r="GO484" i="1" s="1"/>
  <c r="CE282" i="1"/>
  <c r="AV357" i="1"/>
  <c r="GM418" i="1"/>
  <c r="GO418" i="1" s="1"/>
  <c r="DN389" i="1"/>
  <c r="P449" i="1"/>
  <c r="AB95" i="1"/>
  <c r="O250" i="1"/>
  <c r="S389" i="1"/>
  <c r="F441" i="1"/>
  <c r="EH95" i="1"/>
  <c r="P259" i="1"/>
  <c r="EH551" i="1"/>
  <c r="EC458" i="1"/>
  <c r="DP521" i="1"/>
  <c r="DH26" i="1"/>
  <c r="P66" i="1"/>
  <c r="DY95" i="1"/>
  <c r="DL250" i="1"/>
  <c r="EM22" i="1"/>
  <c r="P570" i="1"/>
  <c r="EM581" i="1"/>
  <c r="CH389" i="1"/>
  <c r="AY426" i="1"/>
  <c r="AZ389" i="1"/>
  <c r="F437" i="1"/>
  <c r="FX95" i="1"/>
  <c r="EO250" i="1"/>
  <c r="DT521" i="1"/>
  <c r="DT282" i="1"/>
  <c r="DG357" i="1"/>
  <c r="GM471" i="1"/>
  <c r="GO471" i="1" s="1"/>
  <c r="DK26" i="1"/>
  <c r="P78" i="1"/>
  <c r="DK551" i="1"/>
  <c r="GO97" i="1"/>
  <c r="CC250" i="1" s="1"/>
  <c r="CA250" i="1"/>
  <c r="Q458" i="1"/>
  <c r="F533" i="1"/>
  <c r="AB426" i="1"/>
  <c r="DM95" i="1"/>
  <c r="P272" i="1"/>
  <c r="DM551" i="1"/>
  <c r="ES458" i="1"/>
  <c r="P541" i="1"/>
  <c r="AC458" i="1"/>
  <c r="P521" i="1"/>
  <c r="CE521" i="1"/>
  <c r="CF521" i="1"/>
  <c r="CH521" i="1"/>
  <c r="T458" i="1"/>
  <c r="F542" i="1"/>
  <c r="EC250" i="1"/>
  <c r="DI389" i="1"/>
  <c r="P438" i="1"/>
  <c r="DT95" i="1"/>
  <c r="DG250" i="1"/>
  <c r="GO392" i="1"/>
  <c r="FU426" i="1" s="1"/>
  <c r="FS426" i="1"/>
  <c r="DN551" i="1"/>
  <c r="T389" i="1"/>
  <c r="F447" i="1"/>
  <c r="CF389" i="1"/>
  <c r="AW426" i="1"/>
  <c r="AV63" i="1"/>
  <c r="CE26" i="1"/>
  <c r="W551" i="1"/>
  <c r="AL26" i="1"/>
  <c r="Y63" i="1"/>
  <c r="EP26" i="1"/>
  <c r="P70" i="1"/>
  <c r="EP551" i="1"/>
  <c r="CA426" i="1"/>
  <c r="GO391" i="1"/>
  <c r="CC426" i="1" s="1"/>
  <c r="AQ18" i="1"/>
  <c r="F591" i="1"/>
  <c r="GO285" i="1"/>
  <c r="FU357" i="1" s="1"/>
  <c r="FS357" i="1"/>
  <c r="DK282" i="1"/>
  <c r="P372" i="1"/>
  <c r="R458" i="1"/>
  <c r="F535" i="1"/>
  <c r="DQ26" i="1"/>
  <c r="P90" i="1"/>
  <c r="DQ551" i="1"/>
  <c r="DJ458" i="1"/>
  <c r="P535" i="1"/>
  <c r="ED95" i="1"/>
  <c r="DQ250" i="1"/>
  <c r="CE389" i="1"/>
  <c r="AV426" i="1"/>
  <c r="P26" i="1"/>
  <c r="F66" i="1"/>
  <c r="P551" i="1"/>
  <c r="AI458" i="1"/>
  <c r="V521" i="1"/>
  <c r="V551" i="1" s="1"/>
  <c r="EC26" i="1"/>
  <c r="DP63" i="1"/>
  <c r="DJ26" i="1"/>
  <c r="P77" i="1"/>
  <c r="DJ551" i="1"/>
  <c r="DO458" i="1"/>
  <c r="P545" i="1"/>
  <c r="DM458" i="1"/>
  <c r="P543" i="1"/>
  <c r="U22" i="1"/>
  <c r="F573" i="1"/>
  <c r="U581" i="1"/>
  <c r="FZ389" i="1"/>
  <c r="EQ426" i="1"/>
  <c r="DT26" i="1"/>
  <c r="DG63" i="1"/>
  <c r="V389" i="1"/>
  <c r="F449" i="1"/>
  <c r="S26" i="1"/>
  <c r="F78" i="1"/>
  <c r="S551" i="1"/>
  <c r="AL282" i="1"/>
  <c r="Y357" i="1"/>
  <c r="CI282" i="1"/>
  <c r="AZ357" i="1"/>
  <c r="U389" i="1"/>
  <c r="F448" i="1"/>
  <c r="AB26" i="1"/>
  <c r="O63" i="1"/>
  <c r="S95" i="1"/>
  <c r="F265" i="1"/>
  <c r="GM518" i="1"/>
  <c r="GO518" i="1" s="1"/>
  <c r="GO460" i="1"/>
  <c r="CC521" i="1" s="1"/>
  <c r="CA521" i="1"/>
  <c r="DI282" i="1"/>
  <c r="P369" i="1"/>
  <c r="CA63" i="1"/>
  <c r="GO28" i="1"/>
  <c r="CC63" i="1" s="1"/>
  <c r="AY63" i="1"/>
  <c r="CH26" i="1"/>
  <c r="DU458" i="1"/>
  <c r="FX521" i="1"/>
  <c r="FW521" i="1"/>
  <c r="FZ521" i="1"/>
  <c r="DH521" i="1"/>
  <c r="DH551" i="1" s="1"/>
  <c r="R26" i="1"/>
  <c r="F77" i="1"/>
  <c r="R551" i="1"/>
  <c r="FX389" i="1"/>
  <c r="EO426" i="1"/>
  <c r="FZ26" i="1"/>
  <c r="EQ63" i="1"/>
  <c r="CF26" i="1"/>
  <c r="AW63" i="1"/>
  <c r="GO29" i="1"/>
  <c r="FU63" i="1" s="1"/>
  <c r="FS63" i="1"/>
  <c r="AU22" i="1"/>
  <c r="AU581" i="1"/>
  <c r="F570" i="1"/>
  <c r="BB18" i="1"/>
  <c r="F594" i="1"/>
  <c r="DJ282" i="1"/>
  <c r="P371" i="1"/>
  <c r="AP282" i="1"/>
  <c r="F366" i="1"/>
  <c r="DK95" i="1"/>
  <c r="P265" i="1"/>
  <c r="DN458" i="1"/>
  <c r="P544" i="1"/>
  <c r="DJ389" i="1"/>
  <c r="P440" i="1"/>
  <c r="V22" i="1" l="1"/>
  <c r="F574" i="1"/>
  <c r="V581" i="1"/>
  <c r="DH22" i="1"/>
  <c r="P554" i="1"/>
  <c r="DH581" i="1"/>
  <c r="CC26" i="1"/>
  <c r="AT63" i="1"/>
  <c r="EN389" i="1"/>
  <c r="P431" i="1"/>
  <c r="U18" i="1"/>
  <c r="F603" i="1"/>
  <c r="CI95" i="1"/>
  <c r="AZ250" i="1"/>
  <c r="EN26" i="1"/>
  <c r="P68" i="1"/>
  <c r="FU26" i="1"/>
  <c r="EL63" i="1"/>
  <c r="EN521" i="1"/>
  <c r="FW458" i="1"/>
  <c r="AV389" i="1"/>
  <c r="F431" i="1"/>
  <c r="W22" i="1"/>
  <c r="F575" i="1"/>
  <c r="W581" i="1"/>
  <c r="DM22" i="1"/>
  <c r="DM581" i="1"/>
  <c r="P573" i="1"/>
  <c r="DG282" i="1"/>
  <c r="P359" i="1"/>
  <c r="DL95" i="1"/>
  <c r="P271" i="1"/>
  <c r="DL551" i="1"/>
  <c r="O95" i="1"/>
  <c r="F252" i="1"/>
  <c r="AX22" i="1"/>
  <c r="F558" i="1"/>
  <c r="AX581" i="1"/>
  <c r="AP95" i="1"/>
  <c r="F259" i="1"/>
  <c r="AP551" i="1"/>
  <c r="AS18" i="1"/>
  <c r="F598" i="1"/>
  <c r="O282" i="1"/>
  <c r="F359" i="1"/>
  <c r="EQ282" i="1"/>
  <c r="P365" i="1"/>
  <c r="EQ389" i="1"/>
  <c r="P434" i="1"/>
  <c r="FS26" i="1"/>
  <c r="EJ63" i="1"/>
  <c r="P453" i="1"/>
  <c r="DQ389" i="1"/>
  <c r="AW26" i="1"/>
  <c r="F69" i="1"/>
  <c r="AW551" i="1"/>
  <c r="FX458" i="1"/>
  <c r="EO521" i="1"/>
  <c r="FS282" i="1"/>
  <c r="EJ357" i="1"/>
  <c r="DI22" i="1"/>
  <c r="DI581" i="1"/>
  <c r="P563" i="1"/>
  <c r="AU18" i="1"/>
  <c r="F600" i="1"/>
  <c r="EC95" i="1"/>
  <c r="DP250" i="1"/>
  <c r="DT458" i="1"/>
  <c r="DG521" i="1"/>
  <c r="AW95" i="1"/>
  <c r="F256" i="1"/>
  <c r="EO282" i="1"/>
  <c r="P363" i="1"/>
  <c r="DP389" i="1"/>
  <c r="P452" i="1"/>
  <c r="AK458" i="1"/>
  <c r="X521" i="1"/>
  <c r="FU282" i="1"/>
  <c r="EL357" i="1"/>
  <c r="AV26" i="1"/>
  <c r="F68" i="1"/>
  <c r="EQ26" i="1"/>
  <c r="P71" i="1"/>
  <c r="DG26" i="1"/>
  <c r="P65" i="1"/>
  <c r="DG551" i="1"/>
  <c r="AW389" i="1"/>
  <c r="F432" i="1"/>
  <c r="AB389" i="1"/>
  <c r="O426" i="1"/>
  <c r="EO95" i="1"/>
  <c r="P256" i="1"/>
  <c r="EI18" i="1"/>
  <c r="P591" i="1"/>
  <c r="AY282" i="1"/>
  <c r="F365" i="1"/>
  <c r="CA458" i="1"/>
  <c r="AR521" i="1"/>
  <c r="DH458" i="1"/>
  <c r="P524" i="1"/>
  <c r="FZ458" i="1"/>
  <c r="EQ521" i="1"/>
  <c r="O26" i="1"/>
  <c r="F65" i="1"/>
  <c r="O551" i="1"/>
  <c r="DJ22" i="1"/>
  <c r="P565" i="1"/>
  <c r="DJ581" i="1"/>
  <c r="DQ95" i="1"/>
  <c r="P277" i="1"/>
  <c r="AY26" i="1"/>
  <c r="F71" i="1"/>
  <c r="AY551" i="1"/>
  <c r="ES22" i="1"/>
  <c r="P571" i="1"/>
  <c r="ES581" i="1"/>
  <c r="AW282" i="1"/>
  <c r="F363" i="1"/>
  <c r="CA282" i="1"/>
  <c r="AR357" i="1"/>
  <c r="T18" i="1"/>
  <c r="F602" i="1"/>
  <c r="AT426" i="1"/>
  <c r="CC389" i="1"/>
  <c r="CC282" i="1"/>
  <c r="AT357" i="1"/>
  <c r="DO18" i="1"/>
  <c r="P605" i="1"/>
  <c r="EO389" i="1"/>
  <c r="P432" i="1"/>
  <c r="AV282" i="1"/>
  <c r="F362" i="1"/>
  <c r="CA26" i="1"/>
  <c r="AR63" i="1"/>
  <c r="AZ282" i="1"/>
  <c r="F368" i="1"/>
  <c r="DQ22" i="1"/>
  <c r="DQ581" i="1"/>
  <c r="P578" i="1"/>
  <c r="CA389" i="1"/>
  <c r="AR426" i="1"/>
  <c r="CF458" i="1"/>
  <c r="AW521" i="1"/>
  <c r="CA95" i="1"/>
  <c r="AR250" i="1"/>
  <c r="DG389" i="1"/>
  <c r="P428" i="1"/>
  <c r="EQ95" i="1"/>
  <c r="P258" i="1"/>
  <c r="EO26" i="1"/>
  <c r="P69" i="1"/>
  <c r="EO551" i="1"/>
  <c r="EN282" i="1"/>
  <c r="P362" i="1"/>
  <c r="X95" i="1"/>
  <c r="F276" i="1"/>
  <c r="CH458" i="1"/>
  <c r="AY521" i="1"/>
  <c r="V458" i="1"/>
  <c r="F544" i="1"/>
  <c r="EP22" i="1"/>
  <c r="P558" i="1"/>
  <c r="EP581" i="1"/>
  <c r="DN22" i="1"/>
  <c r="P574" i="1"/>
  <c r="DN581" i="1"/>
  <c r="CE458" i="1"/>
  <c r="AV521" i="1"/>
  <c r="AV551" i="1" s="1"/>
  <c r="AY389" i="1"/>
  <c r="F434" i="1"/>
  <c r="BA458" i="1"/>
  <c r="F541" i="1"/>
  <c r="BA551" i="1"/>
  <c r="O458" i="1"/>
  <c r="F523" i="1"/>
  <c r="DQ458" i="1"/>
  <c r="P548" i="1"/>
  <c r="CC95" i="1"/>
  <c r="AT250" i="1"/>
  <c r="EH22" i="1"/>
  <c r="EH581" i="1"/>
  <c r="P560" i="1"/>
  <c r="V16" i="2" s="1"/>
  <c r="AV95" i="1"/>
  <c r="F255" i="1"/>
  <c r="Y389" i="1"/>
  <c r="F453" i="1"/>
  <c r="Y282" i="1"/>
  <c r="F384" i="1"/>
  <c r="FS389" i="1"/>
  <c r="EJ426" i="1"/>
  <c r="P458" i="1"/>
  <c r="F524" i="1"/>
  <c r="DK22" i="1"/>
  <c r="P566" i="1"/>
  <c r="Y16" i="2" s="1"/>
  <c r="DK581" i="1"/>
  <c r="FU521" i="1"/>
  <c r="ER95" i="1"/>
  <c r="P261" i="1"/>
  <c r="ER551" i="1"/>
  <c r="X389" i="1"/>
  <c r="F452" i="1"/>
  <c r="EK22" i="1"/>
  <c r="EK581" i="1"/>
  <c r="P568" i="1"/>
  <c r="T16" i="2" s="1"/>
  <c r="DP26" i="1"/>
  <c r="P89" i="1"/>
  <c r="DP458" i="1"/>
  <c r="P547" i="1"/>
  <c r="R22" i="1"/>
  <c r="F565" i="1"/>
  <c r="R581" i="1"/>
  <c r="P22" i="1"/>
  <c r="P581" i="1"/>
  <c r="F554" i="1"/>
  <c r="EL426" i="1"/>
  <c r="FU389" i="1"/>
  <c r="EM18" i="1"/>
  <c r="P600" i="1"/>
  <c r="FS521" i="1"/>
  <c r="FS95" i="1"/>
  <c r="EJ250" i="1"/>
  <c r="DQ282" i="1"/>
  <c r="P384" i="1"/>
  <c r="AY95" i="1"/>
  <c r="F258" i="1"/>
  <c r="Y458" i="1"/>
  <c r="F548" i="1"/>
  <c r="CC458" i="1"/>
  <c r="AT521" i="1"/>
  <c r="S22" i="1"/>
  <c r="S581" i="1"/>
  <c r="F566" i="1"/>
  <c r="Y26" i="1"/>
  <c r="F90" i="1"/>
  <c r="Y551" i="1"/>
  <c r="DG95" i="1"/>
  <c r="P252" i="1"/>
  <c r="W16" i="2"/>
  <c r="EN95" i="1"/>
  <c r="P255" i="1"/>
  <c r="FU95" i="1"/>
  <c r="EL250" i="1"/>
  <c r="Y95" i="1"/>
  <c r="F277" i="1"/>
  <c r="Q22" i="1"/>
  <c r="Q581" i="1"/>
  <c r="F563" i="1"/>
  <c r="W458" i="1"/>
  <c r="F545" i="1"/>
  <c r="AV22" i="1" l="1"/>
  <c r="F556" i="1"/>
  <c r="AV581" i="1"/>
  <c r="EJ282" i="1"/>
  <c r="P385" i="1"/>
  <c r="AZ95" i="1"/>
  <c r="F261" i="1"/>
  <c r="AZ551" i="1"/>
  <c r="R18" i="1"/>
  <c r="F595" i="1"/>
  <c r="AR389" i="1"/>
  <c r="F454" i="1"/>
  <c r="Q18" i="1"/>
  <c r="F593" i="1"/>
  <c r="ER22" i="1"/>
  <c r="ER581" i="1"/>
  <c r="P562" i="1"/>
  <c r="ES18" i="1"/>
  <c r="P601" i="1"/>
  <c r="EO458" i="1"/>
  <c r="P527" i="1"/>
  <c r="EJ95" i="1"/>
  <c r="P278" i="1"/>
  <c r="EP18" i="1"/>
  <c r="P588" i="1"/>
  <c r="DG458" i="1"/>
  <c r="P523" i="1"/>
  <c r="W18" i="1"/>
  <c r="F605" i="1"/>
  <c r="O22" i="1"/>
  <c r="O581" i="1"/>
  <c r="F553" i="1"/>
  <c r="EO22" i="1"/>
  <c r="P557" i="1"/>
  <c r="EO581" i="1"/>
  <c r="J16" i="2"/>
  <c r="DQ18" i="1"/>
  <c r="P608" i="1"/>
  <c r="AT282" i="1"/>
  <c r="F375" i="1"/>
  <c r="EQ458" i="1"/>
  <c r="P529" i="1"/>
  <c r="O389" i="1"/>
  <c r="F428" i="1"/>
  <c r="AW22" i="1"/>
  <c r="F557" i="1"/>
  <c r="AW581" i="1"/>
  <c r="DL22" i="1"/>
  <c r="P572" i="1"/>
  <c r="DL581" i="1"/>
  <c r="DN18" i="1"/>
  <c r="P604" i="1"/>
  <c r="S18" i="1"/>
  <c r="F596" i="1"/>
  <c r="DK18" i="1"/>
  <c r="P596" i="1"/>
  <c r="FU458" i="1"/>
  <c r="EL521" i="1"/>
  <c r="AY22" i="1"/>
  <c r="F559" i="1"/>
  <c r="AY581" i="1"/>
  <c r="EN458" i="1"/>
  <c r="P526" i="1"/>
  <c r="F81" i="1"/>
  <c r="AT26" i="1"/>
  <c r="AT551" i="1"/>
  <c r="AT458" i="1"/>
  <c r="F539" i="1"/>
  <c r="AT389" i="1"/>
  <c r="F444" i="1"/>
  <c r="X458" i="1"/>
  <c r="F547" i="1"/>
  <c r="X551" i="1"/>
  <c r="EL26" i="1"/>
  <c r="P81" i="1"/>
  <c r="EL551" i="1"/>
  <c r="FS458" i="1"/>
  <c r="EJ521" i="1"/>
  <c r="EJ551" i="1" s="1"/>
  <c r="DP95" i="1"/>
  <c r="P276" i="1"/>
  <c r="AR26" i="1"/>
  <c r="F91" i="1"/>
  <c r="AR551" i="1"/>
  <c r="AR458" i="1"/>
  <c r="F549" i="1"/>
  <c r="DG22" i="1"/>
  <c r="P553" i="1"/>
  <c r="DG581" i="1"/>
  <c r="AP22" i="1"/>
  <c r="AP581" i="1"/>
  <c r="F560" i="1"/>
  <c r="G16" i="2" s="1"/>
  <c r="DH18" i="1"/>
  <c r="P584" i="1"/>
  <c r="P444" i="1"/>
  <c r="EL389" i="1"/>
  <c r="EH18" i="1"/>
  <c r="P590" i="1"/>
  <c r="AR95" i="1"/>
  <c r="F278" i="1"/>
  <c r="EN551" i="1"/>
  <c r="BA22" i="1"/>
  <c r="F571" i="1"/>
  <c r="H16" i="2" s="1"/>
  <c r="BA581" i="1"/>
  <c r="EL282" i="1"/>
  <c r="P375" i="1"/>
  <c r="EL95" i="1"/>
  <c r="P268" i="1"/>
  <c r="DP551" i="1"/>
  <c r="AY458" i="1"/>
  <c r="F529" i="1"/>
  <c r="EK18" i="1"/>
  <c r="P598" i="1"/>
  <c r="F526" i="1"/>
  <c r="AV458" i="1"/>
  <c r="AR282" i="1"/>
  <c r="F385" i="1"/>
  <c r="DJ18" i="1"/>
  <c r="P595" i="1"/>
  <c r="DI18" i="1"/>
  <c r="P593" i="1"/>
  <c r="EJ26" i="1"/>
  <c r="P91" i="1"/>
  <c r="DM18" i="1"/>
  <c r="P603" i="1"/>
  <c r="P18" i="1"/>
  <c r="F584" i="1"/>
  <c r="P454" i="1"/>
  <c r="EJ389" i="1"/>
  <c r="AT95" i="1"/>
  <c r="F268" i="1"/>
  <c r="AW458" i="1"/>
  <c r="F527" i="1"/>
  <c r="EQ551" i="1"/>
  <c r="AX18" i="1"/>
  <c r="F588" i="1"/>
  <c r="V18" i="1"/>
  <c r="F604" i="1"/>
  <c r="Y22" i="1"/>
  <c r="F578" i="1"/>
  <c r="Y581" i="1"/>
  <c r="EJ22" i="1" l="1"/>
  <c r="EJ581" i="1"/>
  <c r="P579" i="1"/>
  <c r="DP22" i="1"/>
  <c r="DP581" i="1"/>
  <c r="P577" i="1"/>
  <c r="AR22" i="1"/>
  <c r="AR581" i="1"/>
  <c r="F579" i="1"/>
  <c r="AW18" i="1"/>
  <c r="F587" i="1"/>
  <c r="EO18" i="1"/>
  <c r="P587" i="1"/>
  <c r="Y18" i="1"/>
  <c r="F608" i="1"/>
  <c r="EL458" i="1"/>
  <c r="P539" i="1"/>
  <c r="BA18" i="1"/>
  <c r="F601" i="1"/>
  <c r="AZ22" i="1"/>
  <c r="F562" i="1"/>
  <c r="AZ581" i="1"/>
  <c r="O18" i="1"/>
  <c r="F583" i="1"/>
  <c r="AT22" i="1"/>
  <c r="AT581" i="1"/>
  <c r="F569" i="1"/>
  <c r="F16" i="2" s="1"/>
  <c r="I16" i="2" s="1"/>
  <c r="N16" i="2" s="1"/>
  <c r="EN22" i="1"/>
  <c r="EN581" i="1"/>
  <c r="P556" i="1"/>
  <c r="X22" i="1"/>
  <c r="F577" i="1"/>
  <c r="X581" i="1"/>
  <c r="AP18" i="1"/>
  <c r="F590" i="1"/>
  <c r="DG18" i="1"/>
  <c r="P583" i="1"/>
  <c r="ER18" i="1"/>
  <c r="P592" i="1"/>
  <c r="EQ22" i="1"/>
  <c r="EQ581" i="1"/>
  <c r="P559" i="1"/>
  <c r="AV18" i="1"/>
  <c r="F586" i="1"/>
  <c r="P549" i="1"/>
  <c r="EJ458" i="1"/>
  <c r="EL22" i="1"/>
  <c r="EL581" i="1"/>
  <c r="P569" i="1"/>
  <c r="U16" i="2" s="1"/>
  <c r="X16" i="2" s="1"/>
  <c r="AC16" i="2" s="1"/>
  <c r="DL18" i="1"/>
  <c r="P602" i="1"/>
  <c r="AY18" i="1"/>
  <c r="F589" i="1"/>
  <c r="EL18" i="1" l="1"/>
  <c r="P599" i="1"/>
  <c r="AZ18" i="1"/>
  <c r="F592" i="1"/>
  <c r="X18" i="1"/>
  <c r="F607" i="1"/>
  <c r="AR18" i="1"/>
  <c r="F609" i="1"/>
  <c r="EJ18" i="1"/>
  <c r="P609" i="1"/>
  <c r="EN18" i="1"/>
  <c r="P586" i="1"/>
  <c r="DP18" i="1"/>
  <c r="P607" i="1"/>
  <c r="AT18" i="1"/>
  <c r="F599" i="1"/>
  <c r="EQ18" i="1"/>
  <c r="P589" i="1"/>
</calcChain>
</file>

<file path=xl/sharedStrings.xml><?xml version="1.0" encoding="utf-8"?>
<sst xmlns="http://schemas.openxmlformats.org/spreadsheetml/2006/main" count="39611" uniqueCount="1435">
  <si>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</si>
  <si>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</si>
  <si>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</si>
  <si>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</si>
  <si>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</si>
  <si>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02-01-13</t>
  </si>
  <si>
    <t>02-01-13 СКС_16.07.26</t>
  </si>
  <si>
    <t>2024-00375-01-0-ИОС5.6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</si>
  <si>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</si>
  <si>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</si>
  <si>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</si>
  <si>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</si>
  <si>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</si>
  <si>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</si>
  <si>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</si>
  <si>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</si>
  <si>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</si>
  <si>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</si>
  <si>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</si>
  <si>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</si>
  <si>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Структурированная кабельная система. Локальная вычислительная сеть. Телефонизация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</si>
  <si>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</si>
  <si>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</si>
  <si>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</si>
  <si>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4.10-34-5</t>
  </si>
  <si>
    <t>Монтаж коммутатора служебной связи / демонтаж коммутатора</t>
  </si>
  <si>
    <t>1  ШТ.</t>
  </si>
  <si>
    <t>ТСН-2001.4 Доп. 80, Сб. 10, т. 34, поз. 5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</si>
  <si>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</si>
  <si>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</si>
  <si>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</si>
  <si>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</si>
  <si>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</si>
  <si>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</si>
  <si>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</si>
  <si>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4.10-19-6</t>
  </si>
  <si>
    <t>Монтаж отдельно устанавливаемого преобразователя или блока питания / демонтаж модуля питания</t>
  </si>
  <si>
    <t>ТСН-2001.4 Доп. 70, Сб. 10, т. 19, поз. 6</t>
  </si>
  <si>
    <t>3</t>
  </si>
  <si>
    <t>4.11-12-1</t>
  </si>
  <si>
    <t>Установка съемных и выдвижных блоков (модулей, ячеек, ТЭЗ) массой до 5 кг / демонтаж SFP модулей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</si>
  <si>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</si>
  <si>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</si>
  <si>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</si>
  <si>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4</t>
  </si>
  <si>
    <t>4.10-142-5</t>
  </si>
  <si>
    <t>Монтаж и настройка электронных АТС типа Миником DX-500, станция с количеством номеров до 500, монтаж станции</t>
  </si>
  <si>
    <t>100 номеров</t>
  </si>
  <si>
    <t>ТСН-2001.4. Доп. 1-42. Сб. 10, т. 142, поз. 5</t>
  </si>
  <si>
    <t>5</t>
  </si>
  <si>
    <t>Монтаж отдельно устанавливаемого преобразователя или блока питания / демонтаж ИБП</t>
  </si>
  <si>
    <t>6</t>
  </si>
  <si>
    <t>4.10-181-4</t>
  </si>
  <si>
    <t>Монтаж оптического кросса с учетом измерений на волоконно-оптическом кабеле с числом волокон: 4 / демонтаж оптического кросса</t>
  </si>
  <si>
    <t>ТСН-2001.4 Доп. 79, Сб. 10, т. 181, поз. 4</t>
  </si>
  <si>
    <t>ТСН-2001.4-10. Прокладка и монтаж сетей связи/прокладка и монтаж междугородных линий связи</t>
  </si>
  <si>
    <t>ТСН-2001.4-10-4</t>
  </si>
  <si>
    <t>7</t>
  </si>
  <si>
    <t>4.10-32-2</t>
  </si>
  <si>
    <t>Монтаж стойки, полустойки, каркаса стойки или шкафа массой до 300 кг / демонтаж шкафов</t>
  </si>
  <si>
    <t>ТСН-2001.4 Доп. 80, Сб. 10, т. 32, поз. 2</t>
  </si>
  <si>
    <t>8</t>
  </si>
  <si>
    <t>6.67-7-1</t>
  </si>
  <si>
    <t>Демонтаж осветительных приборов, выключатели, розетки</t>
  </si>
  <si>
    <t>100 шт.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</si>
  <si>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</si>
  <si>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</si>
  <si>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</si>
  <si>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</si>
  <si>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</si>
  <si>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</si>
  <si>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</si>
  <si>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9</t>
  </si>
  <si>
    <t>4.8-332-1</t>
  </si>
  <si>
    <t>Монтаж установочной коробки скрытого типа / демонтаж коробок</t>
  </si>
  <si>
    <t>ТСН-2001.4 Доп. 81, Сб. 8, т. 332, поз. 1</t>
  </si>
  <si>
    <t>ТСН-2001.4-8. Электротехнические установки</t>
  </si>
  <si>
    <t>ТСН-2001.4-8-1</t>
  </si>
  <si>
    <t>10</t>
  </si>
  <si>
    <t>4.10-174-1</t>
  </si>
  <si>
    <t>Монтаж внутренней камеры видеонаблюдения / демонтаж</t>
  </si>
  <si>
    <t>10 шт.</t>
  </si>
  <si>
    <t>ТСН-2001.4 Доп. 68, Сб. 10, т. 174, поз. 1</t>
  </si>
  <si>
    <t>11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</si>
  <si>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</si>
  <si>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 / демонтаж</t>
  </si>
  <si>
    <t>100 м</t>
  </si>
  <si>
    <t>ТСН-2001.4 Доп. 75, Сб. 8, т. 328, поз. 1</t>
  </si>
  <si>
    <t>6.67-6-1</t>
  </si>
  <si>
    <t>Демонтаж кабеля</t>
  </si>
  <si>
    <t>ТСН-2001.6. Доп. 1-42. Сб. 67, т. 6, поз. 1</t>
  </si>
  <si>
    <t>12</t>
  </si>
  <si>
    <t>4.8-331-2</t>
  </si>
  <si>
    <t>Прокладка металлического перфорированного лотка по установленным конструкциям, массой погонного метра до 4 кг / демонтаж лотков</t>
  </si>
  <si>
    <t>100 М ТРАССЫ</t>
  </si>
  <si>
    <t>ТСН-2001.4 Доп. 81, Сб. 8, т. 331, поз. 2</t>
  </si>
  <si>
    <t>13</t>
  </si>
  <si>
    <t>4.8-331-12</t>
  </si>
  <si>
    <t>Установка крышек металлических на лотки металлические перфорированные и неперфорированные массой 1 м свыше 2 до 4 кг / демонтаж крышек лотков</t>
  </si>
  <si>
    <t>ТСН-2001.4 Доп. 80, Сб. 8, т. 331, поз. 12</t>
  </si>
  <si>
    <t>14</t>
  </si>
  <si>
    <t>4.8-331-14</t>
  </si>
  <si>
    <t>Установка конструкций металлических: консольных кронштейнов по бетонным основаниям / демонтаж консолей</t>
  </si>
  <si>
    <t>ТСН-2001.4 Доп. 79, Сб. 8, т. 331, поз. 14</t>
  </si>
  <si>
    <t>15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</si>
  <si>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</si>
  <si>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 / демонтаж</t>
  </si>
  <si>
    <t>ТСН-2001.4 Доп. 79, Сб. 10, т. 186, поз. 5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</si>
  <si>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</si>
  <si>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</si>
  <si>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</si>
  <si>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</si>
  <si>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</si>
  <si>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</si>
  <si>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</si>
  <si>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</si>
  <si>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</si>
  <si>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</si>
  <si>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</si>
  <si>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</si>
  <si>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</si>
  <si>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</si>
  <si>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</si>
  <si>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</si>
  <si>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</si>
  <si>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</si>
  <si>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</si>
  <si>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</si>
  <si>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</si>
  <si>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</si>
  <si>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</si>
  <si>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</si>
  <si>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</si>
  <si>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</si>
  <si>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</si>
  <si>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</si>
  <si>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</si>
  <si>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</si>
  <si>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</si>
  <si>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</si>
  <si>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</si>
  <si>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</si>
  <si>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</si>
  <si>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</si>
  <si>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</si>
  <si>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</si>
  <si>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</si>
  <si>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</si>
  <si>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</si>
  <si>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</si>
  <si>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</si>
  <si>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</si>
  <si>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</si>
  <si>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</si>
  <si>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</si>
  <si>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</si>
  <si>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</si>
  <si>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</si>
  <si>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</si>
  <si>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</si>
  <si>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</si>
  <si>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</si>
  <si>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</si>
  <si>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</si>
  <si>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</si>
  <si>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Центральное оборудование</t>
  </si>
  <si>
    <t>16</t>
  </si>
  <si>
    <t>Монтаж коммутатора служебной связи</t>
  </si>
  <si>
    <t>17</t>
  </si>
  <si>
    <t>КА, п.1</t>
  </si>
  <si>
    <t>Коммутатор доступа 48 портов 1000/100/10, 4 SFP+ MES2348B_AC</t>
  </si>
  <si>
    <t>ШТ</t>
  </si>
  <si>
    <t>Оборудование, отсутствующие в СНБ</t>
  </si>
  <si>
    <t>Оборуд. КА</t>
  </si>
  <si>
    <t>[190 345 / 1,22 /  7,57] +  3% Трансп +  1,2% Заг.скл</t>
  </si>
  <si>
    <t>1,2</t>
  </si>
  <si>
    <t>18</t>
  </si>
  <si>
    <t>КА, п.2</t>
  </si>
  <si>
    <t>Коммутатор доступа 48 портов 1000/100/10, 4 SFP+, РоЕ MES2348P</t>
  </si>
  <si>
    <t>[579 036 / 1,22 /  7,57] +  3% Трансп +  1,2% Заг.скл</t>
  </si>
  <si>
    <t>19</t>
  </si>
  <si>
    <t>Установка съемных и выдвижных блоков (модулей, ячеек, ТЭЗ) массой до 5 кг</t>
  </si>
  <si>
    <t>Монтаж отдельно устанавливаемого преобразователя или блока питания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</si>
  <si>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</si>
  <si>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</si>
  <si>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</si>
  <si>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</si>
  <si>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КА, п.3</t>
  </si>
  <si>
    <t>Модуль питания PM950-220/56, 100-240 В AC, 950 Вт PM950-220/56</t>
  </si>
  <si>
    <t>[83 690 / 1,22 /  7,57] +  3% Трансп +  1,2% Заг.скл</t>
  </si>
  <si>
    <t>20</t>
  </si>
  <si>
    <t>21</t>
  </si>
  <si>
    <t>22</t>
  </si>
  <si>
    <t>КА, п.4</t>
  </si>
  <si>
    <t>Коммутатор доступа 8 портов 1000/100/10, 2 SFP MES2408</t>
  </si>
  <si>
    <t>[72 343 / 1,22 /  7,57] +  3% Трансп +  1,2% Заг.скл</t>
  </si>
  <si>
    <t>23</t>
  </si>
  <si>
    <t>24</t>
  </si>
  <si>
    <t>КА, п.5</t>
  </si>
  <si>
    <t>SFP модуль LC, TX/RX 850 нм, 550м, 2 волокна ММ RSM1D1L055I</t>
  </si>
  <si>
    <t>[8 540 / 1,22 /  7,57] +  3% Трансп +  1,2% Заг.скл</t>
  </si>
  <si>
    <t>25</t>
  </si>
  <si>
    <t>КА, п.6</t>
  </si>
  <si>
    <t>SFP модуль LC, TX/RX 850 нм, 550м, 2 волокна ММ RSM10D1L03</t>
  </si>
  <si>
    <t>26</t>
  </si>
  <si>
    <t>27</t>
  </si>
  <si>
    <t>КА, п.7</t>
  </si>
  <si>
    <t>IP АТС SMG-200</t>
  </si>
  <si>
    <t>[362 057 / 1,22 /  7,57] +  3% Трансп +  1,2% Заг.скл</t>
  </si>
  <si>
    <t>28</t>
  </si>
  <si>
    <t>4.10-27-4</t>
  </si>
  <si>
    <t>Прокладка и включение перемычки кабельной между секциями одного статива без укладки в кабельном канале</t>
  </si>
  <si>
    <t>100 перемычек</t>
  </si>
  <si>
    <t>ТСН-2001.4 Доп. 67, Сб. 10, т. 27, поз. 4</t>
  </si>
  <si>
    <t>28,1</t>
  </si>
  <si>
    <t>КА, п.8</t>
  </si>
  <si>
    <t>Кабель DAC, SFP+ , пассивный, 1м RSM10PDAC1</t>
  </si>
  <si>
    <t>Материалы, отсутствующие в СНБ (Строительные)</t>
  </si>
  <si>
    <t>МР КА Строительные</t>
  </si>
  <si>
    <t>[6 253 / 1,22 /  9,84] +  2% Заг.скл</t>
  </si>
  <si>
    <t>0</t>
  </si>
  <si>
    <t>29</t>
  </si>
  <si>
    <t>4.10-173-2</t>
  </si>
  <si>
    <t>Монтаж блока бесперебойного питания (ББП) в диспетчерской</t>
  </si>
  <si>
    <t>ТСН-2001.4 Доп. 67, Сб. 10, т. 173, поз. 2</t>
  </si>
  <si>
    <t>КА, п.9</t>
  </si>
  <si>
    <t>Источник бесперебойного питания онлайн, ФОРВАРД6000 ВА FD60201</t>
  </si>
  <si>
    <t>[129 800 / 1,22 /  7,57] +  3% Трансп +  1,2% Заг.скл</t>
  </si>
  <si>
    <t>30</t>
  </si>
  <si>
    <t>31</t>
  </si>
  <si>
    <t>4.10-1-10</t>
  </si>
  <si>
    <t>Монтаж платы разного назначения с подготовкой места установки</t>
  </si>
  <si>
    <t>1 плата</t>
  </si>
  <si>
    <t>ТСН-2001.4 Доп. 79, Сб. 10, т. 1, поз. 10</t>
  </si>
  <si>
    <t>31,1</t>
  </si>
  <si>
    <t>КА, п.10</t>
  </si>
  <si>
    <t>Плата SNMP DL802S</t>
  </si>
  <si>
    <t>[16 678 / 1,22 /  7,57] +  3% Трансп +  1,2% Заг.скл</t>
  </si>
  <si>
    <t>4.10-33-11</t>
  </si>
  <si>
    <t>Электрическая проверка и регулировка плат разных</t>
  </si>
  <si>
    <t>ТСН-2001.4 Доп. 67, Сб. 10, т. 33, поз. 11</t>
  </si>
  <si>
    <t>ТСН-2001.4-10-5</t>
  </si>
  <si>
    <t>32</t>
  </si>
  <si>
    <t>4.11-1-4</t>
  </si>
  <si>
    <t>Монтаж конструкции для установки приборов и средств автоматизации массой до 5 кг</t>
  </si>
  <si>
    <t>ТСН-2001.4 Доп. 79, Сб. 11, т. 1, поз. 4</t>
  </si>
  <si>
    <t>33</t>
  </si>
  <si>
    <t>КА, п.11</t>
  </si>
  <si>
    <t>Комплект креплений для установки ИБП в стойку 19" высота 3U (3U RACK RAIL) 3U RackRail</t>
  </si>
  <si>
    <t>[7 013 / 1,22 /  7,57] +  3% Трансп +  1,2% Заг.скл</t>
  </si>
  <si>
    <t>34</t>
  </si>
  <si>
    <t>35</t>
  </si>
  <si>
    <t>КА, п.12</t>
  </si>
  <si>
    <t>Источник бесперебойного питания онлайн, ФРИСТАЙЛ 3000 ВА FT30222</t>
  </si>
  <si>
    <t>[63 342 / 1,22 /  7,57] +  3% Трансп +  1,2% Заг.скл</t>
  </si>
  <si>
    <t>36</t>
  </si>
  <si>
    <t>36,1</t>
  </si>
  <si>
    <t>КА, п.13</t>
  </si>
  <si>
    <t>Плата SNMP DL801</t>
  </si>
  <si>
    <t>[14 760 / 1,22 /  7,57] +  3% Трансп +  1,2% Заг.скл</t>
  </si>
  <si>
    <t>37</t>
  </si>
  <si>
    <t>38</t>
  </si>
  <si>
    <t>КА, п.14</t>
  </si>
  <si>
    <t>Комплект креплений для установки ИБП в стойку 19" высота 2U (2U RACK RAIL) 2U RackRail</t>
  </si>
  <si>
    <t>[3 506,98 / 1,22 /  7,57] +  3% Трансп +  1,2% Заг.скл</t>
  </si>
  <si>
    <t>39</t>
  </si>
  <si>
    <t>Монтаж оптического кросса с учетом измерений на волоконно-оптическом кабеле с числом волокон: 4</t>
  </si>
  <si>
    <t>39,1</t>
  </si>
  <si>
    <t>КА, п.15</t>
  </si>
  <si>
    <t>Оптический кросс 19" 24 SC (LC duplex) серый FO-19-24SC 1U</t>
  </si>
  <si>
    <t>[3 340,7 / 1,22 /  7,57] +  3% Трансп +  1,2% Заг.скл</t>
  </si>
  <si>
    <t>4.10-136-8</t>
  </si>
  <si>
    <t>Монтаж резисторов и адаптеров</t>
  </si>
  <si>
    <t>ТСН-2001.4 Доп. 81, Сб. 10, т. 136, поз. 8</t>
  </si>
  <si>
    <t>ТСН-2001.4-10. Монтаж радиотелевизионного и электронного оборудования</t>
  </si>
  <si>
    <t>ТСН-2001.4-10-2</t>
  </si>
  <si>
    <t>40</t>
  </si>
  <si>
    <t>1.14-1-591</t>
  </si>
  <si>
    <t>Соединитель (проходной адаптер), восьмиканальный, открытой установки, тип разъема 2хRJ-45</t>
  </si>
  <si>
    <t>шт.</t>
  </si>
  <si>
    <t>ТСН-2001.1 Доп. 73, Р. 14, о. 1, поз. 591</t>
  </si>
  <si>
    <t>Материалы монтажные</t>
  </si>
  <si>
    <t>ТСН-2001.1 Материалы монтажные</t>
  </si>
  <si>
    <t>ТСН-2001.1-2</t>
  </si>
  <si>
    <t>41</t>
  </si>
  <si>
    <t>41,1</t>
  </si>
  <si>
    <t>КА, п.16</t>
  </si>
  <si>
    <t>Пигтейл волоконно-оптический MM 50/125 (OM4), LC, 1.5 м, LSZH PT-LC-50-OM4</t>
  </si>
  <si>
    <t>[159 / 1,22 /  9,84] +  2% Заг.скл</t>
  </si>
  <si>
    <t>42</t>
  </si>
  <si>
    <t>43</t>
  </si>
  <si>
    <t>43,1</t>
  </si>
  <si>
    <t>КА, п.17</t>
  </si>
  <si>
    <t>Пигтейл волоконно-оптический SM, 9/125 LC/UPC 1.5м PT-LC-9</t>
  </si>
  <si>
    <t>[115,5 / 1,22 /  9,84] +  2% Заг.скл</t>
  </si>
  <si>
    <t>44</t>
  </si>
  <si>
    <t>Монтаж стойки, полустойки, каркаса стойки или шкафа массой до 300 кг</t>
  </si>
  <si>
    <t>45</t>
  </si>
  <si>
    <t>КА, п.18</t>
  </si>
  <si>
    <t>Шкаф напольный 42U 800x1200х1987мм (ШхГхВ) телекоммуникационный 19", передняя дверь перфорированная - задняя дверь перфорированная, цвет черный (RAL9005М) ТСМ-42.8.12-ПП.9005М</t>
  </si>
  <si>
    <t>[77 900 / 1,22 /  7,57] +  3% Трансп +  1,2% Заг.скл</t>
  </si>
  <si>
    <t>46</t>
  </si>
  <si>
    <t>КА, п.19</t>
  </si>
  <si>
    <t>Шкаф напольный 42U 800x1000х1987мм (ШхГхВ) телекоммуникационный 19", передняя дверь перфорированная - задняя дверь перфорированная, цвет черный (RAL9005М) ТСМ-42.8.10-ПП.9005М</t>
  </si>
  <si>
    <t>[78 800 / 1,22 /  7,57] +  3% Трансп +  1,2% Заг.скл</t>
  </si>
  <si>
    <t>47</t>
  </si>
  <si>
    <t>4.8-257-1</t>
  </si>
  <si>
    <t>Монтаж вентилятора потолочного</t>
  </si>
  <si>
    <t>ТСН-2001.4 Доп. 81, Сб. 8, т. 257, поз. 1</t>
  </si>
  <si>
    <t>48</t>
  </si>
  <si>
    <t>КА, п.20</t>
  </si>
  <si>
    <t>Модуль 4-х вентиляторный потолочный (с термостатом 0-60°C), для установки в напольные шкафы, цвет черный (RAL9005) МВП-4-Т.9005</t>
  </si>
  <si>
    <t>[8 465,61 / 1,22 /  7,57] +  3% Трансп +  1,2% Заг.скл</t>
  </si>
  <si>
    <t>49</t>
  </si>
  <si>
    <t>4.8-50-1</t>
  </si>
  <si>
    <t>Монтаж шины ответвительной с одной полосой в фазе, медной или алюминиевой, сечением до 250 мм2 / шины заземления медной</t>
  </si>
  <si>
    <t>ТСН-2001.4 Доп. 80, Сб. 8, т. 50, поз. 1</t>
  </si>
  <si>
    <t>50</t>
  </si>
  <si>
    <t>КА, п.21</t>
  </si>
  <si>
    <t>Шина заземления 19” CABEUSCGB-IN-1U-20-19</t>
  </si>
  <si>
    <t>[2 869,9 / 1,22 /  9,84] +  2% Заг.скл</t>
  </si>
  <si>
    <t>51</t>
  </si>
  <si>
    <t>4.10-1-13</t>
  </si>
  <si>
    <t>Установка рамки со штифтами на винтах и гайках с шайбами</t>
  </si>
  <si>
    <t>1 рамка</t>
  </si>
  <si>
    <t>ТСН-2001.4 Доп. 67, Сб. 10, т. 1, поз. 13</t>
  </si>
  <si>
    <t>4.10-118-13</t>
  </si>
  <si>
    <t>Установка для трубных проводок крышки декоративной и других мелких изделий (без присоединения проводов)</t>
  </si>
  <si>
    <t>ТСН-2001.4 Доп. 67, Сб. 10, т. 118, поз. 13</t>
  </si>
  <si>
    <t>52</t>
  </si>
  <si>
    <t>КА, п.22</t>
  </si>
  <si>
    <t>Органайзер для кабеля 1U с кольцами JB08-1U-PR-BK</t>
  </si>
  <si>
    <t>[1 044 / 1,22 /  9,84] +  2% Заг.скл</t>
  </si>
  <si>
    <t>53</t>
  </si>
  <si>
    <t>53,1</t>
  </si>
  <si>
    <t>13.1-2-447</t>
  </si>
  <si>
    <t>Блок базовый распределения питания, 8 выходных розеток. Тип горизонтальный 19", высота 1U, максимальный ток нагрузки 16 А, максимальная выходная мощность 250 В, длина кабеля 3 м</t>
  </si>
  <si>
    <t>ТСН-2001.13-2. Доп. 39. 13.1-2-447</t>
  </si>
  <si>
    <t>Сметная стоимость оборудования</t>
  </si>
  <si>
    <t>ТСН-2001.13. Сметная стоимость оборудования</t>
  </si>
  <si>
    <t>ТСН-2001.13</t>
  </si>
  <si>
    <t>54</t>
  </si>
  <si>
    <t>4.10-32-4</t>
  </si>
  <si>
    <t>Монтаж платы дополнительной, устанавливаемой на готовом месте стойки / патч-панель</t>
  </si>
  <si>
    <t>ТСН-2001.4 Доп. 68, Сб. 10, т. 32, поз. 4</t>
  </si>
  <si>
    <t>13.1-1-1059</t>
  </si>
  <si>
    <t>Панель коммутационная (патч-панель), неэкранированная, для установки в шкафы и стойки шириной 19", на 48 портов RJ-45, категория 5е, высота 1U. Металлический корпус</t>
  </si>
  <si>
    <t>ТСН-2001.13-2. Доп. 47, Р. 1, о. 1, поз. 1059</t>
  </si>
  <si>
    <t>55</t>
  </si>
  <si>
    <t>КА, п.47</t>
  </si>
  <si>
    <t>Патч-панель неэкранированная 48 портов категория 5е высокой плотности монтажа PLHD-48-CAT.5E-DUAL</t>
  </si>
  <si>
    <t>[6 715,49 / 1,22 /  7,57] +  3% Трансп +  1,2% Заг.скл</t>
  </si>
  <si>
    <t>56</t>
  </si>
  <si>
    <t>КА, п.48</t>
  </si>
  <si>
    <t>Патч-панель неэкранированная 24 порта категория 5е PL-24-CAT.5E-DUAL IDC-1U</t>
  </si>
  <si>
    <t>[2 726,15 / 1,22 /  7,57] +  3% Трансп +  1,2% Заг.скл</t>
  </si>
  <si>
    <t>13.1-1-1058</t>
  </si>
  <si>
    <t>Панель коммутационная (патч-панель), неэкранированная, для установки в шкафы и стойки шириной 19", на 24 порта RJ-45, категория 5е, высота 1U. Металлический корпус</t>
  </si>
  <si>
    <t>ТСН-2001.13-2. Доп. 47, Р. 1, о. 1, поз. 1058</t>
  </si>
  <si>
    <t>57</t>
  </si>
  <si>
    <t>1.21-5-2478</t>
  </si>
  <si>
    <t>Комплект для монтажа проволочных лотков, в составе: шайба четырехлепестковая - 1 шт., шайба прямоугольная с отогнутыми краями - 1 шт., винт М6х20 мм - 1 шт., гайка М6 с буртом с насечкой - 1 шт.</t>
  </si>
  <si>
    <t>КОМПЛЕКТ</t>
  </si>
  <si>
    <t>ТСН-2001.1 Доп. 77, Р. 21, о. 5, поз. 2478</t>
  </si>
  <si>
    <t>58</t>
  </si>
  <si>
    <t>59</t>
  </si>
  <si>
    <t>13.1-2-432</t>
  </si>
  <si>
    <t>Шнур коммутационный (патч-корд) тип разъемов RJ45 - RJ45, категория 5E, оболочка LSZH, длина 1 м, неэкранированный</t>
  </si>
  <si>
    <t>ТСН-2001.13-2. Доп. 21. 13.1-2-432</t>
  </si>
  <si>
    <t>60</t>
  </si>
  <si>
    <t>КА, п.23</t>
  </si>
  <si>
    <t>Патч-корд волоконно-оптический (шнур) MM 50/125(OM4), LC-LC, duplex, LSZH, 2 м FOP-50-OM4-LC-LC-2m</t>
  </si>
  <si>
    <t>[593 / 1,22 /  7,57] +  3% Трансп +  1,2% Заг.скл</t>
  </si>
  <si>
    <t>61</t>
  </si>
  <si>
    <t>КА, п.24</t>
  </si>
  <si>
    <t>Патч-корд волоконно-оптический (шнур) SM LC-LC, duplex, LSZH, 2 м FOP(d)-9-LC-LC-2m</t>
  </si>
  <si>
    <t>[496 / 1,22 /  7,57] +  3% Трансп +  1,2% Заг.скл</t>
  </si>
  <si>
    <t>62</t>
  </si>
  <si>
    <t>КА, п.25</t>
  </si>
  <si>
    <t>[874 / 1,22 /  7,57] +  3% Трансп +  1,2% Заг.скл</t>
  </si>
  <si>
    <t>63</t>
  </si>
  <si>
    <t>КА, п.26</t>
  </si>
  <si>
    <t>Патч-корд волоконно-оптический (шнур) MM 50/125(OM4), LCLC,duplex, LSZH, 10 мFOP-50-OM4-LC-LC-10m</t>
  </si>
  <si>
    <t>[1 646,7 / 1,22 /  7,57] +  3% Трансп +  1,2% Заг.скл</t>
  </si>
  <si>
    <t>Оборудование устанавливаемое по месту</t>
  </si>
  <si>
    <t>64</t>
  </si>
  <si>
    <t>65</t>
  </si>
  <si>
    <t>КА, п.27</t>
  </si>
  <si>
    <t>Вставка KeystoneJack RJ-45 (8P8C), категория 5e, белая KJ-RJ45-Cat.5e-90</t>
  </si>
  <si>
    <t>[104,5 / 1,22 /  9,84] +  2% Заг.скл</t>
  </si>
  <si>
    <t>66</t>
  </si>
  <si>
    <t>КА, п.28</t>
  </si>
  <si>
    <t>Вставка 45x22,5 (аналог Mosaic) для 1 модуля формата Keystone-Jack, со шторкой FP-22,5-1M</t>
  </si>
  <si>
    <t>[48 / 1,22 /  9,84] +  2% Заг.скл</t>
  </si>
  <si>
    <t>67</t>
  </si>
  <si>
    <t>4.8-333-7</t>
  </si>
  <si>
    <t>Монтаж розетки штепсельной скрытого типа</t>
  </si>
  <si>
    <t>ТСН-2001.4 Доп. 80, Сб. 8, т. 333, поз. 7</t>
  </si>
  <si>
    <t>68</t>
  </si>
  <si>
    <t>КА, п.29</t>
  </si>
  <si>
    <t>BRITE Розетка компьютерная двойная кат.5E RJ45 РК10-2-БрБ белый IEK BR-K20-1-K01</t>
  </si>
  <si>
    <t>[802,22 / 1,22 /  9,84] +  2% Заг.скл</t>
  </si>
  <si>
    <t>69</t>
  </si>
  <si>
    <t>1.21-5-2552</t>
  </si>
  <si>
    <t>Рамка двухпостовая для установки на суппортные пластины розеток, выключателей и других электроустановочных изделий при помощи защелок, степень защиты IP44</t>
  </si>
  <si>
    <t>ТСН-2001.1 Доп. 80, Р. 21, о. 5, поз. 2552</t>
  </si>
  <si>
    <t>70</t>
  </si>
  <si>
    <t>1.21-5-2533</t>
  </si>
  <si>
    <t>Механизм розетки компьютерной, одноместной, скрытой установки, с разъемом RJ-45, категория 5е, степень защиты IP20, с накладкой, без рамки</t>
  </si>
  <si>
    <t>ТСН-2001.1 Доп. 80, Р. 21, о. 5, поз. 2533</t>
  </si>
  <si>
    <t>71</t>
  </si>
  <si>
    <t>1.21-5-2551</t>
  </si>
  <si>
    <t>Рамка однопостовая для установки на суппортные пластины розеток, выключателей и других электроустановочных изделий при помощи защелок, степень защиты IP44</t>
  </si>
  <si>
    <t>ТСН-2001.1 Доп. 80, Р. 21, о. 5, поз. 2551</t>
  </si>
  <si>
    <t>72</t>
  </si>
  <si>
    <t>Монтаж установочной коробки скрытого типа</t>
  </si>
  <si>
    <t>72,1</t>
  </si>
  <si>
    <t>1.21-5-192</t>
  </si>
  <si>
    <t>Коробка, типа КУВ-1М УХЛЗ, для установки выключателей, переключателей и штепсельных розеток при скрытой электропроводке</t>
  </si>
  <si>
    <t>1000 шт.</t>
  </si>
  <si>
    <t>ТСН-2001.1 Доп. 79, Р. 21, о. 5, поз. 192</t>
  </si>
  <si>
    <t>73</t>
  </si>
  <si>
    <t>4.8-335-6</t>
  </si>
  <si>
    <t>Монтаж розетки штепсельной накладного типа</t>
  </si>
  <si>
    <t>ТСН-2001.4 Доп. 80, Сб. 8, т. 335, поз. 6</t>
  </si>
  <si>
    <t>74</t>
  </si>
  <si>
    <t>1.14-1-567</t>
  </si>
  <si>
    <t>Розетка информационная, открытой установки, типа RJ-45 2/8P8C 5e</t>
  </si>
  <si>
    <t>ТСН-2001.1 Доп. 73, Р. 14, о. 1, поз. 567</t>
  </si>
  <si>
    <t>4.10-69-7</t>
  </si>
  <si>
    <t>Монтаж розетки микрофонной настенного типа</t>
  </si>
  <si>
    <t>ТСН-2001.4 Доп. 67, Сб. 10, т. 69, поз. 7</t>
  </si>
  <si>
    <t>75</t>
  </si>
  <si>
    <t>4.11-14-1</t>
  </si>
  <si>
    <t>Включение штепсельных разъемов в аппаратуру, количество контактов в разъеме до 14</t>
  </si>
  <si>
    <t>1 разъем</t>
  </si>
  <si>
    <t>ТСН-2001.4 Доп. 67, Сб. 11, т. 14, поз. 1</t>
  </si>
  <si>
    <t>76</t>
  </si>
  <si>
    <t>КА, п.30</t>
  </si>
  <si>
    <t>Кабель PROF HDMI 2.0 10м GCR-HM313-10.0m</t>
  </si>
  <si>
    <t>[16 430 / 1,22 /  9,84] +  2% Заг.скл</t>
  </si>
  <si>
    <t>77</t>
  </si>
  <si>
    <t>КА, п.31</t>
  </si>
  <si>
    <t>Активный кабель удлинитель USB AM/AM 10м GCR-53788</t>
  </si>
  <si>
    <t>[4 211 / 1,22 /  9,84] +  2% Заг.скл</t>
  </si>
  <si>
    <t>78</t>
  </si>
  <si>
    <t>4.8-334-5</t>
  </si>
  <si>
    <t>Монтаж розетки штепсельной модульного типа</t>
  </si>
  <si>
    <t>ТСН-2001.4 Доп. 80, Сб. 8, т. 334, поз. 5</t>
  </si>
  <si>
    <t>79</t>
  </si>
  <si>
    <t>КА, п.32</t>
  </si>
  <si>
    <t>Модуль Keystone, HDMI, мама-мама, 180 градусов, белый LAN-OK-HDMI-V-WH</t>
  </si>
  <si>
    <t>[255,24 / 1,22 /  9,84] +  2% Заг.скл</t>
  </si>
  <si>
    <t>80</t>
  </si>
  <si>
    <t>КА, п.33</t>
  </si>
  <si>
    <t>Модуль Keystone, USB 2.0, тип A, мама-мама, 180 градусов, белый LAN-OK-USB20-AA/V-WH</t>
  </si>
  <si>
    <t>[131 / 1,22 /  9,84] +  2% Заг.скл</t>
  </si>
  <si>
    <t>81</t>
  </si>
  <si>
    <t>КА, п.34</t>
  </si>
  <si>
    <t>Вставка 45x45 (аналог Mosaic) для 1 модуля формата KeystoneJack, со шторкой FP-45-1M</t>
  </si>
  <si>
    <t>[74,01 / 1,22 /  9,84] +  2% Заг.скл</t>
  </si>
  <si>
    <t>82</t>
  </si>
  <si>
    <t>4.8-334-6</t>
  </si>
  <si>
    <t>Монтаж рамки-суппорта для механизмов модульного типа</t>
  </si>
  <si>
    <t>ТСН-2001.4 Доп. 80, Сб. 8, т. 334, поз. 6</t>
  </si>
  <si>
    <t>83</t>
  </si>
  <si>
    <t>1.1-1-2900</t>
  </si>
  <si>
    <t>Кабель-канал, размер 105х50 мм, рамка-суппорт на 2 модуля / каркас под 2 модуля F0000L</t>
  </si>
  <si>
    <t>ТСН-2001.1 Доп. 73, Р. 1, о. 1, поз. 2900</t>
  </si>
  <si>
    <t>Материалы строительные</t>
  </si>
  <si>
    <t>ТСН-2001.1 Материалы строительные</t>
  </si>
  <si>
    <t>ТСН-2001.1-1</t>
  </si>
  <si>
    <t>84</t>
  </si>
  <si>
    <t>1.1-1-2901</t>
  </si>
  <si>
    <t>Кабель-канал, размер 105х50 мм, рамка-суппорт на 4 модуля / каркас под 4 модуля F00013</t>
  </si>
  <si>
    <t>ТСН-2001.1 Доп. 79, Р. 1, о. 1, поз. 2901</t>
  </si>
  <si>
    <t>85</t>
  </si>
  <si>
    <t>КА, п.35</t>
  </si>
  <si>
    <t>FF-80x80 Лицевая панель 80х80мм для модулей 45x45 (Mosaic)</t>
  </si>
  <si>
    <t>[142 / 1,22 /  9,84] +  2% Заг.скл</t>
  </si>
  <si>
    <t>86</t>
  </si>
  <si>
    <t>87</t>
  </si>
  <si>
    <t>КА, п.36</t>
  </si>
  <si>
    <t>Вставка 45x22,5 (аналог Mosaic) для 1 модуля формата KeystoneJack, со шторкой FP-22,5-1M</t>
  </si>
  <si>
    <t>[50,6 / 1,22 /  9,84] +  2% Заг.скл</t>
  </si>
  <si>
    <t>88</t>
  </si>
  <si>
    <t>4.10-180-36</t>
  </si>
  <si>
    <t>Монтаж оптических муфт для волоконно-оптических кабелей, устанавливаемых в колодце, способ герметизации корпуса: механический</t>
  </si>
  <si>
    <t>ТСН-2001.4 Доп. 80, Сб. 10, т. 180, поз. 36</t>
  </si>
  <si>
    <t>4.20-96-2</t>
  </si>
  <si>
    <t>Муфта кабельная универсальная промежуточная для кабеля без гидрофобного заполнения</t>
  </si>
  <si>
    <t>ТСН-2001.4 Доп. 73, Сб. 20, т. 96, поз. 2</t>
  </si>
  <si>
    <t>ТСН-2001.4-20. Оборудование железнодорожного транспорта</t>
  </si>
  <si>
    <t>ТСН-2001.4-20-1</t>
  </si>
  <si>
    <t>89</t>
  </si>
  <si>
    <t>КА, п.37</t>
  </si>
  <si>
    <t>Муфта оптическая проходная МТОК-Л7/48-1КС1645-К</t>
  </si>
  <si>
    <t>[1 401,85 / 1,22 /  9,84] +  2% Заг.скл</t>
  </si>
  <si>
    <t>90</t>
  </si>
  <si>
    <t>4.10-21-1</t>
  </si>
  <si>
    <t>Монтаж телефонного аппарата настольного системы ЦБ или АТС</t>
  </si>
  <si>
    <t>ТСН-2001.4 Доп. 79, Сб. 10, т. 21, поз. 1</t>
  </si>
  <si>
    <t>90,1</t>
  </si>
  <si>
    <t>КА, п.38</t>
  </si>
  <si>
    <t>IP-телефон VP-17P Eltex VP-17P</t>
  </si>
  <si>
    <t>[22 814 / 1,22 /  7,57] +  3% Трансп +  1,2% Заг.скл</t>
  </si>
  <si>
    <t>91</t>
  </si>
  <si>
    <t>Монтаж внутренней камеры видеонаблюдения</t>
  </si>
  <si>
    <t>92</t>
  </si>
  <si>
    <t>КА, п.39</t>
  </si>
  <si>
    <t>IP Видеокамера купольная RVi-CFG72/R (2.8–12 мм), IP67, диапазон температур –50 °C… +50 °C., кодеки H.264, H.265, встроенный микрофон, ИК-подсветка 25 м.RVi-CFG72/R (2.8–12 мм)</t>
  </si>
  <si>
    <t>[54 650 / 1,22 /  7,57] +  3% Трансп +  1,2% Заг.скл</t>
  </si>
  <si>
    <t>Кабельная продукция</t>
  </si>
  <si>
    <t>93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</si>
  <si>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</si>
  <si>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94</t>
  </si>
  <si>
    <t>КА, п.40</t>
  </si>
  <si>
    <t>Гибкая гофрированная ПЛЛ труба без содержания галогенов, ДУ20, O 19,7 / 14,8 мм, протяжка, цвет белый 81820 DKC</t>
  </si>
  <si>
    <t>м</t>
  </si>
  <si>
    <t>[133,33 / 1,22 /  9,84] +  2% Заг.скл</t>
  </si>
  <si>
    <t>95</t>
  </si>
  <si>
    <t>КА, п.41</t>
  </si>
  <si>
    <t>Гибкая гофрированная ПЛЛ труба без содержания галогенов, ДУ25, O 24,7 / 19,1 мм, протяжка, цвет белый 81825 DKC</t>
  </si>
  <si>
    <t>[184,63 / 1,22 /  9,84] +  2% Заг.скл</t>
  </si>
  <si>
    <t>96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</si>
  <si>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</si>
  <si>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</si>
  <si>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</si>
  <si>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97</t>
  </si>
  <si>
    <t>1.21-5-1137</t>
  </si>
  <si>
    <t>Держатель пластиковый с защелкой для крепления труб, рукавов и гибких вводов диаметром 25 мм</t>
  </si>
  <si>
    <t>ТСН-2001.1 Доп. 79, Р. 21, о. 5, поз. 1137</t>
  </si>
  <si>
    <t>98</t>
  </si>
  <si>
    <t>КА, п.42</t>
  </si>
  <si>
    <t>Кабели витая пара, неэкранированная, UTPкатегория 5е, 4 пары, одножильные, внутренние ParLan UTP Cat5е PVCLS нг(А)-LSLTx 4х2х0,52</t>
  </si>
  <si>
    <t>[97,34 / 1,22 /  9,84] +  2% Заг.скл</t>
  </si>
  <si>
    <t>99</t>
  </si>
  <si>
    <t>КА, п.43</t>
  </si>
  <si>
    <t>Кабель волоконно-оптический 50/125 (OM4) многомодовый, 16 волокон, плотное буферное покрытие (tightbuffer), ОБР-У-нг(А)-HFLTx-16-G651-  800Н (ОМ4)</t>
  </si>
  <si>
    <t>[331,06 / 1,22 /  9,84] +  2% Заг.скл</t>
  </si>
  <si>
    <t>100</t>
  </si>
  <si>
    <t>КА, п.44</t>
  </si>
  <si>
    <t>Кабель волоконно-оптический 9/125 (OM4) одномодовый, 12 волокон ДПТс-нг(А)-HFLTx-12 У (1х12)2,7кН</t>
  </si>
  <si>
    <t>[101,4 / 1,22 /  9,84] +  2% Заг.скл</t>
  </si>
  <si>
    <t>101</t>
  </si>
  <si>
    <t>4.8-172-1</t>
  </si>
  <si>
    <t>Прокладка по установленным конструкциям, по стенам и колоннам с креплением скобами винипластовой трубы диаметром до 25 мм</t>
  </si>
  <si>
    <t>ТСН-2001.4 Доп. 80, Сб. 8, т. 172, поз. 1</t>
  </si>
  <si>
    <t>101,1</t>
  </si>
  <si>
    <t>1.12-5-43</t>
  </si>
  <si>
    <t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t>
  </si>
  <si>
    <t>ТСН-2001.1 Доп. 67, Р. 12, о. 5, поз. 43</t>
  </si>
  <si>
    <t>102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</si>
  <si>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</si>
  <si>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</si>
  <si>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</si>
  <si>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102,1</t>
  </si>
  <si>
    <t>103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</si>
  <si>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</si>
  <si>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103,1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</si>
  <si>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</si>
  <si>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</si>
  <si>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</si>
  <si>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</si>
  <si>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1.1-1-7994</t>
  </si>
  <si>
    <t>Шнур асбестовый, общего назначения, типа ШАОН, диаметр от 3 до 5 мм</t>
  </si>
  <si>
    <t>т</t>
  </si>
  <si>
    <t>ТСН-2001.1 Доп. 79, Р. 1, о. 1, поз. 7994</t>
  </si>
  <si>
    <t>104</t>
  </si>
  <si>
    <t>КА, п.46</t>
  </si>
  <si>
    <t>Пена двухкомпонентная огнезащитная, картридж 330 мл</t>
  </si>
  <si>
    <t>[4 560 / 1,22 /  9,84] +  2% Заг.скл</t>
  </si>
  <si>
    <t>КНС. Монтажные изделия</t>
  </si>
  <si>
    <t>105</t>
  </si>
  <si>
    <t>Прокладка металлического перфорированного лотка по установленным конструкциям, массой погонного метра до 4 кг</t>
  </si>
  <si>
    <t>105,1</t>
  </si>
  <si>
    <t>1.21-5-1827</t>
  </si>
  <si>
    <t>Лоток кабельный замковый стальной, горячеоцинкованный, перфорированный, без крышки, толщина стали 0,7 мм, размер 3000х200х50 мм</t>
  </si>
  <si>
    <t>ТСН-2001.1 Доп. 79, Р. 21, о. 5, поз. 1827</t>
  </si>
  <si>
    <t>105,2</t>
  </si>
  <si>
    <t>1.21-5-2307</t>
  </si>
  <si>
    <t>Угол горизонтальный 90° стальной, оцинкованный, без крышки, для кабельных лотков сечением 200х50 мм</t>
  </si>
  <si>
    <t>ТСН-2001.1 Доп. 77, Р. 21, о. 5, поз. 2307</t>
  </si>
  <si>
    <t>105,3</t>
  </si>
  <si>
    <t>1.21-5-1392</t>
  </si>
  <si>
    <t>Крышка для угла горизонтального 90° стальная, оцинкованная, толщина стали 0,6 мм, для кабельных лотков шириной 200 мм, высота 15 мм</t>
  </si>
  <si>
    <t>ТСН-2001.1 Доп. 79, Р. 21, о. 5, поз. 1392</t>
  </si>
  <si>
    <t>105,4</t>
  </si>
  <si>
    <t>1.21-5-1479</t>
  </si>
  <si>
    <t>Ответвитель Т-образный стальной, оцинкованный, без крышки, в комплекте с крепежными элементами и соединительными пластинами, толщина стали 0,8 мм, для кабельных лотков шириной 200 мм, высота 50 мм</t>
  </si>
  <si>
    <t>ТСН-2001.1 Доп. 79, Р. 21, о. 5, поз. 1479</t>
  </si>
  <si>
    <t>105,5</t>
  </si>
  <si>
    <t>1.21-5-1393</t>
  </si>
  <si>
    <t>Крышка для вертикального Т-образного ответвителя, стальная, оцинкованная, толщина стали 0,8 мм, для кабельных лотков шириной 200 мм, высота 14 мм</t>
  </si>
  <si>
    <t>ТСН-2001.1 Доп. 79, Р. 21, о. 5, поз. 1393</t>
  </si>
  <si>
    <t>105,6</t>
  </si>
  <si>
    <t>1.1-1-8008</t>
  </si>
  <si>
    <t>Винты с полукруглой головкой, оцинкованные, диаметр 5 мм, длина 50 мм</t>
  </si>
  <si>
    <t>ТСН-2001.1 Доп. 79, Р. 1, о. 1, поз. 8008</t>
  </si>
  <si>
    <t>106</t>
  </si>
  <si>
    <t>Установка крышек металлических на лотки металлические перфорированные и неперфорированные массой 1 м свыше 2 до 4 кг</t>
  </si>
  <si>
    <t>106,1</t>
  </si>
  <si>
    <t>1.21-5-1883</t>
  </si>
  <si>
    <t>Крышка для лотка замкового, стальная, горячеоцинкованная, с заземлением, толщина стали 1,0 мм, размер 3000х200х15 мм</t>
  </si>
  <si>
    <t>ТСН-2001.1 Доп. 79, Р. 21, о. 5, поз. 1883</t>
  </si>
  <si>
    <t>106,2</t>
  </si>
  <si>
    <t>107</t>
  </si>
  <si>
    <t>107,1</t>
  </si>
  <si>
    <t>1.21-5-1501</t>
  </si>
  <si>
    <t>Лоток кабельный замковый стальной, горячеоцинкованный, перфорированный, без крышки, толщина стали 0,7 мм, размер 3000х100х50 мм</t>
  </si>
  <si>
    <t>ТСН-2001.1 Доп. 79, Р. 21, о. 5, поз. 1501</t>
  </si>
  <si>
    <t>107,2</t>
  </si>
  <si>
    <t>1.21-5-2311</t>
  </si>
  <si>
    <t>Угол горизонтальный 90° стальной, оцинкованный, без крышки, для кабельных лотков сечением 100х80 мм / прим. 100х50</t>
  </si>
  <si>
    <t>ТСН-2001.1 Доп. 79, Р. 21, о. 5, поз. 2311</t>
  </si>
  <si>
    <t>107,3</t>
  </si>
  <si>
    <t>Крышка для угла горизонтального 90° стальная, оцинкованная, толщина стали 0,6 мм, для кабельных лотков шириной 200 мм, высота 15 мм / прим. шириной 100мм</t>
  </si>
  <si>
    <t>107,4</t>
  </si>
  <si>
    <t>107,5</t>
  </si>
  <si>
    <t>107,6</t>
  </si>
  <si>
    <t>108</t>
  </si>
  <si>
    <t>108,1</t>
  </si>
  <si>
    <t>1.21-5-1881</t>
  </si>
  <si>
    <t>Крышка для лотка замкового, стальная, горячеоцинкованная, с заземлением, толщина стали 1,0 мм, размер 3000х100х15 мм</t>
  </si>
  <si>
    <t>ТСН-2001.1 Доп. 79, Р. 21, о. 5, поз. 1881</t>
  </si>
  <si>
    <t>108,2</t>
  </si>
  <si>
    <t>109</t>
  </si>
  <si>
    <t>1.21-5-2467</t>
  </si>
  <si>
    <t>Соединитель универсальный (пластина соединительная) стальной, оцинкованный, для кабельных лотков высотой 50 мм</t>
  </si>
  <si>
    <t>ТСН-2001.1 Доп. 77, Р. 21, о. 5, поз. 2467</t>
  </si>
  <si>
    <t>110</t>
  </si>
  <si>
    <t>1.21-5-1522</t>
  </si>
  <si>
    <t>Профиль монтажный С-образный, стальной, оцинкованный, перфорированный, с зубцами на внутренних гранях, длина 3000 мм, высота 52 мм, толщина 2,5 мм</t>
  </si>
  <si>
    <t>ТСН-2001.1 Доп. 79, Р. 21, о. 5, поз. 1522</t>
  </si>
  <si>
    <t>111</t>
  </si>
  <si>
    <t>1.21-5-1367</t>
  </si>
  <si>
    <t>Пластина медная, никелированная, для заземления в стыкуемых соединениях "мама-мама" и "папа-папа", размер 49х18х1 мм</t>
  </si>
  <si>
    <t>ТСН-2001.1 Доп. 70, Р. 21, о. 5, поз. 1367</t>
  </si>
  <si>
    <t>112</t>
  </si>
  <si>
    <t>Установка конструкций металлических: консольных кронштейнов по бетонным основаниям</t>
  </si>
  <si>
    <t>112,1</t>
  </si>
  <si>
    <t>1.7-5-219</t>
  </si>
  <si>
    <t>Шпилька резьбовая, стальная, оцинкованная, с заостренным концом, в комплекте с шайбой и гайкой, М12x160 мм</t>
  </si>
  <si>
    <t>ТСН-2001.1 Доп. 79, Р. 7, о. 5, поз. 219</t>
  </si>
  <si>
    <t>113</t>
  </si>
  <si>
    <t>1.21-5-1400</t>
  </si>
  <si>
    <t>Консоль стальная, оцинкованная, для крепления в профиль при монтаже трассы кабельных лотков максимальной шириной 200 мм, толщина стали 1,5 мм, размер 44х60х230 мм</t>
  </si>
  <si>
    <t>ТСН-2001.1 Доп. 70, Р. 21, о. 5, поз. 1400</t>
  </si>
  <si>
    <t>114</t>
  </si>
  <si>
    <t>КА, п.45</t>
  </si>
  <si>
    <t>Консоль потолочная BBA2020</t>
  </si>
  <si>
    <t>[2 964,11 / 1,22 /  9,84] +  2% Заг.скл</t>
  </si>
  <si>
    <t>115</t>
  </si>
  <si>
    <t>4.8-331-5</t>
  </si>
  <si>
    <t>Установка разделительной перегородки для перфорированного лотка</t>
  </si>
  <si>
    <t>ТСН-2001.4 Доп. 79, Сб. 8, т. 331, поз. 5</t>
  </si>
  <si>
    <t>115,1</t>
  </si>
  <si>
    <t>1.21-5-1356</t>
  </si>
  <si>
    <t>Перегородка для лотка стальная, оцинкованная, для разделения кабелей внутри лотка, толщина стали 0,8 мм, размер 3000х50 мм</t>
  </si>
  <si>
    <t>ТСН-2001.1 Доп. 79, Р. 21, о. 5, поз. 1356</t>
  </si>
  <si>
    <t>115,2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</si>
  <si>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</si>
  <si>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</si>
  <si>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</si>
  <si>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</si>
  <si>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</si>
  <si>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</si>
  <si>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</si>
  <si>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</si>
  <si>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</si>
  <si>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</si>
  <si>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</si>
  <si>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</si>
  <si>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</si>
  <si>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</si>
  <si>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</si>
  <si>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</si>
  <si>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</si>
  <si>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</si>
  <si>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</si>
  <si>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</si>
  <si>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</si>
  <si>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2.1-4-12</t>
  </si>
  <si>
    <t>ТСН-2001.2. Доп. 68. п.1-4-12 (040205)</t>
  </si>
  <si>
    <t>Автопогрузчики вилочные, грузоподъемность до 5 т</t>
  </si>
  <si>
    <t>маш.-ч</t>
  </si>
  <si>
    <t>9999990009</t>
  </si>
  <si>
    <t>1.1-1-3607</t>
  </si>
  <si>
    <t>ТСН-2001.1 Доп. 79, Р. 1, о. 1, поз. 3607</t>
  </si>
  <si>
    <t>Шурупы с полукруглой головкой, диаметр 4 мм, длина 40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</si>
  <si>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</si>
  <si>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</si>
  <si>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</si>
  <si>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1.1-1-146</t>
  </si>
  <si>
    <t>ТСН-2001.1 Доп. 79, Р. 1, о. 1, поз. 146</t>
  </si>
  <si>
    <t>Гипс строительный</t>
  </si>
  <si>
    <t>1.1-1-2911</t>
  </si>
  <si>
    <t>ТСН-2001.1 Доп. 67, Р. 1, о. 1, поз. 2911</t>
  </si>
  <si>
    <t>Лак электроизоляционный меламиноалкидный, типа МЛ-92</t>
  </si>
  <si>
    <t>1.1-1-330</t>
  </si>
  <si>
    <t>ТСН-2001.1 Доп. 79, Р. 1, о. 1, поз. 330</t>
  </si>
  <si>
    <t>Канифоль</t>
  </si>
  <si>
    <t>1.1-1-440</t>
  </si>
  <si>
    <t>ТСН-2001.1 Доп. 79, Р. 1, о. 1, поз. 440</t>
  </si>
  <si>
    <t>Краска водно-дисперсионная, акриловая, типа ВДА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</si>
  <si>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</si>
  <si>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</si>
  <si>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</si>
  <si>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1.1-1-953</t>
  </si>
  <si>
    <t>ТСН-2001.1 Доп. 79, Р. 1, о. 1, поз. 953</t>
  </si>
  <si>
    <t>Проволока медная, толщина от 1,0 до 1,5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</si>
  <si>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</si>
  <si>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</si>
  <si>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</si>
  <si>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</si>
  <si>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</si>
  <si>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</si>
  <si>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1.21-5-690</t>
  </si>
  <si>
    <t>ТСН-2001.1 Доп. 73, Р. 21, о. 5, поз. 690</t>
  </si>
  <si>
    <t>Скрепа для ленты, типа NC 10, CF 10</t>
  </si>
  <si>
    <t>9999990002</t>
  </si>
  <si>
    <t>Масса оборудования</t>
  </si>
  <si>
    <t>2.1-18-7</t>
  </si>
  <si>
    <t>ТСН-2001.2. Доп. 68. п.1-18-7 (183001)</t>
  </si>
  <si>
    <t>Автомобили грузовые бортовые, грузоподъемность до 5 т</t>
  </si>
  <si>
    <t>2.1-17-200</t>
  </si>
  <si>
    <t>ТСН-2001.2. Доп. 68. п.1-17-200 (138601)</t>
  </si>
  <si>
    <t>Аппараты для сварки волокон оптического кабеля со скалывателем, выравнивание по сердцевине</t>
  </si>
  <si>
    <t>2.1-17-201</t>
  </si>
  <si>
    <t>ТСН-2001.2. Доп. 68. п.1-17-201 (177901)</t>
  </si>
  <si>
    <t>Рефлектометры оптические с длиной волны 1310/1550 нм</t>
  </si>
  <si>
    <t>1.1-1-1063</t>
  </si>
  <si>
    <t>ТСН-2001.1 Доп. 79, Р. 1, о. 1, поз. 1063</t>
  </si>
  <si>
    <t>Спирт этиловый ректификат</t>
  </si>
  <si>
    <t>1.1-1-115</t>
  </si>
  <si>
    <t>ТСН-2001.1. Доп. 1-42. Р. 1, о. 1, поз. 115</t>
  </si>
  <si>
    <t>Ветошь</t>
  </si>
  <si>
    <t>1.1-1-4007</t>
  </si>
  <si>
    <t>ТСН-2001.1 Доп. 67, Р. 1, о. 1, поз. 4007</t>
  </si>
  <si>
    <t>Салфетка безворсовая, сухая, для протирки оптических разъемов, размер 110х210 мм</t>
  </si>
  <si>
    <t>2.1-4-30</t>
  </si>
  <si>
    <t>ТСН-2001.2. Доп. 68. п.1-4-30 (042901)</t>
  </si>
  <si>
    <t>Лебедки электрические, тяговое усилие до 4,9 кН (0,5 тс)</t>
  </si>
  <si>
    <t>1.1-1-404</t>
  </si>
  <si>
    <t>ТСН-2001.1 Доп. 79, Р. 1, о. 1, поз. 404</t>
  </si>
  <si>
    <t>Клей столярный</t>
  </si>
  <si>
    <t>1.1-1-655</t>
  </si>
  <si>
    <t>ТСН-2001.1. Доп. 1-42. Р. 1, о. 1, поз. 655</t>
  </si>
  <si>
    <t>Мешковина</t>
  </si>
  <si>
    <t>м2</t>
  </si>
  <si>
    <t>2.1-30-10</t>
  </si>
  <si>
    <t>ТСН-2001.2. Доп. 68. п.1-30-10 (304101)</t>
  </si>
  <si>
    <t>Перфораторы, мощность до 800 Вт</t>
  </si>
  <si>
    <t>1.1-1-118</t>
  </si>
  <si>
    <t>ТСН-2001.1. Доп. 1-42. Р. 1, о. 1, поз. 118</t>
  </si>
  <si>
    <t>Вода</t>
  </si>
  <si>
    <t>м3</t>
  </si>
  <si>
    <t>1.3-2-221</t>
  </si>
  <si>
    <t>ТСН-2001.1 Доп. 67, Р. 3, о. 2, поз. 221</t>
  </si>
  <si>
    <t>Смесь сухая штукатурная гипсовая с минеральными модифицирующими добавками, ручного нанесения, для внутренних работ, толщина наносимого слоя от 5 до 50 мм, водоудерживающей способностью свыше 99%, без содержания SiO2, содержание гипсового вяжущего марки не</t>
  </si>
  <si>
    <t>1.7-3-140</t>
  </si>
  <si>
    <t>ТСН-2001.1 Доп. 80, Р. 7, о. 3, поз. 140</t>
  </si>
  <si>
    <t>Коронка буровая алмазная сегментная, с быстросъемным хвостовиком и центрирующим сверлом, для всех типов бетона, железобетона и кирпича, глубина сверления до 70 мм, диаметр 68 мм</t>
  </si>
  <si>
    <t>2.1-30-56</t>
  </si>
  <si>
    <t>ТСН-2001.2. Доп. 68. п.1-30-56 (309101)</t>
  </si>
  <si>
    <t>Шуруповерты</t>
  </si>
  <si>
    <t>1.1-1-238</t>
  </si>
  <si>
    <t>ТСН-2001.1 Доп. 80, Р. 1, о. 1, поз. 238</t>
  </si>
  <si>
    <t>Дюбель пластмассовый</t>
  </si>
  <si>
    <t>1.1-1-3256</t>
  </si>
  <si>
    <t>ТСН-2001.1 Доп. 73, Р. 1, о. 1, поз. 3256</t>
  </si>
  <si>
    <t>Шуруп-саморез с потайной головкой, наконечник сверло, оцинкованный, диаметр 4,2 мм, длина 60 мм</t>
  </si>
  <si>
    <t>2.1-3-38</t>
  </si>
  <si>
    <t>ТСН-2001.2. Доп. 68. п.1-3-38 (032009)</t>
  </si>
  <si>
    <t>Краны на автомобильном ходу, грузоподъемность до 16 т</t>
  </si>
  <si>
    <t>1.21-5-1134</t>
  </si>
  <si>
    <t>ТСН-2001.1 Доп. 70, Р. 21, о. 5, поз. 1134</t>
  </si>
  <si>
    <t>Хомут (стяжка) кабельный из полиамида, размеры 4,8х300 мм</t>
  </si>
  <si>
    <t>1.21-5-1181</t>
  </si>
  <si>
    <t>ТСН-2001.1 Доп. 79, Р. 21, о. 5, поз. 1181</t>
  </si>
  <si>
    <t>Бирка маркировочная для кабелей и проводов, типа У153 У3,5</t>
  </si>
  <si>
    <t>2.1-30-19</t>
  </si>
  <si>
    <t>ТСН-2001.2. Доп. 80. п.1-30-19 (305001)</t>
  </si>
  <si>
    <t>Машины шлифовальные электрические, мощность до 1700 Вт</t>
  </si>
  <si>
    <t>2.1-4-8</t>
  </si>
  <si>
    <t>ТСН-2001.2. Доп. 68. п.1-4-8 (040201)</t>
  </si>
  <si>
    <t>Автопогрузчики вилочные, грузоподъемность до 1 т</t>
  </si>
  <si>
    <t>1.1-1-8193</t>
  </si>
  <si>
    <t>ТСН-2001.1 Доп. 77, Р. 1, о. 1, поз. 8193</t>
  </si>
  <si>
    <t>Краска цинковая, в аэрозольном баллоне, объем 400 мл</t>
  </si>
  <si>
    <t>1.1-1-999</t>
  </si>
  <si>
    <t>ТСН-2001.1 Доп. 79, Р. 1, о. 1, поз. 999</t>
  </si>
  <si>
    <t>Растворитель "Уайт-спирит"</t>
  </si>
  <si>
    <t>1.7-3-51</t>
  </si>
  <si>
    <t>ТСН-2001.1 Доп. 67, Р. 7, о. 3, поз. 51</t>
  </si>
  <si>
    <t>Круг (диск) отрезной, для резки металла, диаметр 125 мм</t>
  </si>
  <si>
    <t>1.7-3-116</t>
  </si>
  <si>
    <t>ТСН-2001.1 Доп. 67, Р. 7, о. 3, поз. 116</t>
  </si>
  <si>
    <t>Сверло спиральное HSS, для сверления алюминия, нержавеющей стали, углеродистой стали и чугуна, диаметр 8 мм, длина 117 мм</t>
  </si>
  <si>
    <t>2.1-30-103</t>
  </si>
  <si>
    <t>ТСН-2001.2. Доп. 68. п.1-30-103 (304104)</t>
  </si>
  <si>
    <t>Перфораторы, мощность до 1,2 кВт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</si>
  <si>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</si>
  <si>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</si>
  <si>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</si>
  <si>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</si>
  <si>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</si>
  <si>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</si>
  <si>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</si>
  <si>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</si>
  <si>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</si>
  <si>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</si>
  <si>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</si>
  <si>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</si>
  <si>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</si>
  <si>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</si>
  <si>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</si>
  <si>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</si>
  <si>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</si>
  <si>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</si>
  <si>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9999990001</t>
  </si>
  <si>
    <t>Масса мусора</t>
  </si>
  <si>
    <t>27.20.23.130 , п.3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</si>
  <si>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</si>
  <si>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</si>
  <si>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</si>
  <si>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</si>
  <si>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</si>
  <si>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</si>
  <si>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26.20.40.111 , п.9</t>
  </si>
  <si>
    <t>1.1-1-31</t>
  </si>
  <si>
    <t>ТСН-2001.1 Доп. 79, Р. 1, о. 1, поз. 31</t>
  </si>
  <si>
    <t>Краска масляная белая (белила цинковые), типа МА-15, для наружных и внутренних работ</t>
  </si>
  <si>
    <t>1.1-1-3805</t>
  </si>
  <si>
    <t>ТСН-2001.1 Доп. 79, Р. 1, о. 1, поз. 3805</t>
  </si>
  <si>
    <t>Шуруп-саморез с потайной головкой, универсальный, оцинкованный, диаметр 5 мм, длина 70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</si>
  <si>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</si>
  <si>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</si>
  <si>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</si>
  <si>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2.1-14-12</t>
  </si>
  <si>
    <t>ТСН-2001.2. Доп. 62. п.1-14-12 (148201)</t>
  </si>
  <si>
    <t>Краскопульты электрические</t>
  </si>
  <si>
    <t>2.1-30-37</t>
  </si>
  <si>
    <t>ТСН-2001.2. Доп. 68. п.1-30-37 (307101)</t>
  </si>
  <si>
    <t>Станки вертикально-сверлильные</t>
  </si>
  <si>
    <t>2.1-30-63</t>
  </si>
  <si>
    <t>ТСН-2001.2. Доп. 68. п.1-30-63 (330901)</t>
  </si>
  <si>
    <t>Ножницы листовые кривошипные (гильотинные)</t>
  </si>
  <si>
    <t>2.1-30-68</t>
  </si>
  <si>
    <t>ТСН-2001.2. Доп. 68. п.1-30-68 (340301)</t>
  </si>
  <si>
    <t>Прессы кривошипные простого действия, номинальное усилие до 25 кН</t>
  </si>
  <si>
    <t>2.1-30-69</t>
  </si>
  <si>
    <t>ТСН-2001.2. Доп. 68. п.1-30-69 (340320)</t>
  </si>
  <si>
    <t>Прессы листогибочные, номинальное усилие до 1000 кН</t>
  </si>
  <si>
    <t>1.1-1-1103</t>
  </si>
  <si>
    <t>ТСН-2001.1 Доп. 79, Р. 1, о. 1, поз. 1103</t>
  </si>
  <si>
    <t>Прокат листовой, из стали углеродистой обыкновенного качества, полуспокойной, толщина более 4 мм</t>
  </si>
  <si>
    <t>1.1-1-1566</t>
  </si>
  <si>
    <t>ТСН-2001.1 Доп. 79, Р. 1, о. 1, поз. 1566</t>
  </si>
  <si>
    <t>Электроды, типа Э-42, Э-46, Э-50, диаметр от 4 до 6 мм</t>
  </si>
  <si>
    <t>1.1-1-165</t>
  </si>
  <si>
    <t>ТСН-2001.1 Доп. 79, Р. 1, о. 1, поз. 165</t>
  </si>
  <si>
    <t>Грунтовка глифталевая, типа ГФ-021</t>
  </si>
  <si>
    <t>1.1-1-3599</t>
  </si>
  <si>
    <t>ТСН-2001.1 Доп. 79, Р. 1, о. 1, поз. 3599</t>
  </si>
  <si>
    <t>Эмаль перхлорвиниловая, цветная, типа ХВ-1100</t>
  </si>
  <si>
    <t>1.1-1-995</t>
  </si>
  <si>
    <t>ТСН-2001.1 Доп. 79, Р. 1, о. 1, поз. 995</t>
  </si>
  <si>
    <t>Растворитель типа Р-4</t>
  </si>
  <si>
    <t>1.21-5-753</t>
  </si>
  <si>
    <t>ТСН-2001.1 Доп. 79, Р. 21, о. 5, поз. 753</t>
  </si>
  <si>
    <t>Швеллер перфорированный, окрашенный, типа К-240 У2, размеры 60х32х2000 мм, толщина стенки 2,5 мм</t>
  </si>
  <si>
    <t>26.20.40.111 , п.12</t>
  </si>
  <si>
    <t>1.1-1-1723</t>
  </si>
  <si>
    <t>ТСН-2001.1 Доп. 79, Р. 1, о. 1, поз. 1723</t>
  </si>
  <si>
    <t>Лента изоляционная, прорезиненная, односторонняя</t>
  </si>
  <si>
    <t>2.1-13-24</t>
  </si>
  <si>
    <t>ТСН-2001.2. Доп. 68. п.1-13-24 (139501)</t>
  </si>
  <si>
    <t>Инверторы для полуавтоматической сварки, сварочный ток до 500 А</t>
  </si>
  <si>
    <t>2.1-30-51</t>
  </si>
  <si>
    <t>ТСН-2001.2. Доп. 68. п.1-30-51 (308601)</t>
  </si>
  <si>
    <t>Установки электрогидравлические для выпрямления труб из термопластов диаметром 63-160 мм</t>
  </si>
  <si>
    <t>1.1-1-1577</t>
  </si>
  <si>
    <t>ТСН-2001.1 Доп. 79, Р. 1, о. 1, поз. 1577</t>
  </si>
  <si>
    <t>Эмаль пентафталевая, цветная, типа ПФ-115</t>
  </si>
  <si>
    <t>1.1-1-1665</t>
  </si>
  <si>
    <t>ТСН-2001.1 Доп. 79, Р. 1, о. 1, поз. 1665</t>
  </si>
  <si>
    <t>Аргон газообразный</t>
  </si>
  <si>
    <t>1.1-1-1669</t>
  </si>
  <si>
    <t>ТСН-2001.1 Доп. 79, Р. 1, о. 1, поз. 1669</t>
  </si>
  <si>
    <t>Электроды, типа Э-42А, диаметр от 4 до 6 мм</t>
  </si>
  <si>
    <t>1.1-1-4203</t>
  </si>
  <si>
    <t>ТСН-2001.1 Доп. 79, Р. 1, о. 1, поз. 4203</t>
  </si>
  <si>
    <t>Проволока из алюминия марки АД1, диаметр от 1,5 до 3,0 мм</t>
  </si>
  <si>
    <t>1.1-2-49</t>
  </si>
  <si>
    <t>ТСН-2001.1 Доп. 79, Р. 1, о. 2, поз. 49</t>
  </si>
  <si>
    <t>Пруток медный, круглый</t>
  </si>
  <si>
    <t>1.1-1-3602</t>
  </si>
  <si>
    <t>ТСН-2001.1 Доп. 79, Р. 1, о. 1, поз. 3602</t>
  </si>
  <si>
    <t>Винты с полукруглой головкой, диаметр 16 мм, длина 50 мм</t>
  </si>
  <si>
    <t>1.1-1-3383</t>
  </si>
  <si>
    <t>ТСН-2001.1 Доп. 79, Р. 1, о. 1, поз. 3383</t>
  </si>
  <si>
    <t>Дюбель-гвоздь стальной, диаметр 6 мм, длина 40 мм</t>
  </si>
  <si>
    <t>1.1-1-1920</t>
  </si>
  <si>
    <t>ТСН-2001.1. Доп. 1-42. Р. 1, о. 1, поз. 1920</t>
  </si>
  <si>
    <t>Электроэнергия</t>
  </si>
  <si>
    <t>квт.-ч.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</si>
  <si>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</si>
  <si>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</si>
  <si>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</si>
  <si>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1.1-2-63</t>
  </si>
  <si>
    <t>ТСН-2001.1. Доп. 1-42. Р. 1, о. 2, поз. 63</t>
  </si>
  <si>
    <t>Нитки суровые</t>
  </si>
  <si>
    <t>г</t>
  </si>
  <si>
    <t>2.1-17-156</t>
  </si>
  <si>
    <t>ТСН-2001.2. Доп. 68. п.1-17-156 (266001)</t>
  </si>
  <si>
    <t>Фены строительные, мощность до 2 кВт</t>
  </si>
  <si>
    <t>1.14-1-513</t>
  </si>
  <si>
    <t>ТСН-2001.1 Доп. 79, Р. 14, о. 1, поз. 513</t>
  </si>
  <si>
    <t>Кронштейн для крепления муфт МТОК</t>
  </si>
  <si>
    <t>1.1-1-3598</t>
  </si>
  <si>
    <t>ТСН-2001.1. Доп. 1-42. Р. 1, о. 1, поз. 3598</t>
  </si>
  <si>
    <t>Состав (мастика) маслобитумный морозостойкий для заливки кабельных муфт</t>
  </si>
  <si>
    <t>1.1-1-41</t>
  </si>
  <si>
    <t>ТСН-2001.1 Доп. 79, Р. 1, о. 1, поз. 41</t>
  </si>
  <si>
    <t>Бензин неэтилированный, марка АИ-92</t>
  </si>
  <si>
    <t>1.1-1-462</t>
  </si>
  <si>
    <t>ТСН-2001.1 Доп. 79, Р. 1, о. 1, поз. 462</t>
  </si>
  <si>
    <t>Краска масляная жидкотертая цветная (готовая к употреблению) для наружных и внутренних работ, типа МА-22</t>
  </si>
  <si>
    <t>1.1-1-496</t>
  </si>
  <si>
    <t>ТСН-2001.1 Доп. 79, Р. 1, о. 1, поз. 496</t>
  </si>
  <si>
    <t>Лак каменноугольный</t>
  </si>
  <si>
    <t>1.1-1-515</t>
  </si>
  <si>
    <t>ТСН-2001.1 Доп. 79, Р. 1, о. 1, поз. 515</t>
  </si>
  <si>
    <t>Лента изоляционная, хлопчатобумажная</t>
  </si>
  <si>
    <t>1.1-1-733</t>
  </si>
  <si>
    <t>ТСН-2001.1. Доп. 1-42. Р. 1, о. 1, поз. 733</t>
  </si>
  <si>
    <t>Олифа для окраски натуральная</t>
  </si>
  <si>
    <t>1.1-1-8144</t>
  </si>
  <si>
    <t>ТСН-2001.1 Доп. 79, Р. 1, о. 1, поз. 8144</t>
  </si>
  <si>
    <t>Проволока стальная оцинкованная обыкновенная, нормальной точности, для воздушных линий связи, диаметр 2 мм</t>
  </si>
  <si>
    <t>1.21-5-1230</t>
  </si>
  <si>
    <t>ТСН-2001.1 Доп. 67, Р. 21, о. 5, поз. 1230</t>
  </si>
  <si>
    <t>Наконечник кабельный, латунный, кольцевой, неизолированный, для жил сечением от 1,0 до 2,5 мм2</t>
  </si>
  <si>
    <t>1.21-5-1231</t>
  </si>
  <si>
    <t>ТСН-2001.1 Доп. 79, Р. 21, о. 5, поз. 1231</t>
  </si>
  <si>
    <t>Трубка (кембрик) электроизоляционная из поливинилхлоридного пластиката, диаметр от 8 до 9 мм, толщина стенки 0,6 мм</t>
  </si>
  <si>
    <t>1.1-1-1600</t>
  </si>
  <si>
    <t>ТСН-2001.1 Доп. 73, Р. 1, о. 1, поз. 1600</t>
  </si>
  <si>
    <t>Лента полиэтиленовая с липким слоем, ширина 30 мм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</si>
  <si>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</si>
  <si>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</si>
  <si>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</si>
  <si>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</si>
  <si>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</si>
  <si>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</si>
  <si>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</si>
  <si>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</si>
  <si>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</si>
  <si>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1.1-1-237</t>
  </si>
  <si>
    <t>ТСН-2001.1 Доп. 67, Р. 1, о. 1, поз. 237</t>
  </si>
  <si>
    <t>Дюбель с патроном</t>
  </si>
  <si>
    <t>1.1-1-3510</t>
  </si>
  <si>
    <t>ТСН-2001.1 Доп. 79, Р. 1, о. 1, поз. 3510</t>
  </si>
  <si>
    <t>Клей полимерный, универсальный, водостойкий</t>
  </si>
  <si>
    <t>л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</si>
  <si>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</si>
  <si>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</si>
  <si>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</si>
  <si>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</si>
  <si>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</si>
  <si>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</si>
  <si>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1.21-5-872</t>
  </si>
  <si>
    <t>ТСН-2001.1 Доп. 79, Р. 21, о. 5, поз. 872</t>
  </si>
  <si>
    <t>Скоба двухлапковая стальная оцинкованная, для кабелей диаметром от 25 до 26</t>
  </si>
  <si>
    <t>1.1-1-1257</t>
  </si>
  <si>
    <t>ТСН-2001.1 Доп. 79, Р. 1, о. 1, поз. 1257</t>
  </si>
  <si>
    <t>Тальк молотый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</si>
  <si>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</si>
  <si>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</si>
  <si>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</si>
  <si>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</si>
  <si>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</si>
  <si>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</si>
  <si>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</si>
  <si>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</si>
  <si>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</si>
  <si>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1.21-5-758</t>
  </si>
  <si>
    <t>ТСН-2001.1 Доп. 79, Р. 21, о. 5, поз. 758</t>
  </si>
  <si>
    <t>Зажим соединительно-изолирующий, типа СИЗ-3</t>
  </si>
  <si>
    <t>5295150000</t>
  </si>
  <si>
    <t>Коммутаторы служебной связи</t>
  </si>
  <si>
    <t>1297020000</t>
  </si>
  <si>
    <t>Болты строительные с гайками и шайбами (1297030000, 1610000000, 1620000000, 1680000000)</t>
  </si>
  <si>
    <t>3449800000</t>
  </si>
  <si>
    <t>Наконечники кабельные</t>
  </si>
  <si>
    <t>5296160000</t>
  </si>
  <si>
    <t>Преобразователи или блоки питания</t>
  </si>
  <si>
    <t>4200000000</t>
  </si>
  <si>
    <t>Съемные и выдвижные блоки, ячейки, модули, типовые элементы замены (4300000000)</t>
  </si>
  <si>
    <t>5296130000</t>
  </si>
  <si>
    <t>Кроссы оптические</t>
  </si>
  <si>
    <t>5295300000</t>
  </si>
  <si>
    <t>Стойки, полустойки, каркасы стойки или шкафа массой до 300 кг</t>
  </si>
  <si>
    <t>3434200000</t>
  </si>
  <si>
    <t>Коробки установочные скрытого типа для выключателей, переключателей и штепсельных розеток</t>
  </si>
  <si>
    <t>4442400000</t>
  </si>
  <si>
    <t>Камеры видеонаблюдения внутренней установки</t>
  </si>
  <si>
    <t>3500000000</t>
  </si>
  <si>
    <t>Кабели, провода</t>
  </si>
  <si>
    <t>км</t>
  </si>
  <si>
    <t>3449610000</t>
  </si>
  <si>
    <t>Лотки кабельные стальные перфорированные (3449670000)</t>
  </si>
  <si>
    <t>Секции фасонные стальные кабельных лотков (3449670000)</t>
  </si>
  <si>
    <t>3449674000</t>
  </si>
  <si>
    <t>Соединители стальные для кабельных лотков (3449677000)</t>
  </si>
  <si>
    <t>3449955000</t>
  </si>
  <si>
    <t>Проводники защитные заземляющие (1844211000)</t>
  </si>
  <si>
    <t>4594000000</t>
  </si>
  <si>
    <t>Винты с гайками и шайбами (1680000000)</t>
  </si>
  <si>
    <t>3449672000</t>
  </si>
  <si>
    <t>Крышки прямых секций кабельных лотков</t>
  </si>
  <si>
    <t>Крышки фасонных секций кабельных лотков</t>
  </si>
  <si>
    <t>3449673000</t>
  </si>
  <si>
    <t>Кронштейны консольные (3449462000)</t>
  </si>
  <si>
    <t>5285920000</t>
  </si>
  <si>
    <t>Анкеры металлические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</si>
  <si>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</si>
  <si>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</si>
  <si>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</si>
  <si>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</si>
  <si>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</si>
  <si>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</si>
  <si>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3594000000</t>
  </si>
  <si>
    <t>Перемычки кабельные</t>
  </si>
  <si>
    <t>4372910000</t>
  </si>
  <si>
    <t>Блоки бесперебойного питания (ББП)</t>
  </si>
  <si>
    <t>4041900000</t>
  </si>
  <si>
    <t>Платы разного назначения</t>
  </si>
  <si>
    <t>3464000000</t>
  </si>
  <si>
    <t>Розетки потолочные</t>
  </si>
  <si>
    <t>3464730000</t>
  </si>
  <si>
    <t>Крюки для крепления вентиляторов потолочных</t>
  </si>
  <si>
    <t>3468950000</t>
  </si>
  <si>
    <t>Вентиляторы потолочные</t>
  </si>
  <si>
    <t>1811210000</t>
  </si>
  <si>
    <t>Шины медные или алюминиевые прямоугольного сечения (1844200000)</t>
  </si>
  <si>
    <t>Рамки со штифтами на винтах</t>
  </si>
  <si>
    <t>5296220000</t>
  </si>
  <si>
    <t>Крышки декоративные или другие мелкие изделия</t>
  </si>
  <si>
    <t>Платы, устанавливаемые на готовом месте стойки</t>
  </si>
  <si>
    <t>3464430000</t>
  </si>
  <si>
    <t>Розетки штепсельные скрытого типа (3464010000)</t>
  </si>
  <si>
    <t>3464420000</t>
  </si>
  <si>
    <t>Розетки штепсельные открытого типа (3464010000)</t>
  </si>
  <si>
    <t>6583900000</t>
  </si>
  <si>
    <t>Розетки микрофонные настенного типа</t>
  </si>
  <si>
    <t>Розетки штепсельные модульные открытого типа</t>
  </si>
  <si>
    <t>3469301000</t>
  </si>
  <si>
    <t>Рамки (суппорты) декоративные для модульных выключателей, переключателей и штепсельных розеток</t>
  </si>
  <si>
    <t>5296330000</t>
  </si>
  <si>
    <t>Муфты оптические</t>
  </si>
  <si>
    <t>6654000000</t>
  </si>
  <si>
    <t>Телефонные аппараты настольные</t>
  </si>
  <si>
    <t>2248210000</t>
  </si>
  <si>
    <t>Трубы винипластовые</t>
  </si>
  <si>
    <t>3449650000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</si>
  <si>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</si>
  <si>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</si>
  <si>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</si>
  <si>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</si>
  <si>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</si>
  <si>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Провода (марка и сечение по проекту)</t>
  </si>
  <si>
    <t>3449678000</t>
  </si>
  <si>
    <t>Перегородки разделительные стальные для кабельных лотков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</si>
  <si>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</si>
  <si>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</si>
  <si>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</si>
  <si>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</si>
  <si>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</si>
  <si>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</si>
  <si>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</si>
  <si>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</si>
  <si>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</si>
  <si>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</si>
  <si>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"ЭЛТЕКС КОММУНИКАЦИИ"</t>
  </si>
  <si>
    <t>7714966730</t>
  </si>
  <si>
    <t>стр. п.</t>
  </si>
  <si>
    <t>1.2</t>
  </si>
  <si>
    <t>ООО "Борн СПб"</t>
  </si>
  <si>
    <t>7841406851</t>
  </si>
  <si>
    <t>1.3</t>
  </si>
  <si>
    <t>ООО «Видеотехнология»</t>
  </si>
  <si>
    <t>7709191608</t>
  </si>
  <si>
    <t>2.1</t>
  </si>
  <si>
    <t>2.2</t>
  </si>
  <si>
    <t>2.3</t>
  </si>
  <si>
    <t>ООО «ББРС.РУ»</t>
  </si>
  <si>
    <t>7714352064</t>
  </si>
  <si>
    <t>3.1</t>
  </si>
  <si>
    <t>3.2</t>
  </si>
  <si>
    <t>3.3</t>
  </si>
  <si>
    <t>4.1</t>
  </si>
  <si>
    <t>4.2</t>
  </si>
  <si>
    <t>4.3</t>
  </si>
  <si>
    <t>5.1</t>
  </si>
  <si>
    <t>5.2</t>
  </si>
  <si>
    <t>ООО «НПП Русмодуль»</t>
  </si>
  <si>
    <t>5402063419</t>
  </si>
  <si>
    <t>5.3</t>
  </si>
  <si>
    <t>6.1</t>
  </si>
  <si>
    <t>6.2</t>
  </si>
  <si>
    <t>6.3</t>
  </si>
  <si>
    <t>7.1</t>
  </si>
  <si>
    <t>7.2</t>
  </si>
  <si>
    <t>7.3</t>
  </si>
  <si>
    <t>ООО «ВЕЛЕМ»</t>
  </si>
  <si>
    <t>9710141958</t>
  </si>
  <si>
    <t>8.1</t>
  </si>
  <si>
    <t>8.2</t>
  </si>
  <si>
    <t>8.3</t>
  </si>
  <si>
    <t>ООО «Кэпитал Инжиниринг Строй»</t>
  </si>
  <si>
    <t>7716896253</t>
  </si>
  <si>
    <t>9.1</t>
  </si>
  <si>
    <t>ООО «ЭНЕРГОКОНТИНЕНТ»</t>
  </si>
  <si>
    <t>5003094912</t>
  </si>
  <si>
    <t>9.2</t>
  </si>
  <si>
    <t>ООО "ТУЛЗ-ЭНЕРГО"  </t>
  </si>
  <si>
    <t>7726428430</t>
  </si>
  <si>
    <t>9.3</t>
  </si>
  <si>
    <t>10.1</t>
  </si>
  <si>
    <t>ООО «Центр Цифровых Коммуникаций»</t>
  </si>
  <si>
    <t>9715231387</t>
  </si>
  <si>
    <t>10.2</t>
  </si>
  <si>
    <t>ООО «ТОРГОВЫЙ ДОМ ЛИДЕР»</t>
  </si>
  <si>
    <t>7804413667</t>
  </si>
  <si>
    <t>10.3</t>
  </si>
  <si>
    <t>ООО «СРВ-Трейд»</t>
  </si>
  <si>
    <t>5052019178</t>
  </si>
  <si>
    <t>11.1</t>
  </si>
  <si>
    <t>ООО "ТД Твоя безопасность"</t>
  </si>
  <si>
    <t>9715308907</t>
  </si>
  <si>
    <t>11.2</t>
  </si>
  <si>
    <t>ИП Валиуллин Марат Гарифуллович</t>
  </si>
  <si>
    <t>183402446309</t>
  </si>
  <si>
    <t>11.3</t>
  </si>
  <si>
    <t>ООО «Комус»</t>
  </si>
  <si>
    <t>7721793895</t>
  </si>
  <si>
    <t>12.1</t>
  </si>
  <si>
    <t>ООО «ЭНСИСТЕМ»</t>
  </si>
  <si>
    <t>5024229952</t>
  </si>
  <si>
    <t>12.2</t>
  </si>
  <si>
    <t>ООО ИБП</t>
  </si>
  <si>
    <t>5074060437</t>
  </si>
  <si>
    <t>12.3</t>
  </si>
  <si>
    <t>13.1</t>
  </si>
  <si>
    <t>ООО «КОМПЬЮЛАН»</t>
  </si>
  <si>
    <t>9723033526</t>
  </si>
  <si>
    <t>13.2</t>
  </si>
  <si>
    <t>ООО "Хидден Энерджи"</t>
  </si>
  <si>
    <t>7716751755</t>
  </si>
  <si>
    <t>13.3</t>
  </si>
  <si>
    <t>ООО "ЧЭ"</t>
  </si>
  <si>
    <t> 972073614</t>
  </si>
  <si>
    <t>14.1</t>
  </si>
  <si>
    <t>ООО "Анлан"</t>
  </si>
  <si>
    <t>7709721453</t>
  </si>
  <si>
    <t>14.2</t>
  </si>
  <si>
    <t>ООО "ТД Тинко"</t>
  </si>
  <si>
    <t>7702680818</t>
  </si>
  <si>
    <t>14.3</t>
  </si>
  <si>
    <t>АО «ТД ЭЛЕКТРОТЕХМОНТАЖ»</t>
  </si>
  <si>
    <t>7842224734</t>
  </si>
  <si>
    <t>15.1</t>
  </si>
  <si>
    <t>ООО "КАБЕУС РУС"</t>
  </si>
  <si>
    <t>7724400711</t>
  </si>
  <si>
    <t>15.2</t>
  </si>
  <si>
    <t>15.3</t>
  </si>
  <si>
    <t>16.1</t>
  </si>
  <si>
    <t>ООО «М-Инвест»</t>
  </si>
  <si>
    <t>7743553167</t>
  </si>
  <si>
    <t>16.2</t>
  </si>
  <si>
    <t>16.3</t>
  </si>
  <si>
    <t>17.1</t>
  </si>
  <si>
    <t>ООО "Тантос"</t>
  </si>
  <si>
    <t>9721058155</t>
  </si>
  <si>
    <t>17.2</t>
  </si>
  <si>
    <t>17.3</t>
  </si>
  <si>
    <t>18.1</t>
  </si>
  <si>
    <t>ООО "Компания 5 Колонок"</t>
  </si>
  <si>
    <t>7727336207</t>
  </si>
  <si>
    <t>18.2</t>
  </si>
  <si>
    <t>ООО "ЛАНБИ"</t>
  </si>
  <si>
    <t>7724365425</t>
  </si>
  <si>
    <t>18.3</t>
  </si>
  <si>
    <t>ООО "Анбик РК"</t>
  </si>
  <si>
    <t>7724794791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</si>
  <si>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</si>
  <si>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</si>
  <si>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</si>
  <si>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</si>
  <si>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</si>
  <si>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</si>
  <si>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</si>
  <si>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</si>
  <si>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</si>
  <si>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</si>
  <si>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</si>
  <si>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АО "ЧИП и ДИП"</t>
  </si>
  <si>
    <t>7729108750</t>
  </si>
  <si>
    <t>22.3</t>
  </si>
  <si>
    <t>23.1</t>
  </si>
  <si>
    <t>23.2</t>
  </si>
  <si>
    <t>23.3</t>
  </si>
  <si>
    <t>24.1</t>
  </si>
  <si>
    <t>24.2</t>
  </si>
  <si>
    <t>24.3</t>
  </si>
  <si>
    <t>25.1</t>
  </si>
  <si>
    <t>ООО «ВсеИнструменты.ру»</t>
  </si>
  <si>
    <t>7722753969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</si>
  <si>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</si>
  <si>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</si>
  <si>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</si>
  <si>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</si>
  <si>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</si>
  <si>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</si>
  <si>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</si>
  <si>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</si>
  <si>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</si>
  <si>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</si>
  <si>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</si>
  <si>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</si>
  <si>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</si>
  <si>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</si>
  <si>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</si>
  <si>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</si>
  <si>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ООО "БИГТВ77"</t>
  </si>
  <si>
    <t>7708417980</t>
  </si>
  <si>
    <t>30.3</t>
  </si>
  <si>
    <t>31.1</t>
  </si>
  <si>
    <t>31.2</t>
  </si>
  <si>
    <t>OOO "АЛЬФА"</t>
  </si>
  <si>
    <t>7708643322</t>
  </si>
  <si>
    <t>31.3</t>
  </si>
  <si>
    <t>32.1</t>
  </si>
  <si>
    <t>32.2</t>
  </si>
  <si>
    <t>ООО "ЛУИС+"</t>
  </si>
  <si>
    <t>7714334756</t>
  </si>
  <si>
    <t>32.3</t>
  </si>
  <si>
    <t>33.1</t>
  </si>
  <si>
    <t>33.2</t>
  </si>
  <si>
    <t>ООО "ДНС Ритейл"</t>
  </si>
  <si>
    <t>2540167061</t>
  </si>
  <si>
    <t>33.3</t>
  </si>
  <si>
    <t>34.1</t>
  </si>
  <si>
    <t>34.2</t>
  </si>
  <si>
    <t>34.3</t>
  </si>
  <si>
    <t>35.1</t>
  </si>
  <si>
    <t>35.2</t>
  </si>
  <si>
    <t>35.3</t>
  </si>
  <si>
    <t>36.1</t>
  </si>
  <si>
    <t>36.2</t>
  </si>
  <si>
    <t>36.3</t>
  </si>
  <si>
    <t>37.1</t>
  </si>
  <si>
    <t>37.2</t>
  </si>
  <si>
    <t>37.3</t>
  </si>
  <si>
    <t>ООО ТД «СВЯЗЬСТРОЙДЕТАЛЬ»</t>
  </si>
  <si>
    <t>7704588494</t>
  </si>
  <si>
    <t>38.1</t>
  </si>
  <si>
    <t>38.2</t>
  </si>
  <si>
    <t>ООО "Джаз Телеком"</t>
  </si>
  <si>
    <t>7722321623</t>
  </si>
  <si>
    <t>38.3</t>
  </si>
  <si>
    <t>ИП Афиногенов Никита Дмитриевич</t>
  </si>
  <si>
    <t>773374188822</t>
  </si>
  <si>
    <t>39.1</t>
  </si>
  <si>
    <t>ООО "Электроком"</t>
  </si>
  <si>
    <t>9721203839</t>
  </si>
  <si>
    <t>39.2</t>
  </si>
  <si>
    <t>ООО "Лайта"</t>
  </si>
  <si>
    <t>9705186304</t>
  </si>
  <si>
    <t>39.3</t>
  </si>
  <si>
    <t>ООО "Пинтоп"</t>
  </si>
  <si>
    <t>7743474444</t>
  </si>
  <si>
    <t>40.1</t>
  </si>
  <si>
    <t>40.2</t>
  </si>
  <si>
    <t>40.3</t>
  </si>
  <si>
    <t>41.1</t>
  </si>
  <si>
    <t>41.2</t>
  </si>
  <si>
    <t>ООО «ВИДЕОГЛАЗ ЦЕНТР»</t>
  </si>
  <si>
    <t>7719840097</t>
  </si>
  <si>
    <t>41.3</t>
  </si>
  <si>
    <t>42.1</t>
  </si>
  <si>
    <t>ЗАО «Промэлектроника»</t>
  </si>
  <si>
    <t>6454004102</t>
  </si>
  <si>
    <t>42.2</t>
  </si>
  <si>
    <t>42.3</t>
  </si>
  <si>
    <t>43.1</t>
  </si>
  <si>
    <t>ООО «ТД ЭнергоСервис»</t>
  </si>
  <si>
    <t>9715306106</t>
  </si>
  <si>
    <t>43.2</t>
  </si>
  <si>
    <t>43.3</t>
  </si>
  <si>
    <t>ООО «Спарта»</t>
  </si>
  <si>
    <t>5249012821</t>
  </si>
  <si>
    <t>44.1</t>
  </si>
  <si>
    <t>ООО "ГК МЭК"</t>
  </si>
  <si>
    <t>1327035500</t>
  </si>
  <si>
    <t>44.2</t>
  </si>
  <si>
    <t>ООО «Кабельные Трассы»</t>
  </si>
  <si>
    <t>9723164800</t>
  </si>
  <si>
    <t>44.3</t>
  </si>
  <si>
    <t>ООО «Вионет»</t>
  </si>
  <si>
    <t>7811401510</t>
  </si>
  <si>
    <t>45.1</t>
  </si>
  <si>
    <t>ООО «ЭнергоСистема»</t>
  </si>
  <si>
    <t>7724838897</t>
  </si>
  <si>
    <t>45.2</t>
  </si>
  <si>
    <t>45.3</t>
  </si>
  <si>
    <t>ЗАО "МПО Электромонтаж"</t>
  </si>
  <si>
    <t>7719079370</t>
  </si>
  <si>
    <t>46.1</t>
  </si>
  <si>
    <t>ООО «ДЖИФЛЕКС»</t>
  </si>
  <si>
    <t>5036143516</t>
  </si>
  <si>
    <t>46.2</t>
  </si>
  <si>
    <t>46.3</t>
  </si>
  <si>
    <t>47.1</t>
  </si>
  <si>
    <t>47.2</t>
  </si>
  <si>
    <t>47.3</t>
  </si>
  <si>
    <t>48.1</t>
  </si>
  <si>
    <t>48.2</t>
  </si>
  <si>
    <t>48.3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</si>
  <si>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</si>
  <si>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</si>
  <si>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Смесь сухая штукатурная гипсовая с минеральными модифицирующими добавками, ручного нанесения, для внутренних работ, толщина наносимого слоя от 5 до 50 мм, водоудерживающей способностью свыше 99%, без содержания SiO2, содержание гипсового вяжущего марки не ниже Г5 более 80%, белизна не менее 80%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</si>
  <si>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</si>
  <si>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</si>
  <si>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</si>
  <si>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</si>
  <si>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</si>
  <si>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</si>
  <si>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</si>
  <si>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</si>
  <si>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</si>
  <si>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</si>
  <si>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</si>
  <si>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</si>
  <si>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</si>
  <si>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</si>
  <si>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</si>
  <si>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</si>
  <si>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</si>
  <si>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</si>
  <si>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</si>
  <si>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</si>
  <si>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</si>
  <si>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</si>
  <si>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</si>
  <si>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</si>
  <si>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</si>
  <si>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</si>
  <si>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</si>
  <si>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02-01-13 СКС_16.07.26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</si>
  <si>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</si>
  <si>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</si>
  <si>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</si>
  <si>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</si>
  <si>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</si>
  <si>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</si>
  <si>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</si>
  <si>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</si>
  <si>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</si>
  <si>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</si>
  <si>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</si>
  <si>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</si>
  <si>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</si>
  <si>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</si>
  <si>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</si>
  <si>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</si>
  <si>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</si>
  <si>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>МР</t>
  </si>
  <si>
    <r>
      <t>ОБОРУДОВАНИЕ:_x000D_
Коммутатор доступа 48 портов 1000/100/10, 4 SFP+ MES2348B_AC</t>
    </r>
    <r>
      <rPr>
        <i/>
        <sz val="10"/>
        <color rgb="FF821E82"/>
        <rFont val="Arial"/>
        <family val="2"/>
        <charset val="204"/>
      </rPr>
      <t xml:space="preserve">
21 483,42 = [190 345 / 1,22 /  7,57] +  3% Трансп +  1,2% Заг.скл</t>
    </r>
  </si>
  <si>
    <r>
      <t>ОБОРУДОВАНИЕ:_x000D_
Коммутатор доступа 48 портов 1000/100/10, 4 SFP+, РоЕ MES2348P</t>
    </r>
    <r>
      <rPr>
        <i/>
        <sz val="10"/>
        <color rgb="FF821E82"/>
        <rFont val="Arial"/>
        <family val="2"/>
        <charset val="204"/>
      </rPr>
      <t xml:space="preserve">
65 353,31 = [579 036 / 1,22 /  7,57] +  3% Трансп +  1,2% Заг.скл</t>
    </r>
  </si>
  <si>
    <r>
      <t>ОБОРУДОВАНИЕ:_x000D_
Модуль питания PM950-220/56, 100-240 В AC, 950 Вт PM950-220/56</t>
    </r>
    <r>
      <rPr>
        <i/>
        <sz val="10"/>
        <color rgb="FF821E82"/>
        <rFont val="Arial"/>
        <family val="2"/>
        <charset val="204"/>
      </rPr>
      <t xml:space="preserve">
9 445,73 = [83 690 / 1,22 /  7,57] +  3% Трансп +  1,2% Заг.скл</t>
    </r>
  </si>
  <si>
    <r>
      <t>ОБОРУДОВАНИЕ:_x000D_
Коммутатор доступа 8 портов 1000/100/10, 2 SFP MES2408</t>
    </r>
    <r>
      <rPr>
        <i/>
        <sz val="10"/>
        <color rgb="FF821E82"/>
        <rFont val="Arial"/>
        <family val="2"/>
        <charset val="204"/>
      </rPr>
      <t xml:space="preserve">
8 165,05 = [72 343 / 1,22 /  7,57] +  3% Трансп +  1,2% Заг.скл</t>
    </r>
  </si>
  <si>
    <r>
      <t>ОБОРУДОВАНИЕ:_x000D_
SFP модуль LC, TX/RX 850 нм, 550м, 2 волокна ММ RSM1D1L055I</t>
    </r>
    <r>
      <rPr>
        <i/>
        <sz val="10"/>
        <color rgb="FF821E82"/>
        <rFont val="Arial"/>
        <family val="2"/>
        <charset val="204"/>
      </rPr>
      <t xml:space="preserve">
963,87 = [8 540 / 1,22 /  7,57] +  3% Трансп +  1,2% Заг.скл</t>
    </r>
  </si>
  <si>
    <r>
      <t>ОБОРУДОВАНИЕ:_x000D_
SFP модуль LC, TX/RX 850 нм, 550м, 2 волокна ММ RSM10D1L03</t>
    </r>
    <r>
      <rPr>
        <i/>
        <sz val="10"/>
        <color rgb="FF821E82"/>
        <rFont val="Arial"/>
        <family val="2"/>
        <charset val="204"/>
      </rPr>
      <t xml:space="preserve">
963,87 = [8 540 / 1,22 /  7,57] +  3% Трансп +  1,2% Заг.скл</t>
    </r>
  </si>
  <si>
    <r>
      <t>ОБОРУДОВАНИЕ:_x000D_
IP АТС SMG-200</t>
    </r>
    <r>
      <rPr>
        <i/>
        <sz val="10"/>
        <color rgb="FF821E82"/>
        <rFont val="Arial"/>
        <family val="2"/>
        <charset val="204"/>
      </rPr>
      <t xml:space="preserve">
40 863,82 = [362 057 / 1,22 /  7,57] +  3% Трансп +  1,2% Заг.скл</t>
    </r>
  </si>
  <si>
    <r>
      <t>Кабель DAC, SFP+ , пассивный, 1м RSM10PDAC1</t>
    </r>
    <r>
      <rPr>
        <i/>
        <sz val="10"/>
        <rFont val="Arial"/>
        <family val="2"/>
        <charset val="204"/>
      </rPr>
      <t xml:space="preserve">
531,29 = [6 253 / 1,22 /  9,84] +  2% Заг.скл</t>
    </r>
  </si>
  <si>
    <r>
      <t>ОБОРУДОВАНИЕ:_x000D_
Источник бесперебойного питания онлайн, ФОРВАРД6000 ВА FD60201</t>
    </r>
    <r>
      <rPr>
        <i/>
        <sz val="10"/>
        <color rgb="FF821E82"/>
        <rFont val="Arial"/>
        <family val="2"/>
        <charset val="204"/>
      </rPr>
      <t xml:space="preserve">
14 649,98 = [129 800 / 1,22 /  7,57] +  3% Трансп +  1,2% Заг.скл</t>
    </r>
  </si>
  <si>
    <r>
      <t>ОБОРУДОВАНИЕ:_x000D_
Плата SNMP DL802S</t>
    </r>
    <r>
      <rPr>
        <i/>
        <sz val="10"/>
        <color rgb="FF821E82"/>
        <rFont val="Arial"/>
        <family val="2"/>
        <charset val="204"/>
      </rPr>
      <t xml:space="preserve">
1 882,38 = [16 678 / 1,22 /  7,57] +  3% Трансп +  1,2% Заг.скл</t>
    </r>
  </si>
  <si>
    <r>
      <t>ОБОРУДОВАНИЕ:_x000D_
Комплект креплений для установки ИБП в стойку 19" высота 3U (3U RACK RAIL) 3U RackRail</t>
    </r>
    <r>
      <rPr>
        <i/>
        <sz val="10"/>
        <color rgb="FF821E82"/>
        <rFont val="Arial"/>
        <family val="2"/>
        <charset val="204"/>
      </rPr>
      <t xml:space="preserve">
791,53 = [7 013 / 1,22 /  7,57] +  3% Трансп +  1,2% Заг.скл</t>
    </r>
  </si>
  <si>
    <r>
      <t>ОБОРУДОВАНИЕ:_x000D_
Источник бесперебойного питания онлайн, ФРИСТАЙЛ 3000 ВА FT30222</t>
    </r>
    <r>
      <rPr>
        <i/>
        <sz val="10"/>
        <color rgb="FF821E82"/>
        <rFont val="Arial"/>
        <family val="2"/>
        <charset val="204"/>
      </rPr>
      <t xml:space="preserve">
7 149,14 = [63 342 / 1,22 /  7,57] +  3% Трансп +  1,2% Заг.скл</t>
    </r>
  </si>
  <si>
    <r>
      <t>ОБОРУДОВАНИЕ:_x000D_
Плата SNMP DL801</t>
    </r>
    <r>
      <rPr>
        <i/>
        <sz val="10"/>
        <color rgb="FF821E82"/>
        <rFont val="Arial"/>
        <family val="2"/>
        <charset val="204"/>
      </rPr>
      <t xml:space="preserve">
1 665,90 = [14 760 / 1,22 /  7,57] +  3% Трансп +  1,2% Заг.скл</t>
    </r>
  </si>
  <si>
    <r>
      <t>ОБОРУДОВАНИЕ:_x000D_
Комплект креплений для установки ИБП в стойку 19" высота 2U (2U RACK RAIL) 2U RackRail</t>
    </r>
    <r>
      <rPr>
        <i/>
        <sz val="10"/>
        <color rgb="FF821E82"/>
        <rFont val="Arial"/>
        <family val="2"/>
        <charset val="204"/>
      </rPr>
      <t xml:space="preserve">
395,81 = [3 506,98 / 1,22 /  7,57] +  3% Трансп +  1,2% Заг.скл</t>
    </r>
  </si>
  <si>
    <r>
      <t>ОБОРУДОВАНИЕ:_x000D_
Оптический кросс 19" 24 SC (LC duplex) серый FO-19-24SC 1U</t>
    </r>
    <r>
      <rPr>
        <i/>
        <sz val="10"/>
        <color rgb="FF821E82"/>
        <rFont val="Arial"/>
        <family val="2"/>
        <charset val="204"/>
      </rPr>
      <t xml:space="preserve">
377,05 = [3 340,7 / 1,22 /  7,57] +  3% Трансп +  1,2% Заг.скл</t>
    </r>
  </si>
  <si>
    <r>
      <t>Пигтейл волоконно-оптический MM 50/125 (OM4), LC, 1.5 м, LSZH PT-LC-50-OM4</t>
    </r>
    <r>
      <rPr>
        <i/>
        <sz val="10"/>
        <rFont val="Arial"/>
        <family val="2"/>
        <charset val="204"/>
      </rPr>
      <t xml:space="preserve">
13,50 = [159 / 1,22 /  9,84] +  2% Заг.скл</t>
    </r>
  </si>
  <si>
    <r>
      <t>Пигтейл волоконно-оптический SM, 9/125 LC/UPC 1.5м PT-LC-9</t>
    </r>
    <r>
      <rPr>
        <i/>
        <sz val="10"/>
        <rFont val="Arial"/>
        <family val="2"/>
        <charset val="204"/>
      </rPr>
      <t xml:space="preserve">
9,81 = [115,5 / 1,22 /  9,84] +  2% Заг.скл</t>
    </r>
  </si>
  <si>
    <r>
      <t>ОБОРУДОВАНИЕ:_x000D_
Шкаф напольный 42U 800x1200х1987мм (ШхГхВ) телекоммуникационный 19", передняя дверь перфорированная - задняя дверь перфорированная, цвет черный (RAL9005М) ТСМ-42.8.12-ПП.9005М</t>
    </r>
    <r>
      <rPr>
        <i/>
        <sz val="10"/>
        <color rgb="FF821E82"/>
        <rFont val="Arial"/>
        <family val="2"/>
        <charset val="204"/>
      </rPr>
      <t xml:space="preserve">
8 792,25 = [77 900 / 1,22 /  7,57] +  3% Трансп +  1,2% Заг.скл</t>
    </r>
  </si>
  <si>
    <r>
      <t>ОБОРУДОВАНИЕ:_x000D_
Шкаф напольный 42U 800x1000х1987мм (ШхГхВ) телекоммуникационный 19", передняя дверь перфорированная - задняя дверь перфорированная, цвет черный (RAL9005М) ТСМ-42.8.10-ПП.9005М</t>
    </r>
    <r>
      <rPr>
        <i/>
        <sz val="10"/>
        <color rgb="FF821E82"/>
        <rFont val="Arial"/>
        <family val="2"/>
        <charset val="204"/>
      </rPr>
      <t xml:space="preserve">
8 893,82 = [78 800 / 1,22 /  7,57] +  3% Трансп +  1,2% Заг.скл</t>
    </r>
  </si>
  <si>
    <r>
      <t>ОБОРУДОВАНИЕ:_x000D_
Модуль 4-х вентиляторный потолочный (с термостатом 0-60°C), для установки в напольные шкафы, цвет черный (RAL9005) МВП-4-Т.9005</t>
    </r>
    <r>
      <rPr>
        <i/>
        <sz val="10"/>
        <color rgb="FF821E82"/>
        <rFont val="Arial"/>
        <family val="2"/>
        <charset val="204"/>
      </rPr>
      <t xml:space="preserve">
955,48 = [8 465,61 / 1,22 /  7,57] +  3% Трансп +  1,2% Заг.скл</t>
    </r>
  </si>
  <si>
    <r>
      <t>Шина заземления 19” CABEUSCGB-IN-1U-20-19</t>
    </r>
    <r>
      <rPr>
        <i/>
        <sz val="10"/>
        <rFont val="Arial"/>
        <family val="2"/>
        <charset val="204"/>
      </rPr>
      <t xml:space="preserve">
243,84 = [2 869,9 / 1,22 /  9,84] +  2% Заг.скл</t>
    </r>
  </si>
  <si>
    <r>
      <t>Органайзер для кабеля 1U с кольцами JB08-1U-PR-BK</t>
    </r>
    <r>
      <rPr>
        <i/>
        <sz val="10"/>
        <rFont val="Arial"/>
        <family val="2"/>
        <charset val="204"/>
      </rPr>
      <t xml:space="preserve">
88,71 = [1 044 / 1,22 /  9,84] +  2% Заг.скл</t>
    </r>
  </si>
  <si>
    <t>ОБОРУДОВАНИЕ:_x000D_
Блок базовый распределения питания, 8 выходных розеток. Тип горизонтальный 19", высота 1U, максимальный ток нагрузки 16 А, максимальная выходная мощность 250 В, длина кабеля 3 м</t>
  </si>
  <si>
    <r>
      <t>ОБОРУДОВАНИЕ:_x000D_
Патч-панель неэкранированная 48 портов категория 5е высокой плотности монтажа PLHD-48-CAT.5E-DUAL</t>
    </r>
    <r>
      <rPr>
        <i/>
        <sz val="10"/>
        <color rgb="FF821E82"/>
        <rFont val="Arial"/>
        <family val="2"/>
        <charset val="204"/>
      </rPr>
      <t xml:space="preserve">
757,95 = [6 715,49 / 1,22 /  7,57] +  3% Трансп +  1,2% Заг.скл</t>
    </r>
  </si>
  <si>
    <r>
      <t>ОБОРУДОВАНИЕ:_x000D_
Патч-панель неэкранированная 24 порта категория 5е PL-24-CAT.5E-DUAL IDC-1U</t>
    </r>
    <r>
      <rPr>
        <i/>
        <sz val="10"/>
        <color rgb="FF821E82"/>
        <rFont val="Arial"/>
        <family val="2"/>
        <charset val="204"/>
      </rPr>
      <t xml:space="preserve">
307,69 = [2 726,15 / 1,22 /  7,57] +  3% Трансп +  1,2% Заг.скл</t>
    </r>
  </si>
  <si>
    <t>ОБОРУДОВАНИЕ:_x000D_
Шнур коммутационный (патч-корд) тип разъемов RJ45 - RJ45, категория 5E, оболочка LSZH, длина 1 м, неэкранированный</t>
  </si>
  <si>
    <r>
      <t>ОБОРУДОВАНИЕ:_x000D_
Патч-корд волоконно-оптический (шнур) MM 50/125(OM4), LC-LC, duplex, LSZH, 2 м FOP-50-OM4-LC-LC-2m</t>
    </r>
    <r>
      <rPr>
        <i/>
        <sz val="10"/>
        <color rgb="FF821E82"/>
        <rFont val="Arial"/>
        <family val="2"/>
        <charset val="204"/>
      </rPr>
      <t xml:space="preserve">
66,93 = [593 / 1,22 /  7,57] +  3% Трансп +  1,2% Заг.скл</t>
    </r>
  </si>
  <si>
    <r>
      <t>ОБОРУДОВАНИЕ:_x000D_
Патч-корд волоконно-оптический (шнур) SM LC-LC, duplex, LSZH, 2 м FOP(d)-9-LC-LC-2m</t>
    </r>
    <r>
      <rPr>
        <i/>
        <sz val="10"/>
        <color rgb="FF821E82"/>
        <rFont val="Arial"/>
        <family val="2"/>
        <charset val="204"/>
      </rPr>
      <t xml:space="preserve">
55,98 = [496 / 1,22 /  7,57] +  3% Трансп +  1,2% Заг.скл</t>
    </r>
  </si>
  <si>
    <r>
      <t>ОБОРУДОВАНИЕ:_x000D_
Патч-корд волоконно-оптический (шнур) SM LC-LC, duplex, LSZH, 2 м FOP(d)-9-LC-LC-2m</t>
    </r>
    <r>
      <rPr>
        <i/>
        <sz val="10"/>
        <color rgb="FF821E82"/>
        <rFont val="Arial"/>
        <family val="2"/>
        <charset val="204"/>
      </rPr>
      <t xml:space="preserve">
98,65 = [874 / 1,22 /  7,57] +  3% Трансп +  1,2% Заг.скл</t>
    </r>
  </si>
  <si>
    <r>
      <t>ОБОРУДОВАНИЕ:_x000D_
Патч-корд волоконно-оптический (шнур) MM 50/125(OM4), LCLC,duplex, LSZH, 10 мFOP-50-OM4-LC-LC-10m</t>
    </r>
    <r>
      <rPr>
        <i/>
        <sz val="10"/>
        <color rgb="FF821E82"/>
        <rFont val="Arial"/>
        <family val="2"/>
        <charset val="204"/>
      </rPr>
      <t xml:space="preserve">
185,85 = [1 646,7 / 1,22 /  7,57] +  3% Трансп +  1,2% Заг.скл</t>
    </r>
  </si>
  <si>
    <r>
      <t>Вставка KeystoneJack RJ-45 (8P8C), категория 5e, белая KJ-RJ45-Cat.5e-90</t>
    </r>
    <r>
      <rPr>
        <i/>
        <sz val="10"/>
        <rFont val="Arial"/>
        <family val="2"/>
        <charset val="204"/>
      </rPr>
      <t xml:space="preserve">
8,87 = [104,5 / 1,22 /  9,84] +  2% Заг.скл</t>
    </r>
  </si>
  <si>
    <r>
      <t>Вставка 45x22,5 (аналог Mosaic) для 1 модуля формата Keystone-Jack, со шторкой FP-22,5-1M</t>
    </r>
    <r>
      <rPr>
        <i/>
        <sz val="10"/>
        <rFont val="Arial"/>
        <family val="2"/>
        <charset val="204"/>
      </rPr>
      <t xml:space="preserve">
4,08 = [48 / 1,22 /  9,84] +  2% Заг.скл</t>
    </r>
  </si>
  <si>
    <r>
      <t>BRITE Розетка компьютерная двойная кат.5E RJ45 РК10-2-БрБ белый IEK BR-K20-1-K01</t>
    </r>
    <r>
      <rPr>
        <i/>
        <sz val="10"/>
        <rFont val="Arial"/>
        <family val="2"/>
        <charset val="204"/>
      </rPr>
      <t xml:space="preserve">
68,16 = [802,22 / 1,22 /  9,84] +  2% Заг.скл</t>
    </r>
  </si>
  <si>
    <r>
      <t>Кабель PROF HDMI 2.0 10м GCR-HM313-10.0m</t>
    </r>
    <r>
      <rPr>
        <i/>
        <sz val="10"/>
        <rFont val="Arial"/>
        <family val="2"/>
        <charset val="204"/>
      </rPr>
      <t xml:space="preserve">
1 395,99 = [16 430 / 1,22 /  9,84] +  2% Заг.скл</t>
    </r>
  </si>
  <si>
    <r>
      <t>Активный кабель удлинитель USB AM/AM 10м GCR-53788</t>
    </r>
    <r>
      <rPr>
        <i/>
        <sz val="10"/>
        <rFont val="Arial"/>
        <family val="2"/>
        <charset val="204"/>
      </rPr>
      <t xml:space="preserve">
357,80 = [4 211 / 1,22 /  9,84] +  2% Заг.скл</t>
    </r>
  </si>
  <si>
    <r>
      <t>Модуль Keystone, HDMI, мама-мама, 180 градусов, белый LAN-OK-HDMI-V-WH</t>
    </r>
    <r>
      <rPr>
        <i/>
        <sz val="10"/>
        <rFont val="Arial"/>
        <family val="2"/>
        <charset val="204"/>
      </rPr>
      <t xml:space="preserve">
21,69 = [255,24 / 1,22 /  9,84] +  2% Заг.скл</t>
    </r>
  </si>
  <si>
    <r>
      <t>Модуль Keystone, USB 2.0, тип A, мама-мама, 180 градусов, белый LAN-OK-USB20-AA/V-WH</t>
    </r>
    <r>
      <rPr>
        <i/>
        <sz val="10"/>
        <rFont val="Arial"/>
        <family val="2"/>
        <charset val="204"/>
      </rPr>
      <t xml:space="preserve">
11,13 = [131 / 1,22 /  9,84] +  2% Заг.скл</t>
    </r>
  </si>
  <si>
    <r>
      <t>Вставка 45x45 (аналог Mosaic) для 1 модуля формата KeystoneJack, со шторкой FP-45-1M</t>
    </r>
    <r>
      <rPr>
        <i/>
        <sz val="10"/>
        <rFont val="Arial"/>
        <family val="2"/>
        <charset val="204"/>
      </rPr>
      <t xml:space="preserve">
6,29 = [74,01 / 1,22 /  9,84] +  2% Заг.скл</t>
    </r>
  </si>
  <si>
    <r>
      <t>FF-80x80 Лицевая панель 80х80мм для модулей 45x45 (Mosaic)</t>
    </r>
    <r>
      <rPr>
        <i/>
        <sz val="10"/>
        <rFont val="Arial"/>
        <family val="2"/>
        <charset val="204"/>
      </rPr>
      <t xml:space="preserve">
12,07 = [142 / 1,22 /  9,84] +  2% Заг.скл</t>
    </r>
  </si>
  <si>
    <r>
      <t>Вставка 45x22,5 (аналог Mosaic) для 1 модуля формата KeystoneJack, со шторкой FP-22,5-1M</t>
    </r>
    <r>
      <rPr>
        <i/>
        <sz val="10"/>
        <rFont val="Arial"/>
        <family val="2"/>
        <charset val="204"/>
      </rPr>
      <t xml:space="preserve">
4,29 = [50,6 / 1,22 /  9,84] +  2% Заг.скл</t>
    </r>
  </si>
  <si>
    <r>
      <t>Муфта оптическая проходная МТОК-Л7/48-1КС1645-К</t>
    </r>
    <r>
      <rPr>
        <i/>
        <sz val="10"/>
        <rFont val="Arial"/>
        <family val="2"/>
        <charset val="204"/>
      </rPr>
      <t xml:space="preserve">
119,11 = [1 401,85 / 1,22 /  9,84] +  2% Заг.скл</t>
    </r>
  </si>
  <si>
    <r>
      <t>ОБОРУДОВАНИЕ:_x000D_
IP-телефон VP-17P Eltex VP-17P</t>
    </r>
    <r>
      <rPr>
        <i/>
        <sz val="10"/>
        <color rgb="FF821E82"/>
        <rFont val="Arial"/>
        <family val="2"/>
        <charset val="204"/>
      </rPr>
      <t xml:space="preserve">
2 574,92 = [22 814 / 1,22 /  7,57] +  3% Трансп +  1,2% Заг.скл</t>
    </r>
  </si>
  <si>
    <r>
      <t>ОБОРУДОВАНИЕ:_x000D_
IP Видеокамера купольная RVi-CFG72/R (2.8–12 мм), IP67, диапазон температур –50 °C… +50 °C., кодеки H.264, H.265, встроенный микрофон, ИК-подсветка 25 м.RVi-CFG72/R (2.8–12 мм)</t>
    </r>
    <r>
      <rPr>
        <i/>
        <sz val="10"/>
        <color rgb="FF821E82"/>
        <rFont val="Arial"/>
        <family val="2"/>
        <charset val="204"/>
      </rPr>
      <t xml:space="preserve">
6 168,11 = [54 650 / 1,22 /  7,57] +  3% Трансп +  1,2% Заг.скл</t>
    </r>
  </si>
  <si>
    <r>
      <t>Гибкая гофрированная ПЛЛ труба без содержания галогенов, ДУ20, O 19,7 / 14,8 мм, протяжка, цвет белый 81820 DKC</t>
    </r>
    <r>
      <rPr>
        <i/>
        <sz val="10"/>
        <rFont val="Arial"/>
        <family val="2"/>
        <charset val="204"/>
      </rPr>
      <t xml:space="preserve">
11,33 = [133,33 / 1,22 /  9,84] +  2% Заг.скл</t>
    </r>
  </si>
  <si>
    <r>
      <t>Гибкая гофрированная ПЛЛ труба без содержания галогенов, ДУ25, O 24,7 / 19,1 мм, протяжка, цвет белый 81825 DKC</t>
    </r>
    <r>
      <rPr>
        <i/>
        <sz val="10"/>
        <rFont val="Arial"/>
        <family val="2"/>
        <charset val="204"/>
      </rPr>
      <t xml:space="preserve">
15,69 = [184,63 / 1,22 /  9,84] +  2% Заг.скл</t>
    </r>
  </si>
  <si>
    <r>
      <t>Кабели витая пара, неэкранированная, UTPкатегория 5е, 4 пары, одножильные, внутренние ParLan UTP Cat5е PVCLS нг(А)-LSLTx 4х2х0,52</t>
    </r>
    <r>
      <rPr>
        <i/>
        <sz val="10"/>
        <rFont val="Arial"/>
        <family val="2"/>
        <charset val="204"/>
      </rPr>
      <t xml:space="preserve">
8,27 = [97,34 / 1,22 /  9,84] +  2% Заг.скл</t>
    </r>
  </si>
  <si>
    <r>
      <t>Кабель волоконно-оптический 50/125 (OM4) многомодовый, 16 волокон, плотное буферное покрытие (tightbuffer), ОБР-У-нг(А)-HFLTx-16-G651-  800Н (ОМ4)</t>
    </r>
    <r>
      <rPr>
        <i/>
        <sz val="10"/>
        <rFont val="Arial"/>
        <family val="2"/>
        <charset val="204"/>
      </rPr>
      <t xml:space="preserve">
28,13 = [331,06 / 1,22 /  9,84] +  2% Заг.скл</t>
    </r>
  </si>
  <si>
    <r>
      <t>Кабель волоконно-оптический 9/125 (OM4) одномодовый, 12 волокон ДПТс-нг(А)-HFLTx-12 У (1х12)2,7кН</t>
    </r>
    <r>
      <rPr>
        <i/>
        <sz val="10"/>
        <rFont val="Arial"/>
        <family val="2"/>
        <charset val="204"/>
      </rPr>
      <t xml:space="preserve">
8,62 = [101,4 / 1,22 /  9,84] +  2% Заг.скл</t>
    </r>
  </si>
  <si>
    <r>
      <t>Пена двухкомпонентная огнезащитная, картридж 330 мл</t>
    </r>
    <r>
      <rPr>
        <i/>
        <sz val="10"/>
        <rFont val="Arial"/>
        <family val="2"/>
        <charset val="204"/>
      </rPr>
      <t xml:space="preserve">
387,45 = [4 560 / 1,22 /  9,84] +  2% Заг.скл</t>
    </r>
  </si>
  <si>
    <r>
      <t>Консоль потолочная BBA2020</t>
    </r>
    <r>
      <rPr>
        <i/>
        <sz val="10"/>
        <rFont val="Arial"/>
        <family val="2"/>
        <charset val="204"/>
      </rPr>
      <t xml:space="preserve">
251,85 = [2 964,11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</si>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</sst>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left" wrapText="1"/>
    </xf>
    <xf numFmtId="0" fontId="12" fillId="0" borderId="0" xfId="1" applyFont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7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</cellXfs>
  <cellStyles count="2">
    <cellStyle name="Обычный" xfId="0" builtinId="0"/>
    <cellStyle name="Обычный 4" xfId="1" xr:uid="{90312C64-F8BE-4E6F-AEAD-2D98A0BE4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4034-F900-432D-BDA8-E494572D523D}">
  <sheetPr>
    <pageSetUpPr fitToPage="1"/>
  </sheetPr>
  <dimension ref="A1:AQ966"/>
  <sheetViews>
    <sheetView tabSelected="1" view="pageBreakPreview" topLeftCell="A928" zoomScaleNormal="100" zoomScaleSheetLayoutView="100" workbookViewId="0">
      <selection activeCell="C962" sqref="C962:K965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6" width="9.6328125" bestFit="1" customWidth="1"/>
    <col min="7" max="7" width="8.453125" bestFit="1" customWidth="1"/>
    <col min="9" max="9" width="10.7265625" bestFit="1" customWidth="1"/>
    <col min="10" max="10" width="9.81640625" bestFit="1" customWidth="1"/>
    <col min="11" max="11" width="12.5429687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78" t="s">
        <v>1337</v>
      </c>
      <c r="K2" s="78"/>
    </row>
    <row r="3" spans="1:42" ht="16.5" hidden="1" x14ac:dyDescent="0.35">
      <c r="A3" s="18"/>
      <c r="B3" s="81" t="s">
        <v>1335</v>
      </c>
      <c r="C3" s="81"/>
      <c r="D3" s="81"/>
      <c r="E3" s="81"/>
      <c r="F3" s="17"/>
      <c r="G3" s="81" t="s">
        <v>1336</v>
      </c>
      <c r="H3" s="81"/>
      <c r="I3" s="81"/>
      <c r="J3" s="81"/>
      <c r="K3" s="81"/>
    </row>
    <row r="4" spans="1:42" ht="14" hidden="1" x14ac:dyDescent="0.3">
      <c r="A4" s="17"/>
      <c r="B4" s="63"/>
      <c r="C4" s="63"/>
      <c r="D4" s="63"/>
      <c r="E4" s="63"/>
      <c r="F4" s="17"/>
      <c r="G4" s="63"/>
      <c r="H4" s="63"/>
      <c r="I4" s="63"/>
      <c r="J4" s="63"/>
      <c r="K4" s="63"/>
    </row>
    <row r="5" spans="1:42" ht="14" hidden="1" x14ac:dyDescent="0.3">
      <c r="A5" s="17"/>
      <c r="B5" s="17"/>
      <c r="C5" s="19"/>
      <c r="D5" s="19"/>
      <c r="E5" s="19"/>
      <c r="F5" s="17"/>
      <c r="G5" s="19"/>
      <c r="H5" s="19"/>
      <c r="I5" s="19"/>
      <c r="J5" s="19"/>
      <c r="K5" s="19"/>
    </row>
    <row r="6" spans="1:42" ht="14" hidden="1" x14ac:dyDescent="0.3">
      <c r="A6" s="19"/>
      <c r="B6" s="63" t="str">
        <f>CONCATENATE("______________________ ", IF(Source!AL12&lt;&gt;"", Source!AL12, ""))</f>
        <v xml:space="preserve">______________________ </v>
      </c>
      <c r="C6" s="63"/>
      <c r="D6" s="63"/>
      <c r="E6" s="63"/>
      <c r="F6" s="17"/>
      <c r="G6" s="63" t="str">
        <f>CONCATENATE("______________________ ", IF(Source!AH12&lt;&gt;"", Source!AH12, ""))</f>
        <v xml:space="preserve">______________________ </v>
      </c>
      <c r="H6" s="63"/>
      <c r="I6" s="63"/>
      <c r="J6" s="63"/>
      <c r="K6" s="63"/>
    </row>
    <row r="7" spans="1:42" ht="14" hidden="1" x14ac:dyDescent="0.3">
      <c r="A7" s="20"/>
      <c r="B7" s="77" t="s">
        <v>1338</v>
      </c>
      <c r="C7" s="77"/>
      <c r="D7" s="77"/>
      <c r="E7" s="77"/>
      <c r="F7" s="17"/>
      <c r="G7" s="77" t="s">
        <v>1338</v>
      </c>
      <c r="H7" s="77"/>
      <c r="I7" s="77"/>
      <c r="J7" s="77"/>
      <c r="K7" s="77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79" t="s">
        <v>1434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AP10" s="28" t="s">
        <v>1361</v>
      </c>
    </row>
    <row r="11" spans="1:42" x14ac:dyDescent="0.25">
      <c r="A11" s="64" t="s">
        <v>1339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79" t="str">
        <f>CONCATENATE( "ЛОКАЛЬНАЯ СМЕТА № ",IF(Source!F12&lt;&gt;"Новый объект", Source!F12, ""))</f>
        <v>ЛОКАЛЬНАЯ СМЕТА № 02-01-13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73" t="str">
        <f>Source!G20</f>
        <v>Структурированная кабельная система. Локальная вычислительная сеть. Телефонизация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</row>
    <row r="16" spans="1:42" x14ac:dyDescent="0.25">
      <c r="A16" s="74" t="s">
        <v>1340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71" t="str">
        <f>CONCATENATE( "Основание: чертежи № ", Source!J12)</f>
        <v>Основание: чертежи № 2024-00375-01-0-ИОС5.6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</row>
    <row r="19" spans="1:42" ht="1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22" t="s">
        <v>1341</v>
      </c>
      <c r="J20" s="22" t="s">
        <v>1342</v>
      </c>
      <c r="K20" s="17"/>
    </row>
    <row r="21" spans="1:42" ht="14" x14ac:dyDescent="0.3">
      <c r="A21" s="17"/>
      <c r="B21" s="17"/>
      <c r="C21" s="17"/>
      <c r="D21" s="17"/>
      <c r="E21" s="76" t="s">
        <v>1343</v>
      </c>
      <c r="F21" s="76"/>
      <c r="G21" s="76"/>
      <c r="H21" s="76"/>
      <c r="I21" s="23">
        <f>I22+I23+I24+I25</f>
        <v>1497.28</v>
      </c>
      <c r="J21" s="23">
        <f>J22+J23+J24+J25</f>
        <v>17232.849999999999</v>
      </c>
      <c r="K21" s="24" t="s">
        <v>1430</v>
      </c>
    </row>
    <row r="22" spans="1:42" ht="14" x14ac:dyDescent="0.3">
      <c r="A22" s="17"/>
      <c r="B22" s="17"/>
      <c r="C22" s="17"/>
      <c r="D22" s="17"/>
      <c r="E22" s="63" t="s">
        <v>1344</v>
      </c>
      <c r="F22" s="63"/>
      <c r="G22" s="63"/>
      <c r="H22" s="63"/>
      <c r="I22" s="25">
        <f>ROUND((Source!F598)/1000, 2)</f>
        <v>0.4</v>
      </c>
      <c r="J22" s="25">
        <f>ROUND((Source!P598)/1000, 2)</f>
        <v>22.42</v>
      </c>
      <c r="K22" s="17" t="s">
        <v>1430</v>
      </c>
    </row>
    <row r="23" spans="1:42" ht="14" x14ac:dyDescent="0.3">
      <c r="A23" s="17"/>
      <c r="B23" s="17"/>
      <c r="C23" s="17"/>
      <c r="D23" s="17"/>
      <c r="E23" s="63" t="s">
        <v>1345</v>
      </c>
      <c r="F23" s="63"/>
      <c r="G23" s="63"/>
      <c r="H23" s="63"/>
      <c r="I23" s="25">
        <f>ROUND((Source!F599)/1000, 2)</f>
        <v>882.51</v>
      </c>
      <c r="J23" s="25">
        <f>ROUND((Source!P599)/1000, 2)</f>
        <v>12603.45</v>
      </c>
      <c r="K23" s="17" t="s">
        <v>1430</v>
      </c>
    </row>
    <row r="24" spans="1:42" ht="14" x14ac:dyDescent="0.3">
      <c r="A24" s="17"/>
      <c r="B24" s="17"/>
      <c r="C24" s="17"/>
      <c r="D24" s="17"/>
      <c r="E24" s="63" t="s">
        <v>1346</v>
      </c>
      <c r="F24" s="63"/>
      <c r="G24" s="63"/>
      <c r="H24" s="63"/>
      <c r="I24" s="25">
        <f>ROUND((Source!F590)/1000, 2)</f>
        <v>614.37</v>
      </c>
      <c r="J24" s="25">
        <f>ROUND((Source!P590)/1000, 2)</f>
        <v>4606.9799999999996</v>
      </c>
      <c r="K24" s="17" t="s">
        <v>1430</v>
      </c>
    </row>
    <row r="25" spans="1:42" ht="14" x14ac:dyDescent="0.3">
      <c r="A25" s="17"/>
      <c r="B25" s="17"/>
      <c r="C25" s="17"/>
      <c r="D25" s="17"/>
      <c r="E25" s="63" t="s">
        <v>1347</v>
      </c>
      <c r="F25" s="63"/>
      <c r="G25" s="63"/>
      <c r="H25" s="63"/>
      <c r="I25" s="25">
        <f>ROUND((Source!F600+Source!F601)/1000, 2)</f>
        <v>0</v>
      </c>
      <c r="J25" s="25">
        <f>ROUND((Source!P600+Source!P601)/1000, 2)</f>
        <v>0</v>
      </c>
      <c r="K25" s="17" t="s">
        <v>1430</v>
      </c>
    </row>
    <row r="26" spans="1:42" ht="14" x14ac:dyDescent="0.3">
      <c r="A26" s="17"/>
      <c r="B26" s="17"/>
      <c r="C26" s="17"/>
      <c r="D26" s="17"/>
      <c r="E26" s="63" t="s">
        <v>1348</v>
      </c>
      <c r="F26" s="63"/>
      <c r="G26" s="63"/>
      <c r="H26" s="63"/>
      <c r="I26" s="25">
        <f>(Source!F596+ Source!F595)/1000</f>
        <v>49.64414</v>
      </c>
      <c r="J26" s="25">
        <f>((Source!P596 + Source!P595)/1000)</f>
        <v>2797.4472999999998</v>
      </c>
      <c r="K26" s="17" t="s">
        <v>1430</v>
      </c>
    </row>
    <row r="27" spans="1:42" ht="14" x14ac:dyDescent="0.3">
      <c r="A27" s="17"/>
      <c r="B27" s="17"/>
      <c r="C27" s="17"/>
      <c r="D27" s="17"/>
      <c r="E27" s="63" t="s">
        <v>1349</v>
      </c>
      <c r="F27" s="63"/>
      <c r="G27" s="63"/>
      <c r="H27" s="63"/>
      <c r="I27" s="25">
        <f>Source!F603</f>
        <v>4071.5736321600002</v>
      </c>
      <c r="J27" s="25"/>
      <c r="K27" s="17" t="s">
        <v>681</v>
      </c>
    </row>
    <row r="28" spans="1:42" ht="14" hidden="1" x14ac:dyDescent="0.3">
      <c r="A28" s="17"/>
      <c r="B28" s="17"/>
      <c r="C28" s="17"/>
      <c r="D28" s="17"/>
      <c r="E28" s="63" t="s">
        <v>1350</v>
      </c>
      <c r="F28" s="63"/>
      <c r="G28" s="63"/>
      <c r="H28" s="63"/>
      <c r="I28" s="25"/>
      <c r="J28" s="25"/>
      <c r="K28" s="17"/>
    </row>
    <row r="29" spans="1:42" ht="14" hidden="1" x14ac:dyDescent="0.3">
      <c r="A29" s="17"/>
      <c r="B29" s="17"/>
      <c r="C29" s="17"/>
      <c r="D29" s="17"/>
      <c r="E29" s="72" t="s">
        <v>150</v>
      </c>
      <c r="F29" s="72"/>
      <c r="G29" s="72"/>
      <c r="H29" s="72"/>
      <c r="I29" s="25">
        <f>SUM(Y1:Y959)/1000</f>
        <v>0</v>
      </c>
      <c r="J29" s="25">
        <f>SUM(Z1:Z959)/1000</f>
        <v>0</v>
      </c>
      <c r="K29" s="17" t="s">
        <v>1430</v>
      </c>
    </row>
    <row r="30" spans="1:42" ht="14" x14ac:dyDescent="0.3">
      <c r="A30" s="17"/>
      <c r="B30" s="17"/>
      <c r="C30" s="17"/>
      <c r="D30" s="17"/>
      <c r="E30" s="17"/>
      <c r="F30" s="19"/>
      <c r="G30" s="19"/>
      <c r="H30" s="19"/>
      <c r="I30" s="25"/>
      <c r="J30" s="25"/>
      <c r="K30" s="17"/>
    </row>
    <row r="31" spans="1:42" ht="14" x14ac:dyDescent="0.3">
      <c r="A31" s="17" t="s">
        <v>1362</v>
      </c>
      <c r="B31" s="17"/>
      <c r="C31" s="17"/>
      <c r="D31" s="17"/>
      <c r="E31" s="17"/>
      <c r="F31" s="19"/>
      <c r="G31" s="19"/>
      <c r="H31" s="19"/>
      <c r="I31" s="25"/>
      <c r="J31" s="25"/>
      <c r="K31" s="17"/>
    </row>
    <row r="32" spans="1:42" ht="28" x14ac:dyDescent="0.3">
      <c r="A32" s="71" t="s">
        <v>1363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AP32" s="29" t="s">
        <v>1363</v>
      </c>
    </row>
    <row r="33" spans="1:42" ht="98" x14ac:dyDescent="0.25">
      <c r="A33" s="26" t="s">
        <v>1351</v>
      </c>
      <c r="B33" s="26" t="s">
        <v>1352</v>
      </c>
      <c r="C33" s="26" t="s">
        <v>1353</v>
      </c>
      <c r="D33" s="26" t="s">
        <v>1354</v>
      </c>
      <c r="E33" s="26" t="s">
        <v>1355</v>
      </c>
      <c r="F33" s="26" t="s">
        <v>1356</v>
      </c>
      <c r="G33" s="27" t="s">
        <v>1357</v>
      </c>
      <c r="H33" s="27" t="s">
        <v>1358</v>
      </c>
      <c r="I33" s="26" t="s">
        <v>1364</v>
      </c>
      <c r="J33" s="26" t="s">
        <v>1359</v>
      </c>
      <c r="K33" s="26" t="s">
        <v>1360</v>
      </c>
    </row>
    <row r="34" spans="1:42" ht="14" x14ac:dyDescent="0.25">
      <c r="A34" s="26">
        <v>1</v>
      </c>
      <c r="B34" s="26">
        <v>2</v>
      </c>
      <c r="C34" s="26">
        <v>3</v>
      </c>
      <c r="D34" s="26">
        <v>4</v>
      </c>
      <c r="E34" s="26">
        <v>5</v>
      </c>
      <c r="F34" s="26">
        <v>6</v>
      </c>
      <c r="G34" s="26">
        <v>7</v>
      </c>
      <c r="H34" s="26">
        <v>8</v>
      </c>
      <c r="I34" s="26">
        <v>9</v>
      </c>
      <c r="J34" s="26">
        <v>10</v>
      </c>
      <c r="K34" s="26">
        <v>11</v>
      </c>
    </row>
    <row r="36" spans="1:42" ht="33" x14ac:dyDescent="0.25">
      <c r="A36" s="69" t="str">
        <f>CONCATENATE("Локальная смета: ",IF(Source!G20&lt;&gt;"Новая локальная смета", Source!G20, ""))</f>
        <v>Локальная смета: Структурированная кабельная система. Локальная вычислительная сеть. Телефонизация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AP36" s="30" t="str">
        <f>CONCATENATE("Локальная смета: ",IF(Source!G20&lt;&gt;"Новая локальная смета", Source!G20, ""))</f>
        <v>Локальная смета: Структурированная кабельная система. Локальная вычислительная сеть. Телефонизация</v>
      </c>
    </row>
    <row r="38" spans="1:42" ht="16.5" x14ac:dyDescent="0.25">
      <c r="A38" s="69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AP38" s="30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9" spans="1:42" ht="28" x14ac:dyDescent="0.25">
      <c r="A39" s="31">
        <v>1</v>
      </c>
      <c r="B39" s="31" t="str">
        <f>Source!F28</f>
        <v>4.10-34-5</v>
      </c>
      <c r="C39" s="31" t="s">
        <v>25</v>
      </c>
      <c r="D39" s="33" t="str">
        <f>Source!H28</f>
        <v>1  ШТ.</v>
      </c>
      <c r="E39" s="32">
        <f>Source!I28</f>
        <v>9</v>
      </c>
      <c r="F39" s="35"/>
      <c r="G39" s="34"/>
      <c r="H39" s="32"/>
      <c r="I39" s="35"/>
      <c r="J39" s="32"/>
      <c r="K39" s="35"/>
      <c r="Q39">
        <f>Source!X28</f>
        <v>248.52</v>
      </c>
      <c r="R39">
        <f>Source!X29</f>
        <v>14003.93</v>
      </c>
      <c r="S39">
        <f>Source!Y28</f>
        <v>127.02</v>
      </c>
      <c r="T39">
        <f>Source!Y29</f>
        <v>7157.56</v>
      </c>
      <c r="U39">
        <f>ROUND((175/100)*ROUND(Source!R28, 2), 2)</f>
        <v>18.760000000000002</v>
      </c>
      <c r="V39">
        <f>ROUND((0/100)*ROUND(Source!R29, 2), 2)</f>
        <v>0</v>
      </c>
      <c r="AC39">
        <v>0</v>
      </c>
    </row>
    <row r="40" spans="1:42" x14ac:dyDescent="0.25">
      <c r="C40" s="36" t="str">
        <f>"Объем: "&amp;Source!I28&amp;"=5+"&amp;"3+"&amp;"1"</f>
        <v>Объем: 9=5+3+1</v>
      </c>
    </row>
    <row r="41" spans="1:42" ht="14.5" x14ac:dyDescent="0.25">
      <c r="A41" s="31"/>
      <c r="B41" s="31"/>
      <c r="C41" s="31" t="s">
        <v>1365</v>
      </c>
      <c r="D41" s="33"/>
      <c r="E41" s="32"/>
      <c r="F41" s="35">
        <f>Source!AO28</f>
        <v>78.239999999999995</v>
      </c>
      <c r="G41" s="37" t="s">
        <v>1366</v>
      </c>
      <c r="H41" s="32">
        <f>Source!AV29</f>
        <v>1.0469999999999999</v>
      </c>
      <c r="I41" s="35">
        <f>Source!S28</f>
        <v>265.41000000000003</v>
      </c>
      <c r="J41" s="32">
        <f>IF(Source!BA29&lt;&gt; 0, Source!BA29, 1)</f>
        <v>56.35</v>
      </c>
      <c r="K41" s="35">
        <f>Source!S29</f>
        <v>14955.85</v>
      </c>
    </row>
    <row r="42" spans="1:42" ht="14.5" x14ac:dyDescent="0.25">
      <c r="A42" s="31"/>
      <c r="B42" s="31"/>
      <c r="C42" s="31" t="s">
        <v>1367</v>
      </c>
      <c r="D42" s="33"/>
      <c r="E42" s="32"/>
      <c r="F42" s="35">
        <f>Source!AM28</f>
        <v>28.71</v>
      </c>
      <c r="G42" s="37" t="s">
        <v>1366</v>
      </c>
      <c r="H42" s="32">
        <f>Source!AV29</f>
        <v>1.0469999999999999</v>
      </c>
      <c r="I42" s="35">
        <f>Source!Q28</f>
        <v>97.39</v>
      </c>
      <c r="J42" s="32">
        <f>IF(Source!BB29&lt;&gt; 0, Source!BB29, 1)</f>
        <v>16.16</v>
      </c>
      <c r="K42" s="35">
        <f>Source!Q29</f>
        <v>1573.82</v>
      </c>
    </row>
    <row r="43" spans="1:42" ht="14.5" x14ac:dyDescent="0.25">
      <c r="A43" s="31"/>
      <c r="B43" s="31"/>
      <c r="C43" s="31" t="s">
        <v>1368</v>
      </c>
      <c r="D43" s="33"/>
      <c r="E43" s="32"/>
      <c r="F43" s="35">
        <f>Source!AN28</f>
        <v>3.16</v>
      </c>
      <c r="G43" s="37" t="s">
        <v>1366</v>
      </c>
      <c r="H43" s="32">
        <f>Source!AV29</f>
        <v>1.0469999999999999</v>
      </c>
      <c r="I43" s="38">
        <f>Source!R28</f>
        <v>10.72</v>
      </c>
      <c r="J43" s="32">
        <f>IF(Source!BS29&lt;&gt; 0, Source!BS29, 1)</f>
        <v>56.35</v>
      </c>
      <c r="K43" s="38">
        <f>Source!R29</f>
        <v>604.07000000000005</v>
      </c>
    </row>
    <row r="44" spans="1:42" ht="14.5" x14ac:dyDescent="0.25">
      <c r="A44" s="31"/>
      <c r="B44" s="31"/>
      <c r="C44" s="31" t="s">
        <v>1369</v>
      </c>
      <c r="D44" s="33" t="s">
        <v>1370</v>
      </c>
      <c r="E44" s="32">
        <f>Source!BZ29</f>
        <v>90</v>
      </c>
      <c r="F44" s="35"/>
      <c r="G44" s="34"/>
      <c r="H44" s="32"/>
      <c r="I44" s="35">
        <f>SUM(Q39:Q43)</f>
        <v>248.52</v>
      </c>
      <c r="J44" s="32">
        <f>Source!AT29</f>
        <v>90</v>
      </c>
      <c r="K44" s="35">
        <f>SUM(R39:R43)</f>
        <v>14003.93</v>
      </c>
    </row>
    <row r="45" spans="1:42" ht="14.5" x14ac:dyDescent="0.25">
      <c r="A45" s="31"/>
      <c r="B45" s="31"/>
      <c r="C45" s="31" t="s">
        <v>1371</v>
      </c>
      <c r="D45" s="33" t="s">
        <v>1370</v>
      </c>
      <c r="E45" s="32">
        <f>Source!CA29</f>
        <v>46</v>
      </c>
      <c r="F45" s="35"/>
      <c r="G45" s="34"/>
      <c r="H45" s="32"/>
      <c r="I45" s="35">
        <f>SUM(S39:S44)</f>
        <v>127.02</v>
      </c>
      <c r="J45" s="32">
        <f>Source!AU29</f>
        <v>46</v>
      </c>
      <c r="K45" s="35">
        <f>SUM(T39:T44)</f>
        <v>7157.56</v>
      </c>
    </row>
    <row r="46" spans="1:42" ht="14.5" x14ac:dyDescent="0.25">
      <c r="A46" s="39"/>
      <c r="B46" s="39"/>
      <c r="C46" s="39" t="s">
        <v>1372</v>
      </c>
      <c r="D46" s="40" t="s">
        <v>1373</v>
      </c>
      <c r="E46" s="41">
        <f>Source!AQ28</f>
        <v>6.2</v>
      </c>
      <c r="F46" s="42"/>
      <c r="G46" s="43" t="s">
        <v>1366</v>
      </c>
      <c r="H46" s="41">
        <f>Source!AV29</f>
        <v>1.0469999999999999</v>
      </c>
      <c r="I46" s="42">
        <f>Source!U28</f>
        <v>21.032135999999998</v>
      </c>
      <c r="J46" s="41"/>
      <c r="K46" s="42"/>
    </row>
    <row r="47" spans="1:42" ht="14" x14ac:dyDescent="0.25">
      <c r="C47" s="44" t="s">
        <v>1374</v>
      </c>
      <c r="H47" s="68">
        <f>I41+I42+I44+I45+0-0-0</f>
        <v>738.34</v>
      </c>
      <c r="I47" s="68"/>
      <c r="J47" s="68">
        <f>K41+K42+K44+K45+0-0-0</f>
        <v>37691.160000000003</v>
      </c>
      <c r="K47" s="68"/>
    </row>
    <row r="48" spans="1:42" ht="14" hidden="1" x14ac:dyDescent="0.25">
      <c r="C48" s="44" t="s">
        <v>1375</v>
      </c>
      <c r="H48" s="65">
        <f>0+0</f>
        <v>0</v>
      </c>
      <c r="I48" s="65"/>
      <c r="J48" s="65">
        <f>0+0</f>
        <v>0</v>
      </c>
      <c r="K48" s="65"/>
    </row>
    <row r="49" spans="1:29" ht="14" x14ac:dyDescent="0.25">
      <c r="C49" s="44" t="s">
        <v>1376</v>
      </c>
      <c r="H49" s="65">
        <f>I41+I42+I44+I45+0</f>
        <v>738.34</v>
      </c>
      <c r="I49" s="65"/>
      <c r="J49" s="65">
        <f>K41+K42+K44+K45+0</f>
        <v>37691.160000000003</v>
      </c>
      <c r="K49" s="65"/>
      <c r="O49" s="45">
        <f>I41+I42+I44+I45+0</f>
        <v>738.34</v>
      </c>
      <c r="P49" s="45">
        <f>K41+K42+K44+K45+0</f>
        <v>37691.160000000003</v>
      </c>
    </row>
    <row r="51" spans="1:29" ht="42" x14ac:dyDescent="0.25">
      <c r="A51" s="31">
        <v>2</v>
      </c>
      <c r="B51" s="31" t="str">
        <f>Source!F30</f>
        <v>4.10-19-6</v>
      </c>
      <c r="C51" s="31" t="s">
        <v>36</v>
      </c>
      <c r="D51" s="33" t="str">
        <f>Source!H30</f>
        <v>1  ШТ.</v>
      </c>
      <c r="E51" s="32">
        <f>Source!I30</f>
        <v>6</v>
      </c>
      <c r="F51" s="35"/>
      <c r="G51" s="34"/>
      <c r="H51" s="32"/>
      <c r="I51" s="35"/>
      <c r="J51" s="32"/>
      <c r="K51" s="35"/>
      <c r="Q51">
        <f>Source!X30</f>
        <v>285.5</v>
      </c>
      <c r="R51">
        <f>Source!X31</f>
        <v>16087.82</v>
      </c>
      <c r="S51">
        <f>Source!Y30</f>
        <v>145.91999999999999</v>
      </c>
      <c r="T51">
        <f>Source!Y31</f>
        <v>8222.66</v>
      </c>
      <c r="U51">
        <f>ROUND((175/100)*ROUND(Source!R30, 2), 2)</f>
        <v>19.989999999999998</v>
      </c>
      <c r="V51">
        <f>ROUND((0/100)*ROUND(Source!R31, 2), 2)</f>
        <v>0</v>
      </c>
      <c r="AC51">
        <v>0</v>
      </c>
    </row>
    <row r="52" spans="1:29" ht="14.5" x14ac:dyDescent="0.25">
      <c r="A52" s="31"/>
      <c r="B52" s="31"/>
      <c r="C52" s="31" t="s">
        <v>1365</v>
      </c>
      <c r="D52" s="33"/>
      <c r="E52" s="32"/>
      <c r="F52" s="35">
        <f>Source!AO30</f>
        <v>135.22</v>
      </c>
      <c r="G52" s="37" t="s">
        <v>1366</v>
      </c>
      <c r="H52" s="32">
        <f>Source!AV31</f>
        <v>1.0469999999999999</v>
      </c>
      <c r="I52" s="35">
        <f>Source!S30</f>
        <v>305.8</v>
      </c>
      <c r="J52" s="32">
        <f>IF(Source!BA31&lt;&gt; 0, Source!BA31, 1)</f>
        <v>56.35</v>
      </c>
      <c r="K52" s="35">
        <f>Source!S31</f>
        <v>17231.830000000002</v>
      </c>
    </row>
    <row r="53" spans="1:29" ht="14.5" x14ac:dyDescent="0.25">
      <c r="A53" s="31"/>
      <c r="B53" s="31"/>
      <c r="C53" s="31" t="s">
        <v>1367</v>
      </c>
      <c r="D53" s="33"/>
      <c r="E53" s="32"/>
      <c r="F53" s="35">
        <f>Source!AM30</f>
        <v>45.93</v>
      </c>
      <c r="G53" s="37" t="s">
        <v>1366</v>
      </c>
      <c r="H53" s="32">
        <f>Source!AV31</f>
        <v>1.0469999999999999</v>
      </c>
      <c r="I53" s="35">
        <f>Source!Q30</f>
        <v>103.87</v>
      </c>
      <c r="J53" s="32">
        <f>IF(Source!BB31&lt;&gt; 0, Source!BB31, 1)</f>
        <v>16.16</v>
      </c>
      <c r="K53" s="35">
        <f>Source!Q31</f>
        <v>1678.54</v>
      </c>
    </row>
    <row r="54" spans="1:29" ht="14.5" x14ac:dyDescent="0.25">
      <c r="A54" s="31"/>
      <c r="B54" s="31"/>
      <c r="C54" s="31" t="s">
        <v>1368</v>
      </c>
      <c r="D54" s="33"/>
      <c r="E54" s="32"/>
      <c r="F54" s="35">
        <f>Source!AN30</f>
        <v>5.05</v>
      </c>
      <c r="G54" s="37" t="s">
        <v>1366</v>
      </c>
      <c r="H54" s="32">
        <f>Source!AV31</f>
        <v>1.0469999999999999</v>
      </c>
      <c r="I54" s="38">
        <f>Source!R30</f>
        <v>11.42</v>
      </c>
      <c r="J54" s="32">
        <f>IF(Source!BS31&lt;&gt; 0, Source!BS31, 1)</f>
        <v>56.35</v>
      </c>
      <c r="K54" s="38">
        <f>Source!R31</f>
        <v>643.52</v>
      </c>
    </row>
    <row r="55" spans="1:29" ht="14.5" x14ac:dyDescent="0.25">
      <c r="A55" s="31"/>
      <c r="B55" s="31"/>
      <c r="C55" s="31" t="s">
        <v>1369</v>
      </c>
      <c r="D55" s="33" t="s">
        <v>1370</v>
      </c>
      <c r="E55" s="32">
        <f>Source!BZ31</f>
        <v>90</v>
      </c>
      <c r="F55" s="35"/>
      <c r="G55" s="34"/>
      <c r="H55" s="32"/>
      <c r="I55" s="35">
        <f>SUM(Q51:Q54)</f>
        <v>285.5</v>
      </c>
      <c r="J55" s="32">
        <f>Source!AT31</f>
        <v>90</v>
      </c>
      <c r="K55" s="35">
        <f>SUM(R51:R54)</f>
        <v>16087.82</v>
      </c>
    </row>
    <row r="56" spans="1:29" ht="14.5" x14ac:dyDescent="0.25">
      <c r="A56" s="31"/>
      <c r="B56" s="31"/>
      <c r="C56" s="31" t="s">
        <v>1371</v>
      </c>
      <c r="D56" s="33" t="s">
        <v>1370</v>
      </c>
      <c r="E56" s="32">
        <f>Source!CA31</f>
        <v>46</v>
      </c>
      <c r="F56" s="35"/>
      <c r="G56" s="34"/>
      <c r="H56" s="32"/>
      <c r="I56" s="35">
        <f>SUM(S51:S55)</f>
        <v>145.91999999999999</v>
      </c>
      <c r="J56" s="32">
        <f>Source!AU31</f>
        <v>46</v>
      </c>
      <c r="K56" s="35">
        <f>SUM(T51:T55)</f>
        <v>8222.66</v>
      </c>
    </row>
    <row r="57" spans="1:29" ht="14.5" x14ac:dyDescent="0.25">
      <c r="A57" s="39"/>
      <c r="B57" s="39"/>
      <c r="C57" s="39" t="s">
        <v>1372</v>
      </c>
      <c r="D57" s="40" t="s">
        <v>1373</v>
      </c>
      <c r="E57" s="41">
        <f>Source!AQ30</f>
        <v>9.3000000000000007</v>
      </c>
      <c r="F57" s="42"/>
      <c r="G57" s="43" t="s">
        <v>1366</v>
      </c>
      <c r="H57" s="41">
        <f>Source!AV31</f>
        <v>1.0469999999999999</v>
      </c>
      <c r="I57" s="42">
        <f>Source!U30</f>
        <v>21.032135999999998</v>
      </c>
      <c r="J57" s="41"/>
      <c r="K57" s="42"/>
    </row>
    <row r="58" spans="1:29" ht="14" x14ac:dyDescent="0.25">
      <c r="C58" s="44" t="s">
        <v>1374</v>
      </c>
      <c r="H58" s="68">
        <f>I52+I53+I55+I56+0-0-0</f>
        <v>841.09</v>
      </c>
      <c r="I58" s="68"/>
      <c r="J58" s="68">
        <f>K52+K53+K55+K56+0-0-0</f>
        <v>43220.850000000006</v>
      </c>
      <c r="K58" s="68"/>
    </row>
    <row r="59" spans="1:29" ht="14" hidden="1" x14ac:dyDescent="0.25">
      <c r="C59" s="44" t="s">
        <v>1375</v>
      </c>
      <c r="H59" s="65">
        <f>0+0</f>
        <v>0</v>
      </c>
      <c r="I59" s="65"/>
      <c r="J59" s="65">
        <f>0+0</f>
        <v>0</v>
      </c>
      <c r="K59" s="65"/>
    </row>
    <row r="60" spans="1:29" ht="14" x14ac:dyDescent="0.25">
      <c r="C60" s="44" t="s">
        <v>1376</v>
      </c>
      <c r="H60" s="65">
        <f>I52+I53+I55+I56+0</f>
        <v>841.09</v>
      </c>
      <c r="I60" s="65"/>
      <c r="J60" s="65">
        <f>K52+K53+K55+K56+0</f>
        <v>43220.850000000006</v>
      </c>
      <c r="K60" s="65"/>
      <c r="O60" s="45">
        <f>I52+I53+I55+I56+0</f>
        <v>841.09</v>
      </c>
      <c r="P60" s="45">
        <f>K52+K53+K55+K56+0</f>
        <v>43220.850000000006</v>
      </c>
    </row>
    <row r="62" spans="1:29" ht="42" x14ac:dyDescent="0.25">
      <c r="A62" s="31">
        <v>3</v>
      </c>
      <c r="B62" s="31" t="str">
        <f>Source!F32</f>
        <v>4.11-12-1</v>
      </c>
      <c r="C62" s="31" t="s">
        <v>40</v>
      </c>
      <c r="D62" s="33" t="str">
        <f>Source!H32</f>
        <v>1  ШТ.</v>
      </c>
      <c r="E62" s="32">
        <f>Source!I32</f>
        <v>14</v>
      </c>
      <c r="F62" s="35"/>
      <c r="G62" s="34"/>
      <c r="H62" s="32"/>
      <c r="I62" s="35"/>
      <c r="J62" s="32"/>
      <c r="K62" s="35"/>
      <c r="Q62">
        <f>Source!X32</f>
        <v>55.71</v>
      </c>
      <c r="R62">
        <f>Source!X33</f>
        <v>3139.26</v>
      </c>
      <c r="S62">
        <f>Source!Y32</f>
        <v>28.47</v>
      </c>
      <c r="T62">
        <f>Source!Y33</f>
        <v>1604.51</v>
      </c>
      <c r="U62">
        <f>ROUND((175/100)*ROUND(Source!R32, 2), 2)</f>
        <v>0.74</v>
      </c>
      <c r="V62">
        <f>ROUND((0/100)*ROUND(Source!R33, 2), 2)</f>
        <v>0</v>
      </c>
      <c r="AC62">
        <v>0</v>
      </c>
    </row>
    <row r="63" spans="1:29" x14ac:dyDescent="0.25">
      <c r="C63" s="36" t="str">
        <f>"Объем: "&amp;Source!I32&amp;"=2+"&amp;"12"</f>
        <v>Объем: 14=2+12</v>
      </c>
    </row>
    <row r="64" spans="1:29" ht="14.5" x14ac:dyDescent="0.25">
      <c r="A64" s="31"/>
      <c r="B64" s="31"/>
      <c r="C64" s="31" t="s">
        <v>1365</v>
      </c>
      <c r="D64" s="33"/>
      <c r="E64" s="32"/>
      <c r="F64" s="35">
        <f>Source!AO32</f>
        <v>11.65</v>
      </c>
      <c r="G64" s="37" t="s">
        <v>1366</v>
      </c>
      <c r="H64" s="32">
        <f>Source!AV33</f>
        <v>1.0469999999999999</v>
      </c>
      <c r="I64" s="35">
        <f>Source!S32</f>
        <v>61.48</v>
      </c>
      <c r="J64" s="32">
        <f>IF(Source!BA33&lt;&gt; 0, Source!BA33, 1)</f>
        <v>56.35</v>
      </c>
      <c r="K64" s="35">
        <f>Source!S33</f>
        <v>3464.4</v>
      </c>
    </row>
    <row r="65" spans="1:29" ht="14.5" x14ac:dyDescent="0.25">
      <c r="A65" s="31"/>
      <c r="B65" s="31"/>
      <c r="C65" s="31" t="s">
        <v>1367</v>
      </c>
      <c r="D65" s="33"/>
      <c r="E65" s="32"/>
      <c r="F65" s="35">
        <f>Source!AM32</f>
        <v>0.5</v>
      </c>
      <c r="G65" s="37" t="s">
        <v>1366</v>
      </c>
      <c r="H65" s="32">
        <f>Source!AV33</f>
        <v>1.0469999999999999</v>
      </c>
      <c r="I65" s="35">
        <f>Source!Q32</f>
        <v>2.64</v>
      </c>
      <c r="J65" s="32">
        <f>IF(Source!BB33&lt;&gt; 0, Source!BB33, 1)</f>
        <v>17.02</v>
      </c>
      <c r="K65" s="35">
        <f>Source!Q33</f>
        <v>44.93</v>
      </c>
    </row>
    <row r="66" spans="1:29" ht="14.5" x14ac:dyDescent="0.25">
      <c r="A66" s="31"/>
      <c r="B66" s="31"/>
      <c r="C66" s="31" t="s">
        <v>1368</v>
      </c>
      <c r="D66" s="33"/>
      <c r="E66" s="32"/>
      <c r="F66" s="35">
        <f>Source!AN32</f>
        <v>0.08</v>
      </c>
      <c r="G66" s="37" t="s">
        <v>1366</v>
      </c>
      <c r="H66" s="32">
        <f>Source!AV33</f>
        <v>1.0469999999999999</v>
      </c>
      <c r="I66" s="38">
        <f>Source!R32</f>
        <v>0.42</v>
      </c>
      <c r="J66" s="32">
        <f>IF(Source!BS33&lt;&gt; 0, Source!BS33, 1)</f>
        <v>56.35</v>
      </c>
      <c r="K66" s="38">
        <f>Source!R33</f>
        <v>23.67</v>
      </c>
    </row>
    <row r="67" spans="1:29" ht="14.5" x14ac:dyDescent="0.25">
      <c r="A67" s="31"/>
      <c r="B67" s="31"/>
      <c r="C67" s="31" t="s">
        <v>1369</v>
      </c>
      <c r="D67" s="33" t="s">
        <v>1370</v>
      </c>
      <c r="E67" s="32">
        <f>Source!BZ33</f>
        <v>90</v>
      </c>
      <c r="F67" s="35"/>
      <c r="G67" s="34"/>
      <c r="H67" s="32"/>
      <c r="I67" s="35">
        <f>SUM(Q62:Q66)</f>
        <v>55.71</v>
      </c>
      <c r="J67" s="32">
        <f>Source!AT33</f>
        <v>90</v>
      </c>
      <c r="K67" s="35">
        <f>SUM(R62:R66)</f>
        <v>3139.26</v>
      </c>
    </row>
    <row r="68" spans="1:29" ht="14.5" x14ac:dyDescent="0.25">
      <c r="A68" s="31"/>
      <c r="B68" s="31"/>
      <c r="C68" s="31" t="s">
        <v>1371</v>
      </c>
      <c r="D68" s="33" t="s">
        <v>1370</v>
      </c>
      <c r="E68" s="32">
        <f>Source!CA33</f>
        <v>46</v>
      </c>
      <c r="F68" s="35"/>
      <c r="G68" s="34"/>
      <c r="H68" s="32"/>
      <c r="I68" s="35">
        <f>SUM(S62:S67)</f>
        <v>28.47</v>
      </c>
      <c r="J68" s="32">
        <f>Source!AU33</f>
        <v>46</v>
      </c>
      <c r="K68" s="35">
        <f>SUM(T62:T67)</f>
        <v>1604.51</v>
      </c>
    </row>
    <row r="69" spans="1:29" ht="14.5" x14ac:dyDescent="0.25">
      <c r="A69" s="39"/>
      <c r="B69" s="39"/>
      <c r="C69" s="39" t="s">
        <v>1372</v>
      </c>
      <c r="D69" s="40" t="s">
        <v>1373</v>
      </c>
      <c r="E69" s="41">
        <f>Source!AQ32</f>
        <v>1.03</v>
      </c>
      <c r="F69" s="42"/>
      <c r="G69" s="43" t="s">
        <v>1366</v>
      </c>
      <c r="H69" s="41">
        <f>Source!AV33</f>
        <v>1.0469999999999999</v>
      </c>
      <c r="I69" s="42">
        <f>Source!U32</f>
        <v>5.4351863999999992</v>
      </c>
      <c r="J69" s="41"/>
      <c r="K69" s="42"/>
    </row>
    <row r="70" spans="1:29" ht="14" x14ac:dyDescent="0.25">
      <c r="C70" s="44" t="s">
        <v>1374</v>
      </c>
      <c r="H70" s="68">
        <f>I64+I65+I67+I68+0-0-0</f>
        <v>148.29999999999998</v>
      </c>
      <c r="I70" s="68"/>
      <c r="J70" s="68">
        <f>K64+K65+K67+K68+0-0-0</f>
        <v>8253.1</v>
      </c>
      <c r="K70" s="68"/>
    </row>
    <row r="71" spans="1:29" ht="14" hidden="1" x14ac:dyDescent="0.25">
      <c r="C71" s="44" t="s">
        <v>1375</v>
      </c>
      <c r="H71" s="65">
        <f>0+0</f>
        <v>0</v>
      </c>
      <c r="I71" s="65"/>
      <c r="J71" s="65">
        <f>0+0</f>
        <v>0</v>
      </c>
      <c r="K71" s="65"/>
    </row>
    <row r="72" spans="1:29" ht="14" x14ac:dyDescent="0.25">
      <c r="C72" s="44" t="s">
        <v>1376</v>
      </c>
      <c r="H72" s="65">
        <f>I64+I65+I67+I68+0</f>
        <v>148.29999999999998</v>
      </c>
      <c r="I72" s="65"/>
      <c r="J72" s="65">
        <f>K64+K65+K67+K68+0</f>
        <v>8253.1</v>
      </c>
      <c r="K72" s="65"/>
      <c r="O72" s="45">
        <f>I64+I65+I67+I68+0</f>
        <v>148.29999999999998</v>
      </c>
      <c r="P72" s="45">
        <f>K64+K65+K67+K68+0</f>
        <v>8253.1</v>
      </c>
    </row>
    <row r="74" spans="1:29" ht="56" x14ac:dyDescent="0.25">
      <c r="A74" s="31">
        <v>4</v>
      </c>
      <c r="B74" s="31" t="str">
        <f>Source!F34</f>
        <v>4.10-142-5</v>
      </c>
      <c r="C74" s="31" t="s">
        <v>46</v>
      </c>
      <c r="D74" s="33" t="str">
        <f>Source!H34</f>
        <v>100 номеров</v>
      </c>
      <c r="E74" s="32">
        <f>Source!I34</f>
        <v>0.01</v>
      </c>
      <c r="F74" s="35"/>
      <c r="G74" s="34"/>
      <c r="H74" s="32"/>
      <c r="I74" s="35"/>
      <c r="J74" s="32"/>
      <c r="K74" s="35"/>
      <c r="Q74">
        <f>Source!X34</f>
        <v>1.93</v>
      </c>
      <c r="R74">
        <f>Source!X35</f>
        <v>108.53</v>
      </c>
      <c r="S74">
        <f>Source!Y34</f>
        <v>0.98</v>
      </c>
      <c r="T74">
        <f>Source!Y35</f>
        <v>55.47</v>
      </c>
      <c r="U74">
        <f>ROUND((175/100)*ROUND(Source!R34, 2), 2)</f>
        <v>0</v>
      </c>
      <c r="V74">
        <f>ROUND((0/100)*ROUND(Source!R35, 2), 2)</f>
        <v>0</v>
      </c>
      <c r="AC74">
        <v>0</v>
      </c>
    </row>
    <row r="75" spans="1:29" x14ac:dyDescent="0.25">
      <c r="C75" s="36" t="str">
        <f>"Объем: "&amp;Source!I34&amp;"=1/"&amp;"100"</f>
        <v>Объем: 0,01=1/100</v>
      </c>
    </row>
    <row r="76" spans="1:29" ht="14.5" x14ac:dyDescent="0.25">
      <c r="A76" s="31"/>
      <c r="B76" s="31"/>
      <c r="C76" s="31" t="s">
        <v>1365</v>
      </c>
      <c r="D76" s="33"/>
      <c r="E76" s="32"/>
      <c r="F76" s="35">
        <f>Source!AO34</f>
        <v>567.05999999999995</v>
      </c>
      <c r="G76" s="37" t="s">
        <v>1366</v>
      </c>
      <c r="H76" s="32">
        <f>Source!AV35</f>
        <v>1.0469999999999999</v>
      </c>
      <c r="I76" s="35">
        <f>Source!S34</f>
        <v>2.14</v>
      </c>
      <c r="J76" s="32">
        <f>IF(Source!BA35&lt;&gt; 0, Source!BA35, 1)</f>
        <v>56.35</v>
      </c>
      <c r="K76" s="35">
        <f>Source!S35</f>
        <v>120.59</v>
      </c>
    </row>
    <row r="77" spans="1:29" ht="14.5" x14ac:dyDescent="0.25">
      <c r="A77" s="31"/>
      <c r="B77" s="31"/>
      <c r="C77" s="31" t="s">
        <v>1369</v>
      </c>
      <c r="D77" s="33" t="s">
        <v>1370</v>
      </c>
      <c r="E77" s="32">
        <f>Source!BZ35</f>
        <v>90</v>
      </c>
      <c r="F77" s="35"/>
      <c r="G77" s="34"/>
      <c r="H77" s="32"/>
      <c r="I77" s="35">
        <f>SUM(Q74:Q76)</f>
        <v>1.93</v>
      </c>
      <c r="J77" s="32">
        <f>Source!AT35</f>
        <v>90</v>
      </c>
      <c r="K77" s="35">
        <f>SUM(R74:R76)</f>
        <v>108.53</v>
      </c>
    </row>
    <row r="78" spans="1:29" ht="14.5" x14ac:dyDescent="0.25">
      <c r="A78" s="31"/>
      <c r="B78" s="31"/>
      <c r="C78" s="31" t="s">
        <v>1371</v>
      </c>
      <c r="D78" s="33" t="s">
        <v>1370</v>
      </c>
      <c r="E78" s="32">
        <f>Source!CA35</f>
        <v>46</v>
      </c>
      <c r="F78" s="35"/>
      <c r="G78" s="34"/>
      <c r="H78" s="32"/>
      <c r="I78" s="35">
        <f>SUM(S74:S77)</f>
        <v>0.98</v>
      </c>
      <c r="J78" s="32">
        <f>Source!AU35</f>
        <v>46</v>
      </c>
      <c r="K78" s="35">
        <f>SUM(T74:T77)</f>
        <v>55.47</v>
      </c>
    </row>
    <row r="79" spans="1:29" ht="14.5" x14ac:dyDescent="0.25">
      <c r="A79" s="39"/>
      <c r="B79" s="39"/>
      <c r="C79" s="39" t="s">
        <v>1372</v>
      </c>
      <c r="D79" s="40" t="s">
        <v>1373</v>
      </c>
      <c r="E79" s="41">
        <f>Source!AQ34</f>
        <v>39</v>
      </c>
      <c r="F79" s="42"/>
      <c r="G79" s="43" t="s">
        <v>1366</v>
      </c>
      <c r="H79" s="41">
        <f>Source!AV35</f>
        <v>1.0469999999999999</v>
      </c>
      <c r="I79" s="42">
        <f>Source!U34</f>
        <v>0.14699879999999999</v>
      </c>
      <c r="J79" s="41"/>
      <c r="K79" s="42"/>
    </row>
    <row r="80" spans="1:29" ht="14" x14ac:dyDescent="0.25">
      <c r="C80" s="44" t="s">
        <v>1374</v>
      </c>
      <c r="H80" s="68">
        <f>I76+I77+I78+0-0-0</f>
        <v>5.0500000000000007</v>
      </c>
      <c r="I80" s="68"/>
      <c r="J80" s="68">
        <f>K76+K77+K78+0-0-0</f>
        <v>284.59000000000003</v>
      </c>
      <c r="K80" s="68"/>
    </row>
    <row r="81" spans="1:29" ht="14" hidden="1" x14ac:dyDescent="0.25">
      <c r="C81" s="44" t="s">
        <v>1375</v>
      </c>
      <c r="H81" s="65">
        <f>0+0</f>
        <v>0</v>
      </c>
      <c r="I81" s="65"/>
      <c r="J81" s="65">
        <f>0+0</f>
        <v>0</v>
      </c>
      <c r="K81" s="65"/>
    </row>
    <row r="82" spans="1:29" ht="14" x14ac:dyDescent="0.25">
      <c r="C82" s="44" t="s">
        <v>1376</v>
      </c>
      <c r="H82" s="65">
        <f>I76+I77+I78+0</f>
        <v>5.0500000000000007</v>
      </c>
      <c r="I82" s="65"/>
      <c r="J82" s="65">
        <f>K76+K77+K78+0</f>
        <v>284.59000000000003</v>
      </c>
      <c r="K82" s="65"/>
      <c r="O82" s="45">
        <f>I76+I77+I78+0</f>
        <v>5.0500000000000007</v>
      </c>
      <c r="P82" s="45">
        <f>K76+K77+K78+0</f>
        <v>284.59000000000003</v>
      </c>
    </row>
    <row r="84" spans="1:29" ht="42" x14ac:dyDescent="0.25">
      <c r="A84" s="31">
        <v>5</v>
      </c>
      <c r="B84" s="31" t="str">
        <f>Source!F36</f>
        <v>4.10-19-6</v>
      </c>
      <c r="C84" s="31" t="s">
        <v>50</v>
      </c>
      <c r="D84" s="33" t="str">
        <f>Source!H36</f>
        <v>1  ШТ.</v>
      </c>
      <c r="E84" s="32">
        <f>Source!I36</f>
        <v>4</v>
      </c>
      <c r="F84" s="35"/>
      <c r="G84" s="34"/>
      <c r="H84" s="32"/>
      <c r="I84" s="35"/>
      <c r="J84" s="32"/>
      <c r="K84" s="35"/>
      <c r="Q84">
        <f>Source!X36</f>
        <v>190.33</v>
      </c>
      <c r="R84">
        <f>Source!X37</f>
        <v>10725.2</v>
      </c>
      <c r="S84">
        <f>Source!Y36</f>
        <v>97.28</v>
      </c>
      <c r="T84">
        <f>Source!Y37</f>
        <v>5481.77</v>
      </c>
      <c r="U84">
        <f>ROUND((175/100)*ROUND(Source!R36, 2), 2)</f>
        <v>13.32</v>
      </c>
      <c r="V84">
        <f>ROUND((0/100)*ROUND(Source!R37, 2), 2)</f>
        <v>0</v>
      </c>
      <c r="AC84">
        <v>0</v>
      </c>
    </row>
    <row r="85" spans="1:29" x14ac:dyDescent="0.25">
      <c r="C85" s="36" t="str">
        <f>"Объем: "&amp;Source!I36&amp;"=1+"&amp;"3"</f>
        <v>Объем: 4=1+3</v>
      </c>
    </row>
    <row r="86" spans="1:29" ht="14.5" x14ac:dyDescent="0.25">
      <c r="A86" s="31"/>
      <c r="B86" s="31"/>
      <c r="C86" s="31" t="s">
        <v>1365</v>
      </c>
      <c r="D86" s="33"/>
      <c r="E86" s="32"/>
      <c r="F86" s="35">
        <f>Source!AO36</f>
        <v>135.22</v>
      </c>
      <c r="G86" s="37" t="s">
        <v>1366</v>
      </c>
      <c r="H86" s="32">
        <f>Source!AV37</f>
        <v>1.0469999999999999</v>
      </c>
      <c r="I86" s="35">
        <f>Source!S36</f>
        <v>203.87</v>
      </c>
      <c r="J86" s="32">
        <f>IF(Source!BA37&lt;&gt; 0, Source!BA37, 1)</f>
        <v>56.35</v>
      </c>
      <c r="K86" s="35">
        <f>Source!S37</f>
        <v>11488.07</v>
      </c>
    </row>
    <row r="87" spans="1:29" ht="14.5" x14ac:dyDescent="0.25">
      <c r="A87" s="31"/>
      <c r="B87" s="31"/>
      <c r="C87" s="31" t="s">
        <v>1367</v>
      </c>
      <c r="D87" s="33"/>
      <c r="E87" s="32"/>
      <c r="F87" s="35">
        <f>Source!AM36</f>
        <v>45.93</v>
      </c>
      <c r="G87" s="37" t="s">
        <v>1366</v>
      </c>
      <c r="H87" s="32">
        <f>Source!AV37</f>
        <v>1.0469999999999999</v>
      </c>
      <c r="I87" s="35">
        <f>Source!Q36</f>
        <v>69.25</v>
      </c>
      <c r="J87" s="32">
        <f>IF(Source!BB37&lt;&gt; 0, Source!BB37, 1)</f>
        <v>16.16</v>
      </c>
      <c r="K87" s="35">
        <f>Source!Q37</f>
        <v>1119.08</v>
      </c>
    </row>
    <row r="88" spans="1:29" ht="14.5" x14ac:dyDescent="0.25">
      <c r="A88" s="31"/>
      <c r="B88" s="31"/>
      <c r="C88" s="31" t="s">
        <v>1368</v>
      </c>
      <c r="D88" s="33"/>
      <c r="E88" s="32"/>
      <c r="F88" s="35">
        <f>Source!AN36</f>
        <v>5.05</v>
      </c>
      <c r="G88" s="37" t="s">
        <v>1366</v>
      </c>
      <c r="H88" s="32">
        <f>Source!AV37</f>
        <v>1.0469999999999999</v>
      </c>
      <c r="I88" s="38">
        <f>Source!R36</f>
        <v>7.61</v>
      </c>
      <c r="J88" s="32">
        <f>IF(Source!BS37&lt;&gt; 0, Source!BS37, 1)</f>
        <v>56.35</v>
      </c>
      <c r="K88" s="38">
        <f>Source!R37</f>
        <v>428.82</v>
      </c>
    </row>
    <row r="89" spans="1:29" ht="14.5" x14ac:dyDescent="0.25">
      <c r="A89" s="31"/>
      <c r="B89" s="31"/>
      <c r="C89" s="31" t="s">
        <v>1369</v>
      </c>
      <c r="D89" s="33" t="s">
        <v>1370</v>
      </c>
      <c r="E89" s="32">
        <f>Source!BZ37</f>
        <v>90</v>
      </c>
      <c r="F89" s="35"/>
      <c r="G89" s="34"/>
      <c r="H89" s="32"/>
      <c r="I89" s="35">
        <f>SUM(Q84:Q88)</f>
        <v>190.33</v>
      </c>
      <c r="J89" s="32">
        <f>Source!AT37</f>
        <v>90</v>
      </c>
      <c r="K89" s="35">
        <f>SUM(R84:R88)</f>
        <v>10725.2</v>
      </c>
    </row>
    <row r="90" spans="1:29" ht="14.5" x14ac:dyDescent="0.25">
      <c r="A90" s="31"/>
      <c r="B90" s="31"/>
      <c r="C90" s="31" t="s">
        <v>1371</v>
      </c>
      <c r="D90" s="33" t="s">
        <v>1370</v>
      </c>
      <c r="E90" s="32">
        <f>Source!CA37</f>
        <v>46</v>
      </c>
      <c r="F90" s="35"/>
      <c r="G90" s="34"/>
      <c r="H90" s="32"/>
      <c r="I90" s="35">
        <f>SUM(S84:S89)</f>
        <v>97.28</v>
      </c>
      <c r="J90" s="32">
        <f>Source!AU37</f>
        <v>46</v>
      </c>
      <c r="K90" s="35">
        <f>SUM(T84:T89)</f>
        <v>5481.77</v>
      </c>
    </row>
    <row r="91" spans="1:29" ht="14.5" x14ac:dyDescent="0.25">
      <c r="A91" s="39"/>
      <c r="B91" s="39"/>
      <c r="C91" s="39" t="s">
        <v>1372</v>
      </c>
      <c r="D91" s="40" t="s">
        <v>1373</v>
      </c>
      <c r="E91" s="41">
        <f>Source!AQ36</f>
        <v>9.3000000000000007</v>
      </c>
      <c r="F91" s="42"/>
      <c r="G91" s="43" t="s">
        <v>1366</v>
      </c>
      <c r="H91" s="41">
        <f>Source!AV37</f>
        <v>1.0469999999999999</v>
      </c>
      <c r="I91" s="42">
        <f>Source!U36</f>
        <v>14.021423999999998</v>
      </c>
      <c r="J91" s="41"/>
      <c r="K91" s="42"/>
    </row>
    <row r="92" spans="1:29" ht="14" x14ac:dyDescent="0.25">
      <c r="C92" s="44" t="s">
        <v>1374</v>
      </c>
      <c r="H92" s="68">
        <f>I86+I87+I89+I90+0-0-0</f>
        <v>560.73</v>
      </c>
      <c r="I92" s="68"/>
      <c r="J92" s="68">
        <f>K86+K87+K89+K90+0-0-0</f>
        <v>28814.12</v>
      </c>
      <c r="K92" s="68"/>
    </row>
    <row r="93" spans="1:29" ht="14" hidden="1" x14ac:dyDescent="0.25">
      <c r="C93" s="44" t="s">
        <v>1375</v>
      </c>
      <c r="H93" s="65">
        <f>0+0</f>
        <v>0</v>
      </c>
      <c r="I93" s="65"/>
      <c r="J93" s="65">
        <f>0+0</f>
        <v>0</v>
      </c>
      <c r="K93" s="65"/>
    </row>
    <row r="94" spans="1:29" ht="14" x14ac:dyDescent="0.25">
      <c r="C94" s="44" t="s">
        <v>1376</v>
      </c>
      <c r="H94" s="65">
        <f>I86+I87+I89+I90+0</f>
        <v>560.73</v>
      </c>
      <c r="I94" s="65"/>
      <c r="J94" s="65">
        <f>K86+K87+K89+K90+0</f>
        <v>28814.12</v>
      </c>
      <c r="K94" s="65"/>
      <c r="O94" s="45">
        <f>I86+I87+I89+I90+0</f>
        <v>560.73</v>
      </c>
      <c r="P94" s="45">
        <f>K86+K87+K89+K90+0</f>
        <v>28814.12</v>
      </c>
    </row>
    <row r="96" spans="1:29" ht="56" x14ac:dyDescent="0.25">
      <c r="A96" s="31">
        <v>6</v>
      </c>
      <c r="B96" s="31" t="str">
        <f>Source!F38</f>
        <v>4.10-181-4</v>
      </c>
      <c r="C96" s="31" t="s">
        <v>53</v>
      </c>
      <c r="D96" s="33" t="str">
        <f>Source!H38</f>
        <v>1  ШТ.</v>
      </c>
      <c r="E96" s="32">
        <f>Source!I38</f>
        <v>3</v>
      </c>
      <c r="F96" s="35"/>
      <c r="G96" s="34"/>
      <c r="H96" s="32"/>
      <c r="I96" s="35"/>
      <c r="J96" s="32"/>
      <c r="K96" s="35"/>
      <c r="Q96">
        <f>Source!X38</f>
        <v>37.74</v>
      </c>
      <c r="R96">
        <f>Source!X39</f>
        <v>2126.48</v>
      </c>
      <c r="S96">
        <f>Source!Y38</f>
        <v>19.29</v>
      </c>
      <c r="T96">
        <f>Source!Y39</f>
        <v>1086.8699999999999</v>
      </c>
      <c r="U96">
        <f>ROUND((175/100)*ROUND(Source!R38, 2), 2)</f>
        <v>0</v>
      </c>
      <c r="V96">
        <f>ROUND((0/100)*ROUND(Source!R39, 2), 2)</f>
        <v>0</v>
      </c>
      <c r="AC96">
        <v>0</v>
      </c>
    </row>
    <row r="97" spans="1:29" ht="14.5" x14ac:dyDescent="0.25">
      <c r="A97" s="31"/>
      <c r="B97" s="31"/>
      <c r="C97" s="31" t="s">
        <v>1365</v>
      </c>
      <c r="D97" s="33"/>
      <c r="E97" s="32"/>
      <c r="F97" s="35">
        <f>Source!AO38</f>
        <v>36.39</v>
      </c>
      <c r="G97" s="37" t="s">
        <v>1366</v>
      </c>
      <c r="H97" s="32">
        <f>Source!AV39</f>
        <v>1.0669999999999999</v>
      </c>
      <c r="I97" s="35">
        <f>Source!S38</f>
        <v>41.93</v>
      </c>
      <c r="J97" s="32">
        <f>IF(Source!BA39&lt;&gt; 0, Source!BA39, 1)</f>
        <v>56.35</v>
      </c>
      <c r="K97" s="35">
        <f>Source!S39</f>
        <v>2362.7600000000002</v>
      </c>
    </row>
    <row r="98" spans="1:29" ht="14.5" x14ac:dyDescent="0.25">
      <c r="A98" s="31"/>
      <c r="B98" s="31"/>
      <c r="C98" s="31" t="s">
        <v>1367</v>
      </c>
      <c r="D98" s="33"/>
      <c r="E98" s="32"/>
      <c r="F98" s="35">
        <f>Source!AM38</f>
        <v>2.41</v>
      </c>
      <c r="G98" s="37" t="s">
        <v>1366</v>
      </c>
      <c r="H98" s="32">
        <f>Source!AV39</f>
        <v>1.0669999999999999</v>
      </c>
      <c r="I98" s="35">
        <f>Source!Q38</f>
        <v>2.78</v>
      </c>
      <c r="J98" s="32">
        <f>IF(Source!BB39&lt;&gt; 0, Source!BB39, 1)</f>
        <v>9.35</v>
      </c>
      <c r="K98" s="35">
        <f>Source!Q39</f>
        <v>25.99</v>
      </c>
    </row>
    <row r="99" spans="1:29" ht="14.5" x14ac:dyDescent="0.25">
      <c r="A99" s="31"/>
      <c r="B99" s="31"/>
      <c r="C99" s="31" t="s">
        <v>1369</v>
      </c>
      <c r="D99" s="33" t="s">
        <v>1370</v>
      </c>
      <c r="E99" s="32">
        <f>Source!BZ39</f>
        <v>90</v>
      </c>
      <c r="F99" s="35"/>
      <c r="G99" s="34"/>
      <c r="H99" s="32"/>
      <c r="I99" s="35">
        <f>SUM(Q96:Q98)</f>
        <v>37.74</v>
      </c>
      <c r="J99" s="32">
        <f>Source!AT39</f>
        <v>90</v>
      </c>
      <c r="K99" s="35">
        <f>SUM(R96:R98)</f>
        <v>2126.48</v>
      </c>
    </row>
    <row r="100" spans="1:29" ht="14.5" x14ac:dyDescent="0.25">
      <c r="A100" s="31"/>
      <c r="B100" s="31"/>
      <c r="C100" s="31" t="s">
        <v>1371</v>
      </c>
      <c r="D100" s="33" t="s">
        <v>1370</v>
      </c>
      <c r="E100" s="32">
        <f>Source!CA39</f>
        <v>46</v>
      </c>
      <c r="F100" s="35"/>
      <c r="G100" s="34"/>
      <c r="H100" s="32"/>
      <c r="I100" s="35">
        <f>SUM(S96:S99)</f>
        <v>19.29</v>
      </c>
      <c r="J100" s="32">
        <f>Source!AU39</f>
        <v>46</v>
      </c>
      <c r="K100" s="35">
        <f>SUM(T96:T99)</f>
        <v>1086.8699999999999</v>
      </c>
    </row>
    <row r="101" spans="1:29" ht="14.5" x14ac:dyDescent="0.25">
      <c r="A101" s="39"/>
      <c r="B101" s="39"/>
      <c r="C101" s="39" t="s">
        <v>1372</v>
      </c>
      <c r="D101" s="40" t="s">
        <v>1373</v>
      </c>
      <c r="E101" s="41">
        <f>Source!AQ38</f>
        <v>1.87</v>
      </c>
      <c r="F101" s="42"/>
      <c r="G101" s="43" t="s">
        <v>1366</v>
      </c>
      <c r="H101" s="41">
        <f>Source!AV39</f>
        <v>1.0669999999999999</v>
      </c>
      <c r="I101" s="42">
        <f>Source!U38</f>
        <v>2.1549131999999998</v>
      </c>
      <c r="J101" s="41"/>
      <c r="K101" s="42"/>
    </row>
    <row r="102" spans="1:29" ht="14" x14ac:dyDescent="0.25">
      <c r="C102" s="44" t="s">
        <v>1374</v>
      </c>
      <c r="H102" s="68">
        <f>I97+I98+I99+I100+0-0-0</f>
        <v>101.74000000000001</v>
      </c>
      <c r="I102" s="68"/>
      <c r="J102" s="68">
        <f>K97+K98+K99+K100+0-0-0</f>
        <v>5602.0999999999995</v>
      </c>
      <c r="K102" s="68"/>
    </row>
    <row r="103" spans="1:29" ht="14" hidden="1" x14ac:dyDescent="0.25">
      <c r="C103" s="44" t="s">
        <v>1375</v>
      </c>
      <c r="H103" s="65">
        <f>0+0</f>
        <v>0</v>
      </c>
      <c r="I103" s="65"/>
      <c r="J103" s="65">
        <f>0+0</f>
        <v>0</v>
      </c>
      <c r="K103" s="65"/>
    </row>
    <row r="104" spans="1:29" ht="14" x14ac:dyDescent="0.25">
      <c r="C104" s="44" t="s">
        <v>1376</v>
      </c>
      <c r="H104" s="65">
        <f>I97+I98+I99+I100+0</f>
        <v>101.74000000000001</v>
      </c>
      <c r="I104" s="65"/>
      <c r="J104" s="65">
        <f>K97+K98+K99+K100+0</f>
        <v>5602.0999999999995</v>
      </c>
      <c r="K104" s="65"/>
      <c r="O104" s="45">
        <f>I97+I98+I99+I100+0</f>
        <v>101.74000000000001</v>
      </c>
      <c r="P104" s="45">
        <f>K97+K98+K99+K100+0</f>
        <v>5602.0999999999995</v>
      </c>
    </row>
    <row r="106" spans="1:29" ht="42" x14ac:dyDescent="0.25">
      <c r="A106" s="31">
        <v>7</v>
      </c>
      <c r="B106" s="31" t="str">
        <f>Source!F40</f>
        <v>4.10-32-2</v>
      </c>
      <c r="C106" s="31" t="s">
        <v>59</v>
      </c>
      <c r="D106" s="33" t="str">
        <f>Source!H40</f>
        <v>1  ШТ.</v>
      </c>
      <c r="E106" s="32">
        <f>Source!I40</f>
        <v>5</v>
      </c>
      <c r="F106" s="35"/>
      <c r="G106" s="34"/>
      <c r="H106" s="32"/>
      <c r="I106" s="35"/>
      <c r="J106" s="32"/>
      <c r="K106" s="35"/>
      <c r="Q106">
        <f>Source!X40</f>
        <v>265.64</v>
      </c>
      <c r="R106">
        <f>Source!X41</f>
        <v>14969.04</v>
      </c>
      <c r="S106">
        <f>Source!Y40</f>
        <v>135.77000000000001</v>
      </c>
      <c r="T106">
        <f>Source!Y41</f>
        <v>7650.84</v>
      </c>
      <c r="U106">
        <f>ROUND((175/100)*ROUND(Source!R40, 2), 2)</f>
        <v>22.45</v>
      </c>
      <c r="V106">
        <f>ROUND((0/100)*ROUND(Source!R41, 2), 2)</f>
        <v>0</v>
      </c>
      <c r="AC106">
        <v>0</v>
      </c>
    </row>
    <row r="107" spans="1:29" x14ac:dyDescent="0.25">
      <c r="C107" s="36" t="str">
        <f>"Объем: "&amp;Source!I40&amp;"=1+"&amp;"4"</f>
        <v>Объем: 5=1+4</v>
      </c>
    </row>
    <row r="108" spans="1:29" ht="14.5" x14ac:dyDescent="0.25">
      <c r="A108" s="31"/>
      <c r="B108" s="31"/>
      <c r="C108" s="31" t="s">
        <v>1365</v>
      </c>
      <c r="D108" s="33"/>
      <c r="E108" s="32"/>
      <c r="F108" s="35">
        <f>Source!AO40</f>
        <v>149.81</v>
      </c>
      <c r="G108" s="37" t="s">
        <v>1366</v>
      </c>
      <c r="H108" s="32">
        <f>Source!AV41</f>
        <v>1.0469999999999999</v>
      </c>
      <c r="I108" s="35">
        <f>Source!S40</f>
        <v>282.33</v>
      </c>
      <c r="J108" s="32">
        <f>IF(Source!BA41&lt;&gt; 0, Source!BA41, 1)</f>
        <v>56.35</v>
      </c>
      <c r="K108" s="35">
        <f>Source!S41</f>
        <v>15909.3</v>
      </c>
    </row>
    <row r="109" spans="1:29" ht="14.5" x14ac:dyDescent="0.25">
      <c r="A109" s="31"/>
      <c r="B109" s="31"/>
      <c r="C109" s="31" t="s">
        <v>1367</v>
      </c>
      <c r="D109" s="33"/>
      <c r="E109" s="32"/>
      <c r="F109" s="35">
        <f>Source!AM40</f>
        <v>63.24</v>
      </c>
      <c r="G109" s="37" t="s">
        <v>1366</v>
      </c>
      <c r="H109" s="32">
        <f>Source!AV41</f>
        <v>1.0469999999999999</v>
      </c>
      <c r="I109" s="35">
        <f>Source!Q40</f>
        <v>119.18</v>
      </c>
      <c r="J109" s="32">
        <f>IF(Source!BB41&lt;&gt; 0, Source!BB41, 1)</f>
        <v>16.04</v>
      </c>
      <c r="K109" s="35">
        <f>Source!Q41</f>
        <v>1911.65</v>
      </c>
    </row>
    <row r="110" spans="1:29" ht="14.5" x14ac:dyDescent="0.25">
      <c r="A110" s="31"/>
      <c r="B110" s="31"/>
      <c r="C110" s="31" t="s">
        <v>1368</v>
      </c>
      <c r="D110" s="33"/>
      <c r="E110" s="32"/>
      <c r="F110" s="35">
        <f>Source!AN40</f>
        <v>6.81</v>
      </c>
      <c r="G110" s="37" t="s">
        <v>1366</v>
      </c>
      <c r="H110" s="32">
        <f>Source!AV41</f>
        <v>1.0469999999999999</v>
      </c>
      <c r="I110" s="38">
        <f>Source!R40</f>
        <v>12.83</v>
      </c>
      <c r="J110" s="32">
        <f>IF(Source!BS41&lt;&gt; 0, Source!BS41, 1)</f>
        <v>56.35</v>
      </c>
      <c r="K110" s="38">
        <f>Source!R41</f>
        <v>722.97</v>
      </c>
    </row>
    <row r="111" spans="1:29" ht="14.5" x14ac:dyDescent="0.25">
      <c r="A111" s="31"/>
      <c r="B111" s="31"/>
      <c r="C111" s="31" t="s">
        <v>1369</v>
      </c>
      <c r="D111" s="33" t="s">
        <v>1370</v>
      </c>
      <c r="E111" s="32">
        <f>Source!BZ41</f>
        <v>90</v>
      </c>
      <c r="F111" s="35"/>
      <c r="G111" s="34"/>
      <c r="H111" s="32"/>
      <c r="I111" s="35">
        <f>SUM(Q106:Q110)</f>
        <v>265.64</v>
      </c>
      <c r="J111" s="32">
        <f>Source!AT41</f>
        <v>90</v>
      </c>
      <c r="K111" s="35">
        <f>SUM(R106:R110)</f>
        <v>14969.04</v>
      </c>
    </row>
    <row r="112" spans="1:29" ht="14.5" x14ac:dyDescent="0.25">
      <c r="A112" s="31"/>
      <c r="B112" s="31"/>
      <c r="C112" s="31" t="s">
        <v>1371</v>
      </c>
      <c r="D112" s="33" t="s">
        <v>1370</v>
      </c>
      <c r="E112" s="32">
        <f>Source!CA41</f>
        <v>46</v>
      </c>
      <c r="F112" s="35"/>
      <c r="G112" s="34"/>
      <c r="H112" s="32"/>
      <c r="I112" s="35">
        <f>SUM(S106:S111)</f>
        <v>135.77000000000001</v>
      </c>
      <c r="J112" s="32">
        <f>Source!AU41</f>
        <v>46</v>
      </c>
      <c r="K112" s="35">
        <f>SUM(T106:T111)</f>
        <v>7650.84</v>
      </c>
    </row>
    <row r="113" spans="1:29" ht="14.5" x14ac:dyDescent="0.25">
      <c r="A113" s="39"/>
      <c r="B113" s="39"/>
      <c r="C113" s="39" t="s">
        <v>1372</v>
      </c>
      <c r="D113" s="40" t="s">
        <v>1373</v>
      </c>
      <c r="E113" s="41">
        <f>Source!AQ40</f>
        <v>13.4</v>
      </c>
      <c r="F113" s="42"/>
      <c r="G113" s="43" t="s">
        <v>1366</v>
      </c>
      <c r="H113" s="41">
        <f>Source!AV41</f>
        <v>1.0469999999999999</v>
      </c>
      <c r="I113" s="42">
        <f>Source!U40</f>
        <v>25.253639999999994</v>
      </c>
      <c r="J113" s="41"/>
      <c r="K113" s="42"/>
    </row>
    <row r="114" spans="1:29" ht="14" x14ac:dyDescent="0.25">
      <c r="C114" s="44" t="s">
        <v>1374</v>
      </c>
      <c r="H114" s="68">
        <f>I108+I109+I111+I112+0-0-0</f>
        <v>802.92</v>
      </c>
      <c r="I114" s="68"/>
      <c r="J114" s="68">
        <f>K108+K109+K111+K112+0-0-0</f>
        <v>40440.83</v>
      </c>
      <c r="K114" s="68"/>
    </row>
    <row r="115" spans="1:29" ht="14" hidden="1" x14ac:dyDescent="0.25">
      <c r="C115" s="44" t="s">
        <v>1375</v>
      </c>
      <c r="H115" s="65">
        <f>0+0</f>
        <v>0</v>
      </c>
      <c r="I115" s="65"/>
      <c r="J115" s="65">
        <f>0+0</f>
        <v>0</v>
      </c>
      <c r="K115" s="65"/>
    </row>
    <row r="116" spans="1:29" ht="14" x14ac:dyDescent="0.25">
      <c r="C116" s="44" t="s">
        <v>1376</v>
      </c>
      <c r="H116" s="65">
        <f>I108+I109+I111+I112+0</f>
        <v>802.92</v>
      </c>
      <c r="I116" s="65"/>
      <c r="J116" s="65">
        <f>K108+K109+K111+K112+0</f>
        <v>40440.83</v>
      </c>
      <c r="K116" s="65"/>
      <c r="O116" s="45">
        <f>I108+I109+I111+I112+0</f>
        <v>802.92</v>
      </c>
      <c r="P116" s="45">
        <f>K108+K109+K111+K112+0</f>
        <v>40440.83</v>
      </c>
    </row>
    <row r="118" spans="1:29" ht="28" x14ac:dyDescent="0.25">
      <c r="A118" s="31">
        <v>8</v>
      </c>
      <c r="B118" s="31" t="str">
        <f>Source!F42</f>
        <v>6.67-7-1</v>
      </c>
      <c r="C118" s="31" t="s">
        <v>63</v>
      </c>
      <c r="D118" s="33" t="str">
        <f>Source!H42</f>
        <v>100 шт.</v>
      </c>
      <c r="E118" s="32">
        <f>Source!I42</f>
        <v>2.2200000000000002</v>
      </c>
      <c r="F118" s="35"/>
      <c r="G118" s="34"/>
      <c r="H118" s="32"/>
      <c r="I118" s="35"/>
      <c r="J118" s="32"/>
      <c r="K118" s="35"/>
      <c r="Q118">
        <f>Source!X42</f>
        <v>151.47999999999999</v>
      </c>
      <c r="R118">
        <f>Source!X43</f>
        <v>8535.82</v>
      </c>
      <c r="S118">
        <f>Source!Y42</f>
        <v>79.900000000000006</v>
      </c>
      <c r="T118">
        <f>Source!Y43</f>
        <v>4502.41</v>
      </c>
      <c r="U118">
        <f>ROUND((175/100)*ROUND(Source!R42, 2), 2)</f>
        <v>0</v>
      </c>
      <c r="V118">
        <f>ROUND((0/100)*ROUND(Source!R43, 2), 2)</f>
        <v>0</v>
      </c>
      <c r="AC118">
        <v>0</v>
      </c>
    </row>
    <row r="119" spans="1:29" x14ac:dyDescent="0.25">
      <c r="C119" s="36" t="str">
        <f>"Объем: "&amp;Source!I42&amp;"=(51+"&amp;"43+"&amp;"128)/"&amp;"100"</f>
        <v>Объем: 2,22=(51+43+128)/100</v>
      </c>
    </row>
    <row r="120" spans="1:29" ht="14.5" x14ac:dyDescent="0.25">
      <c r="A120" s="31"/>
      <c r="B120" s="31"/>
      <c r="C120" s="31" t="s">
        <v>1365</v>
      </c>
      <c r="D120" s="33"/>
      <c r="E120" s="32"/>
      <c r="F120" s="35">
        <f>Source!AO42</f>
        <v>59.68</v>
      </c>
      <c r="G120" s="37" t="s">
        <v>175</v>
      </c>
      <c r="H120" s="32">
        <f>Source!AV43</f>
        <v>1.0469999999999999</v>
      </c>
      <c r="I120" s="35">
        <f>Source!S42</f>
        <v>166.46</v>
      </c>
      <c r="J120" s="32">
        <f>IF(Source!BA43&lt;&gt; 0, Source!BA43, 1)</f>
        <v>56.35</v>
      </c>
      <c r="K120" s="35">
        <f>Source!S43</f>
        <v>9380.02</v>
      </c>
    </row>
    <row r="121" spans="1:29" ht="14.5" x14ac:dyDescent="0.25">
      <c r="A121" s="31"/>
      <c r="B121" s="31"/>
      <c r="C121" s="31" t="s">
        <v>1369</v>
      </c>
      <c r="D121" s="33" t="s">
        <v>1370</v>
      </c>
      <c r="E121" s="32">
        <f>Source!BZ43</f>
        <v>91</v>
      </c>
      <c r="F121" s="35"/>
      <c r="G121" s="34"/>
      <c r="H121" s="32"/>
      <c r="I121" s="35">
        <f>SUM(Q118:Q120)</f>
        <v>151.47999999999999</v>
      </c>
      <c r="J121" s="32">
        <f>Source!AT43</f>
        <v>91</v>
      </c>
      <c r="K121" s="35">
        <f>SUM(R118:R120)</f>
        <v>8535.82</v>
      </c>
    </row>
    <row r="122" spans="1:29" ht="14.5" x14ac:dyDescent="0.25">
      <c r="A122" s="31"/>
      <c r="B122" s="31"/>
      <c r="C122" s="31" t="s">
        <v>1371</v>
      </c>
      <c r="D122" s="33" t="s">
        <v>1370</v>
      </c>
      <c r="E122" s="32">
        <f>Source!CA43</f>
        <v>48</v>
      </c>
      <c r="F122" s="35"/>
      <c r="G122" s="34"/>
      <c r="H122" s="32"/>
      <c r="I122" s="35">
        <f>SUM(S118:S121)</f>
        <v>79.900000000000006</v>
      </c>
      <c r="J122" s="32">
        <f>Source!AU43</f>
        <v>48</v>
      </c>
      <c r="K122" s="35">
        <f>SUM(T118:T121)</f>
        <v>4502.41</v>
      </c>
    </row>
    <row r="123" spans="1:29" ht="14.5" x14ac:dyDescent="0.25">
      <c r="A123" s="39"/>
      <c r="B123" s="39"/>
      <c r="C123" s="39" t="s">
        <v>1372</v>
      </c>
      <c r="D123" s="40" t="s">
        <v>1373</v>
      </c>
      <c r="E123" s="41">
        <f>Source!AQ42</f>
        <v>5.84</v>
      </c>
      <c r="F123" s="42"/>
      <c r="G123" s="43" t="s">
        <v>175</v>
      </c>
      <c r="H123" s="41">
        <f>Source!AV43</f>
        <v>1.0469999999999999</v>
      </c>
      <c r="I123" s="42">
        <f>Source!U42</f>
        <v>16.288974720000002</v>
      </c>
      <c r="J123" s="41"/>
      <c r="K123" s="42"/>
    </row>
    <row r="124" spans="1:29" ht="14" x14ac:dyDescent="0.25">
      <c r="C124" s="44" t="s">
        <v>1374</v>
      </c>
      <c r="H124" s="68">
        <f>I120+I121+I122+0-0-0</f>
        <v>397.84000000000003</v>
      </c>
      <c r="I124" s="68"/>
      <c r="J124" s="68">
        <f>K120+K121+K122+0-0-0</f>
        <v>22418.25</v>
      </c>
      <c r="K124" s="68"/>
    </row>
    <row r="125" spans="1:29" ht="14" hidden="1" x14ac:dyDescent="0.25">
      <c r="C125" s="44" t="s">
        <v>1375</v>
      </c>
      <c r="H125" s="65">
        <f>0+0</f>
        <v>0</v>
      </c>
      <c r="I125" s="65"/>
      <c r="J125" s="65">
        <f>0+0</f>
        <v>0</v>
      </c>
      <c r="K125" s="65"/>
    </row>
    <row r="126" spans="1:29" ht="14" x14ac:dyDescent="0.25">
      <c r="C126" s="44" t="s">
        <v>1376</v>
      </c>
      <c r="H126" s="65">
        <f>I120+I121+I122+0</f>
        <v>397.84000000000003</v>
      </c>
      <c r="I126" s="65"/>
      <c r="J126" s="65">
        <f>K120+K121+K122+0</f>
        <v>22418.25</v>
      </c>
      <c r="K126" s="65"/>
      <c r="O126" s="45">
        <f>I120+I121+I122+0</f>
        <v>397.84000000000003</v>
      </c>
      <c r="P126" s="45">
        <f>K120+K121+K122+0</f>
        <v>22418.25</v>
      </c>
    </row>
    <row r="128" spans="1:29" ht="28" x14ac:dyDescent="0.25">
      <c r="A128" s="31">
        <v>9</v>
      </c>
      <c r="B128" s="31" t="str">
        <f>Source!F44</f>
        <v>4.8-332-1</v>
      </c>
      <c r="C128" s="31" t="s">
        <v>74</v>
      </c>
      <c r="D128" s="33" t="str">
        <f>Source!H44</f>
        <v>100 шт.</v>
      </c>
      <c r="E128" s="32">
        <f>Source!I44</f>
        <v>0.94</v>
      </c>
      <c r="F128" s="35"/>
      <c r="G128" s="34"/>
      <c r="H128" s="32"/>
      <c r="I128" s="35"/>
      <c r="J128" s="32"/>
      <c r="K128" s="35"/>
      <c r="Q128">
        <f>Source!X44</f>
        <v>118.2</v>
      </c>
      <c r="R128">
        <f>Source!X45</f>
        <v>6660.81</v>
      </c>
      <c r="S128">
        <f>Source!Y44</f>
        <v>62.15</v>
      </c>
      <c r="T128">
        <f>Source!Y45</f>
        <v>3502.07</v>
      </c>
      <c r="U128">
        <f>ROUND((175/100)*ROUND(Source!R44, 2), 2)</f>
        <v>0.09</v>
      </c>
      <c r="V128">
        <f>ROUND((0/100)*ROUND(Source!R45, 2), 2)</f>
        <v>0</v>
      </c>
      <c r="AC128">
        <v>0</v>
      </c>
    </row>
    <row r="129" spans="1:29" x14ac:dyDescent="0.25">
      <c r="C129" s="36" t="str">
        <f>"Объем: "&amp;Source!I44&amp;"=94/"&amp;"100"</f>
        <v>Объем: 0,94=94/100</v>
      </c>
    </row>
    <row r="130" spans="1:29" ht="14.5" x14ac:dyDescent="0.25">
      <c r="A130" s="31"/>
      <c r="B130" s="31"/>
      <c r="C130" s="31" t="s">
        <v>1365</v>
      </c>
      <c r="D130" s="33"/>
      <c r="E130" s="32"/>
      <c r="F130" s="35">
        <f>Source!AO44</f>
        <v>343.81</v>
      </c>
      <c r="G130" s="37" t="s">
        <v>1366</v>
      </c>
      <c r="H130" s="32">
        <f>Source!AV45</f>
        <v>1.0469999999999999</v>
      </c>
      <c r="I130" s="35">
        <f>Source!S44</f>
        <v>121.81</v>
      </c>
      <c r="J130" s="32">
        <f>IF(Source!BA45&lt;&gt; 0, Source!BA45, 1)</f>
        <v>56.35</v>
      </c>
      <c r="K130" s="35">
        <f>Source!S45</f>
        <v>6863.99</v>
      </c>
    </row>
    <row r="131" spans="1:29" ht="14.5" x14ac:dyDescent="0.25">
      <c r="A131" s="31"/>
      <c r="B131" s="31"/>
      <c r="C131" s="31" t="s">
        <v>1367</v>
      </c>
      <c r="D131" s="33"/>
      <c r="E131" s="32"/>
      <c r="F131" s="35">
        <f>Source!AM44</f>
        <v>15.17</v>
      </c>
      <c r="G131" s="37" t="s">
        <v>1366</v>
      </c>
      <c r="H131" s="32">
        <f>Source!AV45</f>
        <v>1.0469999999999999</v>
      </c>
      <c r="I131" s="35">
        <f>Source!Q44</f>
        <v>5.37</v>
      </c>
      <c r="J131" s="32">
        <f>IF(Source!BB45&lt;&gt; 0, Source!BB45, 1)</f>
        <v>9.9700000000000006</v>
      </c>
      <c r="K131" s="35">
        <f>Source!Q45</f>
        <v>53.54</v>
      </c>
    </row>
    <row r="132" spans="1:29" ht="14.5" x14ac:dyDescent="0.25">
      <c r="A132" s="31"/>
      <c r="B132" s="31"/>
      <c r="C132" s="31" t="s">
        <v>1368</v>
      </c>
      <c r="D132" s="33"/>
      <c r="E132" s="32"/>
      <c r="F132" s="35">
        <f>Source!AN44</f>
        <v>0.13</v>
      </c>
      <c r="G132" s="37" t="s">
        <v>1366</v>
      </c>
      <c r="H132" s="32">
        <f>Source!AV45</f>
        <v>1.0469999999999999</v>
      </c>
      <c r="I132" s="38">
        <f>Source!R44</f>
        <v>0.05</v>
      </c>
      <c r="J132" s="32">
        <f>IF(Source!BS45&lt;&gt; 0, Source!BS45, 1)</f>
        <v>56.35</v>
      </c>
      <c r="K132" s="38">
        <f>Source!R45</f>
        <v>2.82</v>
      </c>
    </row>
    <row r="133" spans="1:29" ht="14.5" x14ac:dyDescent="0.25">
      <c r="A133" s="31"/>
      <c r="B133" s="31"/>
      <c r="C133" s="31" t="s">
        <v>1369</v>
      </c>
      <c r="D133" s="33" t="s">
        <v>1370</v>
      </c>
      <c r="E133" s="32">
        <f>Source!BZ45</f>
        <v>97</v>
      </c>
      <c r="F133" s="35"/>
      <c r="G133" s="34"/>
      <c r="H133" s="32"/>
      <c r="I133" s="35">
        <f>SUM(Q128:Q132)</f>
        <v>118.2</v>
      </c>
      <c r="J133" s="32">
        <f>Source!AT45</f>
        <v>97</v>
      </c>
      <c r="K133" s="35">
        <f>SUM(R128:R132)</f>
        <v>6660.81</v>
      </c>
    </row>
    <row r="134" spans="1:29" ht="14.5" x14ac:dyDescent="0.25">
      <c r="A134" s="31"/>
      <c r="B134" s="31"/>
      <c r="C134" s="31" t="s">
        <v>1371</v>
      </c>
      <c r="D134" s="33" t="s">
        <v>1370</v>
      </c>
      <c r="E134" s="32">
        <f>Source!CA45</f>
        <v>51</v>
      </c>
      <c r="F134" s="35"/>
      <c r="G134" s="34"/>
      <c r="H134" s="32"/>
      <c r="I134" s="35">
        <f>SUM(S128:S133)</f>
        <v>62.15</v>
      </c>
      <c r="J134" s="32">
        <f>Source!AU45</f>
        <v>51</v>
      </c>
      <c r="K134" s="35">
        <f>SUM(T128:T133)</f>
        <v>3502.07</v>
      </c>
    </row>
    <row r="135" spans="1:29" ht="14.5" x14ac:dyDescent="0.25">
      <c r="A135" s="39"/>
      <c r="B135" s="39"/>
      <c r="C135" s="39" t="s">
        <v>1372</v>
      </c>
      <c r="D135" s="40" t="s">
        <v>1373</v>
      </c>
      <c r="E135" s="41">
        <f>Source!AQ44</f>
        <v>30.75</v>
      </c>
      <c r="F135" s="42"/>
      <c r="G135" s="43" t="s">
        <v>1366</v>
      </c>
      <c r="H135" s="41">
        <f>Source!AV45</f>
        <v>1.0469999999999999</v>
      </c>
      <c r="I135" s="42">
        <f>Source!U44</f>
        <v>10.894872599999998</v>
      </c>
      <c r="J135" s="41"/>
      <c r="K135" s="42"/>
    </row>
    <row r="136" spans="1:29" ht="14" x14ac:dyDescent="0.25">
      <c r="C136" s="44" t="s">
        <v>1374</v>
      </c>
      <c r="H136" s="68">
        <f>I130+I131+I133+I134+0-0-0</f>
        <v>307.52999999999997</v>
      </c>
      <c r="I136" s="68"/>
      <c r="J136" s="68">
        <f>K130+K131+K133+K134+0-0-0</f>
        <v>17080.41</v>
      </c>
      <c r="K136" s="68"/>
    </row>
    <row r="137" spans="1:29" ht="14" hidden="1" x14ac:dyDescent="0.25">
      <c r="C137" s="44" t="s">
        <v>1375</v>
      </c>
      <c r="H137" s="65">
        <f>0+0</f>
        <v>0</v>
      </c>
      <c r="I137" s="65"/>
      <c r="J137" s="65">
        <f>0+0</f>
        <v>0</v>
      </c>
      <c r="K137" s="65"/>
    </row>
    <row r="138" spans="1:29" ht="14" x14ac:dyDescent="0.25">
      <c r="C138" s="44" t="s">
        <v>1376</v>
      </c>
      <c r="H138" s="65">
        <f>I130+I131+I133+I134+0</f>
        <v>307.52999999999997</v>
      </c>
      <c r="I138" s="65"/>
      <c r="J138" s="65">
        <f>K130+K131+K133+K134+0</f>
        <v>17080.41</v>
      </c>
      <c r="K138" s="65"/>
      <c r="O138" s="45">
        <f>I130+I131+I133+I134+0</f>
        <v>307.52999999999997</v>
      </c>
      <c r="P138" s="45">
        <f>K130+K131+K133+K134+0</f>
        <v>17080.41</v>
      </c>
    </row>
    <row r="140" spans="1:29" ht="28" x14ac:dyDescent="0.25">
      <c r="A140" s="31">
        <v>10</v>
      </c>
      <c r="B140" s="31" t="str">
        <f>Source!F46</f>
        <v>4.10-174-1</v>
      </c>
      <c r="C140" s="31" t="s">
        <v>80</v>
      </c>
      <c r="D140" s="33" t="str">
        <f>Source!H46</f>
        <v>10 шт.</v>
      </c>
      <c r="E140" s="32">
        <f>Source!I46</f>
        <v>0.4</v>
      </c>
      <c r="F140" s="35"/>
      <c r="G140" s="34"/>
      <c r="H140" s="32"/>
      <c r="I140" s="35"/>
      <c r="J140" s="32"/>
      <c r="K140" s="35"/>
      <c r="Q140">
        <f>Source!X46</f>
        <v>33.590000000000003</v>
      </c>
      <c r="R140">
        <f>Source!X47</f>
        <v>1892.69</v>
      </c>
      <c r="S140">
        <f>Source!Y46</f>
        <v>17.170000000000002</v>
      </c>
      <c r="T140">
        <f>Source!Y47</f>
        <v>967.38</v>
      </c>
      <c r="U140">
        <f>ROUND((175/100)*ROUND(Source!R46, 2), 2)</f>
        <v>0.04</v>
      </c>
      <c r="V140">
        <f>ROUND((0/100)*ROUND(Source!R47, 2), 2)</f>
        <v>0</v>
      </c>
      <c r="AC140">
        <v>0</v>
      </c>
    </row>
    <row r="141" spans="1:29" x14ac:dyDescent="0.25">
      <c r="C141" s="36" t="str">
        <f>"Объем: "&amp;Source!I46&amp;"=4/"&amp;"10"</f>
        <v>Объем: 0,4=4/10</v>
      </c>
    </row>
    <row r="142" spans="1:29" ht="14.5" x14ac:dyDescent="0.25">
      <c r="A142" s="31"/>
      <c r="B142" s="31"/>
      <c r="C142" s="31" t="s">
        <v>1365</v>
      </c>
      <c r="D142" s="33"/>
      <c r="E142" s="32"/>
      <c r="F142" s="35">
        <f>Source!AO46</f>
        <v>247.42</v>
      </c>
      <c r="G142" s="37" t="s">
        <v>1366</v>
      </c>
      <c r="H142" s="32">
        <f>Source!AV47</f>
        <v>1.0469999999999999</v>
      </c>
      <c r="I142" s="35">
        <f>Source!S46</f>
        <v>37.299999999999997</v>
      </c>
      <c r="J142" s="32">
        <f>IF(Source!BA47&lt;&gt; 0, Source!BA47, 1)</f>
        <v>56.35</v>
      </c>
      <c r="K142" s="35">
        <f>Source!S47</f>
        <v>2101.86</v>
      </c>
    </row>
    <row r="143" spans="1:29" ht="14.5" x14ac:dyDescent="0.25">
      <c r="A143" s="31"/>
      <c r="B143" s="31"/>
      <c r="C143" s="31" t="s">
        <v>1367</v>
      </c>
      <c r="D143" s="33"/>
      <c r="E143" s="32"/>
      <c r="F143" s="35">
        <f>Source!AM46</f>
        <v>2.36</v>
      </c>
      <c r="G143" s="37" t="s">
        <v>1366</v>
      </c>
      <c r="H143" s="32">
        <f>Source!AV47</f>
        <v>1.0469999999999999</v>
      </c>
      <c r="I143" s="35">
        <f>Source!Q46</f>
        <v>0.36</v>
      </c>
      <c r="J143" s="32">
        <f>IF(Source!BB47&lt;&gt; 0, Source!BB47, 1)</f>
        <v>12.21</v>
      </c>
      <c r="K143" s="35">
        <f>Source!Q47</f>
        <v>4.4000000000000004</v>
      </c>
    </row>
    <row r="144" spans="1:29" ht="14.5" x14ac:dyDescent="0.25">
      <c r="A144" s="31"/>
      <c r="B144" s="31"/>
      <c r="C144" s="31" t="s">
        <v>1368</v>
      </c>
      <c r="D144" s="33"/>
      <c r="E144" s="32"/>
      <c r="F144" s="35">
        <f>Source!AN46</f>
        <v>0.13</v>
      </c>
      <c r="G144" s="37" t="s">
        <v>1366</v>
      </c>
      <c r="H144" s="32">
        <f>Source!AV47</f>
        <v>1.0469999999999999</v>
      </c>
      <c r="I144" s="38">
        <f>Source!R46</f>
        <v>0.02</v>
      </c>
      <c r="J144" s="32">
        <f>IF(Source!BS47&lt;&gt; 0, Source!BS47, 1)</f>
        <v>56.35</v>
      </c>
      <c r="K144" s="38">
        <f>Source!R47</f>
        <v>1.1299999999999999</v>
      </c>
    </row>
    <row r="145" spans="1:29" ht="14.5" x14ac:dyDescent="0.25">
      <c r="A145" s="31"/>
      <c r="B145" s="31"/>
      <c r="C145" s="31" t="s">
        <v>1369</v>
      </c>
      <c r="D145" s="33" t="s">
        <v>1370</v>
      </c>
      <c r="E145" s="32">
        <f>Source!BZ47</f>
        <v>90</v>
      </c>
      <c r="F145" s="35"/>
      <c r="G145" s="34"/>
      <c r="H145" s="32"/>
      <c r="I145" s="35">
        <f>SUM(Q140:Q144)</f>
        <v>33.590000000000003</v>
      </c>
      <c r="J145" s="32">
        <f>Source!AT47</f>
        <v>90</v>
      </c>
      <c r="K145" s="35">
        <f>SUM(R140:R144)</f>
        <v>1892.69</v>
      </c>
    </row>
    <row r="146" spans="1:29" ht="14.5" x14ac:dyDescent="0.25">
      <c r="A146" s="31"/>
      <c r="B146" s="31"/>
      <c r="C146" s="31" t="s">
        <v>1371</v>
      </c>
      <c r="D146" s="33" t="s">
        <v>1370</v>
      </c>
      <c r="E146" s="32">
        <f>Source!CA47</f>
        <v>46</v>
      </c>
      <c r="F146" s="35"/>
      <c r="G146" s="34"/>
      <c r="H146" s="32"/>
      <c r="I146" s="35">
        <f>SUM(S140:S145)</f>
        <v>17.170000000000002</v>
      </c>
      <c r="J146" s="32">
        <f>Source!AU47</f>
        <v>46</v>
      </c>
      <c r="K146" s="35">
        <f>SUM(T140:T145)</f>
        <v>967.38</v>
      </c>
    </row>
    <row r="147" spans="1:29" ht="14.5" x14ac:dyDescent="0.25">
      <c r="A147" s="39"/>
      <c r="B147" s="39"/>
      <c r="C147" s="39" t="s">
        <v>1372</v>
      </c>
      <c r="D147" s="40" t="s">
        <v>1373</v>
      </c>
      <c r="E147" s="41">
        <f>Source!AQ46</f>
        <v>15.54</v>
      </c>
      <c r="F147" s="42"/>
      <c r="G147" s="43" t="s">
        <v>1366</v>
      </c>
      <c r="H147" s="41">
        <f>Source!AV47</f>
        <v>1.0469999999999999</v>
      </c>
      <c r="I147" s="42">
        <f>Source!U46</f>
        <v>2.3429347199999997</v>
      </c>
      <c r="J147" s="41"/>
      <c r="K147" s="42"/>
    </row>
    <row r="148" spans="1:29" ht="14" x14ac:dyDescent="0.25">
      <c r="C148" s="44" t="s">
        <v>1374</v>
      </c>
      <c r="H148" s="68">
        <f>I142+I143+I145+I146+0-0-0</f>
        <v>88.42</v>
      </c>
      <c r="I148" s="68"/>
      <c r="J148" s="68">
        <f>K142+K143+K145+K146+0-0-0</f>
        <v>4966.33</v>
      </c>
      <c r="K148" s="68"/>
    </row>
    <row r="149" spans="1:29" ht="14" hidden="1" x14ac:dyDescent="0.25">
      <c r="C149" s="44" t="s">
        <v>1375</v>
      </c>
      <c r="H149" s="65">
        <f>0+0</f>
        <v>0</v>
      </c>
      <c r="I149" s="65"/>
      <c r="J149" s="65">
        <f>0+0</f>
        <v>0</v>
      </c>
      <c r="K149" s="65"/>
    </row>
    <row r="150" spans="1:29" ht="14" x14ac:dyDescent="0.25">
      <c r="C150" s="44" t="s">
        <v>1376</v>
      </c>
      <c r="H150" s="65">
        <f>I142+I143+I145+I146+0</f>
        <v>88.42</v>
      </c>
      <c r="I150" s="65"/>
      <c r="J150" s="65">
        <f>K142+K143+K145+K146+0</f>
        <v>4966.33</v>
      </c>
      <c r="K150" s="65"/>
      <c r="O150" s="45">
        <f>I142+I143+I145+I146+0</f>
        <v>88.42</v>
      </c>
      <c r="P150" s="45">
        <f>K142+K143+K145+K146+0</f>
        <v>4966.33</v>
      </c>
    </row>
    <row r="152" spans="1:29" ht="56" x14ac:dyDescent="0.25">
      <c r="A152" s="31">
        <v>11</v>
      </c>
      <c r="B152" s="31" t="str">
        <f>Source!F48</f>
        <v>4.8-328-1</v>
      </c>
      <c r="C152" s="31" t="s">
        <v>85</v>
      </c>
      <c r="D152" s="33" t="str">
        <f>Source!H48</f>
        <v>100 м</v>
      </c>
      <c r="E152" s="32">
        <f>Source!I48</f>
        <v>221.8</v>
      </c>
      <c r="F152" s="35"/>
      <c r="G152" s="34"/>
      <c r="H152" s="32"/>
      <c r="I152" s="35"/>
      <c r="J152" s="32"/>
      <c r="K152" s="35"/>
      <c r="Q152">
        <f>Source!X48</f>
        <v>5344.02</v>
      </c>
      <c r="R152">
        <f>Source!X49</f>
        <v>301135.59000000003</v>
      </c>
      <c r="S152">
        <f>Source!Y48</f>
        <v>2809.74</v>
      </c>
      <c r="T152">
        <f>Source!Y49</f>
        <v>158329.01999999999</v>
      </c>
      <c r="U152">
        <f>ROUND((175/100)*ROUND(Source!R48, 2), 2)</f>
        <v>43.89</v>
      </c>
      <c r="V152">
        <f>ROUND((0/100)*ROUND(Source!R49, 2), 2)</f>
        <v>0</v>
      </c>
      <c r="AC152">
        <v>0</v>
      </c>
    </row>
    <row r="153" spans="1:29" x14ac:dyDescent="0.25">
      <c r="C153" s="36" t="str">
        <f>"Объем: "&amp;Source!I48&amp;"=22180/"&amp;"100"</f>
        <v>Объем: 221,8=22180/100</v>
      </c>
    </row>
    <row r="154" spans="1:29" ht="14.5" x14ac:dyDescent="0.25">
      <c r="A154" s="31"/>
      <c r="B154" s="31"/>
      <c r="C154" s="31" t="s">
        <v>1365</v>
      </c>
      <c r="D154" s="33"/>
      <c r="E154" s="32"/>
      <c r="F154" s="35">
        <f>Source!AO48</f>
        <v>65.599999999999994</v>
      </c>
      <c r="G154" s="37" t="s">
        <v>1366</v>
      </c>
      <c r="H154" s="32">
        <f>Source!AV49</f>
        <v>1.0469999999999999</v>
      </c>
      <c r="I154" s="35">
        <f>Source!S48</f>
        <v>5484.22</v>
      </c>
      <c r="J154" s="32">
        <f>IF(Source!BA49&lt;&gt; 0, Source!BA49, 1)</f>
        <v>56.35</v>
      </c>
      <c r="K154" s="35">
        <f>Source!S49</f>
        <v>309035.8</v>
      </c>
    </row>
    <row r="155" spans="1:29" ht="14.5" x14ac:dyDescent="0.25">
      <c r="A155" s="31"/>
      <c r="B155" s="31"/>
      <c r="C155" s="31" t="s">
        <v>1367</v>
      </c>
      <c r="D155" s="33"/>
      <c r="E155" s="32"/>
      <c r="F155" s="35">
        <f>Source!AM48</f>
        <v>2.62</v>
      </c>
      <c r="G155" s="37" t="s">
        <v>1366</v>
      </c>
      <c r="H155" s="32">
        <f>Source!AV49</f>
        <v>1.0469999999999999</v>
      </c>
      <c r="I155" s="35">
        <f>Source!Q48</f>
        <v>219.03</v>
      </c>
      <c r="J155" s="32">
        <f>IF(Source!BB49&lt;&gt; 0, Source!BB49, 1)</f>
        <v>15.28</v>
      </c>
      <c r="K155" s="35">
        <f>Source!Q49</f>
        <v>3346.78</v>
      </c>
    </row>
    <row r="156" spans="1:29" ht="14.5" x14ac:dyDescent="0.25">
      <c r="A156" s="31"/>
      <c r="B156" s="31"/>
      <c r="C156" s="31" t="s">
        <v>1368</v>
      </c>
      <c r="D156" s="33"/>
      <c r="E156" s="32"/>
      <c r="F156" s="35">
        <f>Source!AN48</f>
        <v>0.3</v>
      </c>
      <c r="G156" s="37" t="s">
        <v>1366</v>
      </c>
      <c r="H156" s="32">
        <f>Source!AV49</f>
        <v>1.0469999999999999</v>
      </c>
      <c r="I156" s="38">
        <f>Source!R48</f>
        <v>25.08</v>
      </c>
      <c r="J156" s="32">
        <f>IF(Source!BS49&lt;&gt; 0, Source!BS49, 1)</f>
        <v>56.35</v>
      </c>
      <c r="K156" s="38">
        <f>Source!R49</f>
        <v>1413.26</v>
      </c>
    </row>
    <row r="157" spans="1:29" ht="14.5" x14ac:dyDescent="0.25">
      <c r="A157" s="31"/>
      <c r="B157" s="31"/>
      <c r="C157" s="31" t="s">
        <v>1369</v>
      </c>
      <c r="D157" s="33" t="s">
        <v>1370</v>
      </c>
      <c r="E157" s="32">
        <f>Source!BZ49</f>
        <v>97</v>
      </c>
      <c r="F157" s="35"/>
      <c r="G157" s="34"/>
      <c r="H157" s="32"/>
      <c r="I157" s="35">
        <f>SUM(Q152:Q156)</f>
        <v>5344.02</v>
      </c>
      <c r="J157" s="32">
        <f>Source!AT49</f>
        <v>97</v>
      </c>
      <c r="K157" s="35">
        <f>SUM(R152:R156)</f>
        <v>301135.59000000003</v>
      </c>
    </row>
    <row r="158" spans="1:29" ht="14.5" x14ac:dyDescent="0.25">
      <c r="A158" s="31"/>
      <c r="B158" s="31"/>
      <c r="C158" s="31" t="s">
        <v>1371</v>
      </c>
      <c r="D158" s="33" t="s">
        <v>1370</v>
      </c>
      <c r="E158" s="32">
        <f>Source!CA49</f>
        <v>51</v>
      </c>
      <c r="F158" s="35"/>
      <c r="G158" s="34"/>
      <c r="H158" s="32"/>
      <c r="I158" s="35">
        <f>SUM(S152:S157)</f>
        <v>2809.74</v>
      </c>
      <c r="J158" s="32">
        <f>Source!AU49</f>
        <v>51</v>
      </c>
      <c r="K158" s="35">
        <f>SUM(T152:T157)</f>
        <v>158329.01999999999</v>
      </c>
    </row>
    <row r="159" spans="1:29" ht="14.5" x14ac:dyDescent="0.25">
      <c r="A159" s="39"/>
      <c r="B159" s="39"/>
      <c r="C159" s="39" t="s">
        <v>1372</v>
      </c>
      <c r="D159" s="40" t="s">
        <v>1373</v>
      </c>
      <c r="E159" s="41">
        <f>Source!AQ48</f>
        <v>5.29</v>
      </c>
      <c r="F159" s="42"/>
      <c r="G159" s="43" t="s">
        <v>1366</v>
      </c>
      <c r="H159" s="41">
        <f>Source!AV49</f>
        <v>1.0469999999999999</v>
      </c>
      <c r="I159" s="42">
        <f>Source!U48</f>
        <v>442.24852823999998</v>
      </c>
      <c r="J159" s="41"/>
      <c r="K159" s="42"/>
    </row>
    <row r="160" spans="1:29" ht="14" x14ac:dyDescent="0.25">
      <c r="C160" s="44" t="s">
        <v>1374</v>
      </c>
      <c r="H160" s="68">
        <f>I154+I155+I157+I158+0-0-0</f>
        <v>13857.01</v>
      </c>
      <c r="I160" s="68"/>
      <c r="J160" s="68">
        <f>K154+K155+K157+K158+0-0-0</f>
        <v>771847.19000000006</v>
      </c>
      <c r="K160" s="68"/>
    </row>
    <row r="161" spans="1:29" ht="14" hidden="1" x14ac:dyDescent="0.25">
      <c r="C161" s="44" t="s">
        <v>1375</v>
      </c>
      <c r="H161" s="65">
        <f>0+0</f>
        <v>0</v>
      </c>
      <c r="I161" s="65"/>
      <c r="J161" s="65">
        <f>0+0</f>
        <v>0</v>
      </c>
      <c r="K161" s="65"/>
    </row>
    <row r="162" spans="1:29" ht="14" x14ac:dyDescent="0.25">
      <c r="C162" s="44" t="s">
        <v>1376</v>
      </c>
      <c r="H162" s="65">
        <f>I154+I155+I157+I158+0</f>
        <v>13857.01</v>
      </c>
      <c r="I162" s="65"/>
      <c r="J162" s="65">
        <f>K154+K155+K157+K158+0</f>
        <v>771847.19000000006</v>
      </c>
      <c r="K162" s="65"/>
      <c r="O162" s="45">
        <f>I154+I155+I157+I158+0</f>
        <v>13857.01</v>
      </c>
      <c r="P162" s="45">
        <f>K154+K155+K157+K158+0</f>
        <v>771847.19000000006</v>
      </c>
    </row>
    <row r="164" spans="1:29" ht="70" x14ac:dyDescent="0.25">
      <c r="A164" s="31">
        <v>12</v>
      </c>
      <c r="B164" s="31" t="str">
        <f>Source!F52</f>
        <v>4.8-331-2</v>
      </c>
      <c r="C164" s="31" t="s">
        <v>93</v>
      </c>
      <c r="D164" s="33" t="str">
        <f>Source!H52</f>
        <v>100 М ТРАССЫ</v>
      </c>
      <c r="E164" s="32">
        <f>Source!I52</f>
        <v>5.5</v>
      </c>
      <c r="F164" s="35"/>
      <c r="G164" s="34"/>
      <c r="H164" s="32"/>
      <c r="I164" s="35"/>
      <c r="J164" s="32"/>
      <c r="K164" s="35"/>
      <c r="Q164">
        <f>Source!X52</f>
        <v>416.99</v>
      </c>
      <c r="R164">
        <f>Source!X53</f>
        <v>23497.57</v>
      </c>
      <c r="S164">
        <f>Source!Y52</f>
        <v>219.24</v>
      </c>
      <c r="T164">
        <f>Source!Y53</f>
        <v>12354.39</v>
      </c>
      <c r="U164">
        <f>ROUND((175/100)*ROUND(Source!R52, 2), 2)</f>
        <v>4.3600000000000003</v>
      </c>
      <c r="V164">
        <f>ROUND((0/100)*ROUND(Source!R53, 2), 2)</f>
        <v>0</v>
      </c>
      <c r="AC164">
        <v>0</v>
      </c>
    </row>
    <row r="165" spans="1:29" x14ac:dyDescent="0.25">
      <c r="C165" s="36" t="str">
        <f>"Объем: "&amp;Source!I52&amp;"=(450+"&amp;"100)/"&amp;"100"</f>
        <v>Объем: 5,5=(450+100)/100</v>
      </c>
    </row>
    <row r="166" spans="1:29" ht="14.5" x14ac:dyDescent="0.25">
      <c r="A166" s="31"/>
      <c r="B166" s="31"/>
      <c r="C166" s="31" t="s">
        <v>1365</v>
      </c>
      <c r="D166" s="33"/>
      <c r="E166" s="32"/>
      <c r="F166" s="35">
        <f>Source!AO52</f>
        <v>206.17</v>
      </c>
      <c r="G166" s="37" t="s">
        <v>1366</v>
      </c>
      <c r="H166" s="32">
        <f>Source!AV53</f>
        <v>1.0469999999999999</v>
      </c>
      <c r="I166" s="35">
        <f>Source!S52</f>
        <v>427.4</v>
      </c>
      <c r="J166" s="32">
        <f>IF(Source!BA53&lt;&gt; 0, Source!BA53, 1)</f>
        <v>56.35</v>
      </c>
      <c r="K166" s="35">
        <f>Source!S53</f>
        <v>24083.99</v>
      </c>
    </row>
    <row r="167" spans="1:29" ht="14.5" x14ac:dyDescent="0.25">
      <c r="A167" s="31"/>
      <c r="B167" s="31"/>
      <c r="C167" s="31" t="s">
        <v>1367</v>
      </c>
      <c r="D167" s="33"/>
      <c r="E167" s="32"/>
      <c r="F167" s="35">
        <f>Source!AM52</f>
        <v>6.67</v>
      </c>
      <c r="G167" s="37" t="s">
        <v>1366</v>
      </c>
      <c r="H167" s="32">
        <f>Source!AV53</f>
        <v>1.0469999999999999</v>
      </c>
      <c r="I167" s="35">
        <f>Source!Q52</f>
        <v>13.83</v>
      </c>
      <c r="J167" s="32">
        <f>IF(Source!BB53&lt;&gt; 0, Source!BB53, 1)</f>
        <v>18.96</v>
      </c>
      <c r="K167" s="35">
        <f>Source!Q53</f>
        <v>262.22000000000003</v>
      </c>
    </row>
    <row r="168" spans="1:29" ht="14.5" x14ac:dyDescent="0.25">
      <c r="A168" s="31"/>
      <c r="B168" s="31"/>
      <c r="C168" s="31" t="s">
        <v>1368</v>
      </c>
      <c r="D168" s="33"/>
      <c r="E168" s="32"/>
      <c r="F168" s="35">
        <f>Source!AN52</f>
        <v>1.2</v>
      </c>
      <c r="G168" s="37" t="s">
        <v>1366</v>
      </c>
      <c r="H168" s="32">
        <f>Source!AV53</f>
        <v>1.0469999999999999</v>
      </c>
      <c r="I168" s="38">
        <f>Source!R52</f>
        <v>2.4900000000000002</v>
      </c>
      <c r="J168" s="32">
        <f>IF(Source!BS53&lt;&gt; 0, Source!BS53, 1)</f>
        <v>56.35</v>
      </c>
      <c r="K168" s="38">
        <f>Source!R53</f>
        <v>140.31</v>
      </c>
    </row>
    <row r="169" spans="1:29" ht="14.5" x14ac:dyDescent="0.25">
      <c r="A169" s="31"/>
      <c r="B169" s="31"/>
      <c r="C169" s="31" t="s">
        <v>1369</v>
      </c>
      <c r="D169" s="33" t="s">
        <v>1370</v>
      </c>
      <c r="E169" s="32">
        <f>Source!BZ53</f>
        <v>97</v>
      </c>
      <c r="F169" s="35"/>
      <c r="G169" s="34"/>
      <c r="H169" s="32"/>
      <c r="I169" s="35">
        <f>SUM(Q164:Q168)</f>
        <v>416.99</v>
      </c>
      <c r="J169" s="32">
        <f>Source!AT53</f>
        <v>97</v>
      </c>
      <c r="K169" s="35">
        <f>SUM(R164:R168)</f>
        <v>23497.57</v>
      </c>
    </row>
    <row r="170" spans="1:29" ht="14.5" x14ac:dyDescent="0.25">
      <c r="A170" s="31"/>
      <c r="B170" s="31"/>
      <c r="C170" s="31" t="s">
        <v>1371</v>
      </c>
      <c r="D170" s="33" t="s">
        <v>1370</v>
      </c>
      <c r="E170" s="32">
        <f>Source!CA53</f>
        <v>51</v>
      </c>
      <c r="F170" s="35"/>
      <c r="G170" s="34"/>
      <c r="H170" s="32"/>
      <c r="I170" s="35">
        <f>SUM(S164:S169)</f>
        <v>219.24</v>
      </c>
      <c r="J170" s="32">
        <f>Source!AU53</f>
        <v>51</v>
      </c>
      <c r="K170" s="35">
        <f>SUM(T164:T169)</f>
        <v>12354.39</v>
      </c>
    </row>
    <row r="171" spans="1:29" ht="14.5" x14ac:dyDescent="0.25">
      <c r="A171" s="39"/>
      <c r="B171" s="39"/>
      <c r="C171" s="39" t="s">
        <v>1372</v>
      </c>
      <c r="D171" s="40" t="s">
        <v>1373</v>
      </c>
      <c r="E171" s="41">
        <f>Source!AQ52</f>
        <v>18.14</v>
      </c>
      <c r="F171" s="42"/>
      <c r="G171" s="43" t="s">
        <v>1366</v>
      </c>
      <c r="H171" s="41">
        <f>Source!AV53</f>
        <v>1.0469999999999999</v>
      </c>
      <c r="I171" s="42">
        <f>Source!U52</f>
        <v>37.605308399999998</v>
      </c>
      <c r="J171" s="41"/>
      <c r="K171" s="42"/>
    </row>
    <row r="172" spans="1:29" ht="14" x14ac:dyDescent="0.25">
      <c r="C172" s="44" t="s">
        <v>1374</v>
      </c>
      <c r="H172" s="68">
        <f>I166+I167+I169+I170+0-0-0</f>
        <v>1077.46</v>
      </c>
      <c r="I172" s="68"/>
      <c r="J172" s="68">
        <f>K166+K167+K169+K170+0-0-0</f>
        <v>60198.17</v>
      </c>
      <c r="K172" s="68"/>
    </row>
    <row r="173" spans="1:29" ht="14" hidden="1" x14ac:dyDescent="0.25">
      <c r="C173" s="44" t="s">
        <v>1375</v>
      </c>
      <c r="H173" s="65">
        <f>0+0</f>
        <v>0</v>
      </c>
      <c r="I173" s="65"/>
      <c r="J173" s="65">
        <f>0+0</f>
        <v>0</v>
      </c>
      <c r="K173" s="65"/>
    </row>
    <row r="174" spans="1:29" ht="14" x14ac:dyDescent="0.25">
      <c r="C174" s="44" t="s">
        <v>1376</v>
      </c>
      <c r="H174" s="65">
        <f>I166+I167+I169+I170+0</f>
        <v>1077.46</v>
      </c>
      <c r="I174" s="65"/>
      <c r="J174" s="65">
        <f>K166+K167+K169+K170+0</f>
        <v>60198.17</v>
      </c>
      <c r="K174" s="65"/>
      <c r="O174" s="45">
        <f>I166+I167+I169+I170+0</f>
        <v>1077.46</v>
      </c>
      <c r="P174" s="45">
        <f>K166+K167+K169+K170+0</f>
        <v>60198.17</v>
      </c>
    </row>
    <row r="176" spans="1:29" ht="70" x14ac:dyDescent="0.25">
      <c r="A176" s="31">
        <v>13</v>
      </c>
      <c r="B176" s="31" t="str">
        <f>Source!F54</f>
        <v>4.8-331-12</v>
      </c>
      <c r="C176" s="31" t="s">
        <v>98</v>
      </c>
      <c r="D176" s="33" t="str">
        <f>Source!H54</f>
        <v>100 М ТРАССЫ</v>
      </c>
      <c r="E176" s="32">
        <f>Source!I54</f>
        <v>5.5</v>
      </c>
      <c r="F176" s="35"/>
      <c r="G176" s="34"/>
      <c r="H176" s="32"/>
      <c r="I176" s="35"/>
      <c r="J176" s="32"/>
      <c r="K176" s="35"/>
      <c r="Q176">
        <f>Source!X54</f>
        <v>166.89</v>
      </c>
      <c r="R176">
        <f>Source!X55</f>
        <v>9404.16</v>
      </c>
      <c r="S176">
        <f>Source!Y54</f>
        <v>87.75</v>
      </c>
      <c r="T176">
        <f>Source!Y55</f>
        <v>4944.46</v>
      </c>
      <c r="U176">
        <f>ROUND((175/100)*ROUND(Source!R54, 2), 2)</f>
        <v>3.82</v>
      </c>
      <c r="V176">
        <f>ROUND((0/100)*ROUND(Source!R55, 2), 2)</f>
        <v>0</v>
      </c>
      <c r="AC176">
        <v>0</v>
      </c>
    </row>
    <row r="177" spans="1:29" x14ac:dyDescent="0.25">
      <c r="C177" s="36" t="str">
        <f>"Объем: "&amp;Source!I54&amp;"=(450+"&amp;"100)/"&amp;"100"</f>
        <v>Объем: 5,5=(450+100)/100</v>
      </c>
    </row>
    <row r="178" spans="1:29" ht="14.5" x14ac:dyDescent="0.25">
      <c r="A178" s="31"/>
      <c r="B178" s="31"/>
      <c r="C178" s="31" t="s">
        <v>1365</v>
      </c>
      <c r="D178" s="33"/>
      <c r="E178" s="32"/>
      <c r="F178" s="35">
        <f>Source!AO54</f>
        <v>81.94</v>
      </c>
      <c r="G178" s="37" t="s">
        <v>1366</v>
      </c>
      <c r="H178" s="32">
        <f>Source!AV55</f>
        <v>1.0469999999999999</v>
      </c>
      <c r="I178" s="35">
        <f>Source!S54</f>
        <v>169.87</v>
      </c>
      <c r="J178" s="32">
        <f>IF(Source!BA55&lt;&gt; 0, Source!BA55, 1)</f>
        <v>56.35</v>
      </c>
      <c r="K178" s="35">
        <f>Source!S55</f>
        <v>9572.17</v>
      </c>
    </row>
    <row r="179" spans="1:29" ht="14.5" x14ac:dyDescent="0.25">
      <c r="A179" s="31"/>
      <c r="B179" s="31"/>
      <c r="C179" s="31" t="s">
        <v>1367</v>
      </c>
      <c r="D179" s="33"/>
      <c r="E179" s="32"/>
      <c r="F179" s="35">
        <f>Source!AM54</f>
        <v>5.74</v>
      </c>
      <c r="G179" s="37" t="s">
        <v>1366</v>
      </c>
      <c r="H179" s="32">
        <f>Source!AV55</f>
        <v>1.0469999999999999</v>
      </c>
      <c r="I179" s="35">
        <f>Source!Q54</f>
        <v>11.9</v>
      </c>
      <c r="J179" s="32">
        <f>IF(Source!BB55&lt;&gt; 0, Source!BB55, 1)</f>
        <v>19.170000000000002</v>
      </c>
      <c r="K179" s="35">
        <f>Source!Q55</f>
        <v>228.12</v>
      </c>
    </row>
    <row r="180" spans="1:29" ht="14.5" x14ac:dyDescent="0.25">
      <c r="A180" s="31"/>
      <c r="B180" s="31"/>
      <c r="C180" s="31" t="s">
        <v>1368</v>
      </c>
      <c r="D180" s="33"/>
      <c r="E180" s="32"/>
      <c r="F180" s="35">
        <f>Source!AN54</f>
        <v>1.05</v>
      </c>
      <c r="G180" s="37" t="s">
        <v>1366</v>
      </c>
      <c r="H180" s="32">
        <f>Source!AV55</f>
        <v>1.0469999999999999</v>
      </c>
      <c r="I180" s="38">
        <f>Source!R54</f>
        <v>2.1800000000000002</v>
      </c>
      <c r="J180" s="32">
        <f>IF(Source!BS55&lt;&gt; 0, Source!BS55, 1)</f>
        <v>56.35</v>
      </c>
      <c r="K180" s="38">
        <f>Source!R55</f>
        <v>122.84</v>
      </c>
    </row>
    <row r="181" spans="1:29" ht="14.5" x14ac:dyDescent="0.25">
      <c r="A181" s="31"/>
      <c r="B181" s="31"/>
      <c r="C181" s="31" t="s">
        <v>1369</v>
      </c>
      <c r="D181" s="33" t="s">
        <v>1370</v>
      </c>
      <c r="E181" s="32">
        <f>Source!BZ55</f>
        <v>97</v>
      </c>
      <c r="F181" s="35"/>
      <c r="G181" s="34"/>
      <c r="H181" s="32"/>
      <c r="I181" s="35">
        <f>SUM(Q176:Q180)</f>
        <v>166.89</v>
      </c>
      <c r="J181" s="32">
        <f>Source!AT55</f>
        <v>97</v>
      </c>
      <c r="K181" s="35">
        <f>SUM(R176:R180)</f>
        <v>9404.16</v>
      </c>
    </row>
    <row r="182" spans="1:29" ht="14.5" x14ac:dyDescent="0.25">
      <c r="A182" s="31"/>
      <c r="B182" s="31"/>
      <c r="C182" s="31" t="s">
        <v>1371</v>
      </c>
      <c r="D182" s="33" t="s">
        <v>1370</v>
      </c>
      <c r="E182" s="32">
        <f>Source!CA55</f>
        <v>51</v>
      </c>
      <c r="F182" s="35"/>
      <c r="G182" s="34"/>
      <c r="H182" s="32"/>
      <c r="I182" s="35">
        <f>SUM(S176:S181)</f>
        <v>87.75</v>
      </c>
      <c r="J182" s="32">
        <f>Source!AU55</f>
        <v>51</v>
      </c>
      <c r="K182" s="35">
        <f>SUM(T176:T181)</f>
        <v>4944.46</v>
      </c>
    </row>
    <row r="183" spans="1:29" ht="14.5" x14ac:dyDescent="0.25">
      <c r="A183" s="39"/>
      <c r="B183" s="39"/>
      <c r="C183" s="39" t="s">
        <v>1372</v>
      </c>
      <c r="D183" s="40" t="s">
        <v>1373</v>
      </c>
      <c r="E183" s="41">
        <f>Source!AQ54</f>
        <v>7.27</v>
      </c>
      <c r="F183" s="42"/>
      <c r="G183" s="43" t="s">
        <v>1366</v>
      </c>
      <c r="H183" s="41">
        <f>Source!AV55</f>
        <v>1.0469999999999999</v>
      </c>
      <c r="I183" s="42">
        <f>Source!U54</f>
        <v>15.071146199999996</v>
      </c>
      <c r="J183" s="41"/>
      <c r="K183" s="42"/>
    </row>
    <row r="184" spans="1:29" ht="14" x14ac:dyDescent="0.25">
      <c r="C184" s="44" t="s">
        <v>1374</v>
      </c>
      <c r="H184" s="68">
        <f>I178+I179+I181+I182+0-0-0</f>
        <v>436.40999999999997</v>
      </c>
      <c r="I184" s="68"/>
      <c r="J184" s="68">
        <f>K178+K179+K181+K182+0-0-0</f>
        <v>24148.91</v>
      </c>
      <c r="K184" s="68"/>
    </row>
    <row r="185" spans="1:29" ht="14" hidden="1" x14ac:dyDescent="0.25">
      <c r="C185" s="44" t="s">
        <v>1375</v>
      </c>
      <c r="H185" s="65">
        <f>0+0</f>
        <v>0</v>
      </c>
      <c r="I185" s="65"/>
      <c r="J185" s="65">
        <f>0+0</f>
        <v>0</v>
      </c>
      <c r="K185" s="65"/>
    </row>
    <row r="186" spans="1:29" ht="14" x14ac:dyDescent="0.25">
      <c r="C186" s="44" t="s">
        <v>1376</v>
      </c>
      <c r="H186" s="65">
        <f>I178+I179+I181+I182+0</f>
        <v>436.40999999999997</v>
      </c>
      <c r="I186" s="65"/>
      <c r="J186" s="65">
        <f>K178+K179+K181+K182+0</f>
        <v>24148.91</v>
      </c>
      <c r="K186" s="65"/>
      <c r="O186" s="45">
        <f>I178+I179+I181+I182+0</f>
        <v>436.40999999999997</v>
      </c>
      <c r="P186" s="45">
        <f>K178+K179+K181+K182+0</f>
        <v>24148.91</v>
      </c>
    </row>
    <row r="188" spans="1:29" ht="42" x14ac:dyDescent="0.25">
      <c r="A188" s="31">
        <v>14</v>
      </c>
      <c r="B188" s="31" t="str">
        <f>Source!F56</f>
        <v>4.8-331-14</v>
      </c>
      <c r="C188" s="31" t="s">
        <v>102</v>
      </c>
      <c r="D188" s="33" t="str">
        <f>Source!H56</f>
        <v>100 шт.</v>
      </c>
      <c r="E188" s="32">
        <f>Source!I56</f>
        <v>0.9</v>
      </c>
      <c r="F188" s="35"/>
      <c r="G188" s="34"/>
      <c r="H188" s="32"/>
      <c r="I188" s="35"/>
      <c r="J188" s="32"/>
      <c r="K188" s="35"/>
      <c r="Q188">
        <f>Source!X56</f>
        <v>81.81</v>
      </c>
      <c r="R188">
        <f>Source!X57</f>
        <v>4609.9799999999996</v>
      </c>
      <c r="S188">
        <f>Source!Y56</f>
        <v>43.01</v>
      </c>
      <c r="T188">
        <f>Source!Y57</f>
        <v>2423.81</v>
      </c>
      <c r="U188">
        <f>ROUND((175/100)*ROUND(Source!R56, 2), 2)</f>
        <v>0.6</v>
      </c>
      <c r="V188">
        <f>ROUND((0/100)*ROUND(Source!R57, 2), 2)</f>
        <v>0</v>
      </c>
      <c r="AC188">
        <v>0</v>
      </c>
    </row>
    <row r="189" spans="1:29" x14ac:dyDescent="0.25">
      <c r="C189" s="36" t="str">
        <f>"Объем: "&amp;Source!I56&amp;"=(50+"&amp;"40)/"&amp;"100"</f>
        <v>Объем: 0,9=(50+40)/100</v>
      </c>
    </row>
    <row r="190" spans="1:29" ht="14.5" x14ac:dyDescent="0.25">
      <c r="A190" s="31"/>
      <c r="B190" s="31"/>
      <c r="C190" s="31" t="s">
        <v>1365</v>
      </c>
      <c r="D190" s="33"/>
      <c r="E190" s="32"/>
      <c r="F190" s="35">
        <f>Source!AO56</f>
        <v>247.61</v>
      </c>
      <c r="G190" s="37" t="s">
        <v>1366</v>
      </c>
      <c r="H190" s="32">
        <f>Source!AV57</f>
        <v>1.0469999999999999</v>
      </c>
      <c r="I190" s="35">
        <f>Source!S56</f>
        <v>84</v>
      </c>
      <c r="J190" s="32">
        <f>IF(Source!BA57&lt;&gt; 0, Source!BA57, 1)</f>
        <v>56.35</v>
      </c>
      <c r="K190" s="35">
        <f>Source!S57</f>
        <v>4733.3999999999996</v>
      </c>
    </row>
    <row r="191" spans="1:29" ht="14.5" x14ac:dyDescent="0.25">
      <c r="A191" s="31"/>
      <c r="B191" s="31"/>
      <c r="C191" s="31" t="s">
        <v>1367</v>
      </c>
      <c r="D191" s="33"/>
      <c r="E191" s="32"/>
      <c r="F191" s="35">
        <f>Source!AM56</f>
        <v>9.42</v>
      </c>
      <c r="G191" s="37" t="s">
        <v>1366</v>
      </c>
      <c r="H191" s="32">
        <f>Source!AV57</f>
        <v>1.0469999999999999</v>
      </c>
      <c r="I191" s="35">
        <f>Source!Q56</f>
        <v>3.2</v>
      </c>
      <c r="J191" s="32">
        <f>IF(Source!BB57&lt;&gt; 0, Source!BB57, 1)</f>
        <v>14.85</v>
      </c>
      <c r="K191" s="35">
        <f>Source!Q57</f>
        <v>47.52</v>
      </c>
    </row>
    <row r="192" spans="1:29" ht="14.5" x14ac:dyDescent="0.25">
      <c r="A192" s="31"/>
      <c r="B192" s="31"/>
      <c r="C192" s="31" t="s">
        <v>1368</v>
      </c>
      <c r="D192" s="33"/>
      <c r="E192" s="32"/>
      <c r="F192" s="35">
        <f>Source!AN56</f>
        <v>1.01</v>
      </c>
      <c r="G192" s="37" t="s">
        <v>1366</v>
      </c>
      <c r="H192" s="32">
        <f>Source!AV57</f>
        <v>1.0469999999999999</v>
      </c>
      <c r="I192" s="38">
        <f>Source!R56</f>
        <v>0.34</v>
      </c>
      <c r="J192" s="32">
        <f>IF(Source!BS57&lt;&gt; 0, Source!BS57, 1)</f>
        <v>56.35</v>
      </c>
      <c r="K192" s="38">
        <f>Source!R57</f>
        <v>19.16</v>
      </c>
    </row>
    <row r="193" spans="1:29" ht="14.5" x14ac:dyDescent="0.25">
      <c r="A193" s="31"/>
      <c r="B193" s="31"/>
      <c r="C193" s="31" t="s">
        <v>1369</v>
      </c>
      <c r="D193" s="33" t="s">
        <v>1370</v>
      </c>
      <c r="E193" s="32">
        <f>Source!BZ57</f>
        <v>97</v>
      </c>
      <c r="F193" s="35"/>
      <c r="G193" s="34"/>
      <c r="H193" s="32"/>
      <c r="I193" s="35">
        <f>SUM(Q188:Q192)</f>
        <v>81.81</v>
      </c>
      <c r="J193" s="32">
        <f>Source!AT57</f>
        <v>97</v>
      </c>
      <c r="K193" s="35">
        <f>SUM(R188:R192)</f>
        <v>4609.9799999999996</v>
      </c>
    </row>
    <row r="194" spans="1:29" ht="14.5" x14ac:dyDescent="0.25">
      <c r="A194" s="31"/>
      <c r="B194" s="31"/>
      <c r="C194" s="31" t="s">
        <v>1371</v>
      </c>
      <c r="D194" s="33" t="s">
        <v>1370</v>
      </c>
      <c r="E194" s="32">
        <f>Source!CA57</f>
        <v>51</v>
      </c>
      <c r="F194" s="35"/>
      <c r="G194" s="34"/>
      <c r="H194" s="32"/>
      <c r="I194" s="35">
        <f>SUM(S188:S193)</f>
        <v>43.01</v>
      </c>
      <c r="J194" s="32">
        <f>Source!AU57</f>
        <v>51</v>
      </c>
      <c r="K194" s="35">
        <f>SUM(T188:T193)</f>
        <v>2423.81</v>
      </c>
    </row>
    <row r="195" spans="1:29" ht="14.5" x14ac:dyDescent="0.25">
      <c r="A195" s="39"/>
      <c r="B195" s="39"/>
      <c r="C195" s="39" t="s">
        <v>1372</v>
      </c>
      <c r="D195" s="40" t="s">
        <v>1373</v>
      </c>
      <c r="E195" s="41">
        <f>Source!AQ56</f>
        <v>21.71</v>
      </c>
      <c r="F195" s="42"/>
      <c r="G195" s="43" t="s">
        <v>1366</v>
      </c>
      <c r="H195" s="41">
        <f>Source!AV57</f>
        <v>1.0469999999999999</v>
      </c>
      <c r="I195" s="42">
        <f>Source!U56</f>
        <v>7.3646398799999995</v>
      </c>
      <c r="J195" s="41"/>
      <c r="K195" s="42"/>
    </row>
    <row r="196" spans="1:29" ht="14" x14ac:dyDescent="0.25">
      <c r="C196" s="44" t="s">
        <v>1374</v>
      </c>
      <c r="H196" s="68">
        <f>I190+I191+I193+I194+0-0-0</f>
        <v>212.01999999999998</v>
      </c>
      <c r="I196" s="68"/>
      <c r="J196" s="68">
        <f>K190+K191+K193+K194+0-0-0</f>
        <v>11814.71</v>
      </c>
      <c r="K196" s="68"/>
    </row>
    <row r="197" spans="1:29" ht="14" hidden="1" x14ac:dyDescent="0.25">
      <c r="C197" s="44" t="s">
        <v>1375</v>
      </c>
      <c r="H197" s="65">
        <f>0+0</f>
        <v>0</v>
      </c>
      <c r="I197" s="65"/>
      <c r="J197" s="65">
        <f>0+0</f>
        <v>0</v>
      </c>
      <c r="K197" s="65"/>
    </row>
    <row r="198" spans="1:29" ht="14" x14ac:dyDescent="0.25">
      <c r="C198" s="44" t="s">
        <v>1376</v>
      </c>
      <c r="H198" s="65">
        <f>I190+I191+I193+I194+0</f>
        <v>212.01999999999998</v>
      </c>
      <c r="I198" s="65"/>
      <c r="J198" s="65">
        <f>K190+K191+K193+K194+0</f>
        <v>11814.71</v>
      </c>
      <c r="K198" s="65"/>
      <c r="O198" s="45">
        <f>I190+I191+I193+I194+0</f>
        <v>212.01999999999998</v>
      </c>
      <c r="P198" s="45">
        <f>K190+K191+K193+K194+0</f>
        <v>11814.71</v>
      </c>
    </row>
    <row r="200" spans="1:29" ht="70" x14ac:dyDescent="0.25">
      <c r="A200" s="31">
        <v>15</v>
      </c>
      <c r="B200" s="31" t="str">
        <f>Source!F58</f>
        <v>4.10-186-5</v>
      </c>
      <c r="C200" s="31" t="s">
        <v>106</v>
      </c>
      <c r="D200" s="33" t="str">
        <f>Source!H58</f>
        <v>100 м</v>
      </c>
      <c r="E200" s="32">
        <f>Source!I58</f>
        <v>45.7</v>
      </c>
      <c r="F200" s="35"/>
      <c r="G200" s="34"/>
      <c r="H200" s="32"/>
      <c r="I200" s="35"/>
      <c r="J200" s="32"/>
      <c r="K200" s="35"/>
      <c r="Q200">
        <f>Source!X58</f>
        <v>3058.38</v>
      </c>
      <c r="R200">
        <f>Source!X59</f>
        <v>172339.71</v>
      </c>
      <c r="S200">
        <f>Source!Y58</f>
        <v>1563.17</v>
      </c>
      <c r="T200">
        <f>Source!Y59</f>
        <v>88084.74</v>
      </c>
      <c r="U200">
        <f>ROUND((175/100)*ROUND(Source!R58, 2), 2)</f>
        <v>0</v>
      </c>
      <c r="V200">
        <f>ROUND((0/100)*ROUND(Source!R59, 2), 2)</f>
        <v>0</v>
      </c>
      <c r="AC200">
        <v>0</v>
      </c>
    </row>
    <row r="201" spans="1:29" x14ac:dyDescent="0.25">
      <c r="C201" s="36" t="str">
        <f>"Объем: "&amp;Source!I58&amp;"=(2500+"&amp;"2000+"&amp;"70)/"&amp;"100"</f>
        <v>Объем: 45,7=(2500+2000+70)/100</v>
      </c>
    </row>
    <row r="202" spans="1:29" ht="14.5" x14ac:dyDescent="0.25">
      <c r="A202" s="31"/>
      <c r="B202" s="31"/>
      <c r="C202" s="31" t="s">
        <v>1365</v>
      </c>
      <c r="D202" s="33"/>
      <c r="E202" s="32"/>
      <c r="F202" s="35">
        <f>Source!AO58</f>
        <v>197.28</v>
      </c>
      <c r="G202" s="37" t="s">
        <v>1366</v>
      </c>
      <c r="H202" s="32">
        <f>Source!AV59</f>
        <v>1.0469999999999999</v>
      </c>
      <c r="I202" s="35">
        <f>Source!S58</f>
        <v>3398.2</v>
      </c>
      <c r="J202" s="32">
        <f>IF(Source!BA59&lt;&gt; 0, Source!BA59, 1)</f>
        <v>56.35</v>
      </c>
      <c r="K202" s="35">
        <f>Source!S59</f>
        <v>191488.57</v>
      </c>
    </row>
    <row r="203" spans="1:29" ht="14.5" x14ac:dyDescent="0.25">
      <c r="A203" s="31"/>
      <c r="B203" s="31"/>
      <c r="C203" s="31" t="s">
        <v>1367</v>
      </c>
      <c r="D203" s="33"/>
      <c r="E203" s="32"/>
      <c r="F203" s="35">
        <f>Source!AM58</f>
        <v>1.73</v>
      </c>
      <c r="G203" s="37" t="s">
        <v>1366</v>
      </c>
      <c r="H203" s="32">
        <f>Source!AV59</f>
        <v>1.0469999999999999</v>
      </c>
      <c r="I203" s="35">
        <f>Source!Q58</f>
        <v>29.8</v>
      </c>
      <c r="J203" s="32">
        <f>IF(Source!BB59&lt;&gt; 0, Source!BB59, 1)</f>
        <v>9.6199999999999992</v>
      </c>
      <c r="K203" s="35">
        <f>Source!Q59</f>
        <v>286.68</v>
      </c>
    </row>
    <row r="204" spans="1:29" ht="14.5" x14ac:dyDescent="0.25">
      <c r="A204" s="31"/>
      <c r="B204" s="31"/>
      <c r="C204" s="31" t="s">
        <v>1369</v>
      </c>
      <c r="D204" s="33" t="s">
        <v>1370</v>
      </c>
      <c r="E204" s="32">
        <f>Source!BZ59</f>
        <v>90</v>
      </c>
      <c r="F204" s="35"/>
      <c r="G204" s="34"/>
      <c r="H204" s="32"/>
      <c r="I204" s="35">
        <f>SUM(Q200:Q203)</f>
        <v>3058.38</v>
      </c>
      <c r="J204" s="32">
        <f>Source!AT59</f>
        <v>90</v>
      </c>
      <c r="K204" s="35">
        <f>SUM(R200:R203)</f>
        <v>172339.71</v>
      </c>
    </row>
    <row r="205" spans="1:29" ht="14.5" x14ac:dyDescent="0.25">
      <c r="A205" s="31"/>
      <c r="B205" s="31"/>
      <c r="C205" s="31" t="s">
        <v>1371</v>
      </c>
      <c r="D205" s="33" t="s">
        <v>1370</v>
      </c>
      <c r="E205" s="32">
        <f>Source!CA59</f>
        <v>46</v>
      </c>
      <c r="F205" s="35"/>
      <c r="G205" s="34"/>
      <c r="H205" s="32"/>
      <c r="I205" s="35">
        <f>SUM(S200:S204)</f>
        <v>1563.17</v>
      </c>
      <c r="J205" s="32">
        <f>Source!AU59</f>
        <v>46</v>
      </c>
      <c r="K205" s="35">
        <f>SUM(T200:T204)</f>
        <v>88084.74</v>
      </c>
    </row>
    <row r="206" spans="1:29" ht="14.5" x14ac:dyDescent="0.25">
      <c r="A206" s="39"/>
      <c r="B206" s="39"/>
      <c r="C206" s="39" t="s">
        <v>1372</v>
      </c>
      <c r="D206" s="40" t="s">
        <v>1373</v>
      </c>
      <c r="E206" s="41">
        <f>Source!AQ58</f>
        <v>16.600000000000001</v>
      </c>
      <c r="F206" s="42"/>
      <c r="G206" s="43" t="s">
        <v>1366</v>
      </c>
      <c r="H206" s="41">
        <f>Source!AV59</f>
        <v>1.0469999999999999</v>
      </c>
      <c r="I206" s="42">
        <f>Source!U58</f>
        <v>285.93905039999999</v>
      </c>
      <c r="J206" s="41"/>
      <c r="K206" s="42"/>
    </row>
    <row r="207" spans="1:29" ht="14" x14ac:dyDescent="0.25">
      <c r="C207" s="44" t="s">
        <v>1374</v>
      </c>
      <c r="H207" s="68">
        <f>I202+I203+I204+I205+0-0-0</f>
        <v>8049.55</v>
      </c>
      <c r="I207" s="68"/>
      <c r="J207" s="68">
        <f>K202+K203+K204+K205+0-0-0</f>
        <v>452199.69999999995</v>
      </c>
      <c r="K207" s="68"/>
    </row>
    <row r="208" spans="1:29" ht="14" hidden="1" x14ac:dyDescent="0.25">
      <c r="C208" s="44" t="s">
        <v>1375</v>
      </c>
      <c r="H208" s="65">
        <f>0+0</f>
        <v>0</v>
      </c>
      <c r="I208" s="65"/>
      <c r="J208" s="65">
        <f>0+0</f>
        <v>0</v>
      </c>
      <c r="K208" s="65"/>
    </row>
    <row r="209" spans="1:43" ht="14" x14ac:dyDescent="0.25">
      <c r="C209" s="44" t="s">
        <v>1376</v>
      </c>
      <c r="H209" s="65">
        <f>I202+I203+I204+I205+0</f>
        <v>8049.55</v>
      </c>
      <c r="I209" s="65"/>
      <c r="J209" s="65">
        <f>K202+K203+K204+K205+0</f>
        <v>452199.69999999995</v>
      </c>
      <c r="K209" s="65"/>
      <c r="O209" s="45">
        <f>I202+I203+I204+I205+0</f>
        <v>8049.55</v>
      </c>
      <c r="P209" s="45">
        <f>K202+K203+K204+K205+0</f>
        <v>452199.69999999995</v>
      </c>
    </row>
    <row r="212" spans="1:43" ht="28" x14ac:dyDescent="0.3">
      <c r="A212" s="67" t="str">
        <f>CONCATENATE("Итого по разделу: ",IF(Source!G63&lt;&gt;"Новый раздел", Source!G63, ""))</f>
        <v>Итого по разделу: Демонтажные работы (Письмо от АНО «РГТ» об утверждении объёмов демонтажных работ)</v>
      </c>
      <c r="B212" s="67"/>
      <c r="C212" s="67"/>
      <c r="D212" s="67"/>
      <c r="E212" s="67"/>
      <c r="F212" s="67"/>
      <c r="G212" s="67"/>
      <c r="H212" s="65">
        <f>SUM(O38:O211)</f>
        <v>27624.41</v>
      </c>
      <c r="I212" s="66"/>
      <c r="J212" s="65">
        <f>SUM(P38:P211)</f>
        <v>1528980.42</v>
      </c>
      <c r="K212" s="66"/>
      <c r="AQ212" s="46" t="str">
        <f>CONCATENATE("Итого по разделу: ",IF(Source!G63&lt;&gt;"Новый раздел", Source!G63, ""))</f>
        <v>Итого по разделу: Демонтажные работы (Письмо от АНО «РГТ» об утверждении объёмов демонтажных работ)</v>
      </c>
    </row>
    <row r="213" spans="1:43" hidden="1" x14ac:dyDescent="0.25">
      <c r="A213" t="s">
        <v>1377</v>
      </c>
      <c r="I213">
        <f>SUM(W38:W212)</f>
        <v>0</v>
      </c>
      <c r="J213">
        <f>SUM(X38:X212)</f>
        <v>0</v>
      </c>
    </row>
    <row r="214" spans="1:43" hidden="1" x14ac:dyDescent="0.25">
      <c r="A214" t="s">
        <v>1378</v>
      </c>
      <c r="I214">
        <f>SUM(Y38:Y213)</f>
        <v>0</v>
      </c>
      <c r="J214">
        <f>SUM(Z38:Z213)</f>
        <v>0</v>
      </c>
    </row>
    <row r="216" spans="1:43" ht="16.5" x14ac:dyDescent="0.25">
      <c r="A216" s="69" t="str">
        <f>CONCATENATE("Раздел: ",IF(Source!G93&lt;&gt;"Новый раздел", Source!G93, ""))</f>
        <v>Раздел: Центральное оборудование</v>
      </c>
      <c r="B216" s="69"/>
      <c r="C216" s="69"/>
      <c r="D216" s="69"/>
      <c r="E216" s="69"/>
      <c r="F216" s="69"/>
      <c r="G216" s="69"/>
      <c r="H216" s="69"/>
      <c r="I216" s="69"/>
      <c r="J216" s="69"/>
      <c r="K216" s="69"/>
    </row>
    <row r="217" spans="1:43" ht="14.5" x14ac:dyDescent="0.25">
      <c r="A217" s="31">
        <v>16</v>
      </c>
      <c r="B217" s="31" t="str">
        <f>Source!F97</f>
        <v>4.10-34-5</v>
      </c>
      <c r="C217" s="31" t="s">
        <v>167</v>
      </c>
      <c r="D217" s="33" t="str">
        <f>Source!H97</f>
        <v>1  ШТ.</v>
      </c>
      <c r="E217" s="32">
        <f>Source!I97</f>
        <v>8</v>
      </c>
      <c r="F217" s="35"/>
      <c r="G217" s="34"/>
      <c r="H217" s="32"/>
      <c r="I217" s="35"/>
      <c r="J217" s="32"/>
      <c r="K217" s="35"/>
      <c r="Q217">
        <f>Source!X97</f>
        <v>736.35</v>
      </c>
      <c r="R217">
        <f>Source!X98</f>
        <v>41493.49</v>
      </c>
      <c r="S217">
        <f>Source!Y97</f>
        <v>376.36</v>
      </c>
      <c r="T217">
        <f>Source!Y98</f>
        <v>21207.78</v>
      </c>
      <c r="U217">
        <f>ROUND((175/100)*ROUND(Source!R97, 2), 2)</f>
        <v>55.58</v>
      </c>
      <c r="V217">
        <f>ROUND((0/100)*ROUND(Source!R98, 2), 2)</f>
        <v>0</v>
      </c>
      <c r="AC217">
        <v>0</v>
      </c>
    </row>
    <row r="218" spans="1:43" x14ac:dyDescent="0.25">
      <c r="C218" s="36" t="str">
        <f>"Объем: "&amp;Source!I97&amp;"=5+"&amp;"3"</f>
        <v>Объем: 8=5+3</v>
      </c>
    </row>
    <row r="219" spans="1:43" ht="14.5" x14ac:dyDescent="0.25">
      <c r="A219" s="31"/>
      <c r="B219" s="31"/>
      <c r="C219" s="31" t="s">
        <v>1365</v>
      </c>
      <c r="D219" s="33"/>
      <c r="E219" s="32"/>
      <c r="F219" s="35">
        <f>Source!AO97</f>
        <v>78.239999999999995</v>
      </c>
      <c r="G219" s="37" t="s">
        <v>175</v>
      </c>
      <c r="H219" s="32">
        <f>Source!AV98</f>
        <v>1.0469999999999999</v>
      </c>
      <c r="I219" s="35">
        <f>Source!S97</f>
        <v>786.41</v>
      </c>
      <c r="J219" s="32">
        <f>IF(Source!BA98&lt;&gt; 0, Source!BA98, 1)</f>
        <v>56.35</v>
      </c>
      <c r="K219" s="35">
        <f>Source!S98</f>
        <v>44314.2</v>
      </c>
    </row>
    <row r="220" spans="1:43" ht="14.5" x14ac:dyDescent="0.25">
      <c r="A220" s="31"/>
      <c r="B220" s="31"/>
      <c r="C220" s="31" t="s">
        <v>1367</v>
      </c>
      <c r="D220" s="33"/>
      <c r="E220" s="32"/>
      <c r="F220" s="35">
        <f>Source!AM97</f>
        <v>28.71</v>
      </c>
      <c r="G220" s="37" t="s">
        <v>175</v>
      </c>
      <c r="H220" s="32">
        <f>Source!AV98</f>
        <v>1.0469999999999999</v>
      </c>
      <c r="I220" s="35">
        <f>Source!Q97</f>
        <v>288.57</v>
      </c>
      <c r="J220" s="32">
        <f>IF(Source!BB98&lt;&gt; 0, Source!BB98, 1)</f>
        <v>16.16</v>
      </c>
      <c r="K220" s="35">
        <f>Source!Q98</f>
        <v>4663.29</v>
      </c>
    </row>
    <row r="221" spans="1:43" ht="14.5" x14ac:dyDescent="0.25">
      <c r="A221" s="31"/>
      <c r="B221" s="31"/>
      <c r="C221" s="31" t="s">
        <v>1368</v>
      </c>
      <c r="D221" s="33"/>
      <c r="E221" s="32"/>
      <c r="F221" s="35">
        <f>Source!AN97</f>
        <v>3.16</v>
      </c>
      <c r="G221" s="37" t="s">
        <v>175</v>
      </c>
      <c r="H221" s="32">
        <f>Source!AV98</f>
        <v>1.0469999999999999</v>
      </c>
      <c r="I221" s="38">
        <f>Source!R97</f>
        <v>31.76</v>
      </c>
      <c r="J221" s="32">
        <f>IF(Source!BS98&lt;&gt; 0, Source!BS98, 1)</f>
        <v>56.35</v>
      </c>
      <c r="K221" s="38">
        <f>Source!R98</f>
        <v>1789.68</v>
      </c>
    </row>
    <row r="222" spans="1:43" ht="14.5" x14ac:dyDescent="0.25">
      <c r="A222" s="31"/>
      <c r="B222" s="31"/>
      <c r="C222" s="31" t="s">
        <v>1379</v>
      </c>
      <c r="D222" s="33"/>
      <c r="E222" s="32"/>
      <c r="F222" s="35">
        <f>Source!AL97</f>
        <v>12.35</v>
      </c>
      <c r="G222" s="37" t="s">
        <v>3</v>
      </c>
      <c r="H222" s="32">
        <f>Source!AW98</f>
        <v>1</v>
      </c>
      <c r="I222" s="35">
        <f>Source!P97</f>
        <v>98.8</v>
      </c>
      <c r="J222" s="32">
        <f>IF(Source!BC98&lt;&gt; 0, Source!BC98, 1)</f>
        <v>14.7</v>
      </c>
      <c r="K222" s="35">
        <f>Source!P98</f>
        <v>1452.36</v>
      </c>
    </row>
    <row r="223" spans="1:43" ht="14.5" x14ac:dyDescent="0.25">
      <c r="A223" s="31"/>
      <c r="B223" s="31"/>
      <c r="C223" s="31" t="s">
        <v>1369</v>
      </c>
      <c r="D223" s="33" t="s">
        <v>1370</v>
      </c>
      <c r="E223" s="32">
        <f>Source!BZ98</f>
        <v>90</v>
      </c>
      <c r="F223" s="35"/>
      <c r="G223" s="34"/>
      <c r="H223" s="32"/>
      <c r="I223" s="35">
        <f>SUM(Q217:Q222)</f>
        <v>736.35</v>
      </c>
      <c r="J223" s="32">
        <f>Source!AT98</f>
        <v>90</v>
      </c>
      <c r="K223" s="35">
        <f>SUM(R217:R222)</f>
        <v>41493.49</v>
      </c>
    </row>
    <row r="224" spans="1:43" ht="14.5" x14ac:dyDescent="0.25">
      <c r="A224" s="31"/>
      <c r="B224" s="31"/>
      <c r="C224" s="31" t="s">
        <v>1371</v>
      </c>
      <c r="D224" s="33" t="s">
        <v>1370</v>
      </c>
      <c r="E224" s="32">
        <f>Source!CA98</f>
        <v>46</v>
      </c>
      <c r="F224" s="35"/>
      <c r="G224" s="34"/>
      <c r="H224" s="32"/>
      <c r="I224" s="35">
        <f>SUM(S217:S223)</f>
        <v>376.36</v>
      </c>
      <c r="J224" s="32">
        <f>Source!AU98</f>
        <v>46</v>
      </c>
      <c r="K224" s="35">
        <f>SUM(T217:T223)</f>
        <v>21207.78</v>
      </c>
    </row>
    <row r="225" spans="1:29" ht="14.5" x14ac:dyDescent="0.25">
      <c r="A225" s="39"/>
      <c r="B225" s="39"/>
      <c r="C225" s="39" t="s">
        <v>1372</v>
      </c>
      <c r="D225" s="40" t="s">
        <v>1373</v>
      </c>
      <c r="E225" s="41">
        <f>Source!AQ97</f>
        <v>6.2</v>
      </c>
      <c r="F225" s="42"/>
      <c r="G225" s="43" t="s">
        <v>175</v>
      </c>
      <c r="H225" s="41">
        <f>Source!AV98</f>
        <v>1.0469999999999999</v>
      </c>
      <c r="I225" s="42">
        <f>Source!U97</f>
        <v>62.317439999999991</v>
      </c>
      <c r="J225" s="41"/>
      <c r="K225" s="42"/>
    </row>
    <row r="226" spans="1:29" ht="14" x14ac:dyDescent="0.25">
      <c r="C226" s="44" t="s">
        <v>1374</v>
      </c>
      <c r="H226" s="68">
        <f>I219+I220+I222+I223+I224+0-0-0</f>
        <v>2286.4900000000002</v>
      </c>
      <c r="I226" s="68"/>
      <c r="J226" s="68">
        <f>K219+K220+K222+K223+K224+0-0-0</f>
        <v>113131.12</v>
      </c>
      <c r="K226" s="68"/>
    </row>
    <row r="227" spans="1:29" ht="14" hidden="1" x14ac:dyDescent="0.25">
      <c r="C227" s="44" t="s">
        <v>1375</v>
      </c>
      <c r="H227" s="65">
        <f>0+0</f>
        <v>0</v>
      </c>
      <c r="I227" s="65"/>
      <c r="J227" s="65">
        <f>0+0</f>
        <v>0</v>
      </c>
      <c r="K227" s="65"/>
    </row>
    <row r="228" spans="1:29" ht="14" x14ac:dyDescent="0.25">
      <c r="C228" s="44" t="s">
        <v>1376</v>
      </c>
      <c r="H228" s="65">
        <f>I219+I220+I222+I223+I224+0</f>
        <v>2286.4900000000002</v>
      </c>
      <c r="I228" s="65"/>
      <c r="J228" s="65">
        <f>K219+K220+K222+K223+K224+0</f>
        <v>113131.12</v>
      </c>
      <c r="K228" s="65"/>
      <c r="O228" s="45">
        <f>I219+I220+I222+I223+I224+0</f>
        <v>2286.4900000000002</v>
      </c>
      <c r="P228" s="45">
        <f>K219+K220+K222+K223+K224+0</f>
        <v>113131.12</v>
      </c>
    </row>
    <row r="230" spans="1:29" ht="68" x14ac:dyDescent="0.25">
      <c r="A230" s="52">
        <v>17</v>
      </c>
      <c r="B230" s="52" t="str">
        <f>Source!F99</f>
        <v>КА, п.1</v>
      </c>
      <c r="C230" s="52" t="s">
        <v>1380</v>
      </c>
      <c r="D230" s="53" t="str">
        <f>Source!H99</f>
        <v>ШТ</v>
      </c>
      <c r="E230" s="54">
        <f>Source!I99</f>
        <v>5</v>
      </c>
      <c r="F230" s="55">
        <f>Source!AL99</f>
        <v>21483.420000000002</v>
      </c>
      <c r="G230" s="56" t="s">
        <v>3</v>
      </c>
      <c r="H230" s="54">
        <f>Source!AW100</f>
        <v>1</v>
      </c>
      <c r="I230" s="55">
        <f>Source!P99</f>
        <v>107417.1</v>
      </c>
      <c r="J230" s="54">
        <f>IF(Source!BC100&lt;&gt; 0, Source!BC100, 1)</f>
        <v>7.57</v>
      </c>
      <c r="K230" s="55">
        <f>Source!P100</f>
        <v>813147.45</v>
      </c>
      <c r="Q230">
        <f>Source!X99</f>
        <v>0</v>
      </c>
      <c r="R230">
        <f>Source!X100</f>
        <v>0</v>
      </c>
      <c r="S230">
        <f>Source!Y99</f>
        <v>0</v>
      </c>
      <c r="T230">
        <f>Source!Y100</f>
        <v>0</v>
      </c>
      <c r="U230">
        <f>ROUND((175/100)*ROUND(Source!R99, 2), 2)</f>
        <v>0</v>
      </c>
      <c r="V230">
        <f>ROUND((0/100)*ROUND(Source!R100, 2), 2)</f>
        <v>0</v>
      </c>
      <c r="AC230">
        <v>5</v>
      </c>
    </row>
    <row r="231" spans="1:29" ht="14" x14ac:dyDescent="0.25">
      <c r="A231" s="57"/>
      <c r="B231" s="57"/>
      <c r="C231" s="58" t="s">
        <v>1376</v>
      </c>
      <c r="D231" s="57"/>
      <c r="E231" s="57"/>
      <c r="F231" s="57"/>
      <c r="G231" s="57"/>
      <c r="H231" s="70">
        <f>I230+0</f>
        <v>107417.1</v>
      </c>
      <c r="I231" s="70"/>
      <c r="J231" s="70">
        <f>K230+0</f>
        <v>813147.45</v>
      </c>
      <c r="K231" s="70"/>
      <c r="O231" s="45">
        <f>I230+0</f>
        <v>107417.1</v>
      </c>
      <c r="P231" s="45">
        <f>K230+0</f>
        <v>813147.45</v>
      </c>
    </row>
    <row r="233" spans="1:29" ht="68" x14ac:dyDescent="0.25">
      <c r="A233" s="52">
        <v>18</v>
      </c>
      <c r="B233" s="52" t="str">
        <f>Source!F101</f>
        <v>КА, п.2</v>
      </c>
      <c r="C233" s="52" t="s">
        <v>1381</v>
      </c>
      <c r="D233" s="53" t="str">
        <f>Source!H101</f>
        <v>ШТ</v>
      </c>
      <c r="E233" s="54">
        <f>Source!I101</f>
        <v>3</v>
      </c>
      <c r="F233" s="55">
        <f>Source!AL101</f>
        <v>65353.31</v>
      </c>
      <c r="G233" s="56" t="s">
        <v>3</v>
      </c>
      <c r="H233" s="54">
        <f>Source!AW102</f>
        <v>1</v>
      </c>
      <c r="I233" s="55">
        <f>Source!P101</f>
        <v>196059.93</v>
      </c>
      <c r="J233" s="54">
        <f>IF(Source!BC102&lt;&gt; 0, Source!BC102, 1)</f>
        <v>7.57</v>
      </c>
      <c r="K233" s="55">
        <f>Source!P102</f>
        <v>1484173.67</v>
      </c>
      <c r="Q233">
        <f>Source!X101</f>
        <v>0</v>
      </c>
      <c r="R233">
        <f>Source!X102</f>
        <v>0</v>
      </c>
      <c r="S233">
        <f>Source!Y101</f>
        <v>0</v>
      </c>
      <c r="T233">
        <f>Source!Y102</f>
        <v>0</v>
      </c>
      <c r="U233">
        <f>ROUND((175/100)*ROUND(Source!R101, 2), 2)</f>
        <v>0</v>
      </c>
      <c r="V233">
        <f>ROUND((0/100)*ROUND(Source!R102, 2), 2)</f>
        <v>0</v>
      </c>
      <c r="AC233">
        <v>5</v>
      </c>
    </row>
    <row r="234" spans="1:29" ht="14" x14ac:dyDescent="0.25">
      <c r="A234" s="57"/>
      <c r="B234" s="57"/>
      <c r="C234" s="58" t="s">
        <v>1376</v>
      </c>
      <c r="D234" s="57"/>
      <c r="E234" s="57"/>
      <c r="F234" s="57"/>
      <c r="G234" s="57"/>
      <c r="H234" s="70">
        <f>I233+0</f>
        <v>196059.93</v>
      </c>
      <c r="I234" s="70"/>
      <c r="J234" s="70">
        <f>K233+0</f>
        <v>1484173.67</v>
      </c>
      <c r="K234" s="70"/>
      <c r="O234" s="45">
        <f>I233+0</f>
        <v>196059.93</v>
      </c>
      <c r="P234" s="45">
        <f>K233+0</f>
        <v>1484173.67</v>
      </c>
    </row>
    <row r="236" spans="1:29" ht="42" x14ac:dyDescent="0.25">
      <c r="A236" s="31">
        <v>19</v>
      </c>
      <c r="B236" s="31" t="str">
        <f>Source!F103</f>
        <v>4.11-12-1</v>
      </c>
      <c r="C236" s="31" t="s">
        <v>181</v>
      </c>
      <c r="D236" s="33" t="str">
        <f>Source!H103</f>
        <v>1  ШТ.</v>
      </c>
      <c r="E236" s="32">
        <f>Source!I103</f>
        <v>6</v>
      </c>
      <c r="F236" s="35"/>
      <c r="G236" s="34"/>
      <c r="H236" s="32"/>
      <c r="I236" s="35"/>
      <c r="J236" s="32"/>
      <c r="K236" s="35"/>
      <c r="Q236">
        <f>Source!X103</f>
        <v>79.58</v>
      </c>
      <c r="R236">
        <f>Source!X104</f>
        <v>4484.22</v>
      </c>
      <c r="S236">
        <f>Source!Y103</f>
        <v>40.67</v>
      </c>
      <c r="T236">
        <f>Source!Y104</f>
        <v>2291.94</v>
      </c>
      <c r="U236">
        <f>ROUND((175/100)*ROUND(Source!R103, 2), 2)</f>
        <v>1.05</v>
      </c>
      <c r="V236">
        <f>ROUND((0/100)*ROUND(Source!R104, 2), 2)</f>
        <v>0</v>
      </c>
      <c r="AC236">
        <v>0</v>
      </c>
    </row>
    <row r="237" spans="1:29" ht="14.5" x14ac:dyDescent="0.25">
      <c r="A237" s="31"/>
      <c r="B237" s="31"/>
      <c r="C237" s="31" t="s">
        <v>1365</v>
      </c>
      <c r="D237" s="33"/>
      <c r="E237" s="32"/>
      <c r="F237" s="35">
        <f>Source!AO103</f>
        <v>11.65</v>
      </c>
      <c r="G237" s="37" t="s">
        <v>175</v>
      </c>
      <c r="H237" s="32">
        <f>Source!AV104</f>
        <v>1.0469999999999999</v>
      </c>
      <c r="I237" s="35">
        <f>Source!S103</f>
        <v>87.82</v>
      </c>
      <c r="J237" s="32">
        <f>IF(Source!BA104&lt;&gt; 0, Source!BA104, 1)</f>
        <v>56.35</v>
      </c>
      <c r="K237" s="35">
        <f>Source!S104</f>
        <v>4948.66</v>
      </c>
    </row>
    <row r="238" spans="1:29" ht="14.5" x14ac:dyDescent="0.25">
      <c r="A238" s="31"/>
      <c r="B238" s="31"/>
      <c r="C238" s="31" t="s">
        <v>1367</v>
      </c>
      <c r="D238" s="33"/>
      <c r="E238" s="32"/>
      <c r="F238" s="35">
        <f>Source!AM103</f>
        <v>0.5</v>
      </c>
      <c r="G238" s="37" t="s">
        <v>175</v>
      </c>
      <c r="H238" s="32">
        <f>Source!AV104</f>
        <v>1.0469999999999999</v>
      </c>
      <c r="I238" s="35">
        <f>Source!Q103</f>
        <v>3.77</v>
      </c>
      <c r="J238" s="32">
        <f>IF(Source!BB104&lt;&gt; 0, Source!BB104, 1)</f>
        <v>17.02</v>
      </c>
      <c r="K238" s="35">
        <f>Source!Q104</f>
        <v>64.17</v>
      </c>
    </row>
    <row r="239" spans="1:29" ht="14.5" x14ac:dyDescent="0.25">
      <c r="A239" s="31"/>
      <c r="B239" s="31"/>
      <c r="C239" s="31" t="s">
        <v>1368</v>
      </c>
      <c r="D239" s="33"/>
      <c r="E239" s="32"/>
      <c r="F239" s="35">
        <f>Source!AN103</f>
        <v>0.08</v>
      </c>
      <c r="G239" s="37" t="s">
        <v>175</v>
      </c>
      <c r="H239" s="32">
        <f>Source!AV104</f>
        <v>1.0469999999999999</v>
      </c>
      <c r="I239" s="38">
        <f>Source!R103</f>
        <v>0.6</v>
      </c>
      <c r="J239" s="32">
        <f>IF(Source!BS104&lt;&gt; 0, Source!BS104, 1)</f>
        <v>56.35</v>
      </c>
      <c r="K239" s="38">
        <f>Source!R104</f>
        <v>33.81</v>
      </c>
    </row>
    <row r="240" spans="1:29" ht="14.5" x14ac:dyDescent="0.25">
      <c r="A240" s="31"/>
      <c r="B240" s="31"/>
      <c r="C240" s="31" t="s">
        <v>1369</v>
      </c>
      <c r="D240" s="33" t="s">
        <v>1370</v>
      </c>
      <c r="E240" s="32">
        <f>Source!BZ104</f>
        <v>90</v>
      </c>
      <c r="F240" s="35"/>
      <c r="G240" s="34"/>
      <c r="H240" s="32"/>
      <c r="I240" s="35">
        <f>SUM(Q236:Q239)</f>
        <v>79.58</v>
      </c>
      <c r="J240" s="32">
        <f>Source!AT104</f>
        <v>90</v>
      </c>
      <c r="K240" s="35">
        <f>SUM(R236:R239)</f>
        <v>4484.22</v>
      </c>
    </row>
    <row r="241" spans="1:29" ht="14.5" x14ac:dyDescent="0.25">
      <c r="A241" s="31"/>
      <c r="B241" s="31"/>
      <c r="C241" s="31" t="s">
        <v>1371</v>
      </c>
      <c r="D241" s="33" t="s">
        <v>1370</v>
      </c>
      <c r="E241" s="32">
        <f>Source!CA104</f>
        <v>46</v>
      </c>
      <c r="F241" s="35"/>
      <c r="G241" s="34"/>
      <c r="H241" s="32"/>
      <c r="I241" s="35">
        <f>SUM(S236:S240)</f>
        <v>40.67</v>
      </c>
      <c r="J241" s="32">
        <f>Source!AU104</f>
        <v>46</v>
      </c>
      <c r="K241" s="35">
        <f>SUM(T236:T240)</f>
        <v>2291.94</v>
      </c>
    </row>
    <row r="242" spans="1:29" ht="14.5" x14ac:dyDescent="0.25">
      <c r="A242" s="39"/>
      <c r="B242" s="39"/>
      <c r="C242" s="39" t="s">
        <v>1372</v>
      </c>
      <c r="D242" s="40" t="s">
        <v>1373</v>
      </c>
      <c r="E242" s="41">
        <f>Source!AQ103</f>
        <v>1.03</v>
      </c>
      <c r="F242" s="42"/>
      <c r="G242" s="43" t="s">
        <v>175</v>
      </c>
      <c r="H242" s="41">
        <f>Source!AV104</f>
        <v>1.0469999999999999</v>
      </c>
      <c r="I242" s="42">
        <f>Source!U103</f>
        <v>7.7645519999999983</v>
      </c>
      <c r="J242" s="41"/>
      <c r="K242" s="42"/>
    </row>
    <row r="243" spans="1:29" ht="14" x14ac:dyDescent="0.25">
      <c r="C243" s="44" t="s">
        <v>1374</v>
      </c>
      <c r="H243" s="68">
        <f>I237+I238+I240+I241+0-0-0</f>
        <v>211.83999999999997</v>
      </c>
      <c r="I243" s="68"/>
      <c r="J243" s="68">
        <f>K237+K238+K240+K241+0-0-0</f>
        <v>11788.99</v>
      </c>
      <c r="K243" s="68"/>
    </row>
    <row r="244" spans="1:29" ht="14" hidden="1" x14ac:dyDescent="0.25">
      <c r="C244" s="44" t="s">
        <v>1375</v>
      </c>
      <c r="H244" s="65">
        <f>0+0</f>
        <v>0</v>
      </c>
      <c r="I244" s="65"/>
      <c r="J244" s="65">
        <f>0+0</f>
        <v>0</v>
      </c>
      <c r="K244" s="65"/>
    </row>
    <row r="245" spans="1:29" ht="14" x14ac:dyDescent="0.25">
      <c r="C245" s="44" t="s">
        <v>1376</v>
      </c>
      <c r="H245" s="65">
        <f>I237+I238+I240+I241+0</f>
        <v>211.83999999999997</v>
      </c>
      <c r="I245" s="65"/>
      <c r="J245" s="65">
        <f>K237+K238+K240+K241+0</f>
        <v>11788.99</v>
      </c>
      <c r="K245" s="65"/>
      <c r="O245" s="45">
        <f>I237+I238+I240+I241+0</f>
        <v>211.83999999999997</v>
      </c>
      <c r="P245" s="45">
        <f>K237+K238+K240+K241+0</f>
        <v>11788.99</v>
      </c>
    </row>
    <row r="247" spans="1:29" ht="68" x14ac:dyDescent="0.25">
      <c r="A247" s="52">
        <v>20</v>
      </c>
      <c r="B247" s="52" t="str">
        <f>Source!F111</f>
        <v>КА, п.3</v>
      </c>
      <c r="C247" s="52" t="s">
        <v>1382</v>
      </c>
      <c r="D247" s="53" t="str">
        <f>Source!H111</f>
        <v>ШТ</v>
      </c>
      <c r="E247" s="54">
        <f>Source!I111</f>
        <v>6</v>
      </c>
      <c r="F247" s="55">
        <f>Source!AL111</f>
        <v>9445.7300000000014</v>
      </c>
      <c r="G247" s="56" t="s">
        <v>3</v>
      </c>
      <c r="H247" s="54">
        <f>Source!AW112</f>
        <v>1</v>
      </c>
      <c r="I247" s="55">
        <f>Source!P111</f>
        <v>56674.38</v>
      </c>
      <c r="J247" s="54">
        <f>IF(Source!BC112&lt;&gt; 0, Source!BC112, 1)</f>
        <v>7.57</v>
      </c>
      <c r="K247" s="55">
        <f>Source!P112</f>
        <v>429025.06</v>
      </c>
      <c r="Q247">
        <f>Source!X111</f>
        <v>0</v>
      </c>
      <c r="R247">
        <f>Source!X112</f>
        <v>0</v>
      </c>
      <c r="S247">
        <f>Source!Y111</f>
        <v>0</v>
      </c>
      <c r="T247">
        <f>Source!Y112</f>
        <v>0</v>
      </c>
      <c r="U247">
        <f>ROUND((175/100)*ROUND(Source!R111, 2), 2)</f>
        <v>0</v>
      </c>
      <c r="V247">
        <f>ROUND((0/100)*ROUND(Source!R112, 2), 2)</f>
        <v>0</v>
      </c>
      <c r="AC247">
        <v>5</v>
      </c>
    </row>
    <row r="248" spans="1:29" ht="14" x14ac:dyDescent="0.25">
      <c r="A248" s="57"/>
      <c r="B248" s="57"/>
      <c r="C248" s="58" t="s">
        <v>1376</v>
      </c>
      <c r="D248" s="57"/>
      <c r="E248" s="57"/>
      <c r="F248" s="57"/>
      <c r="G248" s="57"/>
      <c r="H248" s="70">
        <f>I247+0</f>
        <v>56674.38</v>
      </c>
      <c r="I248" s="70"/>
      <c r="J248" s="70">
        <f>K247+0</f>
        <v>429025.06</v>
      </c>
      <c r="K248" s="70"/>
      <c r="O248" s="45">
        <f>I247+0</f>
        <v>56674.38</v>
      </c>
      <c r="P248" s="45">
        <f>K247+0</f>
        <v>429025.06</v>
      </c>
    </row>
    <row r="250" spans="1:29" ht="14.5" x14ac:dyDescent="0.25">
      <c r="A250" s="31">
        <v>21</v>
      </c>
      <c r="B250" s="31" t="str">
        <f>Source!F113</f>
        <v>4.10-34-5</v>
      </c>
      <c r="C250" s="31" t="s">
        <v>167</v>
      </c>
      <c r="D250" s="33" t="str">
        <f>Source!H113</f>
        <v>1  ШТ.</v>
      </c>
      <c r="E250" s="32">
        <f>Source!I113</f>
        <v>1</v>
      </c>
      <c r="F250" s="35"/>
      <c r="G250" s="34"/>
      <c r="H250" s="32"/>
      <c r="I250" s="35"/>
      <c r="J250" s="32"/>
      <c r="K250" s="35"/>
      <c r="Q250">
        <f>Source!X113</f>
        <v>92.04</v>
      </c>
      <c r="R250">
        <f>Source!X114</f>
        <v>5186.63</v>
      </c>
      <c r="S250">
        <f>Source!Y113</f>
        <v>47.04</v>
      </c>
      <c r="T250">
        <f>Source!Y114</f>
        <v>2650.94</v>
      </c>
      <c r="U250">
        <f>ROUND((175/100)*ROUND(Source!R113, 2), 2)</f>
        <v>6.95</v>
      </c>
      <c r="V250">
        <f>ROUND((0/100)*ROUND(Source!R114, 2), 2)</f>
        <v>0</v>
      </c>
      <c r="AC250">
        <v>0</v>
      </c>
    </row>
    <row r="251" spans="1:29" ht="14.5" x14ac:dyDescent="0.25">
      <c r="A251" s="31"/>
      <c r="B251" s="31"/>
      <c r="C251" s="31" t="s">
        <v>1365</v>
      </c>
      <c r="D251" s="33"/>
      <c r="E251" s="32"/>
      <c r="F251" s="35">
        <f>Source!AO113</f>
        <v>78.239999999999995</v>
      </c>
      <c r="G251" s="37" t="s">
        <v>175</v>
      </c>
      <c r="H251" s="32">
        <f>Source!AV114</f>
        <v>1.0469999999999999</v>
      </c>
      <c r="I251" s="35">
        <f>Source!S113</f>
        <v>98.3</v>
      </c>
      <c r="J251" s="32">
        <f>IF(Source!BA114&lt;&gt; 0, Source!BA114, 1)</f>
        <v>56.35</v>
      </c>
      <c r="K251" s="35">
        <f>Source!S114</f>
        <v>5539.21</v>
      </c>
    </row>
    <row r="252" spans="1:29" ht="14.5" x14ac:dyDescent="0.25">
      <c r="A252" s="31"/>
      <c r="B252" s="31"/>
      <c r="C252" s="31" t="s">
        <v>1367</v>
      </c>
      <c r="D252" s="33"/>
      <c r="E252" s="32"/>
      <c r="F252" s="35">
        <f>Source!AM113</f>
        <v>28.71</v>
      </c>
      <c r="G252" s="37" t="s">
        <v>175</v>
      </c>
      <c r="H252" s="32">
        <f>Source!AV114</f>
        <v>1.0469999999999999</v>
      </c>
      <c r="I252" s="35">
        <f>Source!Q113</f>
        <v>36.07</v>
      </c>
      <c r="J252" s="32">
        <f>IF(Source!BB114&lt;&gt; 0, Source!BB114, 1)</f>
        <v>16.16</v>
      </c>
      <c r="K252" s="35">
        <f>Source!Q114</f>
        <v>582.89</v>
      </c>
    </row>
    <row r="253" spans="1:29" ht="14.5" x14ac:dyDescent="0.25">
      <c r="A253" s="31"/>
      <c r="B253" s="31"/>
      <c r="C253" s="31" t="s">
        <v>1368</v>
      </c>
      <c r="D253" s="33"/>
      <c r="E253" s="32"/>
      <c r="F253" s="35">
        <f>Source!AN113</f>
        <v>3.16</v>
      </c>
      <c r="G253" s="37" t="s">
        <v>175</v>
      </c>
      <c r="H253" s="32">
        <f>Source!AV114</f>
        <v>1.0469999999999999</v>
      </c>
      <c r="I253" s="38">
        <f>Source!R113</f>
        <v>3.97</v>
      </c>
      <c r="J253" s="32">
        <f>IF(Source!BS114&lt;&gt; 0, Source!BS114, 1)</f>
        <v>56.35</v>
      </c>
      <c r="K253" s="38">
        <f>Source!R114</f>
        <v>223.71</v>
      </c>
    </row>
    <row r="254" spans="1:29" ht="14.5" x14ac:dyDescent="0.25">
      <c r="A254" s="31"/>
      <c r="B254" s="31"/>
      <c r="C254" s="31" t="s">
        <v>1379</v>
      </c>
      <c r="D254" s="33"/>
      <c r="E254" s="32"/>
      <c r="F254" s="35">
        <f>Source!AL113</f>
        <v>12.35</v>
      </c>
      <c r="G254" s="37" t="s">
        <v>3</v>
      </c>
      <c r="H254" s="32">
        <f>Source!AW114</f>
        <v>1</v>
      </c>
      <c r="I254" s="35">
        <f>Source!P113</f>
        <v>12.35</v>
      </c>
      <c r="J254" s="32">
        <f>IF(Source!BC114&lt;&gt; 0, Source!BC114, 1)</f>
        <v>14.7</v>
      </c>
      <c r="K254" s="35">
        <f>Source!P114</f>
        <v>181.55</v>
      </c>
    </row>
    <row r="255" spans="1:29" ht="14.5" x14ac:dyDescent="0.25">
      <c r="A255" s="31"/>
      <c r="B255" s="31"/>
      <c r="C255" s="31" t="s">
        <v>1369</v>
      </c>
      <c r="D255" s="33" t="s">
        <v>1370</v>
      </c>
      <c r="E255" s="32">
        <f>Source!BZ114</f>
        <v>90</v>
      </c>
      <c r="F255" s="35"/>
      <c r="G255" s="34"/>
      <c r="H255" s="32"/>
      <c r="I255" s="35">
        <f>SUM(Q250:Q254)</f>
        <v>92.04</v>
      </c>
      <c r="J255" s="32">
        <f>Source!AT114</f>
        <v>90</v>
      </c>
      <c r="K255" s="35">
        <f>SUM(R250:R254)</f>
        <v>5186.63</v>
      </c>
    </row>
    <row r="256" spans="1:29" ht="14.5" x14ac:dyDescent="0.25">
      <c r="A256" s="31"/>
      <c r="B256" s="31"/>
      <c r="C256" s="31" t="s">
        <v>1371</v>
      </c>
      <c r="D256" s="33" t="s">
        <v>1370</v>
      </c>
      <c r="E256" s="32">
        <f>Source!CA114</f>
        <v>46</v>
      </c>
      <c r="F256" s="35"/>
      <c r="G256" s="34"/>
      <c r="H256" s="32"/>
      <c r="I256" s="35">
        <f>SUM(S250:S255)</f>
        <v>47.04</v>
      </c>
      <c r="J256" s="32">
        <f>Source!AU114</f>
        <v>46</v>
      </c>
      <c r="K256" s="35">
        <f>SUM(T250:T255)</f>
        <v>2650.94</v>
      </c>
    </row>
    <row r="257" spans="1:29" ht="14.5" x14ac:dyDescent="0.25">
      <c r="A257" s="39"/>
      <c r="B257" s="39"/>
      <c r="C257" s="39" t="s">
        <v>1372</v>
      </c>
      <c r="D257" s="40" t="s">
        <v>1373</v>
      </c>
      <c r="E257" s="41">
        <f>Source!AQ113</f>
        <v>6.2</v>
      </c>
      <c r="F257" s="42"/>
      <c r="G257" s="43" t="s">
        <v>175</v>
      </c>
      <c r="H257" s="41">
        <f>Source!AV114</f>
        <v>1.0469999999999999</v>
      </c>
      <c r="I257" s="42">
        <f>Source!U113</f>
        <v>7.7896799999999988</v>
      </c>
      <c r="J257" s="41"/>
      <c r="K257" s="42"/>
    </row>
    <row r="258" spans="1:29" ht="14" x14ac:dyDescent="0.25">
      <c r="C258" s="44" t="s">
        <v>1374</v>
      </c>
      <c r="H258" s="68">
        <f>I251+I252+I254+I255+I256+0-0-0</f>
        <v>285.8</v>
      </c>
      <c r="I258" s="68"/>
      <c r="J258" s="68">
        <f>K251+K252+K254+K255+K256+0-0-0</f>
        <v>14141.220000000001</v>
      </c>
      <c r="K258" s="68"/>
    </row>
    <row r="259" spans="1:29" ht="14" hidden="1" x14ac:dyDescent="0.25">
      <c r="C259" s="44" t="s">
        <v>1375</v>
      </c>
      <c r="H259" s="65">
        <f>0+0</f>
        <v>0</v>
      </c>
      <c r="I259" s="65"/>
      <c r="J259" s="65">
        <f>0+0</f>
        <v>0</v>
      </c>
      <c r="K259" s="65"/>
    </row>
    <row r="260" spans="1:29" ht="14" x14ac:dyDescent="0.25">
      <c r="C260" s="44" t="s">
        <v>1376</v>
      </c>
      <c r="H260" s="65">
        <f>I251+I252+I254+I255+I256+0</f>
        <v>285.8</v>
      </c>
      <c r="I260" s="65"/>
      <c r="J260" s="65">
        <f>K251+K252+K254+K255+K256+0</f>
        <v>14141.220000000001</v>
      </c>
      <c r="K260" s="65"/>
      <c r="O260" s="45">
        <f>I251+I252+I254+I255+I256+0</f>
        <v>285.8</v>
      </c>
      <c r="P260" s="45">
        <f>K251+K252+K254+K255+K256+0</f>
        <v>14141.220000000001</v>
      </c>
    </row>
    <row r="262" spans="1:29" ht="68" x14ac:dyDescent="0.25">
      <c r="A262" s="52">
        <v>22</v>
      </c>
      <c r="B262" s="52" t="str">
        <f>Source!F115</f>
        <v>КА, п.4</v>
      </c>
      <c r="C262" s="52" t="s">
        <v>1383</v>
      </c>
      <c r="D262" s="53" t="str">
        <f>Source!H115</f>
        <v>ШТ</v>
      </c>
      <c r="E262" s="54">
        <f>Source!I115</f>
        <v>1</v>
      </c>
      <c r="F262" s="55">
        <f>Source!AL115</f>
        <v>8165.0499999999993</v>
      </c>
      <c r="G262" s="56" t="s">
        <v>3</v>
      </c>
      <c r="H262" s="54">
        <f>Source!AW116</f>
        <v>1</v>
      </c>
      <c r="I262" s="55">
        <f>Source!P115</f>
        <v>8165.05</v>
      </c>
      <c r="J262" s="54">
        <f>IF(Source!BC116&lt;&gt; 0, Source!BC116, 1)</f>
        <v>7.57</v>
      </c>
      <c r="K262" s="55">
        <f>Source!P116</f>
        <v>61809.43</v>
      </c>
      <c r="Q262">
        <f>Source!X115</f>
        <v>0</v>
      </c>
      <c r="R262">
        <f>Source!X116</f>
        <v>0</v>
      </c>
      <c r="S262">
        <f>Source!Y115</f>
        <v>0</v>
      </c>
      <c r="T262">
        <f>Source!Y116</f>
        <v>0</v>
      </c>
      <c r="U262">
        <f>ROUND((175/100)*ROUND(Source!R115, 2), 2)</f>
        <v>0</v>
      </c>
      <c r="V262">
        <f>ROUND((0/100)*ROUND(Source!R116, 2), 2)</f>
        <v>0</v>
      </c>
      <c r="AC262">
        <v>5</v>
      </c>
    </row>
    <row r="263" spans="1:29" ht="14" x14ac:dyDescent="0.25">
      <c r="A263" s="57"/>
      <c r="B263" s="57"/>
      <c r="C263" s="58" t="s">
        <v>1376</v>
      </c>
      <c r="D263" s="57"/>
      <c r="E263" s="57"/>
      <c r="F263" s="57"/>
      <c r="G263" s="57"/>
      <c r="H263" s="70">
        <f>I262+0</f>
        <v>8165.05</v>
      </c>
      <c r="I263" s="70"/>
      <c r="J263" s="70">
        <f>K262+0</f>
        <v>61809.43</v>
      </c>
      <c r="K263" s="70"/>
      <c r="O263" s="45">
        <f>I262+0</f>
        <v>8165.05</v>
      </c>
      <c r="P263" s="45">
        <f>K262+0</f>
        <v>61809.43</v>
      </c>
    </row>
    <row r="265" spans="1:29" ht="42" x14ac:dyDescent="0.25">
      <c r="A265" s="31">
        <v>23</v>
      </c>
      <c r="B265" s="31" t="str">
        <f>Source!F117</f>
        <v>4.11-12-1</v>
      </c>
      <c r="C265" s="31" t="s">
        <v>181</v>
      </c>
      <c r="D265" s="33" t="str">
        <f>Source!H117</f>
        <v>1  ШТ.</v>
      </c>
      <c r="E265" s="32">
        <f>Source!I117</f>
        <v>14</v>
      </c>
      <c r="F265" s="35"/>
      <c r="G265" s="34"/>
      <c r="H265" s="32"/>
      <c r="I265" s="35"/>
      <c r="J265" s="32"/>
      <c r="K265" s="35"/>
      <c r="Q265">
        <f>Source!X117</f>
        <v>185.7</v>
      </c>
      <c r="R265">
        <f>Source!X118</f>
        <v>10464.02</v>
      </c>
      <c r="S265">
        <f>Source!Y117</f>
        <v>94.91</v>
      </c>
      <c r="T265">
        <f>Source!Y118</f>
        <v>5348.28</v>
      </c>
      <c r="U265">
        <f>ROUND((175/100)*ROUND(Source!R117, 2), 2)</f>
        <v>2.4700000000000002</v>
      </c>
      <c r="V265">
        <f>ROUND((0/100)*ROUND(Source!R118, 2), 2)</f>
        <v>0</v>
      </c>
      <c r="AC265">
        <v>0</v>
      </c>
    </row>
    <row r="266" spans="1:29" x14ac:dyDescent="0.25">
      <c r="C266" s="36" t="str">
        <f>"Объем: "&amp;Source!I117&amp;"=2+"&amp;"12"</f>
        <v>Объем: 14=2+12</v>
      </c>
    </row>
    <row r="267" spans="1:29" ht="14.5" x14ac:dyDescent="0.25">
      <c r="A267" s="31"/>
      <c r="B267" s="31"/>
      <c r="C267" s="31" t="s">
        <v>1365</v>
      </c>
      <c r="D267" s="33"/>
      <c r="E267" s="32"/>
      <c r="F267" s="35">
        <f>Source!AO117</f>
        <v>11.65</v>
      </c>
      <c r="G267" s="37" t="s">
        <v>175</v>
      </c>
      <c r="H267" s="32">
        <f>Source!AV118</f>
        <v>1.0469999999999999</v>
      </c>
      <c r="I267" s="35">
        <f>Source!S117</f>
        <v>204.92</v>
      </c>
      <c r="J267" s="32">
        <f>IF(Source!BA118&lt;&gt; 0, Source!BA118, 1)</f>
        <v>56.35</v>
      </c>
      <c r="K267" s="35">
        <f>Source!S118</f>
        <v>11547.24</v>
      </c>
    </row>
    <row r="268" spans="1:29" ht="14.5" x14ac:dyDescent="0.25">
      <c r="A268" s="31"/>
      <c r="B268" s="31"/>
      <c r="C268" s="31" t="s">
        <v>1367</v>
      </c>
      <c r="D268" s="33"/>
      <c r="E268" s="32"/>
      <c r="F268" s="35">
        <f>Source!AM117</f>
        <v>0.5</v>
      </c>
      <c r="G268" s="37" t="s">
        <v>175</v>
      </c>
      <c r="H268" s="32">
        <f>Source!AV118</f>
        <v>1.0469999999999999</v>
      </c>
      <c r="I268" s="35">
        <f>Source!Q117</f>
        <v>8.7899999999999991</v>
      </c>
      <c r="J268" s="32">
        <f>IF(Source!BB118&lt;&gt; 0, Source!BB118, 1)</f>
        <v>17.02</v>
      </c>
      <c r="K268" s="35">
        <f>Source!Q118</f>
        <v>149.61000000000001</v>
      </c>
    </row>
    <row r="269" spans="1:29" ht="14.5" x14ac:dyDescent="0.25">
      <c r="A269" s="31"/>
      <c r="B269" s="31"/>
      <c r="C269" s="31" t="s">
        <v>1368</v>
      </c>
      <c r="D269" s="33"/>
      <c r="E269" s="32"/>
      <c r="F269" s="35">
        <f>Source!AN117</f>
        <v>0.08</v>
      </c>
      <c r="G269" s="37" t="s">
        <v>175</v>
      </c>
      <c r="H269" s="32">
        <f>Source!AV118</f>
        <v>1.0469999999999999</v>
      </c>
      <c r="I269" s="38">
        <f>Source!R117</f>
        <v>1.41</v>
      </c>
      <c r="J269" s="32">
        <f>IF(Source!BS118&lt;&gt; 0, Source!BS118, 1)</f>
        <v>56.35</v>
      </c>
      <c r="K269" s="38">
        <f>Source!R118</f>
        <v>79.45</v>
      </c>
    </row>
    <row r="270" spans="1:29" ht="14.5" x14ac:dyDescent="0.25">
      <c r="A270" s="31"/>
      <c r="B270" s="31"/>
      <c r="C270" s="31" t="s">
        <v>1369</v>
      </c>
      <c r="D270" s="33" t="s">
        <v>1370</v>
      </c>
      <c r="E270" s="32">
        <f>Source!BZ118</f>
        <v>90</v>
      </c>
      <c r="F270" s="35"/>
      <c r="G270" s="34"/>
      <c r="H270" s="32"/>
      <c r="I270" s="35">
        <f>SUM(Q265:Q269)</f>
        <v>185.7</v>
      </c>
      <c r="J270" s="32">
        <f>Source!AT118</f>
        <v>90</v>
      </c>
      <c r="K270" s="35">
        <f>SUM(R265:R269)</f>
        <v>10464.02</v>
      </c>
    </row>
    <row r="271" spans="1:29" ht="14.5" x14ac:dyDescent="0.25">
      <c r="A271" s="31"/>
      <c r="B271" s="31"/>
      <c r="C271" s="31" t="s">
        <v>1371</v>
      </c>
      <c r="D271" s="33" t="s">
        <v>1370</v>
      </c>
      <c r="E271" s="32">
        <f>Source!CA118</f>
        <v>46</v>
      </c>
      <c r="F271" s="35"/>
      <c r="G271" s="34"/>
      <c r="H271" s="32"/>
      <c r="I271" s="35">
        <f>SUM(S265:S270)</f>
        <v>94.91</v>
      </c>
      <c r="J271" s="32">
        <f>Source!AU118</f>
        <v>46</v>
      </c>
      <c r="K271" s="35">
        <f>SUM(T265:T270)</f>
        <v>5348.28</v>
      </c>
    </row>
    <row r="272" spans="1:29" ht="14.5" x14ac:dyDescent="0.25">
      <c r="A272" s="39"/>
      <c r="B272" s="39"/>
      <c r="C272" s="39" t="s">
        <v>1372</v>
      </c>
      <c r="D272" s="40" t="s">
        <v>1373</v>
      </c>
      <c r="E272" s="41">
        <f>Source!AQ117</f>
        <v>1.03</v>
      </c>
      <c r="F272" s="42"/>
      <c r="G272" s="43" t="s">
        <v>175</v>
      </c>
      <c r="H272" s="41">
        <f>Source!AV118</f>
        <v>1.0469999999999999</v>
      </c>
      <c r="I272" s="42">
        <f>Source!U117</f>
        <v>18.117287999999999</v>
      </c>
      <c r="J272" s="41"/>
      <c r="K272" s="42"/>
    </row>
    <row r="273" spans="1:29" ht="14" x14ac:dyDescent="0.25">
      <c r="C273" s="44" t="s">
        <v>1374</v>
      </c>
      <c r="H273" s="68">
        <f>I267+I268+I270+I271+0-0-0</f>
        <v>494.31999999999994</v>
      </c>
      <c r="I273" s="68"/>
      <c r="J273" s="68">
        <f>K267+K268+K270+K271+0-0-0</f>
        <v>27509.15</v>
      </c>
      <c r="K273" s="68"/>
    </row>
    <row r="274" spans="1:29" ht="14" hidden="1" x14ac:dyDescent="0.25">
      <c r="C274" s="44" t="s">
        <v>1375</v>
      </c>
      <c r="H274" s="65">
        <f>0+0</f>
        <v>0</v>
      </c>
      <c r="I274" s="65"/>
      <c r="J274" s="65">
        <f>0+0</f>
        <v>0</v>
      </c>
      <c r="K274" s="65"/>
    </row>
    <row r="275" spans="1:29" ht="14" x14ac:dyDescent="0.25">
      <c r="C275" s="44" t="s">
        <v>1376</v>
      </c>
      <c r="H275" s="65">
        <f>I267+I268+I270+I271+0</f>
        <v>494.31999999999994</v>
      </c>
      <c r="I275" s="65"/>
      <c r="J275" s="65">
        <f>K267+K268+K270+K271+0</f>
        <v>27509.15</v>
      </c>
      <c r="K275" s="65"/>
      <c r="O275" s="45">
        <f>I267+I268+I270+I271+0</f>
        <v>494.31999999999994</v>
      </c>
      <c r="P275" s="45">
        <f>K267+K268+K270+K271+0</f>
        <v>27509.15</v>
      </c>
    </row>
    <row r="277" spans="1:29" ht="68" x14ac:dyDescent="0.25">
      <c r="A277" s="52">
        <v>24</v>
      </c>
      <c r="B277" s="52" t="str">
        <f>Source!F119</f>
        <v>КА, п.5</v>
      </c>
      <c r="C277" s="52" t="s">
        <v>1384</v>
      </c>
      <c r="D277" s="53" t="str">
        <f>Source!H119</f>
        <v>ШТ</v>
      </c>
      <c r="E277" s="54">
        <f>Source!I119</f>
        <v>2</v>
      </c>
      <c r="F277" s="55">
        <f>Source!AL119</f>
        <v>963.87</v>
      </c>
      <c r="G277" s="56" t="s">
        <v>3</v>
      </c>
      <c r="H277" s="54">
        <f>Source!AW120</f>
        <v>1</v>
      </c>
      <c r="I277" s="55">
        <f>Source!P119</f>
        <v>1927.74</v>
      </c>
      <c r="J277" s="54">
        <f>IF(Source!BC120&lt;&gt; 0, Source!BC120, 1)</f>
        <v>7.57</v>
      </c>
      <c r="K277" s="55">
        <f>Source!P120</f>
        <v>14592.99</v>
      </c>
      <c r="Q277">
        <f>Source!X119</f>
        <v>0</v>
      </c>
      <c r="R277">
        <f>Source!X120</f>
        <v>0</v>
      </c>
      <c r="S277">
        <f>Source!Y119</f>
        <v>0</v>
      </c>
      <c r="T277">
        <f>Source!Y120</f>
        <v>0</v>
      </c>
      <c r="U277">
        <f>ROUND((175/100)*ROUND(Source!R119, 2), 2)</f>
        <v>0</v>
      </c>
      <c r="V277">
        <f>ROUND((0/100)*ROUND(Source!R120, 2), 2)</f>
        <v>0</v>
      </c>
      <c r="AC277">
        <v>5</v>
      </c>
    </row>
    <row r="278" spans="1:29" ht="14" x14ac:dyDescent="0.25">
      <c r="A278" s="57"/>
      <c r="B278" s="57"/>
      <c r="C278" s="58" t="s">
        <v>1376</v>
      </c>
      <c r="D278" s="57"/>
      <c r="E278" s="57"/>
      <c r="F278" s="57"/>
      <c r="G278" s="57"/>
      <c r="H278" s="70">
        <f>I277+0</f>
        <v>1927.74</v>
      </c>
      <c r="I278" s="70"/>
      <c r="J278" s="70">
        <f>K277+0</f>
        <v>14592.99</v>
      </c>
      <c r="K278" s="70"/>
      <c r="O278" s="45">
        <f>I277+0</f>
        <v>1927.74</v>
      </c>
      <c r="P278" s="45">
        <f>K277+0</f>
        <v>14592.99</v>
      </c>
    </row>
    <row r="280" spans="1:29" ht="68" x14ac:dyDescent="0.25">
      <c r="A280" s="52">
        <v>25</v>
      </c>
      <c r="B280" s="52" t="str">
        <f>Source!F121</f>
        <v>КА, п.6</v>
      </c>
      <c r="C280" s="52" t="s">
        <v>1385</v>
      </c>
      <c r="D280" s="53" t="str">
        <f>Source!H121</f>
        <v>ШТ</v>
      </c>
      <c r="E280" s="54">
        <f>Source!I121</f>
        <v>12</v>
      </c>
      <c r="F280" s="55">
        <f>Source!AL121</f>
        <v>963.87</v>
      </c>
      <c r="G280" s="56" t="s">
        <v>3</v>
      </c>
      <c r="H280" s="54">
        <f>Source!AW122</f>
        <v>1</v>
      </c>
      <c r="I280" s="55">
        <f>Source!P121</f>
        <v>11566.44</v>
      </c>
      <c r="J280" s="54">
        <f>IF(Source!BC122&lt;&gt; 0, Source!BC122, 1)</f>
        <v>7.57</v>
      </c>
      <c r="K280" s="55">
        <f>Source!P122</f>
        <v>87557.95</v>
      </c>
      <c r="Q280">
        <f>Source!X121</f>
        <v>0</v>
      </c>
      <c r="R280">
        <f>Source!X122</f>
        <v>0</v>
      </c>
      <c r="S280">
        <f>Source!Y121</f>
        <v>0</v>
      </c>
      <c r="T280">
        <f>Source!Y122</f>
        <v>0</v>
      </c>
      <c r="U280">
        <f>ROUND((175/100)*ROUND(Source!R121, 2), 2)</f>
        <v>0</v>
      </c>
      <c r="V280">
        <f>ROUND((0/100)*ROUND(Source!R122, 2), 2)</f>
        <v>0</v>
      </c>
      <c r="AC280">
        <v>5</v>
      </c>
    </row>
    <row r="281" spans="1:29" ht="14" x14ac:dyDescent="0.25">
      <c r="A281" s="57"/>
      <c r="B281" s="57"/>
      <c r="C281" s="58" t="s">
        <v>1376</v>
      </c>
      <c r="D281" s="57"/>
      <c r="E281" s="57"/>
      <c r="F281" s="57"/>
      <c r="G281" s="57"/>
      <c r="H281" s="70">
        <f>I280+0</f>
        <v>11566.44</v>
      </c>
      <c r="I281" s="70"/>
      <c r="J281" s="70">
        <f>K280+0</f>
        <v>87557.95</v>
      </c>
      <c r="K281" s="70"/>
      <c r="O281" s="45">
        <f>I280+0</f>
        <v>11566.44</v>
      </c>
      <c r="P281" s="45">
        <f>K280+0</f>
        <v>87557.95</v>
      </c>
    </row>
    <row r="283" spans="1:29" ht="56" x14ac:dyDescent="0.25">
      <c r="A283" s="31">
        <v>26</v>
      </c>
      <c r="B283" s="31" t="str">
        <f>Source!F123</f>
        <v>4.10-142-5</v>
      </c>
      <c r="C283" s="31" t="s">
        <v>46</v>
      </c>
      <c r="D283" s="33" t="str">
        <f>Source!H123</f>
        <v>100 номеров</v>
      </c>
      <c r="E283" s="32">
        <f>Source!I123</f>
        <v>0.01</v>
      </c>
      <c r="F283" s="35"/>
      <c r="G283" s="34"/>
      <c r="H283" s="32"/>
      <c r="I283" s="35"/>
      <c r="J283" s="32"/>
      <c r="K283" s="35"/>
      <c r="Q283">
        <f>Source!X123</f>
        <v>6.41</v>
      </c>
      <c r="R283">
        <f>Source!X124</f>
        <v>361.09</v>
      </c>
      <c r="S283">
        <f>Source!Y123</f>
        <v>3.28</v>
      </c>
      <c r="T283">
        <f>Source!Y124</f>
        <v>184.56</v>
      </c>
      <c r="U283">
        <f>ROUND((175/100)*ROUND(Source!R123, 2), 2)</f>
        <v>0</v>
      </c>
      <c r="V283">
        <f>ROUND((0/100)*ROUND(Source!R124, 2), 2)</f>
        <v>0</v>
      </c>
      <c r="AC283">
        <v>0</v>
      </c>
    </row>
    <row r="284" spans="1:29" x14ac:dyDescent="0.25">
      <c r="C284" s="36" t="str">
        <f>"Объем: "&amp;Source!I123&amp;"=1/"&amp;"100"</f>
        <v>Объем: 0,01=1/100</v>
      </c>
    </row>
    <row r="285" spans="1:29" ht="14.5" x14ac:dyDescent="0.25">
      <c r="A285" s="31"/>
      <c r="B285" s="31"/>
      <c r="C285" s="31" t="s">
        <v>1365</v>
      </c>
      <c r="D285" s="33"/>
      <c r="E285" s="32"/>
      <c r="F285" s="35">
        <f>Source!AO123</f>
        <v>567.05999999999995</v>
      </c>
      <c r="G285" s="37" t="s">
        <v>175</v>
      </c>
      <c r="H285" s="32">
        <f>Source!AV124</f>
        <v>1.0469999999999999</v>
      </c>
      <c r="I285" s="35">
        <f>Source!S123</f>
        <v>7.12</v>
      </c>
      <c r="J285" s="32">
        <f>IF(Source!BA124&lt;&gt; 0, Source!BA124, 1)</f>
        <v>56.35</v>
      </c>
      <c r="K285" s="35">
        <f>Source!S124</f>
        <v>401.21</v>
      </c>
    </row>
    <row r="286" spans="1:29" ht="14.5" x14ac:dyDescent="0.25">
      <c r="A286" s="31"/>
      <c r="B286" s="31"/>
      <c r="C286" s="31" t="s">
        <v>1369</v>
      </c>
      <c r="D286" s="33" t="s">
        <v>1370</v>
      </c>
      <c r="E286" s="32">
        <f>Source!BZ124</f>
        <v>90</v>
      </c>
      <c r="F286" s="35"/>
      <c r="G286" s="34"/>
      <c r="H286" s="32"/>
      <c r="I286" s="35">
        <f>SUM(Q283:Q285)</f>
        <v>6.41</v>
      </c>
      <c r="J286" s="32">
        <f>Source!AT124</f>
        <v>90</v>
      </c>
      <c r="K286" s="35">
        <f>SUM(R283:R285)</f>
        <v>361.09</v>
      </c>
    </row>
    <row r="287" spans="1:29" ht="14.5" x14ac:dyDescent="0.25">
      <c r="A287" s="31"/>
      <c r="B287" s="31"/>
      <c r="C287" s="31" t="s">
        <v>1371</v>
      </c>
      <c r="D287" s="33" t="s">
        <v>1370</v>
      </c>
      <c r="E287" s="32">
        <f>Source!CA124</f>
        <v>46</v>
      </c>
      <c r="F287" s="35"/>
      <c r="G287" s="34"/>
      <c r="H287" s="32"/>
      <c r="I287" s="35">
        <f>SUM(S283:S286)</f>
        <v>3.28</v>
      </c>
      <c r="J287" s="32">
        <f>Source!AU124</f>
        <v>46</v>
      </c>
      <c r="K287" s="35">
        <f>SUM(T283:T286)</f>
        <v>184.56</v>
      </c>
    </row>
    <row r="288" spans="1:29" ht="14.5" x14ac:dyDescent="0.25">
      <c r="A288" s="39"/>
      <c r="B288" s="39"/>
      <c r="C288" s="39" t="s">
        <v>1372</v>
      </c>
      <c r="D288" s="40" t="s">
        <v>1373</v>
      </c>
      <c r="E288" s="41">
        <f>Source!AQ123</f>
        <v>39</v>
      </c>
      <c r="F288" s="42"/>
      <c r="G288" s="43" t="s">
        <v>175</v>
      </c>
      <c r="H288" s="41">
        <f>Source!AV124</f>
        <v>1.0469999999999999</v>
      </c>
      <c r="I288" s="42">
        <f>Source!U123</f>
        <v>0.48999599999999993</v>
      </c>
      <c r="J288" s="41"/>
      <c r="K288" s="42"/>
    </row>
    <row r="289" spans="1:29" ht="14" x14ac:dyDescent="0.25">
      <c r="C289" s="44" t="s">
        <v>1374</v>
      </c>
      <c r="H289" s="68">
        <f>I285+I286+I287+0-0-0</f>
        <v>16.810000000000002</v>
      </c>
      <c r="I289" s="68"/>
      <c r="J289" s="68">
        <f>K285+K286+K287+0-0-0</f>
        <v>946.8599999999999</v>
      </c>
      <c r="K289" s="68"/>
    </row>
    <row r="290" spans="1:29" ht="14" hidden="1" x14ac:dyDescent="0.25">
      <c r="C290" s="44" t="s">
        <v>1375</v>
      </c>
      <c r="H290" s="65">
        <f>0+0</f>
        <v>0</v>
      </c>
      <c r="I290" s="65"/>
      <c r="J290" s="65">
        <f>0+0</f>
        <v>0</v>
      </c>
      <c r="K290" s="65"/>
    </row>
    <row r="291" spans="1:29" ht="14" x14ac:dyDescent="0.25">
      <c r="C291" s="44" t="s">
        <v>1376</v>
      </c>
      <c r="H291" s="65">
        <f>I285+I286+I287+0</f>
        <v>16.810000000000002</v>
      </c>
      <c r="I291" s="65"/>
      <c r="J291" s="65">
        <f>K285+K286+K287+0</f>
        <v>946.8599999999999</v>
      </c>
      <c r="K291" s="65"/>
      <c r="O291" s="45">
        <f>I285+I286+I287+0</f>
        <v>16.810000000000002</v>
      </c>
      <c r="P291" s="45">
        <f>K285+K286+K287+0</f>
        <v>946.8599999999999</v>
      </c>
    </row>
    <row r="293" spans="1:29" ht="54" x14ac:dyDescent="0.25">
      <c r="A293" s="52">
        <v>27</v>
      </c>
      <c r="B293" s="52" t="str">
        <f>Source!F125</f>
        <v>КА, п.7</v>
      </c>
      <c r="C293" s="52" t="s">
        <v>1386</v>
      </c>
      <c r="D293" s="53" t="str">
        <f>Source!H125</f>
        <v>ШТ</v>
      </c>
      <c r="E293" s="54">
        <f>Source!I125</f>
        <v>1</v>
      </c>
      <c r="F293" s="55">
        <f>Source!AL125</f>
        <v>40863.82</v>
      </c>
      <c r="G293" s="56" t="s">
        <v>3</v>
      </c>
      <c r="H293" s="54">
        <f>Source!AW126</f>
        <v>1</v>
      </c>
      <c r="I293" s="55">
        <f>Source!P125</f>
        <v>40863.82</v>
      </c>
      <c r="J293" s="54">
        <f>IF(Source!BC126&lt;&gt; 0, Source!BC126, 1)</f>
        <v>7.57</v>
      </c>
      <c r="K293" s="55">
        <f>Source!P126</f>
        <v>309339.12</v>
      </c>
      <c r="Q293">
        <f>Source!X125</f>
        <v>0</v>
      </c>
      <c r="R293">
        <f>Source!X126</f>
        <v>0</v>
      </c>
      <c r="S293">
        <f>Source!Y125</f>
        <v>0</v>
      </c>
      <c r="T293">
        <f>Source!Y126</f>
        <v>0</v>
      </c>
      <c r="U293">
        <f>ROUND((175/100)*ROUND(Source!R125, 2), 2)</f>
        <v>0</v>
      </c>
      <c r="V293">
        <f>ROUND((0/100)*ROUND(Source!R126, 2), 2)</f>
        <v>0</v>
      </c>
      <c r="AC293">
        <v>5</v>
      </c>
    </row>
    <row r="294" spans="1:29" ht="14" x14ac:dyDescent="0.25">
      <c r="A294" s="57"/>
      <c r="B294" s="57"/>
      <c r="C294" s="58" t="s">
        <v>1376</v>
      </c>
      <c r="D294" s="57"/>
      <c r="E294" s="57"/>
      <c r="F294" s="57"/>
      <c r="G294" s="57"/>
      <c r="H294" s="70">
        <f>I293+0</f>
        <v>40863.82</v>
      </c>
      <c r="I294" s="70"/>
      <c r="J294" s="70">
        <f>K293+0</f>
        <v>309339.12</v>
      </c>
      <c r="K294" s="70"/>
      <c r="O294" s="45">
        <f>I293+0</f>
        <v>40863.82</v>
      </c>
      <c r="P294" s="45">
        <f>K293+0</f>
        <v>309339.12</v>
      </c>
    </row>
    <row r="296" spans="1:29" ht="42" x14ac:dyDescent="0.25">
      <c r="A296" s="31">
        <v>28</v>
      </c>
      <c r="B296" s="31" t="str">
        <f>Source!F127</f>
        <v>4.10-27-4</v>
      </c>
      <c r="C296" s="31" t="s">
        <v>211</v>
      </c>
      <c r="D296" s="33" t="str">
        <f>Source!H127</f>
        <v>100 перемычек</v>
      </c>
      <c r="E296" s="32">
        <f>Source!I127</f>
        <v>0.05</v>
      </c>
      <c r="F296" s="35"/>
      <c r="G296" s="34"/>
      <c r="H296" s="32"/>
      <c r="I296" s="35"/>
      <c r="J296" s="32"/>
      <c r="K296" s="35"/>
      <c r="Q296">
        <f>Source!X127</f>
        <v>2.21</v>
      </c>
      <c r="R296">
        <f>Source!X128</f>
        <v>124.76</v>
      </c>
      <c r="S296">
        <f>Source!Y127</f>
        <v>1.1299999999999999</v>
      </c>
      <c r="T296">
        <f>Source!Y128</f>
        <v>63.77</v>
      </c>
      <c r="U296">
        <f>ROUND((175/100)*ROUND(Source!R127, 2), 2)</f>
        <v>0</v>
      </c>
      <c r="V296">
        <f>ROUND((0/100)*ROUND(Source!R128, 2), 2)</f>
        <v>0</v>
      </c>
      <c r="AC296">
        <v>0</v>
      </c>
    </row>
    <row r="297" spans="1:29" x14ac:dyDescent="0.25">
      <c r="C297" s="36" t="str">
        <f>"Объем: "&amp;Source!I127&amp;"=5/"&amp;"100"</f>
        <v>Объем: 0,05=5/100</v>
      </c>
    </row>
    <row r="298" spans="1:29" ht="14.5" x14ac:dyDescent="0.25">
      <c r="A298" s="31"/>
      <c r="B298" s="31"/>
      <c r="C298" s="31" t="s">
        <v>1365</v>
      </c>
      <c r="D298" s="33"/>
      <c r="E298" s="32"/>
      <c r="F298" s="35">
        <f>Source!AO127</f>
        <v>39.119999999999997</v>
      </c>
      <c r="G298" s="37" t="s">
        <v>175</v>
      </c>
      <c r="H298" s="32">
        <f>Source!AV128</f>
        <v>1.0469999999999999</v>
      </c>
      <c r="I298" s="35">
        <f>Source!S127</f>
        <v>2.46</v>
      </c>
      <c r="J298" s="32">
        <f>IF(Source!BA128&lt;&gt; 0, Source!BA128, 1)</f>
        <v>56.35</v>
      </c>
      <c r="K298" s="35">
        <f>Source!S128</f>
        <v>138.62</v>
      </c>
    </row>
    <row r="299" spans="1:29" ht="41" x14ac:dyDescent="0.25">
      <c r="A299" s="31" t="s">
        <v>214</v>
      </c>
      <c r="B299" s="31" t="str">
        <f>Source!F129</f>
        <v>КА, п.8</v>
      </c>
      <c r="C299" s="31" t="s">
        <v>1387</v>
      </c>
      <c r="D299" s="33" t="str">
        <f>Source!H129</f>
        <v>ШТ</v>
      </c>
      <c r="E299" s="32">
        <f>Source!I129</f>
        <v>5</v>
      </c>
      <c r="F299" s="35">
        <f>Source!AK129</f>
        <v>531.29</v>
      </c>
      <c r="G299" s="37" t="s">
        <v>3</v>
      </c>
      <c r="H299" s="32">
        <f>Source!AW130</f>
        <v>1</v>
      </c>
      <c r="I299" s="35">
        <f>Source!O129</f>
        <v>2656.45</v>
      </c>
      <c r="J299" s="32">
        <f>IF(Source!BC130&lt;&gt; 0, Source!BC130, 1)</f>
        <v>9.84</v>
      </c>
      <c r="K299" s="35">
        <f>Source!O130</f>
        <v>26139.47</v>
      </c>
      <c r="Q299">
        <f>Source!X129</f>
        <v>0</v>
      </c>
      <c r="R299">
        <f>Source!X130</f>
        <v>0</v>
      </c>
      <c r="S299">
        <f>Source!Y129</f>
        <v>0</v>
      </c>
      <c r="T299">
        <f>Source!Y130</f>
        <v>0</v>
      </c>
      <c r="U299">
        <f>ROUND((175/100)*ROUND(Source!R129, 2), 2)</f>
        <v>0</v>
      </c>
      <c r="V299">
        <f>ROUND((0/100)*ROUND(Source!R130, 2), 2)</f>
        <v>0</v>
      </c>
      <c r="AC299">
        <v>3</v>
      </c>
    </row>
    <row r="300" spans="1:29" ht="14.5" x14ac:dyDescent="0.25">
      <c r="A300" s="31"/>
      <c r="B300" s="31"/>
      <c r="C300" s="31" t="s">
        <v>1369</v>
      </c>
      <c r="D300" s="33" t="s">
        <v>1370</v>
      </c>
      <c r="E300" s="32">
        <f>Source!BZ128</f>
        <v>90</v>
      </c>
      <c r="F300" s="35"/>
      <c r="G300" s="34"/>
      <c r="H300" s="32"/>
      <c r="I300" s="35">
        <f>SUM(Q296:Q299)</f>
        <v>2.21</v>
      </c>
      <c r="J300" s="32">
        <f>Source!AT128</f>
        <v>90</v>
      </c>
      <c r="K300" s="35">
        <f>SUM(R296:R299)</f>
        <v>124.76</v>
      </c>
    </row>
    <row r="301" spans="1:29" ht="14.5" x14ac:dyDescent="0.25">
      <c r="A301" s="31"/>
      <c r="B301" s="31"/>
      <c r="C301" s="31" t="s">
        <v>1371</v>
      </c>
      <c r="D301" s="33" t="s">
        <v>1370</v>
      </c>
      <c r="E301" s="32">
        <f>Source!CA128</f>
        <v>46</v>
      </c>
      <c r="F301" s="35"/>
      <c r="G301" s="34"/>
      <c r="H301" s="32"/>
      <c r="I301" s="35">
        <f>SUM(S296:S300)</f>
        <v>1.1299999999999999</v>
      </c>
      <c r="J301" s="32">
        <f>Source!AU128</f>
        <v>46</v>
      </c>
      <c r="K301" s="35">
        <f>SUM(T296:T300)</f>
        <v>63.77</v>
      </c>
    </row>
    <row r="302" spans="1:29" ht="14.5" x14ac:dyDescent="0.25">
      <c r="A302" s="39"/>
      <c r="B302" s="39"/>
      <c r="C302" s="39" t="s">
        <v>1372</v>
      </c>
      <c r="D302" s="40" t="s">
        <v>1373</v>
      </c>
      <c r="E302" s="41">
        <f>Source!AQ127</f>
        <v>3.1</v>
      </c>
      <c r="F302" s="42"/>
      <c r="G302" s="43" t="s">
        <v>175</v>
      </c>
      <c r="H302" s="41">
        <f>Source!AV128</f>
        <v>1.0469999999999999</v>
      </c>
      <c r="I302" s="42">
        <f>Source!U127</f>
        <v>0.19474199999999997</v>
      </c>
      <c r="J302" s="41"/>
      <c r="K302" s="42"/>
    </row>
    <row r="303" spans="1:29" ht="14" x14ac:dyDescent="0.25">
      <c r="C303" s="44" t="s">
        <v>1374</v>
      </c>
      <c r="H303" s="68">
        <f>I298+I300+I301+SUM(I299:I299)-SUMIF(AC299:AC299, 5, I299:I299)-SUMIF(AC299:AC299, 6, I299:I299)</f>
        <v>2662.25</v>
      </c>
      <c r="I303" s="68"/>
      <c r="J303" s="68">
        <f>K298+K300+K301+SUM(K299:K299)-SUMIF(AC299:AC299, 5, K299:K299)-SUMIF(AC299:AC299, 6, K299:K299)</f>
        <v>26466.620000000003</v>
      </c>
      <c r="K303" s="68"/>
    </row>
    <row r="304" spans="1:29" ht="14" hidden="1" x14ac:dyDescent="0.25">
      <c r="C304" s="44" t="s">
        <v>1375</v>
      </c>
      <c r="H304" s="65">
        <f>SUMIF(AC299:AC299, 5, I299:I299)+SUMIF(AC299:AC299, 6, I299:I299)</f>
        <v>0</v>
      </c>
      <c r="I304" s="65"/>
      <c r="J304" s="65">
        <f>SUMIF(AC299:AC299, 5, K299:K299)+SUMIF(AC299:AC299, 6, K299:K299)</f>
        <v>0</v>
      </c>
      <c r="K304" s="65"/>
    </row>
    <row r="305" spans="1:29" ht="14" x14ac:dyDescent="0.25">
      <c r="C305" s="44" t="s">
        <v>1376</v>
      </c>
      <c r="H305" s="65">
        <f>I298+I300+I301+SUM(I299:I299)</f>
        <v>2662.25</v>
      </c>
      <c r="I305" s="65"/>
      <c r="J305" s="65">
        <f>K298+K300+K301+SUM(K299:K299)</f>
        <v>26466.620000000003</v>
      </c>
      <c r="K305" s="65"/>
      <c r="O305" s="45">
        <f>I298+I300+I301+SUM(I299:I299)</f>
        <v>2662.25</v>
      </c>
      <c r="P305" s="45">
        <f>K298+K300+K301+SUM(K299:K299)</f>
        <v>26466.620000000003</v>
      </c>
    </row>
    <row r="307" spans="1:29" ht="28" x14ac:dyDescent="0.25">
      <c r="A307" s="31">
        <v>29</v>
      </c>
      <c r="B307" s="31" t="str">
        <f>Source!F131</f>
        <v>4.10-173-2</v>
      </c>
      <c r="C307" s="31" t="s">
        <v>223</v>
      </c>
      <c r="D307" s="33" t="str">
        <f>Source!H131</f>
        <v>1  ШТ.</v>
      </c>
      <c r="E307" s="32">
        <f>Source!I131</f>
        <v>1</v>
      </c>
      <c r="F307" s="35"/>
      <c r="G307" s="34"/>
      <c r="H307" s="32"/>
      <c r="I307" s="35"/>
      <c r="J307" s="32"/>
      <c r="K307" s="35"/>
      <c r="Q307">
        <f>Source!X131</f>
        <v>45.42</v>
      </c>
      <c r="R307">
        <f>Source!X132</f>
        <v>2559.58</v>
      </c>
      <c r="S307">
        <f>Source!Y131</f>
        <v>23.22</v>
      </c>
      <c r="T307">
        <f>Source!Y132</f>
        <v>1308.23</v>
      </c>
      <c r="U307">
        <f>ROUND((175/100)*ROUND(Source!R131, 2), 2)</f>
        <v>0</v>
      </c>
      <c r="V307">
        <f>ROUND((0/100)*ROUND(Source!R132, 2), 2)</f>
        <v>0</v>
      </c>
      <c r="AC307">
        <v>0</v>
      </c>
    </row>
    <row r="308" spans="1:29" ht="14.5" x14ac:dyDescent="0.25">
      <c r="A308" s="31"/>
      <c r="B308" s="31"/>
      <c r="C308" s="31" t="s">
        <v>1365</v>
      </c>
      <c r="D308" s="33"/>
      <c r="E308" s="32"/>
      <c r="F308" s="35">
        <f>Source!AO131</f>
        <v>40.17</v>
      </c>
      <c r="G308" s="37" t="s">
        <v>175</v>
      </c>
      <c r="H308" s="32">
        <f>Source!AV132</f>
        <v>1.0469999999999999</v>
      </c>
      <c r="I308" s="35">
        <f>Source!S131</f>
        <v>50.47</v>
      </c>
      <c r="J308" s="32">
        <f>IF(Source!BA132&lt;&gt; 0, Source!BA132, 1)</f>
        <v>56.35</v>
      </c>
      <c r="K308" s="35">
        <f>Source!S132</f>
        <v>2843.98</v>
      </c>
    </row>
    <row r="309" spans="1:29" ht="14.5" x14ac:dyDescent="0.25">
      <c r="A309" s="31"/>
      <c r="B309" s="31"/>
      <c r="C309" s="31" t="s">
        <v>1379</v>
      </c>
      <c r="D309" s="33"/>
      <c r="E309" s="32"/>
      <c r="F309" s="35">
        <f>Source!AL131</f>
        <v>2.34</v>
      </c>
      <c r="G309" s="37" t="s">
        <v>3</v>
      </c>
      <c r="H309" s="32">
        <f>Source!AW132</f>
        <v>1</v>
      </c>
      <c r="I309" s="35">
        <f>Source!P131</f>
        <v>2.34</v>
      </c>
      <c r="J309" s="32">
        <f>IF(Source!BC132&lt;&gt; 0, Source!BC132, 1)</f>
        <v>10.24</v>
      </c>
      <c r="K309" s="35">
        <f>Source!P132</f>
        <v>23.96</v>
      </c>
    </row>
    <row r="310" spans="1:29" ht="14.5" x14ac:dyDescent="0.25">
      <c r="A310" s="31"/>
      <c r="B310" s="31"/>
      <c r="C310" s="31" t="s">
        <v>1369</v>
      </c>
      <c r="D310" s="33" t="s">
        <v>1370</v>
      </c>
      <c r="E310" s="32">
        <f>Source!BZ132</f>
        <v>90</v>
      </c>
      <c r="F310" s="35"/>
      <c r="G310" s="34"/>
      <c r="H310" s="32"/>
      <c r="I310" s="35">
        <f>SUM(Q307:Q309)</f>
        <v>45.42</v>
      </c>
      <c r="J310" s="32">
        <f>Source!AT132</f>
        <v>90</v>
      </c>
      <c r="K310" s="35">
        <f>SUM(R307:R309)</f>
        <v>2559.58</v>
      </c>
    </row>
    <row r="311" spans="1:29" ht="14.5" x14ac:dyDescent="0.25">
      <c r="A311" s="31"/>
      <c r="B311" s="31"/>
      <c r="C311" s="31" t="s">
        <v>1371</v>
      </c>
      <c r="D311" s="33" t="s">
        <v>1370</v>
      </c>
      <c r="E311" s="32">
        <f>Source!CA132</f>
        <v>46</v>
      </c>
      <c r="F311" s="35"/>
      <c r="G311" s="34"/>
      <c r="H311" s="32"/>
      <c r="I311" s="35">
        <f>SUM(S307:S310)</f>
        <v>23.22</v>
      </c>
      <c r="J311" s="32">
        <f>Source!AU132</f>
        <v>46</v>
      </c>
      <c r="K311" s="35">
        <f>SUM(T307:T310)</f>
        <v>1308.23</v>
      </c>
    </row>
    <row r="312" spans="1:29" ht="14.5" x14ac:dyDescent="0.25">
      <c r="A312" s="39"/>
      <c r="B312" s="39"/>
      <c r="C312" s="39" t="s">
        <v>1372</v>
      </c>
      <c r="D312" s="40" t="s">
        <v>1373</v>
      </c>
      <c r="E312" s="41">
        <f>Source!AQ131</f>
        <v>3.18</v>
      </c>
      <c r="F312" s="42"/>
      <c r="G312" s="43" t="s">
        <v>175</v>
      </c>
      <c r="H312" s="41">
        <f>Source!AV132</f>
        <v>1.0469999999999999</v>
      </c>
      <c r="I312" s="42">
        <f>Source!U131</f>
        <v>3.9953519999999996</v>
      </c>
      <c r="J312" s="41"/>
      <c r="K312" s="42"/>
    </row>
    <row r="313" spans="1:29" ht="14" x14ac:dyDescent="0.25">
      <c r="C313" s="44" t="s">
        <v>1374</v>
      </c>
      <c r="H313" s="68">
        <f>I308+I309+I310+I311+0-0-0</f>
        <v>121.45</v>
      </c>
      <c r="I313" s="68"/>
      <c r="J313" s="68">
        <f>K308+K309+K310+K311+0-0-0</f>
        <v>6735.75</v>
      </c>
      <c r="K313" s="68"/>
    </row>
    <row r="314" spans="1:29" ht="14" hidden="1" x14ac:dyDescent="0.25">
      <c r="C314" s="44" t="s">
        <v>1375</v>
      </c>
      <c r="H314" s="65">
        <f>0+0</f>
        <v>0</v>
      </c>
      <c r="I314" s="65"/>
      <c r="J314" s="65">
        <f>0+0</f>
        <v>0</v>
      </c>
      <c r="K314" s="65"/>
    </row>
    <row r="315" spans="1:29" ht="14" x14ac:dyDescent="0.25">
      <c r="C315" s="44" t="s">
        <v>1376</v>
      </c>
      <c r="H315" s="65">
        <f>I308+I309+I310+I311+0</f>
        <v>121.45</v>
      </c>
      <c r="I315" s="65"/>
      <c r="J315" s="65">
        <f>K308+K309+K310+K311+0</f>
        <v>6735.75</v>
      </c>
      <c r="K315" s="65"/>
      <c r="O315" s="45">
        <f>I308+I309+I310+I311+0</f>
        <v>121.45</v>
      </c>
      <c r="P315" s="45">
        <f>K308+K309+K310+K311+0</f>
        <v>6735.75</v>
      </c>
    </row>
    <row r="317" spans="1:29" ht="68" x14ac:dyDescent="0.25">
      <c r="A317" s="52">
        <v>30</v>
      </c>
      <c r="B317" s="52" t="str">
        <f>Source!F139</f>
        <v>КА, п.9</v>
      </c>
      <c r="C317" s="52" t="s">
        <v>1388</v>
      </c>
      <c r="D317" s="53" t="str">
        <f>Source!H139</f>
        <v>ШТ</v>
      </c>
      <c r="E317" s="54">
        <f>Source!I139</f>
        <v>1</v>
      </c>
      <c r="F317" s="55">
        <f>Source!AL139</f>
        <v>14649.98</v>
      </c>
      <c r="G317" s="56" t="s">
        <v>3</v>
      </c>
      <c r="H317" s="54">
        <f>Source!AW140</f>
        <v>1</v>
      </c>
      <c r="I317" s="55">
        <f>Source!P139</f>
        <v>14649.98</v>
      </c>
      <c r="J317" s="54">
        <f>IF(Source!BC140&lt;&gt; 0, Source!BC140, 1)</f>
        <v>7.57</v>
      </c>
      <c r="K317" s="55">
        <f>Source!P140</f>
        <v>110900.35</v>
      </c>
      <c r="Q317">
        <f>Source!X139</f>
        <v>0</v>
      </c>
      <c r="R317">
        <f>Source!X140</f>
        <v>0</v>
      </c>
      <c r="S317">
        <f>Source!Y139</f>
        <v>0</v>
      </c>
      <c r="T317">
        <f>Source!Y140</f>
        <v>0</v>
      </c>
      <c r="U317">
        <f>ROUND((175/100)*ROUND(Source!R139, 2), 2)</f>
        <v>0</v>
      </c>
      <c r="V317">
        <f>ROUND((0/100)*ROUND(Source!R140, 2), 2)</f>
        <v>0</v>
      </c>
      <c r="AC317">
        <v>5</v>
      </c>
    </row>
    <row r="318" spans="1:29" ht="14" x14ac:dyDescent="0.25">
      <c r="A318" s="57"/>
      <c r="B318" s="57"/>
      <c r="C318" s="58" t="s">
        <v>1376</v>
      </c>
      <c r="D318" s="57"/>
      <c r="E318" s="57"/>
      <c r="F318" s="57"/>
      <c r="G318" s="57"/>
      <c r="H318" s="70">
        <f>I317+0</f>
        <v>14649.98</v>
      </c>
      <c r="I318" s="70"/>
      <c r="J318" s="70">
        <f>K317+0</f>
        <v>110900.35</v>
      </c>
      <c r="K318" s="70"/>
      <c r="O318" s="45">
        <f>I317+0</f>
        <v>14649.98</v>
      </c>
      <c r="P318" s="45">
        <f>K317+0</f>
        <v>110900.35</v>
      </c>
    </row>
    <row r="320" spans="1:29" ht="28" x14ac:dyDescent="0.25">
      <c r="A320" s="31">
        <v>31</v>
      </c>
      <c r="B320" s="31" t="str">
        <f>Source!F141</f>
        <v>4.10-1-10</v>
      </c>
      <c r="C320" s="31" t="s">
        <v>231</v>
      </c>
      <c r="D320" s="33" t="str">
        <f>Source!H141</f>
        <v>1 плата</v>
      </c>
      <c r="E320" s="32">
        <f>Source!I141</f>
        <v>1</v>
      </c>
      <c r="F320" s="35"/>
      <c r="G320" s="34"/>
      <c r="H320" s="32"/>
      <c r="I320" s="35"/>
      <c r="J320" s="32"/>
      <c r="K320" s="35"/>
      <c r="Q320">
        <f>Source!X141</f>
        <v>77.05</v>
      </c>
      <c r="R320">
        <f>Source!X142</f>
        <v>4341.71</v>
      </c>
      <c r="S320">
        <f>Source!Y141</f>
        <v>39.380000000000003</v>
      </c>
      <c r="T320">
        <f>Source!Y142</f>
        <v>2219.1</v>
      </c>
      <c r="U320">
        <f>ROUND((175/100)*ROUND(Source!R141, 2), 2)</f>
        <v>5.55</v>
      </c>
      <c r="V320">
        <f>ROUND((0/100)*ROUND(Source!R142, 2), 2)</f>
        <v>0</v>
      </c>
      <c r="AC320">
        <v>0</v>
      </c>
    </row>
    <row r="321" spans="1:29" ht="14.5" x14ac:dyDescent="0.25">
      <c r="A321" s="31"/>
      <c r="B321" s="31"/>
      <c r="C321" s="31" t="s">
        <v>1365</v>
      </c>
      <c r="D321" s="33"/>
      <c r="E321" s="32"/>
      <c r="F321" s="35">
        <f>Source!AO141</f>
        <v>65.62</v>
      </c>
      <c r="G321" s="37" t="s">
        <v>175</v>
      </c>
      <c r="H321" s="32">
        <f>Source!AV142</f>
        <v>1.0469999999999999</v>
      </c>
      <c r="I321" s="35">
        <f>Source!S141</f>
        <v>82.44</v>
      </c>
      <c r="J321" s="32">
        <f>IF(Source!BA142&lt;&gt; 0, Source!BA142, 1)</f>
        <v>56.35</v>
      </c>
      <c r="K321" s="35">
        <f>Source!S142</f>
        <v>4645.49</v>
      </c>
    </row>
    <row r="322" spans="1:29" ht="14.5" x14ac:dyDescent="0.25">
      <c r="A322" s="31"/>
      <c r="B322" s="31"/>
      <c r="C322" s="31" t="s">
        <v>1367</v>
      </c>
      <c r="D322" s="33"/>
      <c r="E322" s="32"/>
      <c r="F322" s="35">
        <f>Source!AM141</f>
        <v>22.97</v>
      </c>
      <c r="G322" s="37" t="s">
        <v>175</v>
      </c>
      <c r="H322" s="32">
        <f>Source!AV142</f>
        <v>1.0469999999999999</v>
      </c>
      <c r="I322" s="35">
        <f>Source!Q141</f>
        <v>28.86</v>
      </c>
      <c r="J322" s="32">
        <f>IF(Source!BB142&lt;&gt; 0, Source!BB142, 1)</f>
        <v>16.16</v>
      </c>
      <c r="K322" s="35">
        <f>Source!Q142</f>
        <v>466.38</v>
      </c>
    </row>
    <row r="323" spans="1:29" ht="14.5" x14ac:dyDescent="0.25">
      <c r="A323" s="31"/>
      <c r="B323" s="31"/>
      <c r="C323" s="31" t="s">
        <v>1368</v>
      </c>
      <c r="D323" s="33"/>
      <c r="E323" s="32"/>
      <c r="F323" s="35">
        <f>Source!AN141</f>
        <v>2.52</v>
      </c>
      <c r="G323" s="37" t="s">
        <v>175</v>
      </c>
      <c r="H323" s="32">
        <f>Source!AV142</f>
        <v>1.0469999999999999</v>
      </c>
      <c r="I323" s="38">
        <f>Source!R141</f>
        <v>3.17</v>
      </c>
      <c r="J323" s="32">
        <f>IF(Source!BS142&lt;&gt; 0, Source!BS142, 1)</f>
        <v>56.35</v>
      </c>
      <c r="K323" s="38">
        <f>Source!R142</f>
        <v>178.63</v>
      </c>
    </row>
    <row r="324" spans="1:29" ht="14.5" x14ac:dyDescent="0.25">
      <c r="A324" s="31"/>
      <c r="B324" s="31"/>
      <c r="C324" s="31" t="s">
        <v>1379</v>
      </c>
      <c r="D324" s="33"/>
      <c r="E324" s="32"/>
      <c r="F324" s="35">
        <f>Source!AL141</f>
        <v>3.55</v>
      </c>
      <c r="G324" s="37" t="s">
        <v>3</v>
      </c>
      <c r="H324" s="32">
        <f>Source!AW142</f>
        <v>1</v>
      </c>
      <c r="I324" s="35">
        <f>Source!P141</f>
        <v>3.55</v>
      </c>
      <c r="J324" s="32">
        <f>IF(Source!BC142&lt;&gt; 0, Source!BC142, 1)</f>
        <v>4.8499999999999996</v>
      </c>
      <c r="K324" s="35">
        <f>Source!P142</f>
        <v>17.22</v>
      </c>
    </row>
    <row r="325" spans="1:29" ht="54" x14ac:dyDescent="0.25">
      <c r="A325" s="47" t="s">
        <v>234</v>
      </c>
      <c r="B325" s="47" t="str">
        <f>Source!F143</f>
        <v>КА, п.10</v>
      </c>
      <c r="C325" s="47" t="s">
        <v>1389</v>
      </c>
      <c r="D325" s="48" t="str">
        <f>Source!H143</f>
        <v>ШТ</v>
      </c>
      <c r="E325" s="49">
        <f>Source!I143</f>
        <v>1</v>
      </c>
      <c r="F325" s="50">
        <f>Source!AK143</f>
        <v>1882.38</v>
      </c>
      <c r="G325" s="51" t="s">
        <v>3</v>
      </c>
      <c r="H325" s="49">
        <f>Source!AW144</f>
        <v>1</v>
      </c>
      <c r="I325" s="50">
        <f>Source!O143</f>
        <v>1882.38</v>
      </c>
      <c r="J325" s="49">
        <f>IF(Source!BC144&lt;&gt; 0, Source!BC144, 1)</f>
        <v>7.57</v>
      </c>
      <c r="K325" s="50">
        <f>Source!O144</f>
        <v>14249.62</v>
      </c>
      <c r="Q325">
        <f>Source!X143</f>
        <v>0</v>
      </c>
      <c r="R325">
        <f>Source!X144</f>
        <v>0</v>
      </c>
      <c r="S325">
        <f>Source!Y143</f>
        <v>0</v>
      </c>
      <c r="T325">
        <f>Source!Y144</f>
        <v>0</v>
      </c>
      <c r="U325">
        <f>ROUND((175/100)*ROUND(Source!R143, 2), 2)</f>
        <v>0</v>
      </c>
      <c r="V325">
        <f>ROUND((0/100)*ROUND(Source!R144, 2), 2)</f>
        <v>0</v>
      </c>
      <c r="AC325">
        <v>5</v>
      </c>
    </row>
    <row r="326" spans="1:29" ht="14.5" x14ac:dyDescent="0.25">
      <c r="A326" s="31"/>
      <c r="B326" s="31"/>
      <c r="C326" s="31" t="s">
        <v>1369</v>
      </c>
      <c r="D326" s="33" t="s">
        <v>1370</v>
      </c>
      <c r="E326" s="32">
        <f>Source!BZ142</f>
        <v>90</v>
      </c>
      <c r="F326" s="35"/>
      <c r="G326" s="34"/>
      <c r="H326" s="32"/>
      <c r="I326" s="35">
        <f>SUM(Q320:Q325)</f>
        <v>77.05</v>
      </c>
      <c r="J326" s="32">
        <f>Source!AT142</f>
        <v>90</v>
      </c>
      <c r="K326" s="35">
        <f>SUM(R320:R325)</f>
        <v>4341.71</v>
      </c>
    </row>
    <row r="327" spans="1:29" ht="14.5" x14ac:dyDescent="0.25">
      <c r="A327" s="31"/>
      <c r="B327" s="31"/>
      <c r="C327" s="31" t="s">
        <v>1371</v>
      </c>
      <c r="D327" s="33" t="s">
        <v>1370</v>
      </c>
      <c r="E327" s="32">
        <f>Source!CA142</f>
        <v>46</v>
      </c>
      <c r="F327" s="35"/>
      <c r="G327" s="34"/>
      <c r="H327" s="32"/>
      <c r="I327" s="35">
        <f>SUM(S320:S326)</f>
        <v>39.380000000000003</v>
      </c>
      <c r="J327" s="32">
        <f>Source!AU142</f>
        <v>46</v>
      </c>
      <c r="K327" s="35">
        <f>SUM(T320:T326)</f>
        <v>2219.1</v>
      </c>
    </row>
    <row r="328" spans="1:29" ht="14.5" x14ac:dyDescent="0.25">
      <c r="A328" s="39"/>
      <c r="B328" s="39"/>
      <c r="C328" s="39" t="s">
        <v>1372</v>
      </c>
      <c r="D328" s="40" t="s">
        <v>1373</v>
      </c>
      <c r="E328" s="41">
        <f>Source!AQ141</f>
        <v>5.2</v>
      </c>
      <c r="F328" s="42"/>
      <c r="G328" s="43" t="s">
        <v>175</v>
      </c>
      <c r="H328" s="41">
        <f>Source!AV142</f>
        <v>1.0469999999999999</v>
      </c>
      <c r="I328" s="42">
        <f>Source!U141</f>
        <v>6.5332799999999995</v>
      </c>
      <c r="J328" s="41"/>
      <c r="K328" s="42"/>
    </row>
    <row r="329" spans="1:29" ht="14" x14ac:dyDescent="0.25">
      <c r="C329" s="44" t="s">
        <v>1374</v>
      </c>
      <c r="H329" s="68">
        <f>I321+I322+I324+I326+I327+SUM(I325:I325)-SUMIF(AC325:AC325, 5, I325:I325)-SUMIF(AC325:AC325, 6, I325:I325)</f>
        <v>231.27999999999975</v>
      </c>
      <c r="I329" s="68"/>
      <c r="J329" s="68">
        <f>K321+K322+K324+K326+K327+SUM(K325:K325)-SUMIF(AC325:AC325, 5, K325:K325)-SUMIF(AC325:AC325, 6, K325:K325)</f>
        <v>11689.9</v>
      </c>
      <c r="K329" s="68"/>
    </row>
    <row r="330" spans="1:29" ht="14" x14ac:dyDescent="0.25">
      <c r="C330" s="44" t="s">
        <v>1375</v>
      </c>
      <c r="H330" s="65">
        <f>SUMIF(AC325:AC325, 5, I325:I325)+SUMIF(AC325:AC325, 6, I325:I325)</f>
        <v>1882.38</v>
      </c>
      <c r="I330" s="65"/>
      <c r="J330" s="65">
        <f>SUMIF(AC325:AC325, 5, K325:K325)+SUMIF(AC325:AC325, 6, K325:K325)</f>
        <v>14249.62</v>
      </c>
      <c r="K330" s="65"/>
    </row>
    <row r="331" spans="1:29" ht="14" x14ac:dyDescent="0.25">
      <c r="C331" s="44" t="s">
        <v>1376</v>
      </c>
      <c r="H331" s="65">
        <f>I321+I322+I324+I326+I327+SUM(I325:I325)</f>
        <v>2113.66</v>
      </c>
      <c r="I331" s="65"/>
      <c r="J331" s="65">
        <f>K321+K322+K324+K326+K327+SUM(K325:K325)</f>
        <v>25939.52</v>
      </c>
      <c r="K331" s="65"/>
      <c r="O331" s="45">
        <f>I321+I322+I324+I326+I327+SUM(I325:I325)</f>
        <v>2113.66</v>
      </c>
      <c r="P331" s="45">
        <f>K321+K322+K324+K326+K327+SUM(K325:K325)</f>
        <v>25939.52</v>
      </c>
    </row>
    <row r="333" spans="1:29" ht="42" x14ac:dyDescent="0.25">
      <c r="A333" s="31">
        <v>32</v>
      </c>
      <c r="B333" s="31" t="str">
        <f>Source!F147</f>
        <v>4.11-1-4</v>
      </c>
      <c r="C333" s="31" t="s">
        <v>244</v>
      </c>
      <c r="D333" s="33" t="str">
        <f>Source!H147</f>
        <v>1  ШТ.</v>
      </c>
      <c r="E333" s="32">
        <f>Source!I147</f>
        <v>1</v>
      </c>
      <c r="F333" s="35"/>
      <c r="G333" s="34"/>
      <c r="H333" s="32"/>
      <c r="I333" s="35"/>
      <c r="J333" s="32"/>
      <c r="K333" s="35"/>
      <c r="Q333">
        <f>Source!X147</f>
        <v>14.72</v>
      </c>
      <c r="R333">
        <f>Source!X148</f>
        <v>829.69</v>
      </c>
      <c r="S333">
        <f>Source!Y147</f>
        <v>7.53</v>
      </c>
      <c r="T333">
        <f>Source!Y148</f>
        <v>424.06</v>
      </c>
      <c r="U333">
        <f>ROUND((175/100)*ROUND(Source!R147, 2), 2)</f>
        <v>2.71</v>
      </c>
      <c r="V333">
        <f>ROUND((0/100)*ROUND(Source!R148, 2), 2)</f>
        <v>0</v>
      </c>
      <c r="AC333">
        <v>0</v>
      </c>
    </row>
    <row r="334" spans="1:29" ht="14.5" x14ac:dyDescent="0.25">
      <c r="A334" s="31"/>
      <c r="B334" s="31"/>
      <c r="C334" s="31" t="s">
        <v>1365</v>
      </c>
      <c r="D334" s="33"/>
      <c r="E334" s="32"/>
      <c r="F334" s="35">
        <f>Source!AO147</f>
        <v>11.79</v>
      </c>
      <c r="G334" s="37" t="s">
        <v>175</v>
      </c>
      <c r="H334" s="32">
        <f>Source!AV148</f>
        <v>1.0469999999999999</v>
      </c>
      <c r="I334" s="35">
        <f>Source!S147</f>
        <v>14.81</v>
      </c>
      <c r="J334" s="32">
        <f>IF(Source!BA148&lt;&gt; 0, Source!BA148, 1)</f>
        <v>56.35</v>
      </c>
      <c r="K334" s="35">
        <f>Source!S148</f>
        <v>834.54</v>
      </c>
    </row>
    <row r="335" spans="1:29" ht="14.5" x14ac:dyDescent="0.25">
      <c r="A335" s="31"/>
      <c r="B335" s="31"/>
      <c r="C335" s="31" t="s">
        <v>1367</v>
      </c>
      <c r="D335" s="33"/>
      <c r="E335" s="32"/>
      <c r="F335" s="35">
        <f>Source!AM147</f>
        <v>5.37</v>
      </c>
      <c r="G335" s="37" t="s">
        <v>175</v>
      </c>
      <c r="H335" s="32">
        <f>Source!AV148</f>
        <v>1.0469999999999999</v>
      </c>
      <c r="I335" s="35">
        <f>Source!Q147</f>
        <v>6.75</v>
      </c>
      <c r="J335" s="32">
        <f>IF(Source!BB148&lt;&gt; 0, Source!BB148, 1)</f>
        <v>22.63</v>
      </c>
      <c r="K335" s="35">
        <f>Source!Q148</f>
        <v>152.75</v>
      </c>
    </row>
    <row r="336" spans="1:29" ht="14.5" x14ac:dyDescent="0.25">
      <c r="A336" s="31"/>
      <c r="B336" s="31"/>
      <c r="C336" s="31" t="s">
        <v>1368</v>
      </c>
      <c r="D336" s="33"/>
      <c r="E336" s="32"/>
      <c r="F336" s="35">
        <f>Source!AN147</f>
        <v>1.23</v>
      </c>
      <c r="G336" s="37" t="s">
        <v>175</v>
      </c>
      <c r="H336" s="32">
        <f>Source!AV148</f>
        <v>1.0469999999999999</v>
      </c>
      <c r="I336" s="38">
        <f>Source!R147</f>
        <v>1.55</v>
      </c>
      <c r="J336" s="32">
        <f>IF(Source!BS148&lt;&gt; 0, Source!BS148, 1)</f>
        <v>56.35</v>
      </c>
      <c r="K336" s="38">
        <f>Source!R148</f>
        <v>87.34</v>
      </c>
    </row>
    <row r="337" spans="1:29" ht="14.5" x14ac:dyDescent="0.25">
      <c r="A337" s="31"/>
      <c r="B337" s="31"/>
      <c r="C337" s="31" t="s">
        <v>1379</v>
      </c>
      <c r="D337" s="33"/>
      <c r="E337" s="32"/>
      <c r="F337" s="35">
        <f>Source!AL147</f>
        <v>51.03</v>
      </c>
      <c r="G337" s="37" t="s">
        <v>3</v>
      </c>
      <c r="H337" s="32">
        <f>Source!AW148</f>
        <v>1</v>
      </c>
      <c r="I337" s="35">
        <f>Source!P147</f>
        <v>51.03</v>
      </c>
      <c r="J337" s="32">
        <f>IF(Source!BC148&lt;&gt; 0, Source!BC148, 1)</f>
        <v>8.9499999999999993</v>
      </c>
      <c r="K337" s="35">
        <f>Source!P148</f>
        <v>456.72</v>
      </c>
    </row>
    <row r="338" spans="1:29" ht="14.5" x14ac:dyDescent="0.25">
      <c r="A338" s="31"/>
      <c r="B338" s="31"/>
      <c r="C338" s="31" t="s">
        <v>1369</v>
      </c>
      <c r="D338" s="33" t="s">
        <v>1370</v>
      </c>
      <c r="E338" s="32">
        <f>Source!BZ148</f>
        <v>90</v>
      </c>
      <c r="F338" s="35"/>
      <c r="G338" s="34"/>
      <c r="H338" s="32"/>
      <c r="I338" s="35">
        <f>SUM(Q333:Q337)</f>
        <v>14.72</v>
      </c>
      <c r="J338" s="32">
        <f>Source!AT148</f>
        <v>90</v>
      </c>
      <c r="K338" s="35">
        <f>SUM(R333:R337)</f>
        <v>829.69</v>
      </c>
    </row>
    <row r="339" spans="1:29" ht="14.5" x14ac:dyDescent="0.25">
      <c r="A339" s="31"/>
      <c r="B339" s="31"/>
      <c r="C339" s="31" t="s">
        <v>1371</v>
      </c>
      <c r="D339" s="33" t="s">
        <v>1370</v>
      </c>
      <c r="E339" s="32">
        <f>Source!CA148</f>
        <v>46</v>
      </c>
      <c r="F339" s="35"/>
      <c r="G339" s="34"/>
      <c r="H339" s="32"/>
      <c r="I339" s="35">
        <f>SUM(S333:S338)</f>
        <v>7.53</v>
      </c>
      <c r="J339" s="32">
        <f>Source!AU148</f>
        <v>46</v>
      </c>
      <c r="K339" s="35">
        <f>SUM(T333:T338)</f>
        <v>424.06</v>
      </c>
    </row>
    <row r="340" spans="1:29" ht="14.5" x14ac:dyDescent="0.25">
      <c r="A340" s="39"/>
      <c r="B340" s="39"/>
      <c r="C340" s="39" t="s">
        <v>1372</v>
      </c>
      <c r="D340" s="40" t="s">
        <v>1373</v>
      </c>
      <c r="E340" s="41">
        <f>Source!AQ147</f>
        <v>1.03</v>
      </c>
      <c r="F340" s="42"/>
      <c r="G340" s="43" t="s">
        <v>175</v>
      </c>
      <c r="H340" s="41">
        <f>Source!AV148</f>
        <v>1.0469999999999999</v>
      </c>
      <c r="I340" s="42">
        <f>Source!U147</f>
        <v>1.2940919999999998</v>
      </c>
      <c r="J340" s="41"/>
      <c r="K340" s="42"/>
    </row>
    <row r="341" spans="1:29" ht="14" x14ac:dyDescent="0.25">
      <c r="C341" s="44" t="s">
        <v>1374</v>
      </c>
      <c r="H341" s="68">
        <f>I334+I335+I337+I338+I339+0-0-0</f>
        <v>94.84</v>
      </c>
      <c r="I341" s="68"/>
      <c r="J341" s="68">
        <f>K334+K335+K337+K338+K339+0-0-0</f>
        <v>2697.7599999999998</v>
      </c>
      <c r="K341" s="68"/>
    </row>
    <row r="342" spans="1:29" ht="14" hidden="1" x14ac:dyDescent="0.25">
      <c r="C342" s="44" t="s">
        <v>1375</v>
      </c>
      <c r="H342" s="65">
        <f>0+0</f>
        <v>0</v>
      </c>
      <c r="I342" s="65"/>
      <c r="J342" s="65">
        <f>0+0</f>
        <v>0</v>
      </c>
      <c r="K342" s="65"/>
    </row>
    <row r="343" spans="1:29" ht="14" x14ac:dyDescent="0.25">
      <c r="C343" s="44" t="s">
        <v>1376</v>
      </c>
      <c r="H343" s="65">
        <f>I334+I335+I337+I338+I339+0</f>
        <v>94.84</v>
      </c>
      <c r="I343" s="65"/>
      <c r="J343" s="65">
        <f>K334+K335+K337+K338+K339+0</f>
        <v>2697.7599999999998</v>
      </c>
      <c r="K343" s="65"/>
      <c r="O343" s="45">
        <f>I334+I335+I337+I338+I339+0</f>
        <v>94.84</v>
      </c>
      <c r="P343" s="45">
        <f>K334+K335+K337+K338+K339+0</f>
        <v>2697.7599999999998</v>
      </c>
    </row>
    <row r="345" spans="1:29" ht="82" x14ac:dyDescent="0.25">
      <c r="A345" s="52">
        <v>33</v>
      </c>
      <c r="B345" s="52" t="str">
        <f>Source!F149</f>
        <v>КА, п.11</v>
      </c>
      <c r="C345" s="52" t="s">
        <v>1390</v>
      </c>
      <c r="D345" s="53" t="str">
        <f>Source!H149</f>
        <v>ШТ</v>
      </c>
      <c r="E345" s="54">
        <f>Source!I149</f>
        <v>1</v>
      </c>
      <c r="F345" s="55">
        <f>Source!AL149</f>
        <v>791.53</v>
      </c>
      <c r="G345" s="56" t="s">
        <v>3</v>
      </c>
      <c r="H345" s="54">
        <f>Source!AW150</f>
        <v>1</v>
      </c>
      <c r="I345" s="55">
        <f>Source!P149</f>
        <v>791.53</v>
      </c>
      <c r="J345" s="54">
        <f>IF(Source!BC150&lt;&gt; 0, Source!BC150, 1)</f>
        <v>7.57</v>
      </c>
      <c r="K345" s="55">
        <f>Source!P150</f>
        <v>5991.88</v>
      </c>
      <c r="Q345">
        <f>Source!X149</f>
        <v>0</v>
      </c>
      <c r="R345">
        <f>Source!X150</f>
        <v>0</v>
      </c>
      <c r="S345">
        <f>Source!Y149</f>
        <v>0</v>
      </c>
      <c r="T345">
        <f>Source!Y150</f>
        <v>0</v>
      </c>
      <c r="U345">
        <f>ROUND((175/100)*ROUND(Source!R149, 2), 2)</f>
        <v>0</v>
      </c>
      <c r="V345">
        <f>ROUND((0/100)*ROUND(Source!R150, 2), 2)</f>
        <v>0</v>
      </c>
      <c r="AC345">
        <v>5</v>
      </c>
    </row>
    <row r="346" spans="1:29" ht="14" x14ac:dyDescent="0.25">
      <c r="A346" s="57"/>
      <c r="B346" s="57"/>
      <c r="C346" s="58" t="s">
        <v>1376</v>
      </c>
      <c r="D346" s="57"/>
      <c r="E346" s="57"/>
      <c r="F346" s="57"/>
      <c r="G346" s="57"/>
      <c r="H346" s="70">
        <f>I345+0</f>
        <v>791.53</v>
      </c>
      <c r="I346" s="70"/>
      <c r="J346" s="70">
        <f>K345+0</f>
        <v>5991.88</v>
      </c>
      <c r="K346" s="70"/>
      <c r="O346" s="45">
        <f>I345+0</f>
        <v>791.53</v>
      </c>
      <c r="P346" s="45">
        <f>K345+0</f>
        <v>5991.88</v>
      </c>
    </row>
    <row r="348" spans="1:29" ht="28" x14ac:dyDescent="0.25">
      <c r="A348" s="31">
        <v>34</v>
      </c>
      <c r="B348" s="31" t="str">
        <f>Source!F155</f>
        <v>4.10-173-2</v>
      </c>
      <c r="C348" s="31" t="s">
        <v>223</v>
      </c>
      <c r="D348" s="33" t="str">
        <f>Source!H155</f>
        <v>1  ШТ.</v>
      </c>
      <c r="E348" s="32">
        <f>Source!I155</f>
        <v>3</v>
      </c>
      <c r="F348" s="35"/>
      <c r="G348" s="34"/>
      <c r="H348" s="32"/>
      <c r="I348" s="35"/>
      <c r="J348" s="32"/>
      <c r="K348" s="35"/>
      <c r="Q348">
        <f>Source!X155</f>
        <v>136.27000000000001</v>
      </c>
      <c r="R348">
        <f>Source!X156</f>
        <v>7678.76</v>
      </c>
      <c r="S348">
        <f>Source!Y155</f>
        <v>69.650000000000006</v>
      </c>
      <c r="T348">
        <f>Source!Y156</f>
        <v>3924.7</v>
      </c>
      <c r="U348">
        <f>ROUND((175/100)*ROUND(Source!R155, 2), 2)</f>
        <v>0</v>
      </c>
      <c r="V348">
        <f>ROUND((0/100)*ROUND(Source!R156, 2), 2)</f>
        <v>0</v>
      </c>
      <c r="AC348">
        <v>0</v>
      </c>
    </row>
    <row r="349" spans="1:29" ht="14.5" x14ac:dyDescent="0.25">
      <c r="A349" s="31"/>
      <c r="B349" s="31"/>
      <c r="C349" s="31" t="s">
        <v>1365</v>
      </c>
      <c r="D349" s="33"/>
      <c r="E349" s="32"/>
      <c r="F349" s="35">
        <f>Source!AO155</f>
        <v>40.17</v>
      </c>
      <c r="G349" s="37" t="s">
        <v>175</v>
      </c>
      <c r="H349" s="32">
        <f>Source!AV156</f>
        <v>1.0469999999999999</v>
      </c>
      <c r="I349" s="35">
        <f>Source!S155</f>
        <v>151.41</v>
      </c>
      <c r="J349" s="32">
        <f>IF(Source!BA156&lt;&gt; 0, Source!BA156, 1)</f>
        <v>56.35</v>
      </c>
      <c r="K349" s="35">
        <f>Source!S156</f>
        <v>8531.9500000000007</v>
      </c>
    </row>
    <row r="350" spans="1:29" ht="14.5" x14ac:dyDescent="0.25">
      <c r="A350" s="31"/>
      <c r="B350" s="31"/>
      <c r="C350" s="31" t="s">
        <v>1379</v>
      </c>
      <c r="D350" s="33"/>
      <c r="E350" s="32"/>
      <c r="F350" s="35">
        <f>Source!AL155</f>
        <v>2.34</v>
      </c>
      <c r="G350" s="37" t="s">
        <v>3</v>
      </c>
      <c r="H350" s="32">
        <f>Source!AW156</f>
        <v>1</v>
      </c>
      <c r="I350" s="35">
        <f>Source!P155</f>
        <v>7.02</v>
      </c>
      <c r="J350" s="32">
        <f>IF(Source!BC156&lt;&gt; 0, Source!BC156, 1)</f>
        <v>10.24</v>
      </c>
      <c r="K350" s="35">
        <f>Source!P156</f>
        <v>71.88</v>
      </c>
    </row>
    <row r="351" spans="1:29" ht="14.5" x14ac:dyDescent="0.25">
      <c r="A351" s="31"/>
      <c r="B351" s="31"/>
      <c r="C351" s="31" t="s">
        <v>1369</v>
      </c>
      <c r="D351" s="33" t="s">
        <v>1370</v>
      </c>
      <c r="E351" s="32">
        <f>Source!BZ156</f>
        <v>90</v>
      </c>
      <c r="F351" s="35"/>
      <c r="G351" s="34"/>
      <c r="H351" s="32"/>
      <c r="I351" s="35">
        <f>SUM(Q348:Q350)</f>
        <v>136.27000000000001</v>
      </c>
      <c r="J351" s="32">
        <f>Source!AT156</f>
        <v>90</v>
      </c>
      <c r="K351" s="35">
        <f>SUM(R348:R350)</f>
        <v>7678.76</v>
      </c>
    </row>
    <row r="352" spans="1:29" ht="14.5" x14ac:dyDescent="0.25">
      <c r="A352" s="31"/>
      <c r="B352" s="31"/>
      <c r="C352" s="31" t="s">
        <v>1371</v>
      </c>
      <c r="D352" s="33" t="s">
        <v>1370</v>
      </c>
      <c r="E352" s="32">
        <f>Source!CA156</f>
        <v>46</v>
      </c>
      <c r="F352" s="35"/>
      <c r="G352" s="34"/>
      <c r="H352" s="32"/>
      <c r="I352" s="35">
        <f>SUM(S348:S351)</f>
        <v>69.650000000000006</v>
      </c>
      <c r="J352" s="32">
        <f>Source!AU156</f>
        <v>46</v>
      </c>
      <c r="K352" s="35">
        <f>SUM(T348:T351)</f>
        <v>3924.7</v>
      </c>
    </row>
    <row r="353" spans="1:29" ht="14.5" x14ac:dyDescent="0.25">
      <c r="A353" s="39"/>
      <c r="B353" s="39"/>
      <c r="C353" s="39" t="s">
        <v>1372</v>
      </c>
      <c r="D353" s="40" t="s">
        <v>1373</v>
      </c>
      <c r="E353" s="41">
        <f>Source!AQ155</f>
        <v>3.18</v>
      </c>
      <c r="F353" s="42"/>
      <c r="G353" s="43" t="s">
        <v>175</v>
      </c>
      <c r="H353" s="41">
        <f>Source!AV156</f>
        <v>1.0469999999999999</v>
      </c>
      <c r="I353" s="42">
        <f>Source!U155</f>
        <v>11.986055999999998</v>
      </c>
      <c r="J353" s="41"/>
      <c r="K353" s="42"/>
    </row>
    <row r="354" spans="1:29" ht="14" x14ac:dyDescent="0.25">
      <c r="C354" s="44" t="s">
        <v>1374</v>
      </c>
      <c r="H354" s="68">
        <f>I349+I350+I351+I352+0-0-0</f>
        <v>364.35</v>
      </c>
      <c r="I354" s="68"/>
      <c r="J354" s="68">
        <f>K349+K350+K351+K352+0-0-0</f>
        <v>20207.29</v>
      </c>
      <c r="K354" s="68"/>
    </row>
    <row r="355" spans="1:29" ht="14" hidden="1" x14ac:dyDescent="0.25">
      <c r="C355" s="44" t="s">
        <v>1375</v>
      </c>
      <c r="H355" s="65">
        <f>0+0</f>
        <v>0</v>
      </c>
      <c r="I355" s="65"/>
      <c r="J355" s="65">
        <f>0+0</f>
        <v>0</v>
      </c>
      <c r="K355" s="65"/>
    </row>
    <row r="356" spans="1:29" ht="14" x14ac:dyDescent="0.25">
      <c r="C356" s="44" t="s">
        <v>1376</v>
      </c>
      <c r="H356" s="65">
        <f>I349+I350+I351+I352+0</f>
        <v>364.35</v>
      </c>
      <c r="I356" s="65"/>
      <c r="J356" s="65">
        <f>K349+K350+K351+K352+0</f>
        <v>20207.29</v>
      </c>
      <c r="K356" s="65"/>
      <c r="O356" s="45">
        <f>I349+I350+I351+I352+0</f>
        <v>364.35</v>
      </c>
      <c r="P356" s="45">
        <f>K349+K350+K351+K352+0</f>
        <v>20207.29</v>
      </c>
    </row>
    <row r="358" spans="1:29" ht="68" x14ac:dyDescent="0.25">
      <c r="A358" s="52">
        <v>35</v>
      </c>
      <c r="B358" s="52" t="str">
        <f>Source!F157</f>
        <v>КА, п.12</v>
      </c>
      <c r="C358" s="52" t="s">
        <v>1391</v>
      </c>
      <c r="D358" s="53" t="str">
        <f>Source!H157</f>
        <v>ШТ</v>
      </c>
      <c r="E358" s="54">
        <f>Source!I157</f>
        <v>3</v>
      </c>
      <c r="F358" s="55">
        <f>Source!AL157</f>
        <v>7149.14</v>
      </c>
      <c r="G358" s="56" t="s">
        <v>3</v>
      </c>
      <c r="H358" s="54">
        <f>Source!AW158</f>
        <v>1</v>
      </c>
      <c r="I358" s="55">
        <f>Source!P157</f>
        <v>21447.42</v>
      </c>
      <c r="J358" s="54">
        <f>IF(Source!BC158&lt;&gt; 0, Source!BC158, 1)</f>
        <v>7.57</v>
      </c>
      <c r="K358" s="55">
        <f>Source!P158</f>
        <v>162356.97</v>
      </c>
      <c r="Q358">
        <f>Source!X157</f>
        <v>0</v>
      </c>
      <c r="R358">
        <f>Source!X158</f>
        <v>0</v>
      </c>
      <c r="S358">
        <f>Source!Y157</f>
        <v>0</v>
      </c>
      <c r="T358">
        <f>Source!Y158</f>
        <v>0</v>
      </c>
      <c r="U358">
        <f>ROUND((175/100)*ROUND(Source!R157, 2), 2)</f>
        <v>0</v>
      </c>
      <c r="V358">
        <f>ROUND((0/100)*ROUND(Source!R158, 2), 2)</f>
        <v>0</v>
      </c>
      <c r="AC358">
        <v>5</v>
      </c>
    </row>
    <row r="359" spans="1:29" ht="14" x14ac:dyDescent="0.25">
      <c r="A359" s="57"/>
      <c r="B359" s="57"/>
      <c r="C359" s="58" t="s">
        <v>1376</v>
      </c>
      <c r="D359" s="57"/>
      <c r="E359" s="57"/>
      <c r="F359" s="57"/>
      <c r="G359" s="57"/>
      <c r="H359" s="70">
        <f>I358+0</f>
        <v>21447.42</v>
      </c>
      <c r="I359" s="70"/>
      <c r="J359" s="70">
        <f>K358+0</f>
        <v>162356.97</v>
      </c>
      <c r="K359" s="70"/>
      <c r="O359" s="45">
        <f>I358+0</f>
        <v>21447.42</v>
      </c>
      <c r="P359" s="45">
        <f>K358+0</f>
        <v>162356.97</v>
      </c>
    </row>
    <row r="361" spans="1:29" ht="28" x14ac:dyDescent="0.25">
      <c r="A361" s="31">
        <v>36</v>
      </c>
      <c r="B361" s="31" t="str">
        <f>Source!F165</f>
        <v>4.10-1-10</v>
      </c>
      <c r="C361" s="31" t="s">
        <v>231</v>
      </c>
      <c r="D361" s="33" t="str">
        <f>Source!H165</f>
        <v>1 плата</v>
      </c>
      <c r="E361" s="32">
        <f>Source!I165</f>
        <v>3</v>
      </c>
      <c r="F361" s="35"/>
      <c r="G361" s="34"/>
      <c r="H361" s="32"/>
      <c r="I361" s="35"/>
      <c r="J361" s="32"/>
      <c r="K361" s="35"/>
      <c r="Q361">
        <f>Source!X165</f>
        <v>231.15</v>
      </c>
      <c r="R361">
        <f>Source!X166</f>
        <v>13025.14</v>
      </c>
      <c r="S361">
        <f>Source!Y165</f>
        <v>118.14</v>
      </c>
      <c r="T361">
        <f>Source!Y166</f>
        <v>6657.29</v>
      </c>
      <c r="U361">
        <f>ROUND((175/100)*ROUND(Source!R165, 2), 2)</f>
        <v>16.63</v>
      </c>
      <c r="V361">
        <f>ROUND((0/100)*ROUND(Source!R166, 2), 2)</f>
        <v>0</v>
      </c>
      <c r="AC361">
        <v>0</v>
      </c>
    </row>
    <row r="362" spans="1:29" ht="14.5" x14ac:dyDescent="0.25">
      <c r="A362" s="31"/>
      <c r="B362" s="31"/>
      <c r="C362" s="31" t="s">
        <v>1365</v>
      </c>
      <c r="D362" s="33"/>
      <c r="E362" s="32"/>
      <c r="F362" s="35">
        <f>Source!AO165</f>
        <v>65.62</v>
      </c>
      <c r="G362" s="37" t="s">
        <v>175</v>
      </c>
      <c r="H362" s="32">
        <f>Source!AV166</f>
        <v>1.0469999999999999</v>
      </c>
      <c r="I362" s="35">
        <f>Source!S165</f>
        <v>247.33</v>
      </c>
      <c r="J362" s="32">
        <f>IF(Source!BA166&lt;&gt; 0, Source!BA166, 1)</f>
        <v>56.35</v>
      </c>
      <c r="K362" s="35">
        <f>Source!S166</f>
        <v>13937.05</v>
      </c>
    </row>
    <row r="363" spans="1:29" ht="14.5" x14ac:dyDescent="0.25">
      <c r="A363" s="31"/>
      <c r="B363" s="31"/>
      <c r="C363" s="31" t="s">
        <v>1367</v>
      </c>
      <c r="D363" s="33"/>
      <c r="E363" s="32"/>
      <c r="F363" s="35">
        <f>Source!AM165</f>
        <v>22.97</v>
      </c>
      <c r="G363" s="37" t="s">
        <v>175</v>
      </c>
      <c r="H363" s="32">
        <f>Source!AV166</f>
        <v>1.0469999999999999</v>
      </c>
      <c r="I363" s="35">
        <f>Source!Q165</f>
        <v>86.58</v>
      </c>
      <c r="J363" s="32">
        <f>IF(Source!BB166&lt;&gt; 0, Source!BB166, 1)</f>
        <v>16.16</v>
      </c>
      <c r="K363" s="35">
        <f>Source!Q166</f>
        <v>1399.13</v>
      </c>
    </row>
    <row r="364" spans="1:29" ht="14.5" x14ac:dyDescent="0.25">
      <c r="A364" s="31"/>
      <c r="B364" s="31"/>
      <c r="C364" s="31" t="s">
        <v>1368</v>
      </c>
      <c r="D364" s="33"/>
      <c r="E364" s="32"/>
      <c r="F364" s="35">
        <f>Source!AN165</f>
        <v>2.52</v>
      </c>
      <c r="G364" s="37" t="s">
        <v>175</v>
      </c>
      <c r="H364" s="32">
        <f>Source!AV166</f>
        <v>1.0469999999999999</v>
      </c>
      <c r="I364" s="38">
        <f>Source!R165</f>
        <v>9.5</v>
      </c>
      <c r="J364" s="32">
        <f>IF(Source!BS166&lt;&gt; 0, Source!BS166, 1)</f>
        <v>56.35</v>
      </c>
      <c r="K364" s="38">
        <f>Source!R166</f>
        <v>535.33000000000004</v>
      </c>
    </row>
    <row r="365" spans="1:29" ht="14.5" x14ac:dyDescent="0.25">
      <c r="A365" s="31"/>
      <c r="B365" s="31"/>
      <c r="C365" s="31" t="s">
        <v>1379</v>
      </c>
      <c r="D365" s="33"/>
      <c r="E365" s="32"/>
      <c r="F365" s="35">
        <f>Source!AL165</f>
        <v>3.55</v>
      </c>
      <c r="G365" s="37" t="s">
        <v>3</v>
      </c>
      <c r="H365" s="32">
        <f>Source!AW166</f>
        <v>1</v>
      </c>
      <c r="I365" s="35">
        <f>Source!P165</f>
        <v>10.65</v>
      </c>
      <c r="J365" s="32">
        <f>IF(Source!BC166&lt;&gt; 0, Source!BC166, 1)</f>
        <v>4.8499999999999996</v>
      </c>
      <c r="K365" s="35">
        <f>Source!P166</f>
        <v>51.65</v>
      </c>
    </row>
    <row r="366" spans="1:29" ht="54" x14ac:dyDescent="0.25">
      <c r="A366" s="47" t="s">
        <v>256</v>
      </c>
      <c r="B366" s="47" t="str">
        <f>Source!F167</f>
        <v>КА, п.13</v>
      </c>
      <c r="C366" s="47" t="s">
        <v>1392</v>
      </c>
      <c r="D366" s="48" t="str">
        <f>Source!H167</f>
        <v>ШТ</v>
      </c>
      <c r="E366" s="49">
        <f>Source!I167</f>
        <v>3</v>
      </c>
      <c r="F366" s="50">
        <f>Source!AK167</f>
        <v>1665.9</v>
      </c>
      <c r="G366" s="51" t="s">
        <v>3</v>
      </c>
      <c r="H366" s="49">
        <f>Source!AW168</f>
        <v>1</v>
      </c>
      <c r="I366" s="50">
        <f>Source!O167</f>
        <v>4997.7</v>
      </c>
      <c r="J366" s="49">
        <f>IF(Source!BC168&lt;&gt; 0, Source!BC168, 1)</f>
        <v>7.57</v>
      </c>
      <c r="K366" s="50">
        <f>Source!O168</f>
        <v>37832.589999999997</v>
      </c>
      <c r="Q366">
        <f>Source!X167</f>
        <v>0</v>
      </c>
      <c r="R366">
        <f>Source!X168</f>
        <v>0</v>
      </c>
      <c r="S366">
        <f>Source!Y167</f>
        <v>0</v>
      </c>
      <c r="T366">
        <f>Source!Y168</f>
        <v>0</v>
      </c>
      <c r="U366">
        <f>ROUND((175/100)*ROUND(Source!R167, 2), 2)</f>
        <v>0</v>
      </c>
      <c r="V366">
        <f>ROUND((0/100)*ROUND(Source!R168, 2), 2)</f>
        <v>0</v>
      </c>
      <c r="AC366">
        <v>5</v>
      </c>
    </row>
    <row r="367" spans="1:29" ht="14.5" x14ac:dyDescent="0.25">
      <c r="A367" s="31"/>
      <c r="B367" s="31"/>
      <c r="C367" s="31" t="s">
        <v>1369</v>
      </c>
      <c r="D367" s="33" t="s">
        <v>1370</v>
      </c>
      <c r="E367" s="32">
        <f>Source!BZ166</f>
        <v>90</v>
      </c>
      <c r="F367" s="35"/>
      <c r="G367" s="34"/>
      <c r="H367" s="32"/>
      <c r="I367" s="35">
        <f>SUM(Q361:Q366)</f>
        <v>231.15</v>
      </c>
      <c r="J367" s="32">
        <f>Source!AT166</f>
        <v>90</v>
      </c>
      <c r="K367" s="35">
        <f>SUM(R361:R366)</f>
        <v>13025.14</v>
      </c>
    </row>
    <row r="368" spans="1:29" ht="14.5" x14ac:dyDescent="0.25">
      <c r="A368" s="31"/>
      <c r="B368" s="31"/>
      <c r="C368" s="31" t="s">
        <v>1371</v>
      </c>
      <c r="D368" s="33" t="s">
        <v>1370</v>
      </c>
      <c r="E368" s="32">
        <f>Source!CA166</f>
        <v>46</v>
      </c>
      <c r="F368" s="35"/>
      <c r="G368" s="34"/>
      <c r="H368" s="32"/>
      <c r="I368" s="35">
        <f>SUM(S361:S367)</f>
        <v>118.14</v>
      </c>
      <c r="J368" s="32">
        <f>Source!AU166</f>
        <v>46</v>
      </c>
      <c r="K368" s="35">
        <f>SUM(T361:T367)</f>
        <v>6657.29</v>
      </c>
    </row>
    <row r="369" spans="1:29" ht="14.5" x14ac:dyDescent="0.25">
      <c r="A369" s="39"/>
      <c r="B369" s="39"/>
      <c r="C369" s="39" t="s">
        <v>1372</v>
      </c>
      <c r="D369" s="40" t="s">
        <v>1373</v>
      </c>
      <c r="E369" s="41">
        <f>Source!AQ165</f>
        <v>5.2</v>
      </c>
      <c r="F369" s="42"/>
      <c r="G369" s="43" t="s">
        <v>175</v>
      </c>
      <c r="H369" s="41">
        <f>Source!AV166</f>
        <v>1.0469999999999999</v>
      </c>
      <c r="I369" s="42">
        <f>Source!U165</f>
        <v>19.59984</v>
      </c>
      <c r="J369" s="41"/>
      <c r="K369" s="42"/>
    </row>
    <row r="370" spans="1:29" ht="14" x14ac:dyDescent="0.25">
      <c r="C370" s="44" t="s">
        <v>1374</v>
      </c>
      <c r="H370" s="68">
        <f>I362+I363+I365+I367+I368+SUM(I366:I366)-SUMIF(AC366:AC366, 5, I366:I366)-SUMIF(AC366:AC366, 6, I366:I366)</f>
        <v>693.85000000000036</v>
      </c>
      <c r="I370" s="68"/>
      <c r="J370" s="68">
        <f>K362+K363+K365+K367+K368+SUM(K366:K366)-SUMIF(AC366:AC366, 5, K366:K366)-SUMIF(AC366:AC366, 6, K366:K366)</f>
        <v>35070.260000000009</v>
      </c>
      <c r="K370" s="68"/>
    </row>
    <row r="371" spans="1:29" ht="14" x14ac:dyDescent="0.25">
      <c r="C371" s="44" t="s">
        <v>1375</v>
      </c>
      <c r="H371" s="65">
        <f>SUMIF(AC366:AC366, 5, I366:I366)+SUMIF(AC366:AC366, 6, I366:I366)</f>
        <v>4997.7</v>
      </c>
      <c r="I371" s="65"/>
      <c r="J371" s="65">
        <f>SUMIF(AC366:AC366, 5, K366:K366)+SUMIF(AC366:AC366, 6, K366:K366)</f>
        <v>37832.589999999997</v>
      </c>
      <c r="K371" s="65"/>
    </row>
    <row r="372" spans="1:29" ht="14" x14ac:dyDescent="0.25">
      <c r="C372" s="44" t="s">
        <v>1376</v>
      </c>
      <c r="H372" s="65">
        <f>I362+I363+I365+I367+I368+SUM(I366:I366)</f>
        <v>5691.55</v>
      </c>
      <c r="I372" s="65"/>
      <c r="J372" s="65">
        <f>K362+K363+K365+K367+K368+SUM(K366:K366)</f>
        <v>72902.850000000006</v>
      </c>
      <c r="K372" s="65"/>
      <c r="O372" s="45">
        <f>I362+I363+I365+I367+I368+SUM(I366:I366)</f>
        <v>5691.55</v>
      </c>
      <c r="P372" s="45">
        <f>K362+K363+K365+K367+K368+SUM(K366:K366)</f>
        <v>72902.850000000006</v>
      </c>
    </row>
    <row r="374" spans="1:29" ht="42" x14ac:dyDescent="0.25">
      <c r="A374" s="31">
        <v>37</v>
      </c>
      <c r="B374" s="31" t="str">
        <f>Source!F169</f>
        <v>4.11-1-4</v>
      </c>
      <c r="C374" s="31" t="s">
        <v>244</v>
      </c>
      <c r="D374" s="33" t="str">
        <f>Source!H169</f>
        <v>1  ШТ.</v>
      </c>
      <c r="E374" s="32">
        <f>Source!I169</f>
        <v>3</v>
      </c>
      <c r="F374" s="35"/>
      <c r="G374" s="34"/>
      <c r="H374" s="32"/>
      <c r="I374" s="35"/>
      <c r="J374" s="32"/>
      <c r="K374" s="35"/>
      <c r="Q374">
        <f>Source!X169</f>
        <v>44.17</v>
      </c>
      <c r="R374">
        <f>Source!X170</f>
        <v>2489.09</v>
      </c>
      <c r="S374">
        <f>Source!Y169</f>
        <v>22.58</v>
      </c>
      <c r="T374">
        <f>Source!Y170</f>
        <v>1272.2</v>
      </c>
      <c r="U374">
        <f>ROUND((175/100)*ROUND(Source!R169, 2), 2)</f>
        <v>8.1199999999999992</v>
      </c>
      <c r="V374">
        <f>ROUND((0/100)*ROUND(Source!R170, 2), 2)</f>
        <v>0</v>
      </c>
      <c r="AC374">
        <v>0</v>
      </c>
    </row>
    <row r="375" spans="1:29" ht="14.5" x14ac:dyDescent="0.25">
      <c r="A375" s="31"/>
      <c r="B375" s="31"/>
      <c r="C375" s="31" t="s">
        <v>1365</v>
      </c>
      <c r="D375" s="33"/>
      <c r="E375" s="32"/>
      <c r="F375" s="35">
        <f>Source!AO169</f>
        <v>11.79</v>
      </c>
      <c r="G375" s="37" t="s">
        <v>175</v>
      </c>
      <c r="H375" s="32">
        <f>Source!AV170</f>
        <v>1.0469999999999999</v>
      </c>
      <c r="I375" s="35">
        <f>Source!S169</f>
        <v>44.44</v>
      </c>
      <c r="J375" s="32">
        <f>IF(Source!BA170&lt;&gt; 0, Source!BA170, 1)</f>
        <v>56.35</v>
      </c>
      <c r="K375" s="35">
        <f>Source!S170</f>
        <v>2504.19</v>
      </c>
    </row>
    <row r="376" spans="1:29" ht="14.5" x14ac:dyDescent="0.25">
      <c r="A376" s="31"/>
      <c r="B376" s="31"/>
      <c r="C376" s="31" t="s">
        <v>1367</v>
      </c>
      <c r="D376" s="33"/>
      <c r="E376" s="32"/>
      <c r="F376" s="35">
        <f>Source!AM169</f>
        <v>5.37</v>
      </c>
      <c r="G376" s="37" t="s">
        <v>175</v>
      </c>
      <c r="H376" s="32">
        <f>Source!AV170</f>
        <v>1.0469999999999999</v>
      </c>
      <c r="I376" s="35">
        <f>Source!Q169</f>
        <v>20.239999999999998</v>
      </c>
      <c r="J376" s="32">
        <f>IF(Source!BB170&lt;&gt; 0, Source!BB170, 1)</f>
        <v>22.63</v>
      </c>
      <c r="K376" s="35">
        <f>Source!Q170</f>
        <v>458.03</v>
      </c>
    </row>
    <row r="377" spans="1:29" ht="14.5" x14ac:dyDescent="0.25">
      <c r="A377" s="31"/>
      <c r="B377" s="31"/>
      <c r="C377" s="31" t="s">
        <v>1368</v>
      </c>
      <c r="D377" s="33"/>
      <c r="E377" s="32"/>
      <c r="F377" s="35">
        <f>Source!AN169</f>
        <v>1.23</v>
      </c>
      <c r="G377" s="37" t="s">
        <v>175</v>
      </c>
      <c r="H377" s="32">
        <f>Source!AV170</f>
        <v>1.0469999999999999</v>
      </c>
      <c r="I377" s="38">
        <f>Source!R169</f>
        <v>4.6399999999999997</v>
      </c>
      <c r="J377" s="32">
        <f>IF(Source!BS170&lt;&gt; 0, Source!BS170, 1)</f>
        <v>56.35</v>
      </c>
      <c r="K377" s="38">
        <f>Source!R170</f>
        <v>261.45999999999998</v>
      </c>
    </row>
    <row r="378" spans="1:29" ht="14.5" x14ac:dyDescent="0.25">
      <c r="A378" s="31"/>
      <c r="B378" s="31"/>
      <c r="C378" s="31" t="s">
        <v>1379</v>
      </c>
      <c r="D378" s="33"/>
      <c r="E378" s="32"/>
      <c r="F378" s="35">
        <f>Source!AL169</f>
        <v>51.03</v>
      </c>
      <c r="G378" s="37" t="s">
        <v>3</v>
      </c>
      <c r="H378" s="32">
        <f>Source!AW170</f>
        <v>1</v>
      </c>
      <c r="I378" s="35">
        <f>Source!P169</f>
        <v>153.09</v>
      </c>
      <c r="J378" s="32">
        <f>IF(Source!BC170&lt;&gt; 0, Source!BC170, 1)</f>
        <v>8.9499999999999993</v>
      </c>
      <c r="K378" s="35">
        <f>Source!P170</f>
        <v>1370.16</v>
      </c>
    </row>
    <row r="379" spans="1:29" ht="14.5" x14ac:dyDescent="0.25">
      <c r="A379" s="31"/>
      <c r="B379" s="31"/>
      <c r="C379" s="31" t="s">
        <v>1369</v>
      </c>
      <c r="D379" s="33" t="s">
        <v>1370</v>
      </c>
      <c r="E379" s="32">
        <f>Source!BZ170</f>
        <v>90</v>
      </c>
      <c r="F379" s="35"/>
      <c r="G379" s="34"/>
      <c r="H379" s="32"/>
      <c r="I379" s="35">
        <f>SUM(Q374:Q378)</f>
        <v>44.17</v>
      </c>
      <c r="J379" s="32">
        <f>Source!AT170</f>
        <v>90</v>
      </c>
      <c r="K379" s="35">
        <f>SUM(R374:R378)</f>
        <v>2489.09</v>
      </c>
    </row>
    <row r="380" spans="1:29" ht="14.5" x14ac:dyDescent="0.25">
      <c r="A380" s="31"/>
      <c r="B380" s="31"/>
      <c r="C380" s="31" t="s">
        <v>1371</v>
      </c>
      <c r="D380" s="33" t="s">
        <v>1370</v>
      </c>
      <c r="E380" s="32">
        <f>Source!CA170</f>
        <v>46</v>
      </c>
      <c r="F380" s="35"/>
      <c r="G380" s="34"/>
      <c r="H380" s="32"/>
      <c r="I380" s="35">
        <f>SUM(S374:S379)</f>
        <v>22.58</v>
      </c>
      <c r="J380" s="32">
        <f>Source!AU170</f>
        <v>46</v>
      </c>
      <c r="K380" s="35">
        <f>SUM(T374:T379)</f>
        <v>1272.2</v>
      </c>
    </row>
    <row r="381" spans="1:29" ht="14.5" x14ac:dyDescent="0.25">
      <c r="A381" s="39"/>
      <c r="B381" s="39"/>
      <c r="C381" s="39" t="s">
        <v>1372</v>
      </c>
      <c r="D381" s="40" t="s">
        <v>1373</v>
      </c>
      <c r="E381" s="41">
        <f>Source!AQ169</f>
        <v>1.03</v>
      </c>
      <c r="F381" s="42"/>
      <c r="G381" s="43" t="s">
        <v>175</v>
      </c>
      <c r="H381" s="41">
        <f>Source!AV170</f>
        <v>1.0469999999999999</v>
      </c>
      <c r="I381" s="42">
        <f>Source!U169</f>
        <v>3.8822759999999992</v>
      </c>
      <c r="J381" s="41"/>
      <c r="K381" s="42"/>
    </row>
    <row r="382" spans="1:29" ht="14" x14ac:dyDescent="0.25">
      <c r="C382" s="44" t="s">
        <v>1374</v>
      </c>
      <c r="H382" s="68">
        <f>I375+I376+I378+I379+I380+0-0-0</f>
        <v>284.52</v>
      </c>
      <c r="I382" s="68"/>
      <c r="J382" s="68">
        <f>K375+K376+K378+K379+K380+0-0-0</f>
        <v>8093.67</v>
      </c>
      <c r="K382" s="68"/>
    </row>
    <row r="383" spans="1:29" ht="14" hidden="1" x14ac:dyDescent="0.25">
      <c r="C383" s="44" t="s">
        <v>1375</v>
      </c>
      <c r="H383" s="65">
        <f>0+0</f>
        <v>0</v>
      </c>
      <c r="I383" s="65"/>
      <c r="J383" s="65">
        <f>0+0</f>
        <v>0</v>
      </c>
      <c r="K383" s="65"/>
    </row>
    <row r="384" spans="1:29" ht="14" x14ac:dyDescent="0.25">
      <c r="C384" s="44" t="s">
        <v>1376</v>
      </c>
      <c r="H384" s="65">
        <f>I375+I376+I378+I379+I380+0</f>
        <v>284.52</v>
      </c>
      <c r="I384" s="65"/>
      <c r="J384" s="65">
        <f>K375+K376+K378+K379+K380+0</f>
        <v>8093.67</v>
      </c>
      <c r="K384" s="65"/>
      <c r="O384" s="45">
        <f>I375+I376+I378+I379+I380+0</f>
        <v>284.52</v>
      </c>
      <c r="P384" s="45">
        <f>K375+K376+K378+K379+K380+0</f>
        <v>8093.67</v>
      </c>
    </row>
    <row r="386" spans="1:29" ht="82" x14ac:dyDescent="0.25">
      <c r="A386" s="52">
        <v>38</v>
      </c>
      <c r="B386" s="52" t="str">
        <f>Source!F171</f>
        <v>КА, п.14</v>
      </c>
      <c r="C386" s="52" t="s">
        <v>1393</v>
      </c>
      <c r="D386" s="53" t="str">
        <f>Source!H171</f>
        <v>ШТ</v>
      </c>
      <c r="E386" s="54">
        <f>Source!I171</f>
        <v>3</v>
      </c>
      <c r="F386" s="55">
        <f>Source!AL171</f>
        <v>395.81</v>
      </c>
      <c r="G386" s="56" t="s">
        <v>3</v>
      </c>
      <c r="H386" s="54">
        <f>Source!AW172</f>
        <v>1</v>
      </c>
      <c r="I386" s="55">
        <f>Source!P171</f>
        <v>1187.43</v>
      </c>
      <c r="J386" s="54">
        <f>IF(Source!BC172&lt;&gt; 0, Source!BC172, 1)</f>
        <v>7.57</v>
      </c>
      <c r="K386" s="55">
        <f>Source!P172</f>
        <v>8988.85</v>
      </c>
      <c r="Q386">
        <f>Source!X171</f>
        <v>0</v>
      </c>
      <c r="R386">
        <f>Source!X172</f>
        <v>0</v>
      </c>
      <c r="S386">
        <f>Source!Y171</f>
        <v>0</v>
      </c>
      <c r="T386">
        <f>Source!Y172</f>
        <v>0</v>
      </c>
      <c r="U386">
        <f>ROUND((175/100)*ROUND(Source!R171, 2), 2)</f>
        <v>0</v>
      </c>
      <c r="V386">
        <f>ROUND((0/100)*ROUND(Source!R172, 2), 2)</f>
        <v>0</v>
      </c>
      <c r="AC386">
        <v>5</v>
      </c>
    </row>
    <row r="387" spans="1:29" ht="14" x14ac:dyDescent="0.25">
      <c r="A387" s="57"/>
      <c r="B387" s="57"/>
      <c r="C387" s="58" t="s">
        <v>1376</v>
      </c>
      <c r="D387" s="57"/>
      <c r="E387" s="57"/>
      <c r="F387" s="57"/>
      <c r="G387" s="57"/>
      <c r="H387" s="70">
        <f>I386+0</f>
        <v>1187.43</v>
      </c>
      <c r="I387" s="70"/>
      <c r="J387" s="70">
        <f>K386+0</f>
        <v>8988.85</v>
      </c>
      <c r="K387" s="70"/>
      <c r="O387" s="45">
        <f>I386+0</f>
        <v>1187.43</v>
      </c>
      <c r="P387" s="45">
        <f>K386+0</f>
        <v>8988.85</v>
      </c>
    </row>
    <row r="389" spans="1:29" ht="42" x14ac:dyDescent="0.25">
      <c r="A389" s="31">
        <v>39</v>
      </c>
      <c r="B389" s="31" t="str">
        <f>Source!F177</f>
        <v>4.10-181-4</v>
      </c>
      <c r="C389" s="31" t="s">
        <v>266</v>
      </c>
      <c r="D389" s="33" t="str">
        <f>Source!H177</f>
        <v>1  ШТ.</v>
      </c>
      <c r="E389" s="32">
        <f>Source!I177</f>
        <v>3</v>
      </c>
      <c r="F389" s="35"/>
      <c r="G389" s="34"/>
      <c r="H389" s="32"/>
      <c r="I389" s="35"/>
      <c r="J389" s="32"/>
      <c r="K389" s="35"/>
      <c r="Q389">
        <f>Source!X177</f>
        <v>125.8</v>
      </c>
      <c r="R389">
        <f>Source!X178</f>
        <v>7088.94</v>
      </c>
      <c r="S389">
        <f>Source!Y177</f>
        <v>64.3</v>
      </c>
      <c r="T389">
        <f>Source!Y178</f>
        <v>3623.24</v>
      </c>
      <c r="U389">
        <f>ROUND((175/100)*ROUND(Source!R177, 2), 2)</f>
        <v>0</v>
      </c>
      <c r="V389">
        <f>ROUND((0/100)*ROUND(Source!R178, 2), 2)</f>
        <v>0</v>
      </c>
      <c r="AC389">
        <v>0</v>
      </c>
    </row>
    <row r="390" spans="1:29" ht="14.5" x14ac:dyDescent="0.25">
      <c r="A390" s="31"/>
      <c r="B390" s="31"/>
      <c r="C390" s="31" t="s">
        <v>1365</v>
      </c>
      <c r="D390" s="33"/>
      <c r="E390" s="32"/>
      <c r="F390" s="35">
        <f>Source!AO177</f>
        <v>36.39</v>
      </c>
      <c r="G390" s="37" t="s">
        <v>175</v>
      </c>
      <c r="H390" s="32">
        <f>Source!AV178</f>
        <v>1.0669999999999999</v>
      </c>
      <c r="I390" s="35">
        <f>Source!S177</f>
        <v>139.78</v>
      </c>
      <c r="J390" s="32">
        <f>IF(Source!BA178&lt;&gt; 0, Source!BA178, 1)</f>
        <v>56.35</v>
      </c>
      <c r="K390" s="35">
        <f>Source!S178</f>
        <v>7876.6</v>
      </c>
    </row>
    <row r="391" spans="1:29" ht="14.5" x14ac:dyDescent="0.25">
      <c r="A391" s="31"/>
      <c r="B391" s="31"/>
      <c r="C391" s="31" t="s">
        <v>1367</v>
      </c>
      <c r="D391" s="33"/>
      <c r="E391" s="32"/>
      <c r="F391" s="35">
        <f>Source!AM177</f>
        <v>2.41</v>
      </c>
      <c r="G391" s="37" t="s">
        <v>175</v>
      </c>
      <c r="H391" s="32">
        <f>Source!AV178</f>
        <v>1.0669999999999999</v>
      </c>
      <c r="I391" s="35">
        <f>Source!Q177</f>
        <v>9.26</v>
      </c>
      <c r="J391" s="32">
        <f>IF(Source!BB178&lt;&gt; 0, Source!BB178, 1)</f>
        <v>9.35</v>
      </c>
      <c r="K391" s="35">
        <f>Source!Q178</f>
        <v>86.58</v>
      </c>
    </row>
    <row r="392" spans="1:29" ht="14.5" x14ac:dyDescent="0.25">
      <c r="A392" s="31"/>
      <c r="B392" s="31"/>
      <c r="C392" s="31" t="s">
        <v>1379</v>
      </c>
      <c r="D392" s="33"/>
      <c r="E392" s="32"/>
      <c r="F392" s="35">
        <f>Source!AL177</f>
        <v>1.37</v>
      </c>
      <c r="G392" s="37" t="s">
        <v>3</v>
      </c>
      <c r="H392" s="32">
        <f>Source!AW178</f>
        <v>1.081</v>
      </c>
      <c r="I392" s="35">
        <f>Source!P177</f>
        <v>4.4400000000000004</v>
      </c>
      <c r="J392" s="32">
        <f>IF(Source!BC178&lt;&gt; 0, Source!BC178, 1)</f>
        <v>15.35</v>
      </c>
      <c r="K392" s="35">
        <f>Source!P178</f>
        <v>68.150000000000006</v>
      </c>
    </row>
    <row r="393" spans="1:29" ht="68" x14ac:dyDescent="0.25">
      <c r="A393" s="47" t="s">
        <v>267</v>
      </c>
      <c r="B393" s="47" t="str">
        <f>Source!F179</f>
        <v>КА, п.15</v>
      </c>
      <c r="C393" s="47" t="s">
        <v>1394</v>
      </c>
      <c r="D393" s="48" t="str">
        <f>Source!H179</f>
        <v>ШТ</v>
      </c>
      <c r="E393" s="49">
        <f>Source!I179</f>
        <v>3</v>
      </c>
      <c r="F393" s="50">
        <f>Source!AK179</f>
        <v>377.05000000000007</v>
      </c>
      <c r="G393" s="51" t="s">
        <v>3</v>
      </c>
      <c r="H393" s="49">
        <f>Source!AW180</f>
        <v>1</v>
      </c>
      <c r="I393" s="50">
        <f>Source!O179</f>
        <v>1131.1500000000001</v>
      </c>
      <c r="J393" s="49">
        <f>IF(Source!BC180&lt;&gt; 0, Source!BC180, 1)</f>
        <v>7.57</v>
      </c>
      <c r="K393" s="50">
        <f>Source!O180</f>
        <v>8562.81</v>
      </c>
      <c r="Q393">
        <f>Source!X179</f>
        <v>0</v>
      </c>
      <c r="R393">
        <f>Source!X180</f>
        <v>0</v>
      </c>
      <c r="S393">
        <f>Source!Y179</f>
        <v>0</v>
      </c>
      <c r="T393">
        <f>Source!Y180</f>
        <v>0</v>
      </c>
      <c r="U393">
        <f>ROUND((175/100)*ROUND(Source!R179, 2), 2)</f>
        <v>0</v>
      </c>
      <c r="V393">
        <f>ROUND((0/100)*ROUND(Source!R180, 2), 2)</f>
        <v>0</v>
      </c>
      <c r="AC393">
        <v>5</v>
      </c>
    </row>
    <row r="394" spans="1:29" ht="14.5" x14ac:dyDescent="0.25">
      <c r="A394" s="31"/>
      <c r="B394" s="31"/>
      <c r="C394" s="31" t="s">
        <v>1369</v>
      </c>
      <c r="D394" s="33" t="s">
        <v>1370</v>
      </c>
      <c r="E394" s="32">
        <f>Source!BZ178</f>
        <v>90</v>
      </c>
      <c r="F394" s="35"/>
      <c r="G394" s="34"/>
      <c r="H394" s="32"/>
      <c r="I394" s="35">
        <f>SUM(Q389:Q393)</f>
        <v>125.8</v>
      </c>
      <c r="J394" s="32">
        <f>Source!AT178</f>
        <v>90</v>
      </c>
      <c r="K394" s="35">
        <f>SUM(R389:R393)</f>
        <v>7088.94</v>
      </c>
    </row>
    <row r="395" spans="1:29" ht="14.5" x14ac:dyDescent="0.25">
      <c r="A395" s="31"/>
      <c r="B395" s="31"/>
      <c r="C395" s="31" t="s">
        <v>1371</v>
      </c>
      <c r="D395" s="33" t="s">
        <v>1370</v>
      </c>
      <c r="E395" s="32">
        <f>Source!CA178</f>
        <v>46</v>
      </c>
      <c r="F395" s="35"/>
      <c r="G395" s="34"/>
      <c r="H395" s="32"/>
      <c r="I395" s="35">
        <f>SUM(S389:S394)</f>
        <v>64.3</v>
      </c>
      <c r="J395" s="32">
        <f>Source!AU178</f>
        <v>46</v>
      </c>
      <c r="K395" s="35">
        <f>SUM(T389:T394)</f>
        <v>3623.24</v>
      </c>
    </row>
    <row r="396" spans="1:29" ht="14.5" x14ac:dyDescent="0.25">
      <c r="A396" s="39"/>
      <c r="B396" s="39"/>
      <c r="C396" s="39" t="s">
        <v>1372</v>
      </c>
      <c r="D396" s="40" t="s">
        <v>1373</v>
      </c>
      <c r="E396" s="41">
        <f>Source!AQ177</f>
        <v>1.87</v>
      </c>
      <c r="F396" s="42"/>
      <c r="G396" s="43" t="s">
        <v>175</v>
      </c>
      <c r="H396" s="41">
        <f>Source!AV178</f>
        <v>1.0669999999999999</v>
      </c>
      <c r="I396" s="42">
        <f>Source!U177</f>
        <v>7.1830439999999998</v>
      </c>
      <c r="J396" s="41"/>
      <c r="K396" s="42"/>
    </row>
    <row r="397" spans="1:29" ht="14" x14ac:dyDescent="0.25">
      <c r="C397" s="44" t="s">
        <v>1374</v>
      </c>
      <c r="H397" s="68">
        <f>I390+I391+I392+I394+I395+SUM(I393:I393)-SUMIF(AC393:AC393, 5, I393:I393)-SUMIF(AC393:AC393, 6, I393:I393)</f>
        <v>343.57999999999993</v>
      </c>
      <c r="I397" s="68"/>
      <c r="J397" s="68">
        <f>K390+K391+K392+K394+K395+SUM(K393:K393)-SUMIF(AC393:AC393, 5, K393:K393)-SUMIF(AC393:AC393, 6, K393:K393)</f>
        <v>18743.510000000002</v>
      </c>
      <c r="K397" s="68"/>
    </row>
    <row r="398" spans="1:29" ht="14" x14ac:dyDescent="0.25">
      <c r="C398" s="44" t="s">
        <v>1375</v>
      </c>
      <c r="H398" s="65">
        <f>SUMIF(AC393:AC393, 5, I393:I393)+SUMIF(AC393:AC393, 6, I393:I393)</f>
        <v>1131.1500000000001</v>
      </c>
      <c r="I398" s="65"/>
      <c r="J398" s="65">
        <f>SUMIF(AC393:AC393, 5, K393:K393)+SUMIF(AC393:AC393, 6, K393:K393)</f>
        <v>8562.81</v>
      </c>
      <c r="K398" s="65"/>
    </row>
    <row r="399" spans="1:29" ht="14" x14ac:dyDescent="0.25">
      <c r="C399" s="44" t="s">
        <v>1376</v>
      </c>
      <c r="H399" s="65">
        <f>I390+I391+I392+I394+I395+SUM(I393:I393)</f>
        <v>1474.73</v>
      </c>
      <c r="I399" s="65"/>
      <c r="J399" s="65">
        <f>K390+K391+K392+K394+K395+SUM(K393:K393)</f>
        <v>27306.32</v>
      </c>
      <c r="K399" s="65"/>
      <c r="O399" s="45">
        <f>I390+I391+I392+I394+I395+SUM(I393:I393)</f>
        <v>1474.73</v>
      </c>
      <c r="P399" s="45">
        <f>K390+K391+K392+K394+K395+SUM(K393:K393)</f>
        <v>27306.32</v>
      </c>
    </row>
    <row r="401" spans="1:29" ht="42" x14ac:dyDescent="0.25">
      <c r="A401" s="39">
        <v>40</v>
      </c>
      <c r="B401" s="39" t="str">
        <f>Source!F183</f>
        <v>1.14-1-591</v>
      </c>
      <c r="C401" s="39" t="s">
        <v>278</v>
      </c>
      <c r="D401" s="40" t="str">
        <f>Source!H183</f>
        <v>шт.</v>
      </c>
      <c r="E401" s="41">
        <f>Source!I183</f>
        <v>32</v>
      </c>
      <c r="F401" s="42">
        <f>Source!AL183</f>
        <v>5.56</v>
      </c>
      <c r="G401" s="43" t="s">
        <v>3</v>
      </c>
      <c r="H401" s="41">
        <f>Source!AW184</f>
        <v>1</v>
      </c>
      <c r="I401" s="42">
        <f>Source!P183</f>
        <v>177.92</v>
      </c>
      <c r="J401" s="41">
        <f>IF(Source!BC184&lt;&gt; 0, Source!BC184, 1)</f>
        <v>11.07</v>
      </c>
      <c r="K401" s="42">
        <f>Source!P184</f>
        <v>1969.57</v>
      </c>
      <c r="Q401">
        <f>Source!X183</f>
        <v>0</v>
      </c>
      <c r="R401">
        <f>Source!X184</f>
        <v>0</v>
      </c>
      <c r="S401">
        <f>Source!Y183</f>
        <v>0</v>
      </c>
      <c r="T401">
        <f>Source!Y184</f>
        <v>0</v>
      </c>
      <c r="U401">
        <f>ROUND((175/100)*ROUND(Source!R183, 2), 2)</f>
        <v>0</v>
      </c>
      <c r="V401">
        <f>ROUND((0/100)*ROUND(Source!R184, 2), 2)</f>
        <v>0</v>
      </c>
      <c r="AC401">
        <v>3</v>
      </c>
    </row>
    <row r="402" spans="1:29" ht="14" x14ac:dyDescent="0.25">
      <c r="C402" s="44" t="s">
        <v>1376</v>
      </c>
      <c r="H402" s="68">
        <f>I401+0</f>
        <v>177.92</v>
      </c>
      <c r="I402" s="68"/>
      <c r="J402" s="68">
        <f>K401+0</f>
        <v>1969.57</v>
      </c>
      <c r="K402" s="68"/>
      <c r="O402" s="45">
        <f>I401+0</f>
        <v>177.92</v>
      </c>
      <c r="P402" s="45">
        <f>K401+0</f>
        <v>1969.57</v>
      </c>
    </row>
    <row r="404" spans="1:29" ht="42" x14ac:dyDescent="0.25">
      <c r="A404" s="31">
        <v>41</v>
      </c>
      <c r="B404" s="31" t="str">
        <f>Source!F185</f>
        <v>4.10-27-4</v>
      </c>
      <c r="C404" s="31" t="s">
        <v>211</v>
      </c>
      <c r="D404" s="33" t="str">
        <f>Source!H185</f>
        <v>100 перемычек</v>
      </c>
      <c r="E404" s="32">
        <f>Source!I185</f>
        <v>0.64</v>
      </c>
      <c r="F404" s="35"/>
      <c r="G404" s="34"/>
      <c r="H404" s="32"/>
      <c r="I404" s="35"/>
      <c r="J404" s="32"/>
      <c r="K404" s="35"/>
      <c r="Q404">
        <f>Source!X185</f>
        <v>28.31</v>
      </c>
      <c r="R404">
        <f>Source!X186</f>
        <v>1595.49</v>
      </c>
      <c r="S404">
        <f>Source!Y185</f>
        <v>14.47</v>
      </c>
      <c r="T404">
        <f>Source!Y186</f>
        <v>815.47</v>
      </c>
      <c r="U404">
        <f>ROUND((175/100)*ROUND(Source!R185, 2), 2)</f>
        <v>0</v>
      </c>
      <c r="V404">
        <f>ROUND((0/100)*ROUND(Source!R186, 2), 2)</f>
        <v>0</v>
      </c>
      <c r="AC404">
        <v>0</v>
      </c>
    </row>
    <row r="405" spans="1:29" x14ac:dyDescent="0.25">
      <c r="C405" s="36" t="str">
        <f>"Объем: "&amp;Source!I185&amp;"=64/"&amp;"100"</f>
        <v>Объем: 0,64=64/100</v>
      </c>
    </row>
    <row r="406" spans="1:29" ht="14.5" x14ac:dyDescent="0.25">
      <c r="A406" s="31"/>
      <c r="B406" s="31"/>
      <c r="C406" s="31" t="s">
        <v>1365</v>
      </c>
      <c r="D406" s="33"/>
      <c r="E406" s="32"/>
      <c r="F406" s="35">
        <f>Source!AO185</f>
        <v>39.119999999999997</v>
      </c>
      <c r="G406" s="37" t="s">
        <v>175</v>
      </c>
      <c r="H406" s="32">
        <f>Source!AV186</f>
        <v>1.0469999999999999</v>
      </c>
      <c r="I406" s="35">
        <f>Source!S185</f>
        <v>31.46</v>
      </c>
      <c r="J406" s="32">
        <f>IF(Source!BA186&lt;&gt; 0, Source!BA186, 1)</f>
        <v>56.35</v>
      </c>
      <c r="K406" s="35">
        <f>Source!S186</f>
        <v>1772.77</v>
      </c>
    </row>
    <row r="407" spans="1:29" ht="55" x14ac:dyDescent="0.25">
      <c r="A407" s="31" t="s">
        <v>285</v>
      </c>
      <c r="B407" s="31" t="str">
        <f>Source!F187</f>
        <v>КА, п.16</v>
      </c>
      <c r="C407" s="31" t="s">
        <v>1395</v>
      </c>
      <c r="D407" s="33" t="str">
        <f>Source!H187</f>
        <v>ШТ</v>
      </c>
      <c r="E407" s="32">
        <f>Source!I187</f>
        <v>64</v>
      </c>
      <c r="F407" s="35">
        <f>Source!AK187</f>
        <v>13.5</v>
      </c>
      <c r="G407" s="37" t="s">
        <v>3</v>
      </c>
      <c r="H407" s="32">
        <f>Source!AW188</f>
        <v>1</v>
      </c>
      <c r="I407" s="35">
        <f>Source!O187</f>
        <v>864</v>
      </c>
      <c r="J407" s="32">
        <f>IF(Source!BC188&lt;&gt; 0, Source!BC188, 1)</f>
        <v>9.84</v>
      </c>
      <c r="K407" s="35">
        <f>Source!O188</f>
        <v>8501.76</v>
      </c>
      <c r="Q407">
        <f>Source!X187</f>
        <v>0</v>
      </c>
      <c r="R407">
        <f>Source!X188</f>
        <v>0</v>
      </c>
      <c r="S407">
        <f>Source!Y187</f>
        <v>0</v>
      </c>
      <c r="T407">
        <f>Source!Y188</f>
        <v>0</v>
      </c>
      <c r="U407">
        <f>ROUND((175/100)*ROUND(Source!R187, 2), 2)</f>
        <v>0</v>
      </c>
      <c r="V407">
        <f>ROUND((0/100)*ROUND(Source!R188, 2), 2)</f>
        <v>0</v>
      </c>
      <c r="AC407">
        <v>3</v>
      </c>
    </row>
    <row r="408" spans="1:29" ht="14.5" x14ac:dyDescent="0.25">
      <c r="A408" s="31"/>
      <c r="B408" s="31"/>
      <c r="C408" s="31" t="s">
        <v>1369</v>
      </c>
      <c r="D408" s="33" t="s">
        <v>1370</v>
      </c>
      <c r="E408" s="32">
        <f>Source!BZ186</f>
        <v>90</v>
      </c>
      <c r="F408" s="35"/>
      <c r="G408" s="34"/>
      <c r="H408" s="32"/>
      <c r="I408" s="35">
        <f>SUM(Q404:Q407)</f>
        <v>28.31</v>
      </c>
      <c r="J408" s="32">
        <f>Source!AT186</f>
        <v>90</v>
      </c>
      <c r="K408" s="35">
        <f>SUM(R404:R407)</f>
        <v>1595.49</v>
      </c>
    </row>
    <row r="409" spans="1:29" ht="14.5" x14ac:dyDescent="0.25">
      <c r="A409" s="31"/>
      <c r="B409" s="31"/>
      <c r="C409" s="31" t="s">
        <v>1371</v>
      </c>
      <c r="D409" s="33" t="s">
        <v>1370</v>
      </c>
      <c r="E409" s="32">
        <f>Source!CA186</f>
        <v>46</v>
      </c>
      <c r="F409" s="35"/>
      <c r="G409" s="34"/>
      <c r="H409" s="32"/>
      <c r="I409" s="35">
        <f>SUM(S404:S408)</f>
        <v>14.47</v>
      </c>
      <c r="J409" s="32">
        <f>Source!AU186</f>
        <v>46</v>
      </c>
      <c r="K409" s="35">
        <f>SUM(T404:T408)</f>
        <v>815.47</v>
      </c>
    </row>
    <row r="410" spans="1:29" ht="14.5" x14ac:dyDescent="0.25">
      <c r="A410" s="39"/>
      <c r="B410" s="39"/>
      <c r="C410" s="39" t="s">
        <v>1372</v>
      </c>
      <c r="D410" s="40" t="s">
        <v>1373</v>
      </c>
      <c r="E410" s="41">
        <f>Source!AQ185</f>
        <v>3.1</v>
      </c>
      <c r="F410" s="42"/>
      <c r="G410" s="43" t="s">
        <v>175</v>
      </c>
      <c r="H410" s="41">
        <f>Source!AV186</f>
        <v>1.0469999999999999</v>
      </c>
      <c r="I410" s="42">
        <f>Source!U185</f>
        <v>2.4926975999999996</v>
      </c>
      <c r="J410" s="41"/>
      <c r="K410" s="42"/>
    </row>
    <row r="411" spans="1:29" ht="14" x14ac:dyDescent="0.25">
      <c r="C411" s="44" t="s">
        <v>1374</v>
      </c>
      <c r="H411" s="68">
        <f>I406+I408+I409+SUM(I407:I407)-SUMIF(AC407:AC407, 5, I407:I407)-SUMIF(AC407:AC407, 6, I407:I407)</f>
        <v>938.24</v>
      </c>
      <c r="I411" s="68"/>
      <c r="J411" s="68">
        <f>K406+K408+K409+SUM(K407:K407)-SUMIF(AC407:AC407, 5, K407:K407)-SUMIF(AC407:AC407, 6, K407:K407)</f>
        <v>12685.490000000002</v>
      </c>
      <c r="K411" s="68"/>
    </row>
    <row r="412" spans="1:29" ht="14" hidden="1" x14ac:dyDescent="0.25">
      <c r="C412" s="44" t="s">
        <v>1375</v>
      </c>
      <c r="H412" s="65">
        <f>SUMIF(AC407:AC407, 5, I407:I407)+SUMIF(AC407:AC407, 6, I407:I407)</f>
        <v>0</v>
      </c>
      <c r="I412" s="65"/>
      <c r="J412" s="65">
        <f>SUMIF(AC407:AC407, 5, K407:K407)+SUMIF(AC407:AC407, 6, K407:K407)</f>
        <v>0</v>
      </c>
      <c r="K412" s="65"/>
    </row>
    <row r="413" spans="1:29" ht="14" x14ac:dyDescent="0.25">
      <c r="C413" s="44" t="s">
        <v>1376</v>
      </c>
      <c r="H413" s="65">
        <f>I406+I408+I409+SUM(I407:I407)</f>
        <v>938.24</v>
      </c>
      <c r="I413" s="65"/>
      <c r="J413" s="65">
        <f>K406+K408+K409+SUM(K407:K407)</f>
        <v>12685.490000000002</v>
      </c>
      <c r="K413" s="65"/>
      <c r="O413" s="45">
        <f>I406+I408+I409+SUM(I407:I407)</f>
        <v>938.24</v>
      </c>
      <c r="P413" s="45">
        <f>K406+K408+K409+SUM(K407:K407)</f>
        <v>12685.490000000002</v>
      </c>
    </row>
    <row r="415" spans="1:29" ht="42" x14ac:dyDescent="0.25">
      <c r="A415" s="39">
        <v>42</v>
      </c>
      <c r="B415" s="39" t="str">
        <f>Source!F191</f>
        <v>1.14-1-591</v>
      </c>
      <c r="C415" s="39" t="s">
        <v>278</v>
      </c>
      <c r="D415" s="40" t="str">
        <f>Source!H191</f>
        <v>шт.</v>
      </c>
      <c r="E415" s="41">
        <f>Source!I191</f>
        <v>6</v>
      </c>
      <c r="F415" s="42">
        <f>Source!AL191</f>
        <v>5.56</v>
      </c>
      <c r="G415" s="43" t="s">
        <v>3</v>
      </c>
      <c r="H415" s="41">
        <f>Source!AW192</f>
        <v>1</v>
      </c>
      <c r="I415" s="42">
        <f>Source!P191</f>
        <v>33.36</v>
      </c>
      <c r="J415" s="41">
        <f>IF(Source!BC192&lt;&gt; 0, Source!BC192, 1)</f>
        <v>11.07</v>
      </c>
      <c r="K415" s="42">
        <f>Source!P192</f>
        <v>369.3</v>
      </c>
      <c r="Q415">
        <f>Source!X191</f>
        <v>0</v>
      </c>
      <c r="R415">
        <f>Source!X192</f>
        <v>0</v>
      </c>
      <c r="S415">
        <f>Source!Y191</f>
        <v>0</v>
      </c>
      <c r="T415">
        <f>Source!Y192</f>
        <v>0</v>
      </c>
      <c r="U415">
        <f>ROUND((175/100)*ROUND(Source!R191, 2), 2)</f>
        <v>0</v>
      </c>
      <c r="V415">
        <f>ROUND((0/100)*ROUND(Source!R192, 2), 2)</f>
        <v>0</v>
      </c>
      <c r="AC415">
        <v>3</v>
      </c>
    </row>
    <row r="416" spans="1:29" ht="14" x14ac:dyDescent="0.25">
      <c r="C416" s="44" t="s">
        <v>1376</v>
      </c>
      <c r="H416" s="68">
        <f>I415+0</f>
        <v>33.36</v>
      </c>
      <c r="I416" s="68"/>
      <c r="J416" s="68">
        <f>K415+0</f>
        <v>369.3</v>
      </c>
      <c r="K416" s="68"/>
      <c r="O416" s="45">
        <f>I415+0</f>
        <v>33.36</v>
      </c>
      <c r="P416" s="45">
        <f>K415+0</f>
        <v>369.3</v>
      </c>
    </row>
    <row r="418" spans="1:29" ht="42" x14ac:dyDescent="0.25">
      <c r="A418" s="31">
        <v>43</v>
      </c>
      <c r="B418" s="31" t="str">
        <f>Source!F193</f>
        <v>4.10-27-4</v>
      </c>
      <c r="C418" s="31" t="s">
        <v>211</v>
      </c>
      <c r="D418" s="33" t="str">
        <f>Source!H193</f>
        <v>100 перемычек</v>
      </c>
      <c r="E418" s="32">
        <f>Source!I193</f>
        <v>0.12</v>
      </c>
      <c r="F418" s="35"/>
      <c r="G418" s="34"/>
      <c r="H418" s="32"/>
      <c r="I418" s="35"/>
      <c r="J418" s="32"/>
      <c r="K418" s="35"/>
      <c r="Q418">
        <f>Source!X193</f>
        <v>5.31</v>
      </c>
      <c r="R418">
        <f>Source!X194</f>
        <v>299.22000000000003</v>
      </c>
      <c r="S418">
        <f>Source!Y193</f>
        <v>2.71</v>
      </c>
      <c r="T418">
        <f>Source!Y194</f>
        <v>152.94</v>
      </c>
      <c r="U418">
        <f>ROUND((175/100)*ROUND(Source!R193, 2), 2)</f>
        <v>0</v>
      </c>
      <c r="V418">
        <f>ROUND((0/100)*ROUND(Source!R194, 2), 2)</f>
        <v>0</v>
      </c>
      <c r="AC418">
        <v>0</v>
      </c>
    </row>
    <row r="419" spans="1:29" x14ac:dyDescent="0.25">
      <c r="C419" s="36" t="str">
        <f>"Объем: "&amp;Source!I193&amp;"=12/"&amp;"100"</f>
        <v>Объем: 0,12=12/100</v>
      </c>
    </row>
    <row r="420" spans="1:29" ht="14.5" x14ac:dyDescent="0.25">
      <c r="A420" s="31"/>
      <c r="B420" s="31"/>
      <c r="C420" s="31" t="s">
        <v>1365</v>
      </c>
      <c r="D420" s="33"/>
      <c r="E420" s="32"/>
      <c r="F420" s="35">
        <f>Source!AO193</f>
        <v>39.119999999999997</v>
      </c>
      <c r="G420" s="37" t="s">
        <v>175</v>
      </c>
      <c r="H420" s="32">
        <f>Source!AV194</f>
        <v>1.0469999999999999</v>
      </c>
      <c r="I420" s="35">
        <f>Source!S193</f>
        <v>5.9</v>
      </c>
      <c r="J420" s="32">
        <f>IF(Source!BA194&lt;&gt; 0, Source!BA194, 1)</f>
        <v>56.35</v>
      </c>
      <c r="K420" s="35">
        <f>Source!S194</f>
        <v>332.47</v>
      </c>
    </row>
    <row r="421" spans="1:29" ht="41" x14ac:dyDescent="0.25">
      <c r="A421" s="31" t="s">
        <v>291</v>
      </c>
      <c r="B421" s="31" t="str">
        <f>Source!F195</f>
        <v>КА, п.17</v>
      </c>
      <c r="C421" s="31" t="s">
        <v>1396</v>
      </c>
      <c r="D421" s="33" t="str">
        <f>Source!H195</f>
        <v>ШТ</v>
      </c>
      <c r="E421" s="32">
        <f>Source!I195</f>
        <v>12</v>
      </c>
      <c r="F421" s="35">
        <f>Source!AK195</f>
        <v>9.8099999999999987</v>
      </c>
      <c r="G421" s="37" t="s">
        <v>3</v>
      </c>
      <c r="H421" s="32">
        <f>Source!AW196</f>
        <v>1</v>
      </c>
      <c r="I421" s="35">
        <f>Source!O195</f>
        <v>117.72</v>
      </c>
      <c r="J421" s="32">
        <f>IF(Source!BC196&lt;&gt; 0, Source!BC196, 1)</f>
        <v>9.84</v>
      </c>
      <c r="K421" s="35">
        <f>Source!O196</f>
        <v>1158.3599999999999</v>
      </c>
      <c r="Q421">
        <f>Source!X195</f>
        <v>0</v>
      </c>
      <c r="R421">
        <f>Source!X196</f>
        <v>0</v>
      </c>
      <c r="S421">
        <f>Source!Y195</f>
        <v>0</v>
      </c>
      <c r="T421">
        <f>Source!Y196</f>
        <v>0</v>
      </c>
      <c r="U421">
        <f>ROUND((175/100)*ROUND(Source!R195, 2), 2)</f>
        <v>0</v>
      </c>
      <c r="V421">
        <f>ROUND((0/100)*ROUND(Source!R196, 2), 2)</f>
        <v>0</v>
      </c>
      <c r="AC421">
        <v>3</v>
      </c>
    </row>
    <row r="422" spans="1:29" ht="14.5" x14ac:dyDescent="0.25">
      <c r="A422" s="31"/>
      <c r="B422" s="31"/>
      <c r="C422" s="31" t="s">
        <v>1369</v>
      </c>
      <c r="D422" s="33" t="s">
        <v>1370</v>
      </c>
      <c r="E422" s="32">
        <f>Source!BZ194</f>
        <v>90</v>
      </c>
      <c r="F422" s="35"/>
      <c r="G422" s="34"/>
      <c r="H422" s="32"/>
      <c r="I422" s="35">
        <f>SUM(Q418:Q421)</f>
        <v>5.31</v>
      </c>
      <c r="J422" s="32">
        <f>Source!AT194</f>
        <v>90</v>
      </c>
      <c r="K422" s="35">
        <f>SUM(R418:R421)</f>
        <v>299.22000000000003</v>
      </c>
    </row>
    <row r="423" spans="1:29" ht="14.5" x14ac:dyDescent="0.25">
      <c r="A423" s="31"/>
      <c r="B423" s="31"/>
      <c r="C423" s="31" t="s">
        <v>1371</v>
      </c>
      <c r="D423" s="33" t="s">
        <v>1370</v>
      </c>
      <c r="E423" s="32">
        <f>Source!CA194</f>
        <v>46</v>
      </c>
      <c r="F423" s="35"/>
      <c r="G423" s="34"/>
      <c r="H423" s="32"/>
      <c r="I423" s="35">
        <f>SUM(S418:S422)</f>
        <v>2.71</v>
      </c>
      <c r="J423" s="32">
        <f>Source!AU194</f>
        <v>46</v>
      </c>
      <c r="K423" s="35">
        <f>SUM(T418:T422)</f>
        <v>152.94</v>
      </c>
    </row>
    <row r="424" spans="1:29" ht="14.5" x14ac:dyDescent="0.25">
      <c r="A424" s="39"/>
      <c r="B424" s="39"/>
      <c r="C424" s="39" t="s">
        <v>1372</v>
      </c>
      <c r="D424" s="40" t="s">
        <v>1373</v>
      </c>
      <c r="E424" s="41">
        <f>Source!AQ193</f>
        <v>3.1</v>
      </c>
      <c r="F424" s="42"/>
      <c r="G424" s="43" t="s">
        <v>175</v>
      </c>
      <c r="H424" s="41">
        <f>Source!AV194</f>
        <v>1.0469999999999999</v>
      </c>
      <c r="I424" s="42">
        <f>Source!U193</f>
        <v>0.46738079999999993</v>
      </c>
      <c r="J424" s="41"/>
      <c r="K424" s="42"/>
    </row>
    <row r="425" spans="1:29" ht="14" x14ac:dyDescent="0.25">
      <c r="C425" s="44" t="s">
        <v>1374</v>
      </c>
      <c r="H425" s="68">
        <f>I420+I422+I423+SUM(I421:I421)-SUMIF(AC421:AC421, 5, I421:I421)-SUMIF(AC421:AC421, 6, I421:I421)</f>
        <v>131.63999999999999</v>
      </c>
      <c r="I425" s="68"/>
      <c r="J425" s="68">
        <f>K420+K422+K423+SUM(K421:K421)-SUMIF(AC421:AC421, 5, K421:K421)-SUMIF(AC421:AC421, 6, K421:K421)</f>
        <v>1942.99</v>
      </c>
      <c r="K425" s="68"/>
    </row>
    <row r="426" spans="1:29" ht="14" hidden="1" x14ac:dyDescent="0.25">
      <c r="C426" s="44" t="s">
        <v>1375</v>
      </c>
      <c r="H426" s="65">
        <f>SUMIF(AC421:AC421, 5, I421:I421)+SUMIF(AC421:AC421, 6, I421:I421)</f>
        <v>0</v>
      </c>
      <c r="I426" s="65"/>
      <c r="J426" s="65">
        <f>SUMIF(AC421:AC421, 5, K421:K421)+SUMIF(AC421:AC421, 6, K421:K421)</f>
        <v>0</v>
      </c>
      <c r="K426" s="65"/>
    </row>
    <row r="427" spans="1:29" ht="14" x14ac:dyDescent="0.25">
      <c r="C427" s="44" t="s">
        <v>1376</v>
      </c>
      <c r="H427" s="65">
        <f>I420+I422+I423+SUM(I421:I421)</f>
        <v>131.63999999999999</v>
      </c>
      <c r="I427" s="65"/>
      <c r="J427" s="65">
        <f>K420+K422+K423+SUM(K421:K421)</f>
        <v>1942.99</v>
      </c>
      <c r="K427" s="65"/>
      <c r="O427" s="45">
        <f>I420+I422+I423+SUM(I421:I421)</f>
        <v>131.63999999999999</v>
      </c>
      <c r="P427" s="45">
        <f>K420+K422+K423+SUM(K421:K421)</f>
        <v>1942.99</v>
      </c>
    </row>
    <row r="429" spans="1:29" ht="28" x14ac:dyDescent="0.25">
      <c r="A429" s="31">
        <v>44</v>
      </c>
      <c r="B429" s="31" t="str">
        <f>Source!F197</f>
        <v>4.10-32-2</v>
      </c>
      <c r="C429" s="31" t="s">
        <v>296</v>
      </c>
      <c r="D429" s="33" t="str">
        <f>Source!H197</f>
        <v>1  ШТ.</v>
      </c>
      <c r="E429" s="32">
        <f>Source!I197</f>
        <v>5</v>
      </c>
      <c r="F429" s="35"/>
      <c r="G429" s="34"/>
      <c r="H429" s="32"/>
      <c r="I429" s="35"/>
      <c r="J429" s="32"/>
      <c r="K429" s="35"/>
      <c r="Q429">
        <f>Source!X197</f>
        <v>885.5</v>
      </c>
      <c r="R429">
        <f>Source!X198</f>
        <v>49897.98</v>
      </c>
      <c r="S429">
        <f>Source!Y197</f>
        <v>452.59</v>
      </c>
      <c r="T429">
        <f>Source!Y198</f>
        <v>25503.41</v>
      </c>
      <c r="U429">
        <f>ROUND((175/100)*ROUND(Source!R197, 2), 2)</f>
        <v>74.87</v>
      </c>
      <c r="V429">
        <f>ROUND((0/100)*ROUND(Source!R198, 2), 2)</f>
        <v>0</v>
      </c>
      <c r="AC429">
        <v>0</v>
      </c>
    </row>
    <row r="430" spans="1:29" x14ac:dyDescent="0.25">
      <c r="C430" s="36" t="str">
        <f>"Объем: "&amp;Source!I197&amp;"=1+"&amp;"4"</f>
        <v>Объем: 5=1+4</v>
      </c>
    </row>
    <row r="431" spans="1:29" ht="14.5" x14ac:dyDescent="0.25">
      <c r="A431" s="31"/>
      <c r="B431" s="31"/>
      <c r="C431" s="31" t="s">
        <v>1365</v>
      </c>
      <c r="D431" s="33"/>
      <c r="E431" s="32"/>
      <c r="F431" s="35">
        <f>Source!AO197</f>
        <v>149.81</v>
      </c>
      <c r="G431" s="37" t="s">
        <v>175</v>
      </c>
      <c r="H431" s="32">
        <f>Source!AV198</f>
        <v>1.0469999999999999</v>
      </c>
      <c r="I431" s="35">
        <f>Source!S197</f>
        <v>941.11</v>
      </c>
      <c r="J431" s="32">
        <f>IF(Source!BA198&lt;&gt; 0, Source!BA198, 1)</f>
        <v>56.35</v>
      </c>
      <c r="K431" s="35">
        <f>Source!S198</f>
        <v>53031.55</v>
      </c>
    </row>
    <row r="432" spans="1:29" ht="14.5" x14ac:dyDescent="0.25">
      <c r="A432" s="31"/>
      <c r="B432" s="31"/>
      <c r="C432" s="31" t="s">
        <v>1367</v>
      </c>
      <c r="D432" s="33"/>
      <c r="E432" s="32"/>
      <c r="F432" s="35">
        <f>Source!AM197</f>
        <v>63.24</v>
      </c>
      <c r="G432" s="37" t="s">
        <v>175</v>
      </c>
      <c r="H432" s="32">
        <f>Source!AV198</f>
        <v>1.0469999999999999</v>
      </c>
      <c r="I432" s="35">
        <f>Source!Q197</f>
        <v>397.27</v>
      </c>
      <c r="J432" s="32">
        <f>IF(Source!BB198&lt;&gt; 0, Source!BB198, 1)</f>
        <v>16.04</v>
      </c>
      <c r="K432" s="35">
        <f>Source!Q198</f>
        <v>6372.21</v>
      </c>
    </row>
    <row r="433" spans="1:29" ht="14.5" x14ac:dyDescent="0.25">
      <c r="A433" s="31"/>
      <c r="B433" s="31"/>
      <c r="C433" s="31" t="s">
        <v>1368</v>
      </c>
      <c r="D433" s="33"/>
      <c r="E433" s="32"/>
      <c r="F433" s="35">
        <f>Source!AN197</f>
        <v>6.81</v>
      </c>
      <c r="G433" s="37" t="s">
        <v>175</v>
      </c>
      <c r="H433" s="32">
        <f>Source!AV198</f>
        <v>1.0469999999999999</v>
      </c>
      <c r="I433" s="38">
        <f>Source!R197</f>
        <v>42.78</v>
      </c>
      <c r="J433" s="32">
        <f>IF(Source!BS198&lt;&gt; 0, Source!BS198, 1)</f>
        <v>56.35</v>
      </c>
      <c r="K433" s="38">
        <f>Source!R198</f>
        <v>2410.65</v>
      </c>
    </row>
    <row r="434" spans="1:29" ht="14.5" x14ac:dyDescent="0.25">
      <c r="A434" s="31"/>
      <c r="B434" s="31"/>
      <c r="C434" s="31" t="s">
        <v>1379</v>
      </c>
      <c r="D434" s="33"/>
      <c r="E434" s="32"/>
      <c r="F434" s="35">
        <f>Source!AL197</f>
        <v>3.92</v>
      </c>
      <c r="G434" s="37" t="s">
        <v>3</v>
      </c>
      <c r="H434" s="32">
        <f>Source!AW198</f>
        <v>1</v>
      </c>
      <c r="I434" s="35">
        <f>Source!P197</f>
        <v>19.600000000000001</v>
      </c>
      <c r="J434" s="32">
        <f>IF(Source!BC198&lt;&gt; 0, Source!BC198, 1)</f>
        <v>7.12</v>
      </c>
      <c r="K434" s="35">
        <f>Source!P198</f>
        <v>139.55000000000001</v>
      </c>
    </row>
    <row r="435" spans="1:29" ht="14.5" x14ac:dyDescent="0.25">
      <c r="A435" s="31"/>
      <c r="B435" s="31"/>
      <c r="C435" s="31" t="s">
        <v>1369</v>
      </c>
      <c r="D435" s="33" t="s">
        <v>1370</v>
      </c>
      <c r="E435" s="32">
        <f>Source!BZ198</f>
        <v>90</v>
      </c>
      <c r="F435" s="35"/>
      <c r="G435" s="34"/>
      <c r="H435" s="32"/>
      <c r="I435" s="35">
        <f>SUM(Q429:Q434)</f>
        <v>885.5</v>
      </c>
      <c r="J435" s="32">
        <f>Source!AT198</f>
        <v>90</v>
      </c>
      <c r="K435" s="35">
        <f>SUM(R429:R434)</f>
        <v>49897.98</v>
      </c>
    </row>
    <row r="436" spans="1:29" ht="14.5" x14ac:dyDescent="0.25">
      <c r="A436" s="31"/>
      <c r="B436" s="31"/>
      <c r="C436" s="31" t="s">
        <v>1371</v>
      </c>
      <c r="D436" s="33" t="s">
        <v>1370</v>
      </c>
      <c r="E436" s="32">
        <f>Source!CA198</f>
        <v>46</v>
      </c>
      <c r="F436" s="35"/>
      <c r="G436" s="34"/>
      <c r="H436" s="32"/>
      <c r="I436" s="35">
        <f>SUM(S429:S435)</f>
        <v>452.59</v>
      </c>
      <c r="J436" s="32">
        <f>Source!AU198</f>
        <v>46</v>
      </c>
      <c r="K436" s="35">
        <f>SUM(T429:T435)</f>
        <v>25503.41</v>
      </c>
    </row>
    <row r="437" spans="1:29" ht="14.5" x14ac:dyDescent="0.25">
      <c r="A437" s="39"/>
      <c r="B437" s="39"/>
      <c r="C437" s="39" t="s">
        <v>1372</v>
      </c>
      <c r="D437" s="40" t="s">
        <v>1373</v>
      </c>
      <c r="E437" s="41">
        <f>Source!AQ197</f>
        <v>13.4</v>
      </c>
      <c r="F437" s="42"/>
      <c r="G437" s="43" t="s">
        <v>175</v>
      </c>
      <c r="H437" s="41">
        <f>Source!AV198</f>
        <v>1.0469999999999999</v>
      </c>
      <c r="I437" s="42">
        <f>Source!U197</f>
        <v>84.178799999999981</v>
      </c>
      <c r="J437" s="41"/>
      <c r="K437" s="42"/>
    </row>
    <row r="438" spans="1:29" ht="14" x14ac:dyDescent="0.25">
      <c r="C438" s="44" t="s">
        <v>1374</v>
      </c>
      <c r="H438" s="68">
        <f>I431+I432+I434+I435+I436+0-0-0</f>
        <v>2696.07</v>
      </c>
      <c r="I438" s="68"/>
      <c r="J438" s="68">
        <f>K431+K432+K434+K435+K436+0-0-0</f>
        <v>134944.70000000001</v>
      </c>
      <c r="K438" s="68"/>
    </row>
    <row r="439" spans="1:29" ht="14" hidden="1" x14ac:dyDescent="0.25">
      <c r="C439" s="44" t="s">
        <v>1375</v>
      </c>
      <c r="H439" s="65">
        <f>0+0</f>
        <v>0</v>
      </c>
      <c r="I439" s="65"/>
      <c r="J439" s="65">
        <f>0+0</f>
        <v>0</v>
      </c>
      <c r="K439" s="65"/>
    </row>
    <row r="440" spans="1:29" ht="14" x14ac:dyDescent="0.25">
      <c r="C440" s="44" t="s">
        <v>1376</v>
      </c>
      <c r="H440" s="65">
        <f>I431+I432+I434+I435+I436+0</f>
        <v>2696.07</v>
      </c>
      <c r="I440" s="65"/>
      <c r="J440" s="65">
        <f>K431+K432+K434+K435+K436+0</f>
        <v>134944.70000000001</v>
      </c>
      <c r="K440" s="65"/>
      <c r="O440" s="45">
        <f>I431+I432+I434+I435+I436+0</f>
        <v>2696.07</v>
      </c>
      <c r="P440" s="45">
        <f>K431+K432+K434+K435+K436+0</f>
        <v>134944.70000000001</v>
      </c>
    </row>
    <row r="442" spans="1:29" ht="124" x14ac:dyDescent="0.25">
      <c r="A442" s="52">
        <v>45</v>
      </c>
      <c r="B442" s="52" t="str">
        <f>Source!F199</f>
        <v>КА, п.18</v>
      </c>
      <c r="C442" s="52" t="s">
        <v>1397</v>
      </c>
      <c r="D442" s="53" t="str">
        <f>Source!H199</f>
        <v>ШТ</v>
      </c>
      <c r="E442" s="54">
        <f>Source!I199</f>
        <v>1</v>
      </c>
      <c r="F442" s="55">
        <f>Source!AL199</f>
        <v>8792.25</v>
      </c>
      <c r="G442" s="56" t="s">
        <v>3</v>
      </c>
      <c r="H442" s="54">
        <f>Source!AW200</f>
        <v>1</v>
      </c>
      <c r="I442" s="55">
        <f>Source!P199</f>
        <v>8792.25</v>
      </c>
      <c r="J442" s="54">
        <f>IF(Source!BC200&lt;&gt; 0, Source!BC200, 1)</f>
        <v>7.57</v>
      </c>
      <c r="K442" s="55">
        <f>Source!P200</f>
        <v>66557.33</v>
      </c>
      <c r="Q442">
        <f>Source!X199</f>
        <v>0</v>
      </c>
      <c r="R442">
        <f>Source!X200</f>
        <v>0</v>
      </c>
      <c r="S442">
        <f>Source!Y199</f>
        <v>0</v>
      </c>
      <c r="T442">
        <f>Source!Y200</f>
        <v>0</v>
      </c>
      <c r="U442">
        <f>ROUND((175/100)*ROUND(Source!R199, 2), 2)</f>
        <v>0</v>
      </c>
      <c r="V442">
        <f>ROUND((0/100)*ROUND(Source!R200, 2), 2)</f>
        <v>0</v>
      </c>
      <c r="AC442">
        <v>5</v>
      </c>
    </row>
    <row r="443" spans="1:29" ht="14" x14ac:dyDescent="0.25">
      <c r="A443" s="57"/>
      <c r="B443" s="57"/>
      <c r="C443" s="58" t="s">
        <v>1376</v>
      </c>
      <c r="D443" s="57"/>
      <c r="E443" s="57"/>
      <c r="F443" s="57"/>
      <c r="G443" s="57"/>
      <c r="H443" s="70">
        <f>I442+0</f>
        <v>8792.25</v>
      </c>
      <c r="I443" s="70"/>
      <c r="J443" s="70">
        <f>K442+0</f>
        <v>66557.33</v>
      </c>
      <c r="K443" s="70"/>
      <c r="O443" s="45">
        <f>I442+0</f>
        <v>8792.25</v>
      </c>
      <c r="P443" s="45">
        <f>K442+0</f>
        <v>66557.33</v>
      </c>
    </row>
    <row r="445" spans="1:29" ht="124" x14ac:dyDescent="0.25">
      <c r="A445" s="52">
        <v>46</v>
      </c>
      <c r="B445" s="52" t="str">
        <f>Source!F201</f>
        <v>КА, п.19</v>
      </c>
      <c r="C445" s="52" t="s">
        <v>1398</v>
      </c>
      <c r="D445" s="53" t="str">
        <f>Source!H201</f>
        <v>ШТ</v>
      </c>
      <c r="E445" s="54">
        <f>Source!I201</f>
        <v>4</v>
      </c>
      <c r="F445" s="55">
        <f>Source!AL201</f>
        <v>8893.8199999999979</v>
      </c>
      <c r="G445" s="56" t="s">
        <v>3</v>
      </c>
      <c r="H445" s="54">
        <f>Source!AW202</f>
        <v>1</v>
      </c>
      <c r="I445" s="55">
        <f>Source!P201</f>
        <v>35575.279999999999</v>
      </c>
      <c r="J445" s="54">
        <f>IF(Source!BC202&lt;&gt; 0, Source!BC202, 1)</f>
        <v>7.57</v>
      </c>
      <c r="K445" s="55">
        <f>Source!P202</f>
        <v>269304.87</v>
      </c>
      <c r="Q445">
        <f>Source!X201</f>
        <v>0</v>
      </c>
      <c r="R445">
        <f>Source!X202</f>
        <v>0</v>
      </c>
      <c r="S445">
        <f>Source!Y201</f>
        <v>0</v>
      </c>
      <c r="T445">
        <f>Source!Y202</f>
        <v>0</v>
      </c>
      <c r="U445">
        <f>ROUND((175/100)*ROUND(Source!R201, 2), 2)</f>
        <v>0</v>
      </c>
      <c r="V445">
        <f>ROUND((0/100)*ROUND(Source!R202, 2), 2)</f>
        <v>0</v>
      </c>
      <c r="AC445">
        <v>5</v>
      </c>
    </row>
    <row r="446" spans="1:29" ht="14" x14ac:dyDescent="0.25">
      <c r="A446" s="57"/>
      <c r="B446" s="57"/>
      <c r="C446" s="58" t="s">
        <v>1376</v>
      </c>
      <c r="D446" s="57"/>
      <c r="E446" s="57"/>
      <c r="F446" s="57"/>
      <c r="G446" s="57"/>
      <c r="H446" s="70">
        <f>I445+0</f>
        <v>35575.279999999999</v>
      </c>
      <c r="I446" s="70"/>
      <c r="J446" s="70">
        <f>K445+0</f>
        <v>269304.87</v>
      </c>
      <c r="K446" s="70"/>
      <c r="O446" s="45">
        <f>I445+0</f>
        <v>35575.279999999999</v>
      </c>
      <c r="P446" s="45">
        <f>K445+0</f>
        <v>269304.87</v>
      </c>
    </row>
    <row r="448" spans="1:29" ht="42" x14ac:dyDescent="0.25">
      <c r="A448" s="31">
        <v>47</v>
      </c>
      <c r="B448" s="31" t="str">
        <f>Source!F203</f>
        <v>4.11-12-1</v>
      </c>
      <c r="C448" s="31" t="s">
        <v>181</v>
      </c>
      <c r="D448" s="33" t="str">
        <f>Source!H203</f>
        <v>1  ШТ.</v>
      </c>
      <c r="E448" s="32">
        <f>Source!I203</f>
        <v>5</v>
      </c>
      <c r="F448" s="35"/>
      <c r="G448" s="34"/>
      <c r="H448" s="32"/>
      <c r="I448" s="35"/>
      <c r="J448" s="32"/>
      <c r="K448" s="35"/>
      <c r="Q448">
        <f>Source!X203</f>
        <v>66.319999999999993</v>
      </c>
      <c r="R448">
        <f>Source!X204</f>
        <v>3737.2</v>
      </c>
      <c r="S448">
        <f>Source!Y203</f>
        <v>33.9</v>
      </c>
      <c r="T448">
        <f>Source!Y204</f>
        <v>1910.12</v>
      </c>
      <c r="U448">
        <f>ROUND((175/100)*ROUND(Source!R203, 2), 2)</f>
        <v>0.88</v>
      </c>
      <c r="V448">
        <f>ROUND((0/100)*ROUND(Source!R204, 2), 2)</f>
        <v>0</v>
      </c>
      <c r="AC448">
        <v>0</v>
      </c>
    </row>
    <row r="449" spans="1:29" ht="14.5" x14ac:dyDescent="0.25">
      <c r="A449" s="31"/>
      <c r="B449" s="31"/>
      <c r="C449" s="31" t="s">
        <v>1365</v>
      </c>
      <c r="D449" s="33"/>
      <c r="E449" s="32"/>
      <c r="F449" s="35">
        <f>Source!AO203</f>
        <v>11.65</v>
      </c>
      <c r="G449" s="37" t="s">
        <v>175</v>
      </c>
      <c r="H449" s="32">
        <f>Source!AV204</f>
        <v>1.0469999999999999</v>
      </c>
      <c r="I449" s="35">
        <f>Source!S203</f>
        <v>73.19</v>
      </c>
      <c r="J449" s="32">
        <f>IF(Source!BA204&lt;&gt; 0, Source!BA204, 1)</f>
        <v>56.35</v>
      </c>
      <c r="K449" s="35">
        <f>Source!S204</f>
        <v>4124.26</v>
      </c>
    </row>
    <row r="450" spans="1:29" ht="14.5" x14ac:dyDescent="0.25">
      <c r="A450" s="31"/>
      <c r="B450" s="31"/>
      <c r="C450" s="31" t="s">
        <v>1367</v>
      </c>
      <c r="D450" s="33"/>
      <c r="E450" s="32"/>
      <c r="F450" s="35">
        <f>Source!AM203</f>
        <v>0.5</v>
      </c>
      <c r="G450" s="37" t="s">
        <v>175</v>
      </c>
      <c r="H450" s="32">
        <f>Source!AV204</f>
        <v>1.0469999999999999</v>
      </c>
      <c r="I450" s="35">
        <f>Source!Q203</f>
        <v>3.14</v>
      </c>
      <c r="J450" s="32">
        <f>IF(Source!BB204&lt;&gt; 0, Source!BB204, 1)</f>
        <v>17.02</v>
      </c>
      <c r="K450" s="35">
        <f>Source!Q204</f>
        <v>53.44</v>
      </c>
    </row>
    <row r="451" spans="1:29" ht="14.5" x14ac:dyDescent="0.25">
      <c r="A451" s="31"/>
      <c r="B451" s="31"/>
      <c r="C451" s="31" t="s">
        <v>1368</v>
      </c>
      <c r="D451" s="33"/>
      <c r="E451" s="32"/>
      <c r="F451" s="35">
        <f>Source!AN203</f>
        <v>0.08</v>
      </c>
      <c r="G451" s="37" t="s">
        <v>175</v>
      </c>
      <c r="H451" s="32">
        <f>Source!AV204</f>
        <v>1.0469999999999999</v>
      </c>
      <c r="I451" s="38">
        <f>Source!R203</f>
        <v>0.5</v>
      </c>
      <c r="J451" s="32">
        <f>IF(Source!BS204&lt;&gt; 0, Source!BS204, 1)</f>
        <v>56.35</v>
      </c>
      <c r="K451" s="38">
        <f>Source!R204</f>
        <v>28.18</v>
      </c>
    </row>
    <row r="452" spans="1:29" ht="14.5" x14ac:dyDescent="0.25">
      <c r="A452" s="31"/>
      <c r="B452" s="31"/>
      <c r="C452" s="31" t="s">
        <v>1369</v>
      </c>
      <c r="D452" s="33" t="s">
        <v>1370</v>
      </c>
      <c r="E452" s="32">
        <f>Source!BZ204</f>
        <v>90</v>
      </c>
      <c r="F452" s="35"/>
      <c r="G452" s="34"/>
      <c r="H452" s="32"/>
      <c r="I452" s="35">
        <f>SUM(Q448:Q451)</f>
        <v>66.319999999999993</v>
      </c>
      <c r="J452" s="32">
        <f>Source!AT204</f>
        <v>90</v>
      </c>
      <c r="K452" s="35">
        <f>SUM(R448:R451)</f>
        <v>3737.2</v>
      </c>
    </row>
    <row r="453" spans="1:29" ht="14.5" x14ac:dyDescent="0.25">
      <c r="A453" s="31"/>
      <c r="B453" s="31"/>
      <c r="C453" s="31" t="s">
        <v>1371</v>
      </c>
      <c r="D453" s="33" t="s">
        <v>1370</v>
      </c>
      <c r="E453" s="32">
        <f>Source!CA204</f>
        <v>46</v>
      </c>
      <c r="F453" s="35"/>
      <c r="G453" s="34"/>
      <c r="H453" s="32"/>
      <c r="I453" s="35">
        <f>SUM(S448:S452)</f>
        <v>33.9</v>
      </c>
      <c r="J453" s="32">
        <f>Source!AU204</f>
        <v>46</v>
      </c>
      <c r="K453" s="35">
        <f>SUM(T448:T452)</f>
        <v>1910.12</v>
      </c>
    </row>
    <row r="454" spans="1:29" ht="14.5" x14ac:dyDescent="0.25">
      <c r="A454" s="39"/>
      <c r="B454" s="39"/>
      <c r="C454" s="39" t="s">
        <v>1372</v>
      </c>
      <c r="D454" s="40" t="s">
        <v>1373</v>
      </c>
      <c r="E454" s="41">
        <f>Source!AQ203</f>
        <v>1.03</v>
      </c>
      <c r="F454" s="42"/>
      <c r="G454" s="43" t="s">
        <v>175</v>
      </c>
      <c r="H454" s="41">
        <f>Source!AV204</f>
        <v>1.0469999999999999</v>
      </c>
      <c r="I454" s="42">
        <f>Source!U203</f>
        <v>6.4704599999999992</v>
      </c>
      <c r="J454" s="41"/>
      <c r="K454" s="42"/>
    </row>
    <row r="455" spans="1:29" ht="14" x14ac:dyDescent="0.25">
      <c r="C455" s="44" t="s">
        <v>1374</v>
      </c>
      <c r="H455" s="68">
        <f>I449+I450+I452+I453+0-0-0</f>
        <v>176.54999999999998</v>
      </c>
      <c r="I455" s="68"/>
      <c r="J455" s="68">
        <f>K449+K450+K452+K453+0-0-0</f>
        <v>9825.02</v>
      </c>
      <c r="K455" s="68"/>
    </row>
    <row r="456" spans="1:29" ht="14" hidden="1" x14ac:dyDescent="0.25">
      <c r="C456" s="44" t="s">
        <v>1375</v>
      </c>
      <c r="H456" s="65">
        <f>0+0</f>
        <v>0</v>
      </c>
      <c r="I456" s="65"/>
      <c r="J456" s="65">
        <f>0+0</f>
        <v>0</v>
      </c>
      <c r="K456" s="65"/>
    </row>
    <row r="457" spans="1:29" ht="14" x14ac:dyDescent="0.25">
      <c r="C457" s="44" t="s">
        <v>1376</v>
      </c>
      <c r="H457" s="65">
        <f>I449+I450+I452+I453+0</f>
        <v>176.54999999999998</v>
      </c>
      <c r="I457" s="65"/>
      <c r="J457" s="65">
        <f>K449+K450+K452+K453+0</f>
        <v>9825.02</v>
      </c>
      <c r="K457" s="65"/>
      <c r="O457" s="45">
        <f>I449+I450+I452+I453+0</f>
        <v>176.54999999999998</v>
      </c>
      <c r="P457" s="45">
        <f>K449+K450+K452+K453+0</f>
        <v>9825.02</v>
      </c>
    </row>
    <row r="459" spans="1:29" ht="96" x14ac:dyDescent="0.25">
      <c r="A459" s="52">
        <v>48</v>
      </c>
      <c r="B459" s="52" t="str">
        <f>Source!F207</f>
        <v>КА, п.20</v>
      </c>
      <c r="C459" s="52" t="s">
        <v>1399</v>
      </c>
      <c r="D459" s="53" t="str">
        <f>Source!H207</f>
        <v>ШТ</v>
      </c>
      <c r="E459" s="54">
        <f>Source!I207</f>
        <v>5</v>
      </c>
      <c r="F459" s="55">
        <f>Source!AL207</f>
        <v>955.48</v>
      </c>
      <c r="G459" s="56" t="s">
        <v>3</v>
      </c>
      <c r="H459" s="54">
        <f>Source!AW208</f>
        <v>1</v>
      </c>
      <c r="I459" s="55">
        <f>Source!P207</f>
        <v>4777.3999999999996</v>
      </c>
      <c r="J459" s="54">
        <f>IF(Source!BC208&lt;&gt; 0, Source!BC208, 1)</f>
        <v>7.57</v>
      </c>
      <c r="K459" s="55">
        <f>Source!P208</f>
        <v>36164.92</v>
      </c>
      <c r="Q459">
        <f>Source!X207</f>
        <v>0</v>
      </c>
      <c r="R459">
        <f>Source!X208</f>
        <v>0</v>
      </c>
      <c r="S459">
        <f>Source!Y207</f>
        <v>0</v>
      </c>
      <c r="T459">
        <f>Source!Y208</f>
        <v>0</v>
      </c>
      <c r="U459">
        <f>ROUND((175/100)*ROUND(Source!R207, 2), 2)</f>
        <v>0</v>
      </c>
      <c r="V459">
        <f>ROUND((0/100)*ROUND(Source!R208, 2), 2)</f>
        <v>0</v>
      </c>
      <c r="AC459">
        <v>5</v>
      </c>
    </row>
    <row r="460" spans="1:29" ht="14" x14ac:dyDescent="0.25">
      <c r="A460" s="57"/>
      <c r="B460" s="57"/>
      <c r="C460" s="58" t="s">
        <v>1376</v>
      </c>
      <c r="D460" s="57"/>
      <c r="E460" s="57"/>
      <c r="F460" s="57"/>
      <c r="G460" s="57"/>
      <c r="H460" s="70">
        <f>I459+0</f>
        <v>4777.3999999999996</v>
      </c>
      <c r="I460" s="70"/>
      <c r="J460" s="70">
        <f>K459+0</f>
        <v>36164.92</v>
      </c>
      <c r="K460" s="70"/>
      <c r="O460" s="45">
        <f>I459+0</f>
        <v>4777.3999999999996</v>
      </c>
      <c r="P460" s="45">
        <f>K459+0</f>
        <v>36164.92</v>
      </c>
    </row>
    <row r="462" spans="1:29" ht="56" x14ac:dyDescent="0.25">
      <c r="A462" s="31">
        <v>49</v>
      </c>
      <c r="B462" s="31" t="str">
        <f>Source!F209</f>
        <v>4.8-50-1</v>
      </c>
      <c r="C462" s="31" t="s">
        <v>315</v>
      </c>
      <c r="D462" s="33" t="str">
        <f>Source!H209</f>
        <v>100 м</v>
      </c>
      <c r="E462" s="32">
        <f>Source!I209</f>
        <v>2.5000000000000001E-2</v>
      </c>
      <c r="F462" s="35"/>
      <c r="G462" s="34"/>
      <c r="H462" s="32"/>
      <c r="I462" s="35"/>
      <c r="J462" s="32"/>
      <c r="K462" s="35"/>
      <c r="Q462">
        <f>Source!X209</f>
        <v>21.51</v>
      </c>
      <c r="R462">
        <f>Source!X210</f>
        <v>1212.3499999999999</v>
      </c>
      <c r="S462">
        <f>Source!Y209</f>
        <v>11.31</v>
      </c>
      <c r="T462">
        <f>Source!Y210</f>
        <v>637.41999999999996</v>
      </c>
      <c r="U462">
        <f>ROUND((175/100)*ROUND(Source!R209, 2), 2)</f>
        <v>3.78</v>
      </c>
      <c r="V462">
        <f>ROUND((0/100)*ROUND(Source!R210, 2), 2)</f>
        <v>0</v>
      </c>
      <c r="AC462">
        <v>0</v>
      </c>
    </row>
    <row r="463" spans="1:29" x14ac:dyDescent="0.25">
      <c r="C463" s="36" t="str">
        <f>"Объем: "&amp;Source!I209&amp;"=(0,5*"&amp;"5)/"&amp;"100"</f>
        <v>Объем: 0,025=(0,5*5)/100</v>
      </c>
    </row>
    <row r="464" spans="1:29" ht="14.5" x14ac:dyDescent="0.25">
      <c r="A464" s="31"/>
      <c r="B464" s="31"/>
      <c r="C464" s="31" t="s">
        <v>1365</v>
      </c>
      <c r="D464" s="33"/>
      <c r="E464" s="32"/>
      <c r="F464" s="35">
        <f>Source!AO209</f>
        <v>637.30999999999995</v>
      </c>
      <c r="G464" s="37" t="s">
        <v>175</v>
      </c>
      <c r="H464" s="32">
        <f>Source!AV210</f>
        <v>1.0469999999999999</v>
      </c>
      <c r="I464" s="35">
        <f>Source!S209</f>
        <v>20.02</v>
      </c>
      <c r="J464" s="32">
        <f>IF(Source!BA210&lt;&gt; 0, Source!BA210, 1)</f>
        <v>56.35</v>
      </c>
      <c r="K464" s="35">
        <f>Source!S210</f>
        <v>1128.1300000000001</v>
      </c>
    </row>
    <row r="465" spans="1:29" ht="14.5" x14ac:dyDescent="0.25">
      <c r="A465" s="31"/>
      <c r="B465" s="31"/>
      <c r="C465" s="31" t="s">
        <v>1367</v>
      </c>
      <c r="D465" s="33"/>
      <c r="E465" s="32"/>
      <c r="F465" s="35">
        <f>Source!AM209</f>
        <v>187.51</v>
      </c>
      <c r="G465" s="37" t="s">
        <v>175</v>
      </c>
      <c r="H465" s="32">
        <f>Source!AV210</f>
        <v>1.0469999999999999</v>
      </c>
      <c r="I465" s="35">
        <f>Source!Q209</f>
        <v>5.89</v>
      </c>
      <c r="J465" s="32">
        <f>IF(Source!BB210&lt;&gt; 0, Source!BB210, 1)</f>
        <v>27.24</v>
      </c>
      <c r="K465" s="35">
        <f>Source!Q210</f>
        <v>160.44</v>
      </c>
    </row>
    <row r="466" spans="1:29" ht="14.5" x14ac:dyDescent="0.25">
      <c r="A466" s="31"/>
      <c r="B466" s="31"/>
      <c r="C466" s="31" t="s">
        <v>1368</v>
      </c>
      <c r="D466" s="33"/>
      <c r="E466" s="32"/>
      <c r="F466" s="35">
        <f>Source!AN209</f>
        <v>68.819999999999993</v>
      </c>
      <c r="G466" s="37" t="s">
        <v>175</v>
      </c>
      <c r="H466" s="32">
        <f>Source!AV210</f>
        <v>1.0469999999999999</v>
      </c>
      <c r="I466" s="38">
        <f>Source!R209</f>
        <v>2.16</v>
      </c>
      <c r="J466" s="32">
        <f>IF(Source!BS210&lt;&gt; 0, Source!BS210, 1)</f>
        <v>56.35</v>
      </c>
      <c r="K466" s="38">
        <f>Source!R210</f>
        <v>121.72</v>
      </c>
    </row>
    <row r="467" spans="1:29" ht="14.5" x14ac:dyDescent="0.25">
      <c r="A467" s="31"/>
      <c r="B467" s="31"/>
      <c r="C467" s="31" t="s">
        <v>1379</v>
      </c>
      <c r="D467" s="33"/>
      <c r="E467" s="32"/>
      <c r="F467" s="35">
        <f>Source!AL209</f>
        <v>69.319999999999993</v>
      </c>
      <c r="G467" s="37" t="s">
        <v>3</v>
      </c>
      <c r="H467" s="32">
        <f>Source!AW210</f>
        <v>1</v>
      </c>
      <c r="I467" s="35">
        <f>Source!P209</f>
        <v>1.73</v>
      </c>
      <c r="J467" s="32">
        <f>IF(Source!BC210&lt;&gt; 0, Source!BC210, 1)</f>
        <v>7.39</v>
      </c>
      <c r="K467" s="35">
        <f>Source!P210</f>
        <v>12.78</v>
      </c>
    </row>
    <row r="468" spans="1:29" ht="14.5" x14ac:dyDescent="0.25">
      <c r="A468" s="31"/>
      <c r="B468" s="31"/>
      <c r="C468" s="31" t="s">
        <v>1369</v>
      </c>
      <c r="D468" s="33" t="s">
        <v>1370</v>
      </c>
      <c r="E468" s="32">
        <f>Source!BZ210</f>
        <v>97</v>
      </c>
      <c r="F468" s="35"/>
      <c r="G468" s="34"/>
      <c r="H468" s="32"/>
      <c r="I468" s="35">
        <f>SUM(Q462:Q467)</f>
        <v>21.51</v>
      </c>
      <c r="J468" s="32">
        <f>Source!AT210</f>
        <v>97</v>
      </c>
      <c r="K468" s="35">
        <f>SUM(R462:R467)</f>
        <v>1212.3499999999999</v>
      </c>
    </row>
    <row r="469" spans="1:29" ht="14.5" x14ac:dyDescent="0.25">
      <c r="A469" s="31"/>
      <c r="B469" s="31"/>
      <c r="C469" s="31" t="s">
        <v>1371</v>
      </c>
      <c r="D469" s="33" t="s">
        <v>1370</v>
      </c>
      <c r="E469" s="32">
        <f>Source!CA210</f>
        <v>51</v>
      </c>
      <c r="F469" s="35"/>
      <c r="G469" s="34"/>
      <c r="H469" s="32"/>
      <c r="I469" s="35">
        <f>SUM(S462:S468)</f>
        <v>11.31</v>
      </c>
      <c r="J469" s="32">
        <f>Source!AU210</f>
        <v>51</v>
      </c>
      <c r="K469" s="35">
        <f>SUM(T462:T468)</f>
        <v>637.41999999999996</v>
      </c>
    </row>
    <row r="470" spans="1:29" ht="14.5" x14ac:dyDescent="0.25">
      <c r="A470" s="39"/>
      <c r="B470" s="39"/>
      <c r="C470" s="39" t="s">
        <v>1372</v>
      </c>
      <c r="D470" s="40" t="s">
        <v>1373</v>
      </c>
      <c r="E470" s="41">
        <f>Source!AQ209</f>
        <v>50.5</v>
      </c>
      <c r="F470" s="42"/>
      <c r="G470" s="43" t="s">
        <v>175</v>
      </c>
      <c r="H470" s="41">
        <f>Source!AV210</f>
        <v>1.0469999999999999</v>
      </c>
      <c r="I470" s="42">
        <f>Source!U209</f>
        <v>1.5862049999999999</v>
      </c>
      <c r="J470" s="41"/>
      <c r="K470" s="42"/>
    </row>
    <row r="471" spans="1:29" ht="14" x14ac:dyDescent="0.25">
      <c r="C471" s="44" t="s">
        <v>1374</v>
      </c>
      <c r="H471" s="68">
        <f>I464+I465+I467+I468+I469+0-0-0</f>
        <v>60.460000000000008</v>
      </c>
      <c r="I471" s="68"/>
      <c r="J471" s="68">
        <f>K464+K465+K467+K468+K469+0-0-0</f>
        <v>3151.12</v>
      </c>
      <c r="K471" s="68"/>
    </row>
    <row r="472" spans="1:29" ht="14" hidden="1" x14ac:dyDescent="0.25">
      <c r="C472" s="44" t="s">
        <v>1375</v>
      </c>
      <c r="H472" s="65">
        <f>0+0</f>
        <v>0</v>
      </c>
      <c r="I472" s="65"/>
      <c r="J472" s="65">
        <f>0+0</f>
        <v>0</v>
      </c>
      <c r="K472" s="65"/>
    </row>
    <row r="473" spans="1:29" ht="14" x14ac:dyDescent="0.25">
      <c r="C473" s="44" t="s">
        <v>1376</v>
      </c>
      <c r="H473" s="65">
        <f>I464+I465+I467+I468+I469+0</f>
        <v>60.460000000000008</v>
      </c>
      <c r="I473" s="65"/>
      <c r="J473" s="65">
        <f>K464+K465+K467+K468+K469+0</f>
        <v>3151.12</v>
      </c>
      <c r="K473" s="65"/>
      <c r="O473" s="45">
        <f>I464+I465+I467+I468+I469+0</f>
        <v>60.460000000000008</v>
      </c>
      <c r="P473" s="45">
        <f>K464+K465+K467+K468+K469+0</f>
        <v>3151.12</v>
      </c>
    </row>
    <row r="475" spans="1:29" ht="41" x14ac:dyDescent="0.25">
      <c r="A475" s="39">
        <v>50</v>
      </c>
      <c r="B475" s="39" t="str">
        <f>Source!F211</f>
        <v>КА, п.21</v>
      </c>
      <c r="C475" s="39" t="s">
        <v>1400</v>
      </c>
      <c r="D475" s="40" t="str">
        <f>Source!H211</f>
        <v>ШТ</v>
      </c>
      <c r="E475" s="41">
        <f>Source!I211</f>
        <v>5</v>
      </c>
      <c r="F475" s="42">
        <f>Source!AL211</f>
        <v>243.84</v>
      </c>
      <c r="G475" s="43" t="s">
        <v>3</v>
      </c>
      <c r="H475" s="41">
        <f>Source!AW212</f>
        <v>1</v>
      </c>
      <c r="I475" s="42">
        <f>Source!P211</f>
        <v>1219.2</v>
      </c>
      <c r="J475" s="41">
        <f>IF(Source!BC212&lt;&gt; 0, Source!BC212, 1)</f>
        <v>9.84</v>
      </c>
      <c r="K475" s="42">
        <f>Source!P212</f>
        <v>11996.93</v>
      </c>
      <c r="Q475">
        <f>Source!X211</f>
        <v>0</v>
      </c>
      <c r="R475">
        <f>Source!X212</f>
        <v>0</v>
      </c>
      <c r="S475">
        <f>Source!Y211</f>
        <v>0</v>
      </c>
      <c r="T475">
        <f>Source!Y212</f>
        <v>0</v>
      </c>
      <c r="U475">
        <f>ROUND((175/100)*ROUND(Source!R211, 2), 2)</f>
        <v>0</v>
      </c>
      <c r="V475">
        <f>ROUND((0/100)*ROUND(Source!R212, 2), 2)</f>
        <v>0</v>
      </c>
      <c r="AC475">
        <v>3</v>
      </c>
    </row>
    <row r="476" spans="1:29" ht="14" x14ac:dyDescent="0.25">
      <c r="C476" s="44" t="s">
        <v>1376</v>
      </c>
      <c r="H476" s="68">
        <f>I475+0</f>
        <v>1219.2</v>
      </c>
      <c r="I476" s="68"/>
      <c r="J476" s="68">
        <f>K475+0</f>
        <v>11996.93</v>
      </c>
      <c r="K476" s="68"/>
      <c r="O476" s="45">
        <f>I475+0</f>
        <v>1219.2</v>
      </c>
      <c r="P476" s="45">
        <f>K475+0</f>
        <v>11996.93</v>
      </c>
    </row>
    <row r="478" spans="1:29" ht="28" x14ac:dyDescent="0.25">
      <c r="A478" s="31">
        <v>51</v>
      </c>
      <c r="B478" s="31" t="str">
        <f>Source!F213</f>
        <v>4.10-1-13</v>
      </c>
      <c r="C478" s="31" t="s">
        <v>323</v>
      </c>
      <c r="D478" s="33" t="str">
        <f>Source!H213</f>
        <v>1 рамка</v>
      </c>
      <c r="E478" s="32">
        <f>Source!I213</f>
        <v>37</v>
      </c>
      <c r="F478" s="35"/>
      <c r="G478" s="34"/>
      <c r="H478" s="32"/>
      <c r="I478" s="35"/>
      <c r="J478" s="32"/>
      <c r="K478" s="35"/>
      <c r="Q478">
        <f>Source!X213</f>
        <v>60.67</v>
      </c>
      <c r="R478">
        <f>Source!X214</f>
        <v>3418.7</v>
      </c>
      <c r="S478">
        <f>Source!Y213</f>
        <v>31.01</v>
      </c>
      <c r="T478">
        <f>Source!Y214</f>
        <v>1747.33</v>
      </c>
      <c r="U478">
        <f>ROUND((175/100)*ROUND(Source!R213, 2), 2)</f>
        <v>0</v>
      </c>
      <c r="V478">
        <f>ROUND((0/100)*ROUND(Source!R214, 2), 2)</f>
        <v>0</v>
      </c>
      <c r="AC478">
        <v>0</v>
      </c>
    </row>
    <row r="479" spans="1:29" ht="14.5" x14ac:dyDescent="0.25">
      <c r="A479" s="31"/>
      <c r="B479" s="31"/>
      <c r="C479" s="31" t="s">
        <v>1365</v>
      </c>
      <c r="D479" s="33"/>
      <c r="E479" s="32"/>
      <c r="F479" s="35">
        <f>Source!AO213</f>
        <v>1.45</v>
      </c>
      <c r="G479" s="37" t="s">
        <v>175</v>
      </c>
      <c r="H479" s="32">
        <f>Source!AV214</f>
        <v>1.0469999999999999</v>
      </c>
      <c r="I479" s="35">
        <f>Source!S213</f>
        <v>67.41</v>
      </c>
      <c r="J479" s="32">
        <f>IF(Source!BA214&lt;&gt; 0, Source!BA214, 1)</f>
        <v>56.35</v>
      </c>
      <c r="K479" s="35">
        <f>Source!S214</f>
        <v>3798.55</v>
      </c>
    </row>
    <row r="480" spans="1:29" ht="14.5" x14ac:dyDescent="0.25">
      <c r="A480" s="31"/>
      <c r="B480" s="31"/>
      <c r="C480" s="31" t="s">
        <v>1369</v>
      </c>
      <c r="D480" s="33" t="s">
        <v>1370</v>
      </c>
      <c r="E480" s="32">
        <f>Source!BZ214</f>
        <v>90</v>
      </c>
      <c r="F480" s="35"/>
      <c r="G480" s="34"/>
      <c r="H480" s="32"/>
      <c r="I480" s="35">
        <f>SUM(Q478:Q479)</f>
        <v>60.67</v>
      </c>
      <c r="J480" s="32">
        <f>Source!AT214</f>
        <v>90</v>
      </c>
      <c r="K480" s="35">
        <f>SUM(R478:R479)</f>
        <v>3418.7</v>
      </c>
    </row>
    <row r="481" spans="1:29" ht="14.5" x14ac:dyDescent="0.25">
      <c r="A481" s="31"/>
      <c r="B481" s="31"/>
      <c r="C481" s="31" t="s">
        <v>1371</v>
      </c>
      <c r="D481" s="33" t="s">
        <v>1370</v>
      </c>
      <c r="E481" s="32">
        <f>Source!CA214</f>
        <v>46</v>
      </c>
      <c r="F481" s="35"/>
      <c r="G481" s="34"/>
      <c r="H481" s="32"/>
      <c r="I481" s="35">
        <f>SUM(S478:S480)</f>
        <v>31.01</v>
      </c>
      <c r="J481" s="32">
        <f>Source!AU214</f>
        <v>46</v>
      </c>
      <c r="K481" s="35">
        <f>SUM(T478:T480)</f>
        <v>1747.33</v>
      </c>
    </row>
    <row r="482" spans="1:29" ht="14.5" x14ac:dyDescent="0.25">
      <c r="A482" s="39"/>
      <c r="B482" s="39"/>
      <c r="C482" s="39" t="s">
        <v>1372</v>
      </c>
      <c r="D482" s="40" t="s">
        <v>1373</v>
      </c>
      <c r="E482" s="41">
        <f>Source!AQ213</f>
        <v>0.13</v>
      </c>
      <c r="F482" s="42"/>
      <c r="G482" s="43" t="s">
        <v>175</v>
      </c>
      <c r="H482" s="41">
        <f>Source!AV214</f>
        <v>1.0469999999999999</v>
      </c>
      <c r="I482" s="42">
        <f>Source!U213</f>
        <v>6.043283999999999</v>
      </c>
      <c r="J482" s="41"/>
      <c r="K482" s="42"/>
    </row>
    <row r="483" spans="1:29" ht="14" x14ac:dyDescent="0.25">
      <c r="C483" s="44" t="s">
        <v>1374</v>
      </c>
      <c r="H483" s="68">
        <f>I479+I480+I481+0-0-0</f>
        <v>159.08999999999997</v>
      </c>
      <c r="I483" s="68"/>
      <c r="J483" s="68">
        <f>K479+K480+K481+0-0-0</f>
        <v>8964.58</v>
      </c>
      <c r="K483" s="68"/>
    </row>
    <row r="484" spans="1:29" ht="14" hidden="1" x14ac:dyDescent="0.25">
      <c r="C484" s="44" t="s">
        <v>1375</v>
      </c>
      <c r="H484" s="65">
        <f>0+0</f>
        <v>0</v>
      </c>
      <c r="I484" s="65"/>
      <c r="J484" s="65">
        <f>0+0</f>
        <v>0</v>
      </c>
      <c r="K484" s="65"/>
    </row>
    <row r="485" spans="1:29" ht="14" x14ac:dyDescent="0.25">
      <c r="C485" s="44" t="s">
        <v>1376</v>
      </c>
      <c r="H485" s="65">
        <f>I479+I480+I481+0</f>
        <v>159.08999999999997</v>
      </c>
      <c r="I485" s="65"/>
      <c r="J485" s="65">
        <f>K479+K480+K481+0</f>
        <v>8964.58</v>
      </c>
      <c r="K485" s="65"/>
      <c r="O485" s="45">
        <f>I479+I480+I481+0</f>
        <v>159.08999999999997</v>
      </c>
      <c r="P485" s="45">
        <f>K479+K480+K481+0</f>
        <v>8964.58</v>
      </c>
    </row>
    <row r="487" spans="1:29" ht="41" x14ac:dyDescent="0.25">
      <c r="A487" s="39">
        <v>52</v>
      </c>
      <c r="B487" s="39" t="str">
        <f>Source!F217</f>
        <v>КА, п.22</v>
      </c>
      <c r="C487" s="39" t="s">
        <v>1401</v>
      </c>
      <c r="D487" s="40" t="str">
        <f>Source!H217</f>
        <v>ШТ</v>
      </c>
      <c r="E487" s="41">
        <f>Source!I217</f>
        <v>37</v>
      </c>
      <c r="F487" s="42">
        <f>Source!AL217</f>
        <v>88.71</v>
      </c>
      <c r="G487" s="43" t="s">
        <v>3</v>
      </c>
      <c r="H487" s="41">
        <f>Source!AW218</f>
        <v>1</v>
      </c>
      <c r="I487" s="42">
        <f>Source!P217</f>
        <v>3282.27</v>
      </c>
      <c r="J487" s="41">
        <f>IF(Source!BC218&lt;&gt; 0, Source!BC218, 1)</f>
        <v>9.84</v>
      </c>
      <c r="K487" s="42">
        <f>Source!P218</f>
        <v>32297.54</v>
      </c>
      <c r="Q487">
        <f>Source!X217</f>
        <v>0</v>
      </c>
      <c r="R487">
        <f>Source!X218</f>
        <v>0</v>
      </c>
      <c r="S487">
        <f>Source!Y217</f>
        <v>0</v>
      </c>
      <c r="T487">
        <f>Source!Y218</f>
        <v>0</v>
      </c>
      <c r="U487">
        <f>ROUND((175/100)*ROUND(Source!R217, 2), 2)</f>
        <v>0</v>
      </c>
      <c r="V487">
        <f>ROUND((0/100)*ROUND(Source!R218, 2), 2)</f>
        <v>0</v>
      </c>
      <c r="AC487">
        <v>3</v>
      </c>
    </row>
    <row r="488" spans="1:29" ht="14" x14ac:dyDescent="0.25">
      <c r="C488" s="44" t="s">
        <v>1376</v>
      </c>
      <c r="H488" s="68">
        <f>I487+0</f>
        <v>3282.27</v>
      </c>
      <c r="I488" s="68"/>
      <c r="J488" s="68">
        <f>K487+0</f>
        <v>32297.54</v>
      </c>
      <c r="K488" s="68"/>
      <c r="O488" s="45">
        <f>I487+0</f>
        <v>3282.27</v>
      </c>
      <c r="P488" s="45">
        <f>K487+0</f>
        <v>32297.54</v>
      </c>
    </row>
    <row r="490" spans="1:29" ht="42" x14ac:dyDescent="0.25">
      <c r="A490" s="31">
        <v>53</v>
      </c>
      <c r="B490" s="31" t="str">
        <f>Source!F219</f>
        <v>4.11-12-1</v>
      </c>
      <c r="C490" s="31" t="s">
        <v>181</v>
      </c>
      <c r="D490" s="33" t="str">
        <f>Source!H219</f>
        <v>1  ШТ.</v>
      </c>
      <c r="E490" s="32">
        <f>Source!I219</f>
        <v>5</v>
      </c>
      <c r="F490" s="35"/>
      <c r="G490" s="34"/>
      <c r="H490" s="32"/>
      <c r="I490" s="35"/>
      <c r="J490" s="32"/>
      <c r="K490" s="35"/>
      <c r="Q490">
        <f>Source!X219</f>
        <v>66.319999999999993</v>
      </c>
      <c r="R490">
        <f>Source!X220</f>
        <v>3737.2</v>
      </c>
      <c r="S490">
        <f>Source!Y219</f>
        <v>33.9</v>
      </c>
      <c r="T490">
        <f>Source!Y220</f>
        <v>1910.12</v>
      </c>
      <c r="U490">
        <f>ROUND((175/100)*ROUND(Source!R219, 2), 2)</f>
        <v>0.88</v>
      </c>
      <c r="V490">
        <f>ROUND((0/100)*ROUND(Source!R220, 2), 2)</f>
        <v>0</v>
      </c>
      <c r="AC490">
        <v>0</v>
      </c>
    </row>
    <row r="491" spans="1:29" ht="14.5" x14ac:dyDescent="0.25">
      <c r="A491" s="31"/>
      <c r="B491" s="31"/>
      <c r="C491" s="31" t="s">
        <v>1365</v>
      </c>
      <c r="D491" s="33"/>
      <c r="E491" s="32"/>
      <c r="F491" s="35">
        <f>Source!AO219</f>
        <v>11.65</v>
      </c>
      <c r="G491" s="37" t="s">
        <v>175</v>
      </c>
      <c r="H491" s="32">
        <f>Source!AV220</f>
        <v>1.0469999999999999</v>
      </c>
      <c r="I491" s="35">
        <f>Source!S219</f>
        <v>73.19</v>
      </c>
      <c r="J491" s="32">
        <f>IF(Source!BA220&lt;&gt; 0, Source!BA220, 1)</f>
        <v>56.35</v>
      </c>
      <c r="K491" s="35">
        <f>Source!S220</f>
        <v>4124.26</v>
      </c>
    </row>
    <row r="492" spans="1:29" ht="14.5" x14ac:dyDescent="0.25">
      <c r="A492" s="31"/>
      <c r="B492" s="31"/>
      <c r="C492" s="31" t="s">
        <v>1367</v>
      </c>
      <c r="D492" s="33"/>
      <c r="E492" s="32"/>
      <c r="F492" s="35">
        <f>Source!AM219</f>
        <v>0.5</v>
      </c>
      <c r="G492" s="37" t="s">
        <v>175</v>
      </c>
      <c r="H492" s="32">
        <f>Source!AV220</f>
        <v>1.0469999999999999</v>
      </c>
      <c r="I492" s="35">
        <f>Source!Q219</f>
        <v>3.14</v>
      </c>
      <c r="J492" s="32">
        <f>IF(Source!BB220&lt;&gt; 0, Source!BB220, 1)</f>
        <v>17.02</v>
      </c>
      <c r="K492" s="35">
        <f>Source!Q220</f>
        <v>53.44</v>
      </c>
    </row>
    <row r="493" spans="1:29" ht="14.5" x14ac:dyDescent="0.25">
      <c r="A493" s="31"/>
      <c r="B493" s="31"/>
      <c r="C493" s="31" t="s">
        <v>1368</v>
      </c>
      <c r="D493" s="33"/>
      <c r="E493" s="32"/>
      <c r="F493" s="35">
        <f>Source!AN219</f>
        <v>0.08</v>
      </c>
      <c r="G493" s="37" t="s">
        <v>175</v>
      </c>
      <c r="H493" s="32">
        <f>Source!AV220</f>
        <v>1.0469999999999999</v>
      </c>
      <c r="I493" s="38">
        <f>Source!R219</f>
        <v>0.5</v>
      </c>
      <c r="J493" s="32">
        <f>IF(Source!BS220&lt;&gt; 0, Source!BS220, 1)</f>
        <v>56.35</v>
      </c>
      <c r="K493" s="38">
        <f>Source!R220</f>
        <v>28.18</v>
      </c>
    </row>
    <row r="494" spans="1:29" ht="84" x14ac:dyDescent="0.25">
      <c r="A494" s="47" t="s">
        <v>334</v>
      </c>
      <c r="B494" s="47" t="str">
        <f>Source!F221</f>
        <v>13.1-2-447</v>
      </c>
      <c r="C494" s="47" t="s">
        <v>1402</v>
      </c>
      <c r="D494" s="48" t="str">
        <f>Source!H221</f>
        <v>шт.</v>
      </c>
      <c r="E494" s="49">
        <f>Source!I221</f>
        <v>5</v>
      </c>
      <c r="F494" s="50">
        <f>Source!AK221</f>
        <v>1348.67</v>
      </c>
      <c r="G494" s="51" t="s">
        <v>3</v>
      </c>
      <c r="H494" s="49">
        <f>Source!AW222</f>
        <v>1</v>
      </c>
      <c r="I494" s="50">
        <f>Source!O221</f>
        <v>6743.35</v>
      </c>
      <c r="J494" s="49">
        <f>IF(Source!BC222&lt;&gt; 0, Source!BC222, 1)</f>
        <v>1.83</v>
      </c>
      <c r="K494" s="50">
        <f>Source!O222</f>
        <v>12340.33</v>
      </c>
      <c r="Q494">
        <f>Source!X221</f>
        <v>0</v>
      </c>
      <c r="R494">
        <f>Source!X222</f>
        <v>0</v>
      </c>
      <c r="S494">
        <f>Source!Y221</f>
        <v>0</v>
      </c>
      <c r="T494">
        <f>Source!Y222</f>
        <v>0</v>
      </c>
      <c r="U494">
        <f>ROUND((175/100)*ROUND(Source!R221, 2), 2)</f>
        <v>0</v>
      </c>
      <c r="V494">
        <f>ROUND((0/100)*ROUND(Source!R222, 2), 2)</f>
        <v>0</v>
      </c>
      <c r="AC494">
        <v>5</v>
      </c>
    </row>
    <row r="495" spans="1:29" ht="14.5" x14ac:dyDescent="0.25">
      <c r="A495" s="31"/>
      <c r="B495" s="31"/>
      <c r="C495" s="31" t="s">
        <v>1369</v>
      </c>
      <c r="D495" s="33" t="s">
        <v>1370</v>
      </c>
      <c r="E495" s="32">
        <f>Source!BZ220</f>
        <v>90</v>
      </c>
      <c r="F495" s="35"/>
      <c r="G495" s="34"/>
      <c r="H495" s="32"/>
      <c r="I495" s="35">
        <f>SUM(Q490:Q494)</f>
        <v>66.319999999999993</v>
      </c>
      <c r="J495" s="32">
        <f>Source!AT220</f>
        <v>90</v>
      </c>
      <c r="K495" s="35">
        <f>SUM(R490:R494)</f>
        <v>3737.2</v>
      </c>
    </row>
    <row r="496" spans="1:29" ht="14.5" x14ac:dyDescent="0.25">
      <c r="A496" s="31"/>
      <c r="B496" s="31"/>
      <c r="C496" s="31" t="s">
        <v>1371</v>
      </c>
      <c r="D496" s="33" t="s">
        <v>1370</v>
      </c>
      <c r="E496" s="32">
        <f>Source!CA220</f>
        <v>46</v>
      </c>
      <c r="F496" s="35"/>
      <c r="G496" s="34"/>
      <c r="H496" s="32"/>
      <c r="I496" s="35">
        <f>SUM(S490:S495)</f>
        <v>33.9</v>
      </c>
      <c r="J496" s="32">
        <f>Source!AU220</f>
        <v>46</v>
      </c>
      <c r="K496" s="35">
        <f>SUM(T490:T495)</f>
        <v>1910.12</v>
      </c>
    </row>
    <row r="497" spans="1:29" ht="14.5" x14ac:dyDescent="0.25">
      <c r="A497" s="39"/>
      <c r="B497" s="39"/>
      <c r="C497" s="39" t="s">
        <v>1372</v>
      </c>
      <c r="D497" s="40" t="s">
        <v>1373</v>
      </c>
      <c r="E497" s="41">
        <f>Source!AQ219</f>
        <v>1.03</v>
      </c>
      <c r="F497" s="42"/>
      <c r="G497" s="43" t="s">
        <v>175</v>
      </c>
      <c r="H497" s="41">
        <f>Source!AV220</f>
        <v>1.0469999999999999</v>
      </c>
      <c r="I497" s="42">
        <f>Source!U219</f>
        <v>6.4704599999999992</v>
      </c>
      <c r="J497" s="41"/>
      <c r="K497" s="42"/>
    </row>
    <row r="498" spans="1:29" ht="14" x14ac:dyDescent="0.25">
      <c r="C498" s="44" t="s">
        <v>1374</v>
      </c>
      <c r="H498" s="68">
        <f>I491+I492+I495+I496+SUM(I494:I494)-SUMIF(AC494:AC494, 5, I494:I494)-SUMIF(AC494:AC494, 6, I494:I494)</f>
        <v>176.55000000000018</v>
      </c>
      <c r="I498" s="68"/>
      <c r="J498" s="68">
        <f>K491+K492+K495+K496+SUM(K494:K494)-SUMIF(AC494:AC494, 5, K494:K494)-SUMIF(AC494:AC494, 6, K494:K494)</f>
        <v>9825.0199999999986</v>
      </c>
      <c r="K498" s="68"/>
    </row>
    <row r="499" spans="1:29" ht="14" x14ac:dyDescent="0.25">
      <c r="C499" s="44" t="s">
        <v>1375</v>
      </c>
      <c r="H499" s="65">
        <f>SUMIF(AC494:AC494, 5, I494:I494)+SUMIF(AC494:AC494, 6, I494:I494)</f>
        <v>6743.35</v>
      </c>
      <c r="I499" s="65"/>
      <c r="J499" s="65">
        <f>SUMIF(AC494:AC494, 5, K494:K494)+SUMIF(AC494:AC494, 6, K494:K494)</f>
        <v>12340.33</v>
      </c>
      <c r="K499" s="65"/>
    </row>
    <row r="500" spans="1:29" ht="14" x14ac:dyDescent="0.25">
      <c r="C500" s="44" t="s">
        <v>1376</v>
      </c>
      <c r="H500" s="65">
        <f>I491+I492+I495+I496+SUM(I494:I494)</f>
        <v>6919.9000000000005</v>
      </c>
      <c r="I500" s="65"/>
      <c r="J500" s="65">
        <f>K491+K492+K495+K496+SUM(K494:K494)</f>
        <v>22165.35</v>
      </c>
      <c r="K500" s="65"/>
      <c r="O500" s="45">
        <f>I491+I492+I495+I496+SUM(I494:I494)</f>
        <v>6919.9000000000005</v>
      </c>
      <c r="P500" s="45">
        <f>K491+K492+K495+K496+SUM(K494:K494)</f>
        <v>22165.35</v>
      </c>
    </row>
    <row r="502" spans="1:29" ht="42" x14ac:dyDescent="0.25">
      <c r="A502" s="31">
        <v>54</v>
      </c>
      <c r="B502" s="31" t="str">
        <f>Source!F223</f>
        <v>4.11-12-1</v>
      </c>
      <c r="C502" s="31" t="s">
        <v>181</v>
      </c>
      <c r="D502" s="33" t="str">
        <f>Source!H223</f>
        <v>1  ШТ.</v>
      </c>
      <c r="E502" s="32">
        <f>Source!I223</f>
        <v>15</v>
      </c>
      <c r="F502" s="35"/>
      <c r="G502" s="34"/>
      <c r="H502" s="32"/>
      <c r="I502" s="35"/>
      <c r="J502" s="32"/>
      <c r="K502" s="35"/>
      <c r="Q502">
        <f>Source!X223</f>
        <v>198.96</v>
      </c>
      <c r="R502">
        <f>Source!X224</f>
        <v>11211.57</v>
      </c>
      <c r="S502">
        <f>Source!Y223</f>
        <v>101.69</v>
      </c>
      <c r="T502">
        <f>Source!Y224</f>
        <v>5730.36</v>
      </c>
      <c r="U502">
        <f>ROUND((175/100)*ROUND(Source!R223, 2), 2)</f>
        <v>2.64</v>
      </c>
      <c r="V502">
        <f>ROUND((0/100)*ROUND(Source!R224, 2), 2)</f>
        <v>0</v>
      </c>
      <c r="AC502">
        <v>0</v>
      </c>
    </row>
    <row r="503" spans="1:29" ht="14.5" x14ac:dyDescent="0.25">
      <c r="A503" s="31"/>
      <c r="B503" s="31"/>
      <c r="C503" s="31" t="s">
        <v>1365</v>
      </c>
      <c r="D503" s="33"/>
      <c r="E503" s="32"/>
      <c r="F503" s="35">
        <f>Source!AO223</f>
        <v>11.65</v>
      </c>
      <c r="G503" s="37" t="s">
        <v>175</v>
      </c>
      <c r="H503" s="32">
        <f>Source!AV224</f>
        <v>1.0469999999999999</v>
      </c>
      <c r="I503" s="35">
        <f>Source!S223</f>
        <v>219.56</v>
      </c>
      <c r="J503" s="32">
        <f>IF(Source!BA224&lt;&gt; 0, Source!BA224, 1)</f>
        <v>56.35</v>
      </c>
      <c r="K503" s="35">
        <f>Source!S224</f>
        <v>12372.21</v>
      </c>
    </row>
    <row r="504" spans="1:29" ht="14.5" x14ac:dyDescent="0.25">
      <c r="A504" s="31"/>
      <c r="B504" s="31"/>
      <c r="C504" s="31" t="s">
        <v>1367</v>
      </c>
      <c r="D504" s="33"/>
      <c r="E504" s="32"/>
      <c r="F504" s="35">
        <f>Source!AM223</f>
        <v>0.5</v>
      </c>
      <c r="G504" s="37" t="s">
        <v>175</v>
      </c>
      <c r="H504" s="32">
        <f>Source!AV224</f>
        <v>1.0469999999999999</v>
      </c>
      <c r="I504" s="35">
        <f>Source!Q223</f>
        <v>9.42</v>
      </c>
      <c r="J504" s="32">
        <f>IF(Source!BB224&lt;&gt; 0, Source!BB224, 1)</f>
        <v>17.02</v>
      </c>
      <c r="K504" s="35">
        <f>Source!Q224</f>
        <v>160.33000000000001</v>
      </c>
    </row>
    <row r="505" spans="1:29" ht="14.5" x14ac:dyDescent="0.25">
      <c r="A505" s="31"/>
      <c r="B505" s="31"/>
      <c r="C505" s="31" t="s">
        <v>1368</v>
      </c>
      <c r="D505" s="33"/>
      <c r="E505" s="32"/>
      <c r="F505" s="35">
        <f>Source!AN223</f>
        <v>0.08</v>
      </c>
      <c r="G505" s="37" t="s">
        <v>175</v>
      </c>
      <c r="H505" s="32">
        <f>Source!AV224</f>
        <v>1.0469999999999999</v>
      </c>
      <c r="I505" s="38">
        <f>Source!R223</f>
        <v>1.51</v>
      </c>
      <c r="J505" s="32">
        <f>IF(Source!BS224&lt;&gt; 0, Source!BS224, 1)</f>
        <v>56.35</v>
      </c>
      <c r="K505" s="38">
        <f>Source!R224</f>
        <v>85.09</v>
      </c>
    </row>
    <row r="506" spans="1:29" ht="14.5" x14ac:dyDescent="0.25">
      <c r="A506" s="31"/>
      <c r="B506" s="31"/>
      <c r="C506" s="31" t="s">
        <v>1369</v>
      </c>
      <c r="D506" s="33" t="s">
        <v>1370</v>
      </c>
      <c r="E506" s="32">
        <f>Source!BZ224</f>
        <v>90</v>
      </c>
      <c r="F506" s="35"/>
      <c r="G506" s="34"/>
      <c r="H506" s="32"/>
      <c r="I506" s="35">
        <f>SUM(Q502:Q505)</f>
        <v>198.96</v>
      </c>
      <c r="J506" s="32">
        <f>Source!AT224</f>
        <v>90</v>
      </c>
      <c r="K506" s="35">
        <f>SUM(R502:R505)</f>
        <v>11211.57</v>
      </c>
    </row>
    <row r="507" spans="1:29" ht="14.5" x14ac:dyDescent="0.25">
      <c r="A507" s="31"/>
      <c r="B507" s="31"/>
      <c r="C507" s="31" t="s">
        <v>1371</v>
      </c>
      <c r="D507" s="33" t="s">
        <v>1370</v>
      </c>
      <c r="E507" s="32">
        <f>Source!CA224</f>
        <v>46</v>
      </c>
      <c r="F507" s="35"/>
      <c r="G507" s="34"/>
      <c r="H507" s="32"/>
      <c r="I507" s="35">
        <f>SUM(S502:S506)</f>
        <v>101.69</v>
      </c>
      <c r="J507" s="32">
        <f>Source!AU224</f>
        <v>46</v>
      </c>
      <c r="K507" s="35">
        <f>SUM(T502:T506)</f>
        <v>5730.36</v>
      </c>
    </row>
    <row r="508" spans="1:29" ht="14.5" x14ac:dyDescent="0.25">
      <c r="A508" s="39"/>
      <c r="B508" s="39"/>
      <c r="C508" s="39" t="s">
        <v>1372</v>
      </c>
      <c r="D508" s="40" t="s">
        <v>1373</v>
      </c>
      <c r="E508" s="41">
        <f>Source!AQ223</f>
        <v>1.03</v>
      </c>
      <c r="F508" s="42"/>
      <c r="G508" s="43" t="s">
        <v>175</v>
      </c>
      <c r="H508" s="41">
        <f>Source!AV224</f>
        <v>1.0469999999999999</v>
      </c>
      <c r="I508" s="42">
        <f>Source!U223</f>
        <v>19.411379999999998</v>
      </c>
      <c r="J508" s="41"/>
      <c r="K508" s="42"/>
    </row>
    <row r="509" spans="1:29" ht="14" x14ac:dyDescent="0.25">
      <c r="C509" s="44" t="s">
        <v>1374</v>
      </c>
      <c r="H509" s="68">
        <f>I503+I504+I506+I507+0-0-0</f>
        <v>529.63</v>
      </c>
      <c r="I509" s="68"/>
      <c r="J509" s="68">
        <f>K503+K504+K506+K507+0-0-0</f>
        <v>29474.47</v>
      </c>
      <c r="K509" s="68"/>
    </row>
    <row r="510" spans="1:29" ht="14" hidden="1" x14ac:dyDescent="0.25">
      <c r="C510" s="44" t="s">
        <v>1375</v>
      </c>
      <c r="H510" s="65">
        <f>0+0</f>
        <v>0</v>
      </c>
      <c r="I510" s="65"/>
      <c r="J510" s="65">
        <f>0+0</f>
        <v>0</v>
      </c>
      <c r="K510" s="65"/>
    </row>
    <row r="511" spans="1:29" ht="14" x14ac:dyDescent="0.25">
      <c r="C511" s="44" t="s">
        <v>1376</v>
      </c>
      <c r="H511" s="65">
        <f>I503+I504+I506+I507+0</f>
        <v>529.63</v>
      </c>
      <c r="I511" s="65"/>
      <c r="J511" s="65">
        <f>K503+K504+K506+K507+0</f>
        <v>29474.47</v>
      </c>
      <c r="K511" s="65"/>
      <c r="O511" s="45">
        <f>I503+I504+I506+I507+0</f>
        <v>529.63</v>
      </c>
      <c r="P511" s="45">
        <f>K503+K504+K506+K507+0</f>
        <v>29474.47</v>
      </c>
    </row>
    <row r="513" spans="1:29" ht="82" x14ac:dyDescent="0.25">
      <c r="A513" s="52">
        <v>55</v>
      </c>
      <c r="B513" s="52" t="str">
        <f>Source!F229</f>
        <v>КА, п.47</v>
      </c>
      <c r="C513" s="52" t="s">
        <v>1403</v>
      </c>
      <c r="D513" s="53" t="str">
        <f>Source!H229</f>
        <v>ШТ</v>
      </c>
      <c r="E513" s="54">
        <f>Source!I229</f>
        <v>10</v>
      </c>
      <c r="F513" s="55">
        <f>Source!AL229</f>
        <v>757.94999999999993</v>
      </c>
      <c r="G513" s="56" t="s">
        <v>3</v>
      </c>
      <c r="H513" s="54">
        <f>Source!AW230</f>
        <v>1</v>
      </c>
      <c r="I513" s="55">
        <f>Source!P229</f>
        <v>7579.5</v>
      </c>
      <c r="J513" s="54">
        <f>IF(Source!BC230&lt;&gt; 0, Source!BC230, 1)</f>
        <v>7.57</v>
      </c>
      <c r="K513" s="55">
        <f>Source!P230</f>
        <v>57376.82</v>
      </c>
      <c r="Q513">
        <f>Source!X229</f>
        <v>0</v>
      </c>
      <c r="R513">
        <f>Source!X230</f>
        <v>0</v>
      </c>
      <c r="S513">
        <f>Source!Y229</f>
        <v>0</v>
      </c>
      <c r="T513">
        <f>Source!Y230</f>
        <v>0</v>
      </c>
      <c r="U513">
        <f>ROUND((175/100)*ROUND(Source!R229, 2), 2)</f>
        <v>0</v>
      </c>
      <c r="V513">
        <f>ROUND((0/100)*ROUND(Source!R230, 2), 2)</f>
        <v>0</v>
      </c>
      <c r="AC513">
        <v>5</v>
      </c>
    </row>
    <row r="514" spans="1:29" ht="14" x14ac:dyDescent="0.25">
      <c r="A514" s="57"/>
      <c r="B514" s="57"/>
      <c r="C514" s="58" t="s">
        <v>1376</v>
      </c>
      <c r="D514" s="57"/>
      <c r="E514" s="57"/>
      <c r="F514" s="57"/>
      <c r="G514" s="57"/>
      <c r="H514" s="70">
        <f>I513+0</f>
        <v>7579.5</v>
      </c>
      <c r="I514" s="70"/>
      <c r="J514" s="70">
        <f>K513+0</f>
        <v>57376.82</v>
      </c>
      <c r="K514" s="70"/>
      <c r="O514" s="45">
        <f>I513+0</f>
        <v>7579.5</v>
      </c>
      <c r="P514" s="45">
        <f>K513+0</f>
        <v>57376.82</v>
      </c>
    </row>
    <row r="516" spans="1:29" ht="68" x14ac:dyDescent="0.25">
      <c r="A516" s="52">
        <v>56</v>
      </c>
      <c r="B516" s="52" t="str">
        <f>Source!F231</f>
        <v>КА, п.48</v>
      </c>
      <c r="C516" s="52" t="s">
        <v>1404</v>
      </c>
      <c r="D516" s="53" t="str">
        <f>Source!H231</f>
        <v>ШТ</v>
      </c>
      <c r="E516" s="54">
        <f>Source!I231</f>
        <v>5</v>
      </c>
      <c r="F516" s="55">
        <f>Source!AL231</f>
        <v>307.69</v>
      </c>
      <c r="G516" s="56" t="s">
        <v>3</v>
      </c>
      <c r="H516" s="54">
        <f>Source!AW232</f>
        <v>1</v>
      </c>
      <c r="I516" s="55">
        <f>Source!P231</f>
        <v>1538.45</v>
      </c>
      <c r="J516" s="54">
        <f>IF(Source!BC232&lt;&gt; 0, Source!BC232, 1)</f>
        <v>7.57</v>
      </c>
      <c r="K516" s="55">
        <f>Source!P232</f>
        <v>11646.07</v>
      </c>
      <c r="Q516">
        <f>Source!X231</f>
        <v>0</v>
      </c>
      <c r="R516">
        <f>Source!X232</f>
        <v>0</v>
      </c>
      <c r="S516">
        <f>Source!Y231</f>
        <v>0</v>
      </c>
      <c r="T516">
        <f>Source!Y232</f>
        <v>0</v>
      </c>
      <c r="U516">
        <f>ROUND((175/100)*ROUND(Source!R231, 2), 2)</f>
        <v>0</v>
      </c>
      <c r="V516">
        <f>ROUND((0/100)*ROUND(Source!R232, 2), 2)</f>
        <v>0</v>
      </c>
      <c r="AC516">
        <v>5</v>
      </c>
    </row>
    <row r="517" spans="1:29" ht="14" x14ac:dyDescent="0.25">
      <c r="A517" s="57"/>
      <c r="B517" s="57"/>
      <c r="C517" s="58" t="s">
        <v>1376</v>
      </c>
      <c r="D517" s="57"/>
      <c r="E517" s="57"/>
      <c r="F517" s="57"/>
      <c r="G517" s="57"/>
      <c r="H517" s="70">
        <f>I516+0</f>
        <v>1538.45</v>
      </c>
      <c r="I517" s="70"/>
      <c r="J517" s="70">
        <f>K516+0</f>
        <v>11646.07</v>
      </c>
      <c r="K517" s="70"/>
      <c r="O517" s="45">
        <f>I516+0</f>
        <v>1538.45</v>
      </c>
      <c r="P517" s="45">
        <f>K516+0</f>
        <v>11646.07</v>
      </c>
    </row>
    <row r="519" spans="1:29" ht="84" x14ac:dyDescent="0.25">
      <c r="A519" s="39">
        <v>57</v>
      </c>
      <c r="B519" s="39" t="str">
        <f>Source!F235</f>
        <v>1.21-5-2478</v>
      </c>
      <c r="C519" s="39" t="s">
        <v>361</v>
      </c>
      <c r="D519" s="40" t="str">
        <f>Source!H235</f>
        <v>КОМПЛЕКТ</v>
      </c>
      <c r="E519" s="41">
        <f>Source!I235</f>
        <v>500</v>
      </c>
      <c r="F519" s="42">
        <f>Source!AL235</f>
        <v>3.07</v>
      </c>
      <c r="G519" s="43" t="s">
        <v>3</v>
      </c>
      <c r="H519" s="41">
        <f>Source!AW236</f>
        <v>1</v>
      </c>
      <c r="I519" s="42">
        <f>Source!P235</f>
        <v>1535</v>
      </c>
      <c r="J519" s="41">
        <f>IF(Source!BC236&lt;&gt; 0, Source!BC236, 1)</f>
        <v>11.87</v>
      </c>
      <c r="K519" s="42">
        <f>Source!P236</f>
        <v>18220.45</v>
      </c>
      <c r="Q519">
        <f>Source!X235</f>
        <v>0</v>
      </c>
      <c r="R519">
        <f>Source!X236</f>
        <v>0</v>
      </c>
      <c r="S519">
        <f>Source!Y235</f>
        <v>0</v>
      </c>
      <c r="T519">
        <f>Source!Y236</f>
        <v>0</v>
      </c>
      <c r="U519">
        <f>ROUND((175/100)*ROUND(Source!R235, 2), 2)</f>
        <v>0</v>
      </c>
      <c r="V519">
        <f>ROUND((0/100)*ROUND(Source!R236, 2), 2)</f>
        <v>0</v>
      </c>
      <c r="AC519">
        <v>3</v>
      </c>
    </row>
    <row r="520" spans="1:29" ht="14" x14ac:dyDescent="0.25">
      <c r="C520" s="44" t="s">
        <v>1376</v>
      </c>
      <c r="H520" s="68">
        <f>I519+0</f>
        <v>1535</v>
      </c>
      <c r="I520" s="68"/>
      <c r="J520" s="68">
        <f>K519+0</f>
        <v>18220.45</v>
      </c>
      <c r="K520" s="68"/>
      <c r="O520" s="45">
        <f>I519+0</f>
        <v>1535</v>
      </c>
      <c r="P520" s="45">
        <f>K519+0</f>
        <v>18220.45</v>
      </c>
    </row>
    <row r="522" spans="1:29" ht="42" x14ac:dyDescent="0.25">
      <c r="A522" s="31">
        <v>58</v>
      </c>
      <c r="B522" s="31" t="str">
        <f>Source!F237</f>
        <v>4.10-27-4</v>
      </c>
      <c r="C522" s="31" t="s">
        <v>211</v>
      </c>
      <c r="D522" s="33" t="str">
        <f>Source!H237</f>
        <v>100 перемычек</v>
      </c>
      <c r="E522" s="32">
        <f>Source!I237</f>
        <v>5.01</v>
      </c>
      <c r="F522" s="35"/>
      <c r="G522" s="34"/>
      <c r="H522" s="32"/>
      <c r="I522" s="35"/>
      <c r="J522" s="32"/>
      <c r="K522" s="35"/>
      <c r="Q522">
        <f>Source!X237</f>
        <v>221.62</v>
      </c>
      <c r="R522">
        <f>Source!X238</f>
        <v>12488.06</v>
      </c>
      <c r="S522">
        <f>Source!Y237</f>
        <v>113.27</v>
      </c>
      <c r="T522">
        <f>Source!Y238</f>
        <v>6382.79</v>
      </c>
      <c r="U522">
        <f>ROUND((175/100)*ROUND(Source!R237, 2), 2)</f>
        <v>0</v>
      </c>
      <c r="V522">
        <f>ROUND((0/100)*ROUND(Source!R238, 2), 2)</f>
        <v>0</v>
      </c>
      <c r="AC522">
        <v>0</v>
      </c>
    </row>
    <row r="523" spans="1:29" x14ac:dyDescent="0.25">
      <c r="C523" s="36" t="str">
        <f>"Объем: "&amp;Source!I237&amp;"=(482+"&amp;"8+"&amp;"2+"&amp;"4+"&amp;"5)/"&amp;"100"</f>
        <v>Объем: 5,01=(482+8+2+4+5)/100</v>
      </c>
    </row>
    <row r="524" spans="1:29" ht="14.5" x14ac:dyDescent="0.25">
      <c r="A524" s="31"/>
      <c r="B524" s="31"/>
      <c r="C524" s="31" t="s">
        <v>1365</v>
      </c>
      <c r="D524" s="33"/>
      <c r="E524" s="32"/>
      <c r="F524" s="35">
        <f>Source!AO237</f>
        <v>39.119999999999997</v>
      </c>
      <c r="G524" s="37" t="s">
        <v>175</v>
      </c>
      <c r="H524" s="32">
        <f>Source!AV238</f>
        <v>1.0469999999999999</v>
      </c>
      <c r="I524" s="35">
        <f>Source!S237</f>
        <v>246.24</v>
      </c>
      <c r="J524" s="32">
        <f>IF(Source!BA238&lt;&gt; 0, Source!BA238, 1)</f>
        <v>56.35</v>
      </c>
      <c r="K524" s="35">
        <f>Source!S238</f>
        <v>13875.62</v>
      </c>
    </row>
    <row r="525" spans="1:29" ht="14.5" x14ac:dyDescent="0.25">
      <c r="A525" s="31"/>
      <c r="B525" s="31"/>
      <c r="C525" s="31" t="s">
        <v>1369</v>
      </c>
      <c r="D525" s="33" t="s">
        <v>1370</v>
      </c>
      <c r="E525" s="32">
        <f>Source!BZ238</f>
        <v>90</v>
      </c>
      <c r="F525" s="35"/>
      <c r="G525" s="34"/>
      <c r="H525" s="32"/>
      <c r="I525" s="35">
        <f>SUM(Q522:Q524)</f>
        <v>221.62</v>
      </c>
      <c r="J525" s="32">
        <f>Source!AT238</f>
        <v>90</v>
      </c>
      <c r="K525" s="35">
        <f>SUM(R522:R524)</f>
        <v>12488.06</v>
      </c>
    </row>
    <row r="526" spans="1:29" ht="14.5" x14ac:dyDescent="0.25">
      <c r="A526" s="31"/>
      <c r="B526" s="31"/>
      <c r="C526" s="31" t="s">
        <v>1371</v>
      </c>
      <c r="D526" s="33" t="s">
        <v>1370</v>
      </c>
      <c r="E526" s="32">
        <f>Source!CA238</f>
        <v>46</v>
      </c>
      <c r="F526" s="35"/>
      <c r="G526" s="34"/>
      <c r="H526" s="32"/>
      <c r="I526" s="35">
        <f>SUM(S522:S525)</f>
        <v>113.27</v>
      </c>
      <c r="J526" s="32">
        <f>Source!AU238</f>
        <v>46</v>
      </c>
      <c r="K526" s="35">
        <f>SUM(T522:T525)</f>
        <v>6382.79</v>
      </c>
    </row>
    <row r="527" spans="1:29" ht="14.5" x14ac:dyDescent="0.25">
      <c r="A527" s="39"/>
      <c r="B527" s="39"/>
      <c r="C527" s="39" t="s">
        <v>1372</v>
      </c>
      <c r="D527" s="40" t="s">
        <v>1373</v>
      </c>
      <c r="E527" s="41">
        <f>Source!AQ237</f>
        <v>3.1</v>
      </c>
      <c r="F527" s="42"/>
      <c r="G527" s="43" t="s">
        <v>175</v>
      </c>
      <c r="H527" s="41">
        <f>Source!AV238</f>
        <v>1.0469999999999999</v>
      </c>
      <c r="I527" s="42">
        <f>Source!U237</f>
        <v>19.513148399999995</v>
      </c>
      <c r="J527" s="41"/>
      <c r="K527" s="42"/>
    </row>
    <row r="528" spans="1:29" ht="14" x14ac:dyDescent="0.25">
      <c r="C528" s="44" t="s">
        <v>1374</v>
      </c>
      <c r="H528" s="68">
        <f>I524+I525+I526+0-0-0</f>
        <v>581.13</v>
      </c>
      <c r="I528" s="68"/>
      <c r="J528" s="68">
        <f>K524+K525+K526+0-0-0</f>
        <v>32746.47</v>
      </c>
      <c r="K528" s="68"/>
    </row>
    <row r="529" spans="1:29" ht="14" hidden="1" x14ac:dyDescent="0.25">
      <c r="C529" s="44" t="s">
        <v>1375</v>
      </c>
      <c r="H529" s="65">
        <f>0+0</f>
        <v>0</v>
      </c>
      <c r="I529" s="65"/>
      <c r="J529" s="65">
        <f>0+0</f>
        <v>0</v>
      </c>
      <c r="K529" s="65"/>
    </row>
    <row r="530" spans="1:29" ht="14" x14ac:dyDescent="0.25">
      <c r="C530" s="44" t="s">
        <v>1376</v>
      </c>
      <c r="H530" s="65">
        <f>I524+I525+I526+0</f>
        <v>581.13</v>
      </c>
      <c r="I530" s="65"/>
      <c r="J530" s="65">
        <f>K524+K525+K526+0</f>
        <v>32746.47</v>
      </c>
      <c r="K530" s="65"/>
      <c r="O530" s="45">
        <f>I524+I525+I526+0</f>
        <v>581.13</v>
      </c>
      <c r="P530" s="45">
        <f>K524+K525+K526+0</f>
        <v>32746.47</v>
      </c>
    </row>
    <row r="532" spans="1:29" ht="70" x14ac:dyDescent="0.25">
      <c r="A532" s="52">
        <v>59</v>
      </c>
      <c r="B532" s="52" t="str">
        <f>Source!F239</f>
        <v>13.1-2-432</v>
      </c>
      <c r="C532" s="52" t="s">
        <v>1405</v>
      </c>
      <c r="D532" s="53" t="str">
        <f>Source!H239</f>
        <v>шт.</v>
      </c>
      <c r="E532" s="54">
        <f>Source!I239</f>
        <v>482</v>
      </c>
      <c r="F532" s="55">
        <f>Source!AL239</f>
        <v>15.79</v>
      </c>
      <c r="G532" s="56" t="s">
        <v>3</v>
      </c>
      <c r="H532" s="54">
        <f>Source!AW240</f>
        <v>1</v>
      </c>
      <c r="I532" s="55">
        <f>Source!P239</f>
        <v>7610.78</v>
      </c>
      <c r="J532" s="54">
        <f>IF(Source!BC240&lt;&gt; 0, Source!BC240, 1)</f>
        <v>6.9</v>
      </c>
      <c r="K532" s="55">
        <f>Source!P240</f>
        <v>52514.38</v>
      </c>
      <c r="Q532">
        <f>Source!X239</f>
        <v>0</v>
      </c>
      <c r="R532">
        <f>Source!X240</f>
        <v>0</v>
      </c>
      <c r="S532">
        <f>Source!Y239</f>
        <v>0</v>
      </c>
      <c r="T532">
        <f>Source!Y240</f>
        <v>0</v>
      </c>
      <c r="U532">
        <f>ROUND((175/100)*ROUND(Source!R239, 2), 2)</f>
        <v>0</v>
      </c>
      <c r="V532">
        <f>ROUND((0/100)*ROUND(Source!R240, 2), 2)</f>
        <v>0</v>
      </c>
      <c r="AC532">
        <v>5</v>
      </c>
    </row>
    <row r="533" spans="1:29" ht="14" x14ac:dyDescent="0.25">
      <c r="A533" s="57"/>
      <c r="B533" s="57"/>
      <c r="C533" s="58" t="s">
        <v>1376</v>
      </c>
      <c r="D533" s="57"/>
      <c r="E533" s="57"/>
      <c r="F533" s="57"/>
      <c r="G533" s="57"/>
      <c r="H533" s="70">
        <f>I532+0</f>
        <v>7610.78</v>
      </c>
      <c r="I533" s="70"/>
      <c r="J533" s="70">
        <f>K532+0</f>
        <v>52514.38</v>
      </c>
      <c r="K533" s="70"/>
      <c r="O533" s="45">
        <f>I532+0</f>
        <v>7610.78</v>
      </c>
      <c r="P533" s="45">
        <f>K532+0</f>
        <v>52514.38</v>
      </c>
    </row>
    <row r="535" spans="1:29" ht="82" x14ac:dyDescent="0.25">
      <c r="A535" s="52">
        <v>60</v>
      </c>
      <c r="B535" s="52" t="str">
        <f>Source!F241</f>
        <v>КА, п.23</v>
      </c>
      <c r="C535" s="52" t="s">
        <v>1406</v>
      </c>
      <c r="D535" s="53" t="str">
        <f>Source!H241</f>
        <v>ШТ</v>
      </c>
      <c r="E535" s="54">
        <f>Source!I241</f>
        <v>8</v>
      </c>
      <c r="F535" s="55">
        <f>Source!AL241</f>
        <v>66.930000000000007</v>
      </c>
      <c r="G535" s="56" t="s">
        <v>3</v>
      </c>
      <c r="H535" s="54">
        <f>Source!AW242</f>
        <v>1</v>
      </c>
      <c r="I535" s="55">
        <f>Source!P241</f>
        <v>535.44000000000005</v>
      </c>
      <c r="J535" s="54">
        <f>IF(Source!BC242&lt;&gt; 0, Source!BC242, 1)</f>
        <v>7.57</v>
      </c>
      <c r="K535" s="55">
        <f>Source!P242</f>
        <v>4053.28</v>
      </c>
      <c r="Q535">
        <f>Source!X241</f>
        <v>0</v>
      </c>
      <c r="R535">
        <f>Source!X242</f>
        <v>0</v>
      </c>
      <c r="S535">
        <f>Source!Y241</f>
        <v>0</v>
      </c>
      <c r="T535">
        <f>Source!Y242</f>
        <v>0</v>
      </c>
      <c r="U535">
        <f>ROUND((175/100)*ROUND(Source!R241, 2), 2)</f>
        <v>0</v>
      </c>
      <c r="V535">
        <f>ROUND((0/100)*ROUND(Source!R242, 2), 2)</f>
        <v>0</v>
      </c>
      <c r="AC535">
        <v>5</v>
      </c>
    </row>
    <row r="536" spans="1:29" ht="14" x14ac:dyDescent="0.25">
      <c r="A536" s="57"/>
      <c r="B536" s="57"/>
      <c r="C536" s="58" t="s">
        <v>1376</v>
      </c>
      <c r="D536" s="57"/>
      <c r="E536" s="57"/>
      <c r="F536" s="57"/>
      <c r="G536" s="57"/>
      <c r="H536" s="70">
        <f>I535+0</f>
        <v>535.44000000000005</v>
      </c>
      <c r="I536" s="70"/>
      <c r="J536" s="70">
        <f>K535+0</f>
        <v>4053.28</v>
      </c>
      <c r="K536" s="70"/>
      <c r="O536" s="45">
        <f>I535+0</f>
        <v>535.44000000000005</v>
      </c>
      <c r="P536" s="45">
        <f>K535+0</f>
        <v>4053.28</v>
      </c>
    </row>
    <row r="538" spans="1:29" ht="82" x14ac:dyDescent="0.25">
      <c r="A538" s="52">
        <v>61</v>
      </c>
      <c r="B538" s="52" t="str">
        <f>Source!F243</f>
        <v>КА, п.24</v>
      </c>
      <c r="C538" s="52" t="s">
        <v>1407</v>
      </c>
      <c r="D538" s="53" t="str">
        <f>Source!H243</f>
        <v>ШТ</v>
      </c>
      <c r="E538" s="54">
        <f>Source!I243</f>
        <v>2</v>
      </c>
      <c r="F538" s="55">
        <f>Source!AL243</f>
        <v>55.98</v>
      </c>
      <c r="G538" s="56" t="s">
        <v>3</v>
      </c>
      <c r="H538" s="54">
        <f>Source!AW244</f>
        <v>1</v>
      </c>
      <c r="I538" s="55">
        <f>Source!P243</f>
        <v>111.96</v>
      </c>
      <c r="J538" s="54">
        <f>IF(Source!BC244&lt;&gt; 0, Source!BC244, 1)</f>
        <v>7.57</v>
      </c>
      <c r="K538" s="55">
        <f>Source!P244</f>
        <v>847.54</v>
      </c>
      <c r="Q538">
        <f>Source!X243</f>
        <v>0</v>
      </c>
      <c r="R538">
        <f>Source!X244</f>
        <v>0</v>
      </c>
      <c r="S538">
        <f>Source!Y243</f>
        <v>0</v>
      </c>
      <c r="T538">
        <f>Source!Y244</f>
        <v>0</v>
      </c>
      <c r="U538">
        <f>ROUND((175/100)*ROUND(Source!R243, 2), 2)</f>
        <v>0</v>
      </c>
      <c r="V538">
        <f>ROUND((0/100)*ROUND(Source!R244, 2), 2)</f>
        <v>0</v>
      </c>
      <c r="AC538">
        <v>5</v>
      </c>
    </row>
    <row r="539" spans="1:29" ht="14" x14ac:dyDescent="0.25">
      <c r="A539" s="57"/>
      <c r="B539" s="57"/>
      <c r="C539" s="58" t="s">
        <v>1376</v>
      </c>
      <c r="D539" s="57"/>
      <c r="E539" s="57"/>
      <c r="F539" s="57"/>
      <c r="G539" s="57"/>
      <c r="H539" s="70">
        <f>I538+0</f>
        <v>111.96</v>
      </c>
      <c r="I539" s="70"/>
      <c r="J539" s="70">
        <f>K538+0</f>
        <v>847.54</v>
      </c>
      <c r="K539" s="70"/>
      <c r="O539" s="45">
        <f>I538+0</f>
        <v>111.96</v>
      </c>
      <c r="P539" s="45">
        <f>K538+0</f>
        <v>847.54</v>
      </c>
    </row>
    <row r="541" spans="1:29" ht="82" x14ac:dyDescent="0.25">
      <c r="A541" s="52">
        <v>62</v>
      </c>
      <c r="B541" s="52" t="str">
        <f>Source!F245</f>
        <v>КА, п.25</v>
      </c>
      <c r="C541" s="52" t="s">
        <v>1408</v>
      </c>
      <c r="D541" s="53" t="str">
        <f>Source!H245</f>
        <v>ШТ</v>
      </c>
      <c r="E541" s="54">
        <f>Source!I245</f>
        <v>4</v>
      </c>
      <c r="F541" s="55">
        <f>Source!AL245</f>
        <v>98.65</v>
      </c>
      <c r="G541" s="56" t="s">
        <v>3</v>
      </c>
      <c r="H541" s="54">
        <f>Source!AW246</f>
        <v>1</v>
      </c>
      <c r="I541" s="55">
        <f>Source!P245</f>
        <v>394.6</v>
      </c>
      <c r="J541" s="54">
        <f>IF(Source!BC246&lt;&gt; 0, Source!BC246, 1)</f>
        <v>7.57</v>
      </c>
      <c r="K541" s="55">
        <f>Source!P246</f>
        <v>2987.12</v>
      </c>
      <c r="Q541">
        <f>Source!X245</f>
        <v>0</v>
      </c>
      <c r="R541">
        <f>Source!X246</f>
        <v>0</v>
      </c>
      <c r="S541">
        <f>Source!Y245</f>
        <v>0</v>
      </c>
      <c r="T541">
        <f>Source!Y246</f>
        <v>0</v>
      </c>
      <c r="U541">
        <f>ROUND((175/100)*ROUND(Source!R245, 2), 2)</f>
        <v>0</v>
      </c>
      <c r="V541">
        <f>ROUND((0/100)*ROUND(Source!R246, 2), 2)</f>
        <v>0</v>
      </c>
      <c r="AC541">
        <v>5</v>
      </c>
    </row>
    <row r="542" spans="1:29" ht="14" x14ac:dyDescent="0.25">
      <c r="A542" s="57"/>
      <c r="B542" s="57"/>
      <c r="C542" s="58" t="s">
        <v>1376</v>
      </c>
      <c r="D542" s="57"/>
      <c r="E542" s="57"/>
      <c r="F542" s="57"/>
      <c r="G542" s="57"/>
      <c r="H542" s="70">
        <f>I541+0</f>
        <v>394.6</v>
      </c>
      <c r="I542" s="70"/>
      <c r="J542" s="70">
        <f>K541+0</f>
        <v>2987.12</v>
      </c>
      <c r="K542" s="70"/>
      <c r="O542" s="45">
        <f>I541+0</f>
        <v>394.6</v>
      </c>
      <c r="P542" s="45">
        <f>K541+0</f>
        <v>2987.12</v>
      </c>
    </row>
    <row r="544" spans="1:29" ht="82" x14ac:dyDescent="0.25">
      <c r="A544" s="52">
        <v>63</v>
      </c>
      <c r="B544" s="52" t="str">
        <f>Source!F247</f>
        <v>КА, п.26</v>
      </c>
      <c r="C544" s="52" t="s">
        <v>1409</v>
      </c>
      <c r="D544" s="53" t="str">
        <f>Source!H247</f>
        <v>ШТ</v>
      </c>
      <c r="E544" s="54">
        <f>Source!I247</f>
        <v>5</v>
      </c>
      <c r="F544" s="55">
        <f>Source!AL247</f>
        <v>185.85</v>
      </c>
      <c r="G544" s="56" t="s">
        <v>3</v>
      </c>
      <c r="H544" s="54">
        <f>Source!AW248</f>
        <v>1</v>
      </c>
      <c r="I544" s="55">
        <f>Source!P247</f>
        <v>929.25</v>
      </c>
      <c r="J544" s="54">
        <f>IF(Source!BC248&lt;&gt; 0, Source!BC248, 1)</f>
        <v>7.57</v>
      </c>
      <c r="K544" s="55">
        <f>Source!P248</f>
        <v>7034.42</v>
      </c>
      <c r="Q544">
        <f>Source!X247</f>
        <v>0</v>
      </c>
      <c r="R544">
        <f>Source!X248</f>
        <v>0</v>
      </c>
      <c r="S544">
        <f>Source!Y247</f>
        <v>0</v>
      </c>
      <c r="T544">
        <f>Source!Y248</f>
        <v>0</v>
      </c>
      <c r="U544">
        <f>ROUND((175/100)*ROUND(Source!R247, 2), 2)</f>
        <v>0</v>
      </c>
      <c r="V544">
        <f>ROUND((0/100)*ROUND(Source!R248, 2), 2)</f>
        <v>0</v>
      </c>
      <c r="AC544">
        <v>5</v>
      </c>
    </row>
    <row r="545" spans="1:29" ht="14" x14ac:dyDescent="0.25">
      <c r="A545" s="57"/>
      <c r="B545" s="57"/>
      <c r="C545" s="58" t="s">
        <v>1376</v>
      </c>
      <c r="D545" s="57"/>
      <c r="E545" s="57"/>
      <c r="F545" s="57"/>
      <c r="G545" s="57"/>
      <c r="H545" s="70">
        <f>I544+0</f>
        <v>929.25</v>
      </c>
      <c r="I545" s="70"/>
      <c r="J545" s="70">
        <f>K544+0</f>
        <v>7034.42</v>
      </c>
      <c r="K545" s="70"/>
      <c r="O545" s="45">
        <f>I544+0</f>
        <v>929.25</v>
      </c>
      <c r="P545" s="45">
        <f>K544+0</f>
        <v>7034.42</v>
      </c>
    </row>
    <row r="548" spans="1:29" ht="14" x14ac:dyDescent="0.3">
      <c r="A548" s="67" t="str">
        <f>CONCATENATE("Итого по разделу: ",IF(Source!G250&lt;&gt;"Новый раздел", Source!G250, ""))</f>
        <v>Итого по разделу: Центральное оборудование</v>
      </c>
      <c r="B548" s="67"/>
      <c r="C548" s="67"/>
      <c r="D548" s="67"/>
      <c r="E548" s="67"/>
      <c r="F548" s="67"/>
      <c r="G548" s="67"/>
      <c r="H548" s="65">
        <f>SUM(O216:O547)</f>
        <v>563138.79999999981</v>
      </c>
      <c r="I548" s="66"/>
      <c r="J548" s="65">
        <f>SUM(P216:P547)</f>
        <v>4674991.57</v>
      </c>
      <c r="K548" s="66"/>
    </row>
    <row r="549" spans="1:29" hidden="1" x14ac:dyDescent="0.25">
      <c r="A549" t="s">
        <v>1377</v>
      </c>
      <c r="I549">
        <f>SUM(W216:W548)</f>
        <v>0</v>
      </c>
      <c r="J549">
        <f>SUM(X216:X548)</f>
        <v>0</v>
      </c>
    </row>
    <row r="550" spans="1:29" hidden="1" x14ac:dyDescent="0.25">
      <c r="A550" t="s">
        <v>1378</v>
      </c>
      <c r="I550">
        <f>SUM(Y216:Y549)</f>
        <v>0</v>
      </c>
      <c r="J550">
        <f>SUM(Z216:Z549)</f>
        <v>0</v>
      </c>
    </row>
    <row r="552" spans="1:29" ht="16.5" x14ac:dyDescent="0.25">
      <c r="A552" s="69" t="str">
        <f>CONCATENATE("Раздел: ",IF(Source!G280&lt;&gt;"Новый раздел", Source!G280, ""))</f>
        <v>Раздел: Оборудование устанавливаемое по месту</v>
      </c>
      <c r="B552" s="69"/>
      <c r="C552" s="69"/>
      <c r="D552" s="69"/>
      <c r="E552" s="69"/>
      <c r="F552" s="69"/>
      <c r="G552" s="69"/>
      <c r="H552" s="69"/>
      <c r="I552" s="69"/>
      <c r="J552" s="69"/>
      <c r="K552" s="69"/>
    </row>
    <row r="553" spans="1:29" ht="42" x14ac:dyDescent="0.25">
      <c r="A553" s="31">
        <v>64</v>
      </c>
      <c r="B553" s="31" t="str">
        <f>Source!F284</f>
        <v>4.10-118-13</v>
      </c>
      <c r="C553" s="31" t="s">
        <v>327</v>
      </c>
      <c r="D553" s="33" t="str">
        <f>Source!H284</f>
        <v>100 шт.</v>
      </c>
      <c r="E553" s="32">
        <f>Source!I284</f>
        <v>2.04</v>
      </c>
      <c r="F553" s="35"/>
      <c r="G553" s="34"/>
      <c r="H553" s="32"/>
      <c r="I553" s="35"/>
      <c r="J553" s="32"/>
      <c r="K553" s="35"/>
      <c r="Q553">
        <f>Source!X284</f>
        <v>164.57</v>
      </c>
      <c r="R553">
        <f>Source!X285</f>
        <v>9273.24</v>
      </c>
      <c r="S553">
        <f>Source!Y284</f>
        <v>84.11</v>
      </c>
      <c r="T553">
        <f>Source!Y285</f>
        <v>4739.66</v>
      </c>
      <c r="U553">
        <f>ROUND((175/100)*ROUND(Source!R284, 2), 2)</f>
        <v>0</v>
      </c>
      <c r="V553">
        <f>ROUND((0/100)*ROUND(Source!R285, 2), 2)</f>
        <v>0</v>
      </c>
      <c r="AC553">
        <v>0</v>
      </c>
    </row>
    <row r="554" spans="1:29" x14ac:dyDescent="0.25">
      <c r="C554" s="36" t="str">
        <f>"Объем: "&amp;Source!I284&amp;"=204/"&amp;"100"</f>
        <v>Объем: 2,04=204/100</v>
      </c>
    </row>
    <row r="555" spans="1:29" ht="14.5" x14ac:dyDescent="0.25">
      <c r="A555" s="31"/>
      <c r="B555" s="31"/>
      <c r="C555" s="31" t="s">
        <v>1365</v>
      </c>
      <c r="D555" s="33"/>
      <c r="E555" s="32"/>
      <c r="F555" s="35">
        <f>Source!AO284</f>
        <v>71.34</v>
      </c>
      <c r="G555" s="37" t="s">
        <v>175</v>
      </c>
      <c r="H555" s="32">
        <f>Source!AV285</f>
        <v>1.0469999999999999</v>
      </c>
      <c r="I555" s="35">
        <f>Source!S284</f>
        <v>182.85</v>
      </c>
      <c r="J555" s="32">
        <f>IF(Source!BA285&lt;&gt; 0, Source!BA285, 1)</f>
        <v>56.35</v>
      </c>
      <c r="K555" s="35">
        <f>Source!S285</f>
        <v>10303.6</v>
      </c>
    </row>
    <row r="556" spans="1:29" ht="14.5" x14ac:dyDescent="0.25">
      <c r="A556" s="31"/>
      <c r="B556" s="31"/>
      <c r="C556" s="31" t="s">
        <v>1379</v>
      </c>
      <c r="D556" s="33"/>
      <c r="E556" s="32"/>
      <c r="F556" s="35">
        <f>Source!AL284</f>
        <v>1.83</v>
      </c>
      <c r="G556" s="37" t="s">
        <v>3</v>
      </c>
      <c r="H556" s="32">
        <f>Source!AW285</f>
        <v>1</v>
      </c>
      <c r="I556" s="35">
        <f>Source!P284</f>
        <v>3.73</v>
      </c>
      <c r="J556" s="32">
        <f>IF(Source!BC285&lt;&gt; 0, Source!BC285, 1)</f>
        <v>6.7</v>
      </c>
      <c r="K556" s="35">
        <f>Source!P285</f>
        <v>24.99</v>
      </c>
    </row>
    <row r="557" spans="1:29" ht="14.5" x14ac:dyDescent="0.25">
      <c r="A557" s="31"/>
      <c r="B557" s="31"/>
      <c r="C557" s="31" t="s">
        <v>1369</v>
      </c>
      <c r="D557" s="33" t="s">
        <v>1370</v>
      </c>
      <c r="E557" s="32">
        <f>Source!BZ285</f>
        <v>90</v>
      </c>
      <c r="F557" s="35"/>
      <c r="G557" s="34"/>
      <c r="H557" s="32"/>
      <c r="I557" s="35">
        <f>SUM(Q553:Q556)</f>
        <v>164.57</v>
      </c>
      <c r="J557" s="32">
        <f>Source!AT285</f>
        <v>90</v>
      </c>
      <c r="K557" s="35">
        <f>SUM(R553:R556)</f>
        <v>9273.24</v>
      </c>
    </row>
    <row r="558" spans="1:29" ht="14.5" x14ac:dyDescent="0.25">
      <c r="A558" s="31"/>
      <c r="B558" s="31"/>
      <c r="C558" s="31" t="s">
        <v>1371</v>
      </c>
      <c r="D558" s="33" t="s">
        <v>1370</v>
      </c>
      <c r="E558" s="32">
        <f>Source!CA285</f>
        <v>46</v>
      </c>
      <c r="F558" s="35"/>
      <c r="G558" s="34"/>
      <c r="H558" s="32"/>
      <c r="I558" s="35">
        <f>SUM(S553:S557)</f>
        <v>84.11</v>
      </c>
      <c r="J558" s="32">
        <f>Source!AU285</f>
        <v>46</v>
      </c>
      <c r="K558" s="35">
        <f>SUM(T553:T557)</f>
        <v>4739.66</v>
      </c>
    </row>
    <row r="559" spans="1:29" ht="14.5" x14ac:dyDescent="0.25">
      <c r="A559" s="39"/>
      <c r="B559" s="39"/>
      <c r="C559" s="39" t="s">
        <v>1372</v>
      </c>
      <c r="D559" s="40" t="s">
        <v>1373</v>
      </c>
      <c r="E559" s="41">
        <f>Source!AQ284</f>
        <v>6</v>
      </c>
      <c r="F559" s="42"/>
      <c r="G559" s="43" t="s">
        <v>175</v>
      </c>
      <c r="H559" s="41">
        <f>Source!AV285</f>
        <v>1.0469999999999999</v>
      </c>
      <c r="I559" s="42">
        <f>Source!U284</f>
        <v>15.378335999999997</v>
      </c>
      <c r="J559" s="41"/>
      <c r="K559" s="42"/>
    </row>
    <row r="560" spans="1:29" ht="14" x14ac:dyDescent="0.25">
      <c r="C560" s="44" t="s">
        <v>1374</v>
      </c>
      <c r="H560" s="68">
        <f>I555+I556+I557+I558+0-0-0</f>
        <v>435.26</v>
      </c>
      <c r="I560" s="68"/>
      <c r="J560" s="68">
        <f>K555+K556+K557+K558+0-0-0</f>
        <v>24341.49</v>
      </c>
      <c r="K560" s="68"/>
    </row>
    <row r="561" spans="1:29" ht="14" hidden="1" x14ac:dyDescent="0.25">
      <c r="C561" s="44" t="s">
        <v>1375</v>
      </c>
      <c r="H561" s="65">
        <f>0+0</f>
        <v>0</v>
      </c>
      <c r="I561" s="65"/>
      <c r="J561" s="65">
        <f>0+0</f>
        <v>0</v>
      </c>
      <c r="K561" s="65"/>
    </row>
    <row r="562" spans="1:29" ht="14" x14ac:dyDescent="0.25">
      <c r="C562" s="44" t="s">
        <v>1376</v>
      </c>
      <c r="H562" s="65">
        <f>I555+I556+I557+I558+0</f>
        <v>435.26</v>
      </c>
      <c r="I562" s="65"/>
      <c r="J562" s="65">
        <f>K555+K556+K557+K558+0</f>
        <v>24341.49</v>
      </c>
      <c r="K562" s="65"/>
      <c r="O562" s="45">
        <f>I555+I556+I557+I558+0</f>
        <v>435.26</v>
      </c>
      <c r="P562" s="45">
        <f>K555+K556+K557+K558+0</f>
        <v>24341.49</v>
      </c>
    </row>
    <row r="564" spans="1:29" ht="41" x14ac:dyDescent="0.25">
      <c r="A564" s="39">
        <v>65</v>
      </c>
      <c r="B564" s="39" t="str">
        <f>Source!F286</f>
        <v>КА, п.27</v>
      </c>
      <c r="C564" s="39" t="s">
        <v>1410</v>
      </c>
      <c r="D564" s="40" t="str">
        <f>Source!H286</f>
        <v>ШТ</v>
      </c>
      <c r="E564" s="41">
        <f>Source!I286</f>
        <v>204</v>
      </c>
      <c r="F564" s="42">
        <f>Source!AL286</f>
        <v>8.8699999999999992</v>
      </c>
      <c r="G564" s="43" t="s">
        <v>3</v>
      </c>
      <c r="H564" s="41">
        <f>Source!AW287</f>
        <v>1</v>
      </c>
      <c r="I564" s="42">
        <f>Source!P286</f>
        <v>1809.48</v>
      </c>
      <c r="J564" s="41">
        <f>IF(Source!BC287&lt;&gt; 0, Source!BC287, 1)</f>
        <v>9.84</v>
      </c>
      <c r="K564" s="42">
        <f>Source!P287</f>
        <v>17805.28</v>
      </c>
      <c r="Q564">
        <f>Source!X286</f>
        <v>0</v>
      </c>
      <c r="R564">
        <f>Source!X287</f>
        <v>0</v>
      </c>
      <c r="S564">
        <f>Source!Y286</f>
        <v>0</v>
      </c>
      <c r="T564">
        <f>Source!Y287</f>
        <v>0</v>
      </c>
      <c r="U564">
        <f>ROUND((175/100)*ROUND(Source!R286, 2), 2)</f>
        <v>0</v>
      </c>
      <c r="V564">
        <f>ROUND((0/100)*ROUND(Source!R287, 2), 2)</f>
        <v>0</v>
      </c>
      <c r="AC564">
        <v>3</v>
      </c>
    </row>
    <row r="565" spans="1:29" ht="14" x14ac:dyDescent="0.25">
      <c r="C565" s="44" t="s">
        <v>1376</v>
      </c>
      <c r="H565" s="68">
        <f>I564+0</f>
        <v>1809.48</v>
      </c>
      <c r="I565" s="68"/>
      <c r="J565" s="68">
        <f>K564+0</f>
        <v>17805.28</v>
      </c>
      <c r="K565" s="68"/>
      <c r="O565" s="45">
        <f>I564+0</f>
        <v>1809.48</v>
      </c>
      <c r="P565" s="45">
        <f>K564+0</f>
        <v>17805.28</v>
      </c>
    </row>
    <row r="567" spans="1:29" ht="55" x14ac:dyDescent="0.25">
      <c r="A567" s="39">
        <v>66</v>
      </c>
      <c r="B567" s="39" t="str">
        <f>Source!F288</f>
        <v>КА, п.28</v>
      </c>
      <c r="C567" s="39" t="s">
        <v>1411</v>
      </c>
      <c r="D567" s="40" t="str">
        <f>Source!H288</f>
        <v>ШТ</v>
      </c>
      <c r="E567" s="41">
        <f>Source!I288</f>
        <v>204</v>
      </c>
      <c r="F567" s="42">
        <f>Source!AL288</f>
        <v>4.08</v>
      </c>
      <c r="G567" s="43" t="s">
        <v>3</v>
      </c>
      <c r="H567" s="41">
        <f>Source!AW289</f>
        <v>1</v>
      </c>
      <c r="I567" s="42">
        <f>Source!P288</f>
        <v>832.32</v>
      </c>
      <c r="J567" s="41">
        <f>IF(Source!BC289&lt;&gt; 0, Source!BC289, 1)</f>
        <v>9.84</v>
      </c>
      <c r="K567" s="42">
        <f>Source!P289</f>
        <v>8190.03</v>
      </c>
      <c r="Q567">
        <f>Source!X288</f>
        <v>0</v>
      </c>
      <c r="R567">
        <f>Source!X289</f>
        <v>0</v>
      </c>
      <c r="S567">
        <f>Source!Y288</f>
        <v>0</v>
      </c>
      <c r="T567">
        <f>Source!Y289</f>
        <v>0</v>
      </c>
      <c r="U567">
        <f>ROUND((175/100)*ROUND(Source!R288, 2), 2)</f>
        <v>0</v>
      </c>
      <c r="V567">
        <f>ROUND((0/100)*ROUND(Source!R289, 2), 2)</f>
        <v>0</v>
      </c>
      <c r="AC567">
        <v>3</v>
      </c>
    </row>
    <row r="568" spans="1:29" ht="14" x14ac:dyDescent="0.25">
      <c r="C568" s="44" t="s">
        <v>1376</v>
      </c>
      <c r="H568" s="68">
        <f>I567+0</f>
        <v>832.32</v>
      </c>
      <c r="I568" s="68"/>
      <c r="J568" s="68">
        <f>K567+0</f>
        <v>8190.03</v>
      </c>
      <c r="K568" s="68"/>
      <c r="O568" s="45">
        <f>I567+0</f>
        <v>832.32</v>
      </c>
      <c r="P568" s="45">
        <f>K567+0</f>
        <v>8190.03</v>
      </c>
    </row>
    <row r="570" spans="1:29" ht="28" x14ac:dyDescent="0.25">
      <c r="A570" s="31">
        <v>67</v>
      </c>
      <c r="B570" s="31" t="str">
        <f>Source!F290</f>
        <v>4.8-333-7</v>
      </c>
      <c r="C570" s="31" t="s">
        <v>396</v>
      </c>
      <c r="D570" s="33" t="str">
        <f>Source!H290</f>
        <v>100 шт.</v>
      </c>
      <c r="E570" s="32">
        <f>Source!I290</f>
        <v>0.94</v>
      </c>
      <c r="F570" s="35"/>
      <c r="G570" s="34"/>
      <c r="H570" s="32"/>
      <c r="I570" s="35"/>
      <c r="J570" s="32"/>
      <c r="K570" s="35"/>
      <c r="Q570">
        <f>Source!X290</f>
        <v>241.37</v>
      </c>
      <c r="R570">
        <f>Source!X291</f>
        <v>13601.47</v>
      </c>
      <c r="S570">
        <f>Source!Y290</f>
        <v>126.91</v>
      </c>
      <c r="T570">
        <f>Source!Y291</f>
        <v>7151.29</v>
      </c>
      <c r="U570">
        <f>ROUND((175/100)*ROUND(Source!R290, 2), 2)</f>
        <v>0.26</v>
      </c>
      <c r="V570">
        <f>ROUND((0/100)*ROUND(Source!R291, 2), 2)</f>
        <v>0</v>
      </c>
      <c r="AC570">
        <v>0</v>
      </c>
    </row>
    <row r="571" spans="1:29" x14ac:dyDescent="0.25">
      <c r="C571" s="36" t="str">
        <f>"Объем: "&amp;Source!I290&amp;"=(51+"&amp;"43)/"&amp;"100"</f>
        <v>Объем: 0,94=(51+43)/100</v>
      </c>
    </row>
    <row r="572" spans="1:29" ht="14.5" x14ac:dyDescent="0.25">
      <c r="A572" s="31"/>
      <c r="B572" s="31"/>
      <c r="C572" s="31" t="s">
        <v>1365</v>
      </c>
      <c r="D572" s="33"/>
      <c r="E572" s="32"/>
      <c r="F572" s="35">
        <f>Source!AO290</f>
        <v>210.57</v>
      </c>
      <c r="G572" s="37" t="s">
        <v>175</v>
      </c>
      <c r="H572" s="32">
        <f>Source!AV291</f>
        <v>1.0469999999999999</v>
      </c>
      <c r="I572" s="35">
        <f>Source!S290</f>
        <v>248.69</v>
      </c>
      <c r="J572" s="32">
        <f>IF(Source!BA291&lt;&gt; 0, Source!BA291, 1)</f>
        <v>56.35</v>
      </c>
      <c r="K572" s="35">
        <f>Source!S291</f>
        <v>14013.68</v>
      </c>
    </row>
    <row r="573" spans="1:29" ht="14.5" x14ac:dyDescent="0.25">
      <c r="A573" s="31"/>
      <c r="B573" s="31"/>
      <c r="C573" s="31" t="s">
        <v>1367</v>
      </c>
      <c r="D573" s="33"/>
      <c r="E573" s="32"/>
      <c r="F573" s="35">
        <f>Source!AM290</f>
        <v>0.83</v>
      </c>
      <c r="G573" s="37" t="s">
        <v>175</v>
      </c>
      <c r="H573" s="32">
        <f>Source!AV291</f>
        <v>1.0469999999999999</v>
      </c>
      <c r="I573" s="35">
        <f>Source!Q290</f>
        <v>0.98</v>
      </c>
      <c r="J573" s="32">
        <f>IF(Source!BB291&lt;&gt; 0, Source!BB291, 1)</f>
        <v>17.100000000000001</v>
      </c>
      <c r="K573" s="35">
        <f>Source!Q291</f>
        <v>16.760000000000002</v>
      </c>
    </row>
    <row r="574" spans="1:29" ht="14.5" x14ac:dyDescent="0.25">
      <c r="A574" s="31"/>
      <c r="B574" s="31"/>
      <c r="C574" s="31" t="s">
        <v>1368</v>
      </c>
      <c r="D574" s="33"/>
      <c r="E574" s="32"/>
      <c r="F574" s="35">
        <f>Source!AN290</f>
        <v>0.13</v>
      </c>
      <c r="G574" s="37" t="s">
        <v>175</v>
      </c>
      <c r="H574" s="32">
        <f>Source!AV291</f>
        <v>1.0469999999999999</v>
      </c>
      <c r="I574" s="38">
        <f>Source!R290</f>
        <v>0.15</v>
      </c>
      <c r="J574" s="32">
        <f>IF(Source!BS291&lt;&gt; 0, Source!BS291, 1)</f>
        <v>56.35</v>
      </c>
      <c r="K574" s="38">
        <f>Source!R291</f>
        <v>8.4499999999999993</v>
      </c>
    </row>
    <row r="575" spans="1:29" ht="14.5" x14ac:dyDescent="0.25">
      <c r="A575" s="31"/>
      <c r="B575" s="31"/>
      <c r="C575" s="31" t="s">
        <v>1369</v>
      </c>
      <c r="D575" s="33" t="s">
        <v>1370</v>
      </c>
      <c r="E575" s="32">
        <f>Source!BZ291</f>
        <v>97</v>
      </c>
      <c r="F575" s="35"/>
      <c r="G575" s="34"/>
      <c r="H575" s="32"/>
      <c r="I575" s="35">
        <f>SUM(Q570:Q574)</f>
        <v>241.37</v>
      </c>
      <c r="J575" s="32">
        <f>Source!AT291</f>
        <v>97</v>
      </c>
      <c r="K575" s="35">
        <f>SUM(R570:R574)</f>
        <v>13601.47</v>
      </c>
    </row>
    <row r="576" spans="1:29" ht="14.5" x14ac:dyDescent="0.25">
      <c r="A576" s="31"/>
      <c r="B576" s="31"/>
      <c r="C576" s="31" t="s">
        <v>1371</v>
      </c>
      <c r="D576" s="33" t="s">
        <v>1370</v>
      </c>
      <c r="E576" s="32">
        <f>Source!CA291</f>
        <v>51</v>
      </c>
      <c r="F576" s="35"/>
      <c r="G576" s="34"/>
      <c r="H576" s="32"/>
      <c r="I576" s="35">
        <f>SUM(S570:S575)</f>
        <v>126.91</v>
      </c>
      <c r="J576" s="32">
        <f>Source!AU291</f>
        <v>51</v>
      </c>
      <c r="K576" s="35">
        <f>SUM(T570:T575)</f>
        <v>7151.29</v>
      </c>
    </row>
    <row r="577" spans="1:29" ht="14.5" x14ac:dyDescent="0.25">
      <c r="A577" s="39"/>
      <c r="B577" s="39"/>
      <c r="C577" s="39" t="s">
        <v>1372</v>
      </c>
      <c r="D577" s="40" t="s">
        <v>1373</v>
      </c>
      <c r="E577" s="41">
        <f>Source!AQ290</f>
        <v>18.84</v>
      </c>
      <c r="F577" s="42"/>
      <c r="G577" s="43" t="s">
        <v>175</v>
      </c>
      <c r="H577" s="41">
        <f>Source!AV291</f>
        <v>1.0469999999999999</v>
      </c>
      <c r="I577" s="42">
        <f>Source!U290</f>
        <v>22.25034144</v>
      </c>
      <c r="J577" s="41"/>
      <c r="K577" s="42"/>
    </row>
    <row r="578" spans="1:29" ht="14" x14ac:dyDescent="0.25">
      <c r="C578" s="44" t="s">
        <v>1374</v>
      </c>
      <c r="H578" s="68">
        <f>I572+I573+I575+I576+0-0-0</f>
        <v>617.94999999999993</v>
      </c>
      <c r="I578" s="68"/>
      <c r="J578" s="68">
        <f>K572+K573+K575+K576+0-0-0</f>
        <v>34783.199999999997</v>
      </c>
      <c r="K578" s="68"/>
    </row>
    <row r="579" spans="1:29" ht="14" hidden="1" x14ac:dyDescent="0.25">
      <c r="C579" s="44" t="s">
        <v>1375</v>
      </c>
      <c r="H579" s="65">
        <f>0+0</f>
        <v>0</v>
      </c>
      <c r="I579" s="65"/>
      <c r="J579" s="65">
        <f>0+0</f>
        <v>0</v>
      </c>
      <c r="K579" s="65"/>
    </row>
    <row r="580" spans="1:29" ht="14" x14ac:dyDescent="0.25">
      <c r="C580" s="44" t="s">
        <v>1376</v>
      </c>
      <c r="H580" s="65">
        <f>I572+I573+I575+I576+0</f>
        <v>617.94999999999993</v>
      </c>
      <c r="I580" s="65"/>
      <c r="J580" s="65">
        <f>K572+K573+K575+K576+0</f>
        <v>34783.199999999997</v>
      </c>
      <c r="K580" s="65"/>
      <c r="O580" s="45">
        <f>I572+I573+I575+I576+0</f>
        <v>617.94999999999993</v>
      </c>
      <c r="P580" s="45">
        <f>K572+K573+K575+K576+0</f>
        <v>34783.199999999997</v>
      </c>
    </row>
    <row r="582" spans="1:29" ht="55" x14ac:dyDescent="0.25">
      <c r="A582" s="39">
        <v>68</v>
      </c>
      <c r="B582" s="39" t="str">
        <f>Source!F292</f>
        <v>КА, п.29</v>
      </c>
      <c r="C582" s="39" t="s">
        <v>1412</v>
      </c>
      <c r="D582" s="40" t="str">
        <f>Source!H292</f>
        <v>ШТ</v>
      </c>
      <c r="E582" s="41">
        <f>Source!I292</f>
        <v>51</v>
      </c>
      <c r="F582" s="42">
        <f>Source!AL292</f>
        <v>68.16</v>
      </c>
      <c r="G582" s="43" t="s">
        <v>3</v>
      </c>
      <c r="H582" s="41">
        <f>Source!AW293</f>
        <v>1</v>
      </c>
      <c r="I582" s="42">
        <f>Source!P292</f>
        <v>3476.16</v>
      </c>
      <c r="J582" s="41">
        <f>IF(Source!BC293&lt;&gt; 0, Source!BC293, 1)</f>
        <v>9.84</v>
      </c>
      <c r="K582" s="42">
        <f>Source!P293</f>
        <v>34205.410000000003</v>
      </c>
      <c r="Q582">
        <f>Source!X292</f>
        <v>0</v>
      </c>
      <c r="R582">
        <f>Source!X293</f>
        <v>0</v>
      </c>
      <c r="S582">
        <f>Source!Y292</f>
        <v>0</v>
      </c>
      <c r="T582">
        <f>Source!Y293</f>
        <v>0</v>
      </c>
      <c r="U582">
        <f>ROUND((175/100)*ROUND(Source!R292, 2), 2)</f>
        <v>0</v>
      </c>
      <c r="V582">
        <f>ROUND((0/100)*ROUND(Source!R293, 2), 2)</f>
        <v>0</v>
      </c>
      <c r="AC582">
        <v>3</v>
      </c>
    </row>
    <row r="583" spans="1:29" ht="14" x14ac:dyDescent="0.25">
      <c r="C583" s="44" t="s">
        <v>1376</v>
      </c>
      <c r="H583" s="68">
        <f>I582+0</f>
        <v>3476.16</v>
      </c>
      <c r="I583" s="68"/>
      <c r="J583" s="68">
        <f>K582+0</f>
        <v>34205.410000000003</v>
      </c>
      <c r="K583" s="68"/>
      <c r="O583" s="45">
        <f>I582+0</f>
        <v>3476.16</v>
      </c>
      <c r="P583" s="45">
        <f>K582+0</f>
        <v>34205.410000000003</v>
      </c>
    </row>
    <row r="585" spans="1:29" ht="70" x14ac:dyDescent="0.25">
      <c r="A585" s="39">
        <v>69</v>
      </c>
      <c r="B585" s="39" t="str">
        <f>Source!F294</f>
        <v>1.21-5-2552</v>
      </c>
      <c r="C585" s="39" t="s">
        <v>404</v>
      </c>
      <c r="D585" s="40" t="str">
        <f>Source!H294</f>
        <v>шт.</v>
      </c>
      <c r="E585" s="41">
        <f>Source!I294</f>
        <v>51</v>
      </c>
      <c r="F585" s="42">
        <f>Source!AL294</f>
        <v>15.27</v>
      </c>
      <c r="G585" s="43" t="s">
        <v>3</v>
      </c>
      <c r="H585" s="41">
        <f>Source!AW295</f>
        <v>1</v>
      </c>
      <c r="I585" s="42">
        <f>Source!P294</f>
        <v>778.77</v>
      </c>
      <c r="J585" s="41">
        <f>IF(Source!BC295&lt;&gt; 0, Source!BC295, 1)</f>
        <v>9.86</v>
      </c>
      <c r="K585" s="42">
        <f>Source!P295</f>
        <v>7678.67</v>
      </c>
      <c r="Q585">
        <f>Source!X294</f>
        <v>0</v>
      </c>
      <c r="R585">
        <f>Source!X295</f>
        <v>0</v>
      </c>
      <c r="S585">
        <f>Source!Y294</f>
        <v>0</v>
      </c>
      <c r="T585">
        <f>Source!Y295</f>
        <v>0</v>
      </c>
      <c r="U585">
        <f>ROUND((175/100)*ROUND(Source!R294, 2), 2)</f>
        <v>0</v>
      </c>
      <c r="V585">
        <f>ROUND((0/100)*ROUND(Source!R295, 2), 2)</f>
        <v>0</v>
      </c>
      <c r="AC585">
        <v>3</v>
      </c>
    </row>
    <row r="586" spans="1:29" ht="14" x14ac:dyDescent="0.25">
      <c r="C586" s="44" t="s">
        <v>1376</v>
      </c>
      <c r="H586" s="68">
        <f>I585+0</f>
        <v>778.77</v>
      </c>
      <c r="I586" s="68"/>
      <c r="J586" s="68">
        <f>K585+0</f>
        <v>7678.67</v>
      </c>
      <c r="K586" s="68"/>
      <c r="O586" s="45">
        <f>I585+0</f>
        <v>778.77</v>
      </c>
      <c r="P586" s="45">
        <f>K585+0</f>
        <v>7678.67</v>
      </c>
    </row>
    <row r="588" spans="1:29" ht="56" x14ac:dyDescent="0.25">
      <c r="A588" s="39">
        <v>70</v>
      </c>
      <c r="B588" s="39" t="str">
        <f>Source!F296</f>
        <v>1.21-5-2533</v>
      </c>
      <c r="C588" s="39" t="s">
        <v>408</v>
      </c>
      <c r="D588" s="40" t="str">
        <f>Source!H296</f>
        <v>шт.</v>
      </c>
      <c r="E588" s="41">
        <f>Source!I296</f>
        <v>43</v>
      </c>
      <c r="F588" s="42">
        <f>Source!AL296</f>
        <v>39.99</v>
      </c>
      <c r="G588" s="43" t="s">
        <v>3</v>
      </c>
      <c r="H588" s="41">
        <f>Source!AW297</f>
        <v>1</v>
      </c>
      <c r="I588" s="42">
        <f>Source!P296</f>
        <v>1719.57</v>
      </c>
      <c r="J588" s="41">
        <f>IF(Source!BC297&lt;&gt; 0, Source!BC297, 1)</f>
        <v>9.86</v>
      </c>
      <c r="K588" s="42">
        <f>Source!P297</f>
        <v>16954.96</v>
      </c>
      <c r="Q588">
        <f>Source!X296</f>
        <v>0</v>
      </c>
      <c r="R588">
        <f>Source!X297</f>
        <v>0</v>
      </c>
      <c r="S588">
        <f>Source!Y296</f>
        <v>0</v>
      </c>
      <c r="T588">
        <f>Source!Y297</f>
        <v>0</v>
      </c>
      <c r="U588">
        <f>ROUND((175/100)*ROUND(Source!R296, 2), 2)</f>
        <v>0</v>
      </c>
      <c r="V588">
        <f>ROUND((0/100)*ROUND(Source!R297, 2), 2)</f>
        <v>0</v>
      </c>
      <c r="AC588">
        <v>3</v>
      </c>
    </row>
    <row r="589" spans="1:29" ht="14" x14ac:dyDescent="0.25">
      <c r="C589" s="44" t="s">
        <v>1376</v>
      </c>
      <c r="H589" s="68">
        <f>I588+0</f>
        <v>1719.57</v>
      </c>
      <c r="I589" s="68"/>
      <c r="J589" s="68">
        <f>K588+0</f>
        <v>16954.96</v>
      </c>
      <c r="K589" s="68"/>
      <c r="O589" s="45">
        <f>I588+0</f>
        <v>1719.57</v>
      </c>
      <c r="P589" s="45">
        <f>K588+0</f>
        <v>16954.96</v>
      </c>
    </row>
    <row r="591" spans="1:29" ht="70" x14ac:dyDescent="0.25">
      <c r="A591" s="39">
        <v>71</v>
      </c>
      <c r="B591" s="39" t="str">
        <f>Source!F298</f>
        <v>1.21-5-2551</v>
      </c>
      <c r="C591" s="39" t="s">
        <v>412</v>
      </c>
      <c r="D591" s="40" t="str">
        <f>Source!H298</f>
        <v>шт.</v>
      </c>
      <c r="E591" s="41">
        <f>Source!I298</f>
        <v>43</v>
      </c>
      <c r="F591" s="42">
        <f>Source!AL298</f>
        <v>8.11</v>
      </c>
      <c r="G591" s="43" t="s">
        <v>3</v>
      </c>
      <c r="H591" s="41">
        <f>Source!AW299</f>
        <v>1</v>
      </c>
      <c r="I591" s="42">
        <f>Source!P298</f>
        <v>348.73</v>
      </c>
      <c r="J591" s="41">
        <f>IF(Source!BC299&lt;&gt; 0, Source!BC299, 1)</f>
        <v>9.86</v>
      </c>
      <c r="K591" s="42">
        <f>Source!P299</f>
        <v>3438.48</v>
      </c>
      <c r="Q591">
        <f>Source!X298</f>
        <v>0</v>
      </c>
      <c r="R591">
        <f>Source!X299</f>
        <v>0</v>
      </c>
      <c r="S591">
        <f>Source!Y298</f>
        <v>0</v>
      </c>
      <c r="T591">
        <f>Source!Y299</f>
        <v>0</v>
      </c>
      <c r="U591">
        <f>ROUND((175/100)*ROUND(Source!R298, 2), 2)</f>
        <v>0</v>
      </c>
      <c r="V591">
        <f>ROUND((0/100)*ROUND(Source!R299, 2), 2)</f>
        <v>0</v>
      </c>
      <c r="AC591">
        <v>3</v>
      </c>
    </row>
    <row r="592" spans="1:29" ht="14" x14ac:dyDescent="0.25">
      <c r="C592" s="44" t="s">
        <v>1376</v>
      </c>
      <c r="H592" s="68">
        <f>I591+0</f>
        <v>348.73</v>
      </c>
      <c r="I592" s="68"/>
      <c r="J592" s="68">
        <f>K591+0</f>
        <v>3438.48</v>
      </c>
      <c r="K592" s="68"/>
      <c r="O592" s="45">
        <f>I591+0</f>
        <v>348.73</v>
      </c>
      <c r="P592" s="45">
        <f>K591+0</f>
        <v>3438.48</v>
      </c>
    </row>
    <row r="594" spans="1:29" ht="28" x14ac:dyDescent="0.25">
      <c r="A594" s="31">
        <v>72</v>
      </c>
      <c r="B594" s="31" t="str">
        <f>Source!F300</f>
        <v>4.8-332-1</v>
      </c>
      <c r="C594" s="31" t="s">
        <v>415</v>
      </c>
      <c r="D594" s="33" t="str">
        <f>Source!H300</f>
        <v>100 шт.</v>
      </c>
      <c r="E594" s="32">
        <f>Source!I300</f>
        <v>0.94</v>
      </c>
      <c r="F594" s="35"/>
      <c r="G594" s="34"/>
      <c r="H594" s="32"/>
      <c r="I594" s="35"/>
      <c r="J594" s="32"/>
      <c r="K594" s="35"/>
      <c r="Q594">
        <f>Source!X300</f>
        <v>394.01</v>
      </c>
      <c r="R594">
        <f>Source!X301</f>
        <v>22202.69</v>
      </c>
      <c r="S594">
        <f>Source!Y300</f>
        <v>207.16</v>
      </c>
      <c r="T594">
        <f>Source!Y301</f>
        <v>11673.58</v>
      </c>
      <c r="U594">
        <f>ROUND((175/100)*ROUND(Source!R300, 2), 2)</f>
        <v>0.26</v>
      </c>
      <c r="V594">
        <f>ROUND((0/100)*ROUND(Source!R301, 2), 2)</f>
        <v>0</v>
      </c>
      <c r="AC594">
        <v>0</v>
      </c>
    </row>
    <row r="595" spans="1:29" x14ac:dyDescent="0.25">
      <c r="C595" s="36" t="str">
        <f>"Объем: "&amp;Source!I300&amp;"=94/"&amp;"100"</f>
        <v>Объем: 0,94=94/100</v>
      </c>
    </row>
    <row r="596" spans="1:29" ht="14.5" x14ac:dyDescent="0.25">
      <c r="A596" s="31"/>
      <c r="B596" s="31"/>
      <c r="C596" s="31" t="s">
        <v>1365</v>
      </c>
      <c r="D596" s="33"/>
      <c r="E596" s="32"/>
      <c r="F596" s="35">
        <f>Source!AO300</f>
        <v>343.81</v>
      </c>
      <c r="G596" s="37" t="s">
        <v>175</v>
      </c>
      <c r="H596" s="32">
        <f>Source!AV301</f>
        <v>1.0469999999999999</v>
      </c>
      <c r="I596" s="35">
        <f>Source!S300</f>
        <v>406.05</v>
      </c>
      <c r="J596" s="32">
        <f>IF(Source!BA301&lt;&gt; 0, Source!BA301, 1)</f>
        <v>56.35</v>
      </c>
      <c r="K596" s="35">
        <f>Source!S301</f>
        <v>22880.92</v>
      </c>
    </row>
    <row r="597" spans="1:29" ht="14.5" x14ac:dyDescent="0.25">
      <c r="A597" s="31"/>
      <c r="B597" s="31"/>
      <c r="C597" s="31" t="s">
        <v>1367</v>
      </c>
      <c r="D597" s="33"/>
      <c r="E597" s="32"/>
      <c r="F597" s="35">
        <f>Source!AM300</f>
        <v>15.17</v>
      </c>
      <c r="G597" s="37" t="s">
        <v>175</v>
      </c>
      <c r="H597" s="32">
        <f>Source!AV301</f>
        <v>1.0469999999999999</v>
      </c>
      <c r="I597" s="35">
        <f>Source!Q300</f>
        <v>17.920000000000002</v>
      </c>
      <c r="J597" s="32">
        <f>IF(Source!BB301&lt;&gt; 0, Source!BB301, 1)</f>
        <v>9.9700000000000006</v>
      </c>
      <c r="K597" s="35">
        <f>Source!Q301</f>
        <v>178.66</v>
      </c>
    </row>
    <row r="598" spans="1:29" ht="14.5" x14ac:dyDescent="0.25">
      <c r="A598" s="31"/>
      <c r="B598" s="31"/>
      <c r="C598" s="31" t="s">
        <v>1368</v>
      </c>
      <c r="D598" s="33"/>
      <c r="E598" s="32"/>
      <c r="F598" s="35">
        <f>Source!AN300</f>
        <v>0.13</v>
      </c>
      <c r="G598" s="37" t="s">
        <v>175</v>
      </c>
      <c r="H598" s="32">
        <f>Source!AV301</f>
        <v>1.0469999999999999</v>
      </c>
      <c r="I598" s="38">
        <f>Source!R300</f>
        <v>0.15</v>
      </c>
      <c r="J598" s="32">
        <f>IF(Source!BS301&lt;&gt; 0, Source!BS301, 1)</f>
        <v>56.35</v>
      </c>
      <c r="K598" s="38">
        <f>Source!R301</f>
        <v>8.4499999999999993</v>
      </c>
    </row>
    <row r="599" spans="1:29" ht="14.5" x14ac:dyDescent="0.25">
      <c r="A599" s="31"/>
      <c r="B599" s="31"/>
      <c r="C599" s="31" t="s">
        <v>1379</v>
      </c>
      <c r="D599" s="33"/>
      <c r="E599" s="32"/>
      <c r="F599" s="35">
        <f>Source!AL300</f>
        <v>1533.97</v>
      </c>
      <c r="G599" s="37" t="s">
        <v>3</v>
      </c>
      <c r="H599" s="32">
        <f>Source!AW301</f>
        <v>1</v>
      </c>
      <c r="I599" s="35">
        <f>Source!P300</f>
        <v>1441.93</v>
      </c>
      <c r="J599" s="32">
        <f>IF(Source!BC301&lt;&gt; 0, Source!BC301, 1)</f>
        <v>2.84</v>
      </c>
      <c r="K599" s="35">
        <f>Source!P301</f>
        <v>4095.08</v>
      </c>
    </row>
    <row r="600" spans="1:29" ht="56" x14ac:dyDescent="0.25">
      <c r="A600" s="31" t="s">
        <v>416</v>
      </c>
      <c r="B600" s="31" t="str">
        <f>Source!F302</f>
        <v>1.21-5-192</v>
      </c>
      <c r="C600" s="31" t="s">
        <v>418</v>
      </c>
      <c r="D600" s="33" t="str">
        <f>Source!H302</f>
        <v>1000 шт.</v>
      </c>
      <c r="E600" s="32">
        <f>Source!I302</f>
        <v>9.5880000000000007E-2</v>
      </c>
      <c r="F600" s="35">
        <f>Source!AK302</f>
        <v>3906.65</v>
      </c>
      <c r="G600" s="37" t="s">
        <v>3</v>
      </c>
      <c r="H600" s="32">
        <f>Source!AW303</f>
        <v>1</v>
      </c>
      <c r="I600" s="35">
        <f>Source!O302</f>
        <v>374.57</v>
      </c>
      <c r="J600" s="32">
        <f>IF(Source!BC303&lt;&gt; 0, Source!BC303, 1)</f>
        <v>13.52</v>
      </c>
      <c r="K600" s="35">
        <f>Source!O303</f>
        <v>5064.1899999999996</v>
      </c>
      <c r="Q600">
        <f>Source!X302</f>
        <v>0</v>
      </c>
      <c r="R600">
        <f>Source!X303</f>
        <v>0</v>
      </c>
      <c r="S600">
        <f>Source!Y302</f>
        <v>0</v>
      </c>
      <c r="T600">
        <f>Source!Y303</f>
        <v>0</v>
      </c>
      <c r="U600">
        <f>ROUND((175/100)*ROUND(Source!R302, 2), 2)</f>
        <v>0</v>
      </c>
      <c r="V600">
        <f>ROUND((0/100)*ROUND(Source!R303, 2), 2)</f>
        <v>0</v>
      </c>
      <c r="AC600">
        <v>3</v>
      </c>
    </row>
    <row r="601" spans="1:29" ht="14.5" x14ac:dyDescent="0.25">
      <c r="A601" s="31"/>
      <c r="B601" s="31"/>
      <c r="C601" s="31" t="s">
        <v>1369</v>
      </c>
      <c r="D601" s="33" t="s">
        <v>1370</v>
      </c>
      <c r="E601" s="32">
        <f>Source!BZ301</f>
        <v>97</v>
      </c>
      <c r="F601" s="35"/>
      <c r="G601" s="34"/>
      <c r="H601" s="32"/>
      <c r="I601" s="35">
        <f>SUM(Q594:Q600)</f>
        <v>394.01</v>
      </c>
      <c r="J601" s="32">
        <f>Source!AT301</f>
        <v>97</v>
      </c>
      <c r="K601" s="35">
        <f>SUM(R594:R600)</f>
        <v>22202.69</v>
      </c>
    </row>
    <row r="602" spans="1:29" ht="14.5" x14ac:dyDescent="0.25">
      <c r="A602" s="31"/>
      <c r="B602" s="31"/>
      <c r="C602" s="31" t="s">
        <v>1371</v>
      </c>
      <c r="D602" s="33" t="s">
        <v>1370</v>
      </c>
      <c r="E602" s="32">
        <f>Source!CA301</f>
        <v>51</v>
      </c>
      <c r="F602" s="35"/>
      <c r="G602" s="34"/>
      <c r="H602" s="32"/>
      <c r="I602" s="35">
        <f>SUM(S594:S601)</f>
        <v>207.16</v>
      </c>
      <c r="J602" s="32">
        <f>Source!AU301</f>
        <v>51</v>
      </c>
      <c r="K602" s="35">
        <f>SUM(T594:T601)</f>
        <v>11673.58</v>
      </c>
    </row>
    <row r="603" spans="1:29" ht="14.5" x14ac:dyDescent="0.25">
      <c r="A603" s="39"/>
      <c r="B603" s="39"/>
      <c r="C603" s="39" t="s">
        <v>1372</v>
      </c>
      <c r="D603" s="40" t="s">
        <v>1373</v>
      </c>
      <c r="E603" s="41">
        <f>Source!AQ300</f>
        <v>30.75</v>
      </c>
      <c r="F603" s="42"/>
      <c r="G603" s="43" t="s">
        <v>175</v>
      </c>
      <c r="H603" s="41">
        <f>Source!AV301</f>
        <v>1.0469999999999999</v>
      </c>
      <c r="I603" s="42">
        <f>Source!U300</f>
        <v>36.316241999999995</v>
      </c>
      <c r="J603" s="41"/>
      <c r="K603" s="42"/>
    </row>
    <row r="604" spans="1:29" ht="14" x14ac:dyDescent="0.25">
      <c r="C604" s="44" t="s">
        <v>1374</v>
      </c>
      <c r="H604" s="68">
        <f>I596+I597+I599+I601+I602+SUM(I600:I600)-SUMIF(AC600:AC600, 5, I600:I600)-SUMIF(AC600:AC600, 6, I600:I600)</f>
        <v>2841.64</v>
      </c>
      <c r="I604" s="68"/>
      <c r="J604" s="68">
        <f>K596+K597+K599+K601+K602+SUM(K600:K600)-SUMIF(AC600:AC600, 5, K600:K600)-SUMIF(AC600:AC600, 6, K600:K600)</f>
        <v>66095.12</v>
      </c>
      <c r="K604" s="68"/>
    </row>
    <row r="605" spans="1:29" ht="14" hidden="1" x14ac:dyDescent="0.25">
      <c r="C605" s="44" t="s">
        <v>1375</v>
      </c>
      <c r="H605" s="65">
        <f>SUMIF(AC600:AC600, 5, I600:I600)+SUMIF(AC600:AC600, 6, I600:I600)</f>
        <v>0</v>
      </c>
      <c r="I605" s="65"/>
      <c r="J605" s="65">
        <f>SUMIF(AC600:AC600, 5, K600:K600)+SUMIF(AC600:AC600, 6, K600:K600)</f>
        <v>0</v>
      </c>
      <c r="K605" s="65"/>
    </row>
    <row r="606" spans="1:29" ht="14" x14ac:dyDescent="0.25">
      <c r="C606" s="44" t="s">
        <v>1376</v>
      </c>
      <c r="H606" s="65">
        <f>I596+I597+I599+I601+I602+SUM(I600:I600)</f>
        <v>2841.64</v>
      </c>
      <c r="I606" s="65"/>
      <c r="J606" s="65">
        <f>K596+K597+K599+K601+K602+SUM(K600:K600)</f>
        <v>66095.12</v>
      </c>
      <c r="K606" s="65"/>
      <c r="O606" s="45">
        <f>I596+I597+I599+I601+I602+SUM(I600:I600)</f>
        <v>2841.64</v>
      </c>
      <c r="P606" s="45">
        <f>K596+K597+K599+K601+K602+SUM(K600:K600)</f>
        <v>66095.12</v>
      </c>
    </row>
    <row r="608" spans="1:29" ht="28" x14ac:dyDescent="0.25">
      <c r="A608" s="31">
        <v>73</v>
      </c>
      <c r="B608" s="31" t="str">
        <f>Source!F304</f>
        <v>4.8-335-6</v>
      </c>
      <c r="C608" s="31" t="s">
        <v>423</v>
      </c>
      <c r="D608" s="33" t="str">
        <f>Source!H304</f>
        <v>100 шт.</v>
      </c>
      <c r="E608" s="32">
        <f>Source!I304</f>
        <v>1.28</v>
      </c>
      <c r="F608" s="35"/>
      <c r="G608" s="34"/>
      <c r="H608" s="32"/>
      <c r="I608" s="35"/>
      <c r="J608" s="32"/>
      <c r="K608" s="35"/>
      <c r="Q608">
        <f>Source!X304</f>
        <v>402.48</v>
      </c>
      <c r="R608">
        <f>Source!X305</f>
        <v>22679.86</v>
      </c>
      <c r="S608">
        <f>Source!Y304</f>
        <v>211.61</v>
      </c>
      <c r="T608">
        <f>Source!Y305</f>
        <v>11924.46</v>
      </c>
      <c r="U608">
        <f>ROUND((175/100)*ROUND(Source!R304, 2), 2)</f>
        <v>0.37</v>
      </c>
      <c r="V608">
        <f>ROUND((0/100)*ROUND(Source!R305, 2), 2)</f>
        <v>0</v>
      </c>
      <c r="AC608">
        <v>0</v>
      </c>
    </row>
    <row r="609" spans="1:29" x14ac:dyDescent="0.25">
      <c r="C609" s="36" t="str">
        <f>"Объем: "&amp;Source!I304&amp;"=128/"&amp;"100"</f>
        <v>Объем: 1,28=128/100</v>
      </c>
    </row>
    <row r="610" spans="1:29" ht="14.5" x14ac:dyDescent="0.25">
      <c r="A610" s="31"/>
      <c r="B610" s="31"/>
      <c r="C610" s="31" t="s">
        <v>1365</v>
      </c>
      <c r="D610" s="33"/>
      <c r="E610" s="32"/>
      <c r="F610" s="35">
        <f>Source!AO304</f>
        <v>257.88</v>
      </c>
      <c r="G610" s="37" t="s">
        <v>175</v>
      </c>
      <c r="H610" s="32">
        <f>Source!AV305</f>
        <v>1.0469999999999999</v>
      </c>
      <c r="I610" s="35">
        <f>Source!S304</f>
        <v>414.72</v>
      </c>
      <c r="J610" s="32">
        <f>IF(Source!BA305&lt;&gt; 0, Source!BA305, 1)</f>
        <v>56.35</v>
      </c>
      <c r="K610" s="35">
        <f>Source!S305</f>
        <v>23369.47</v>
      </c>
    </row>
    <row r="611" spans="1:29" ht="14.5" x14ac:dyDescent="0.25">
      <c r="A611" s="31"/>
      <c r="B611" s="31"/>
      <c r="C611" s="31" t="s">
        <v>1367</v>
      </c>
      <c r="D611" s="33"/>
      <c r="E611" s="32"/>
      <c r="F611" s="35">
        <f>Source!AM304</f>
        <v>2.31</v>
      </c>
      <c r="G611" s="37" t="s">
        <v>175</v>
      </c>
      <c r="H611" s="32">
        <f>Source!AV305</f>
        <v>1.0469999999999999</v>
      </c>
      <c r="I611" s="35">
        <f>Source!Q304</f>
        <v>3.71</v>
      </c>
      <c r="J611" s="32">
        <f>IF(Source!BB305&lt;&gt; 0, Source!BB305, 1)</f>
        <v>12.26</v>
      </c>
      <c r="K611" s="35">
        <f>Source!Q305</f>
        <v>45.48</v>
      </c>
    </row>
    <row r="612" spans="1:29" ht="14.5" x14ac:dyDescent="0.25">
      <c r="A612" s="31"/>
      <c r="B612" s="31"/>
      <c r="C612" s="31" t="s">
        <v>1368</v>
      </c>
      <c r="D612" s="33"/>
      <c r="E612" s="32"/>
      <c r="F612" s="35">
        <f>Source!AN304</f>
        <v>0.13</v>
      </c>
      <c r="G612" s="37" t="s">
        <v>175</v>
      </c>
      <c r="H612" s="32">
        <f>Source!AV305</f>
        <v>1.0469999999999999</v>
      </c>
      <c r="I612" s="38">
        <f>Source!R304</f>
        <v>0.21</v>
      </c>
      <c r="J612" s="32">
        <f>IF(Source!BS305&lt;&gt; 0, Source!BS305, 1)</f>
        <v>56.35</v>
      </c>
      <c r="K612" s="38">
        <f>Source!R305</f>
        <v>11.83</v>
      </c>
    </row>
    <row r="613" spans="1:29" ht="14.5" x14ac:dyDescent="0.25">
      <c r="A613" s="31"/>
      <c r="B613" s="31"/>
      <c r="C613" s="31" t="s">
        <v>1379</v>
      </c>
      <c r="D613" s="33"/>
      <c r="E613" s="32"/>
      <c r="F613" s="35">
        <f>Source!AL304</f>
        <v>195.11</v>
      </c>
      <c r="G613" s="37" t="s">
        <v>3</v>
      </c>
      <c r="H613" s="32">
        <f>Source!AW305</f>
        <v>1</v>
      </c>
      <c r="I613" s="35">
        <f>Source!P304</f>
        <v>249.74</v>
      </c>
      <c r="J613" s="32">
        <f>IF(Source!BC305&lt;&gt; 0, Source!BC305, 1)</f>
        <v>3.72</v>
      </c>
      <c r="K613" s="35">
        <f>Source!P305</f>
        <v>929.03</v>
      </c>
    </row>
    <row r="614" spans="1:29" ht="14.5" x14ac:dyDescent="0.25">
      <c r="A614" s="31"/>
      <c r="B614" s="31"/>
      <c r="C614" s="31" t="s">
        <v>1369</v>
      </c>
      <c r="D614" s="33" t="s">
        <v>1370</v>
      </c>
      <c r="E614" s="32">
        <f>Source!BZ305</f>
        <v>97</v>
      </c>
      <c r="F614" s="35"/>
      <c r="G614" s="34"/>
      <c r="H614" s="32"/>
      <c r="I614" s="35">
        <f>SUM(Q608:Q613)</f>
        <v>402.48</v>
      </c>
      <c r="J614" s="32">
        <f>Source!AT305</f>
        <v>97</v>
      </c>
      <c r="K614" s="35">
        <f>SUM(R608:R613)</f>
        <v>22679.86</v>
      </c>
    </row>
    <row r="615" spans="1:29" ht="14.5" x14ac:dyDescent="0.25">
      <c r="A615" s="31"/>
      <c r="B615" s="31"/>
      <c r="C615" s="31" t="s">
        <v>1371</v>
      </c>
      <c r="D615" s="33" t="s">
        <v>1370</v>
      </c>
      <c r="E615" s="32">
        <f>Source!CA305</f>
        <v>51</v>
      </c>
      <c r="F615" s="35"/>
      <c r="G615" s="34"/>
      <c r="H615" s="32"/>
      <c r="I615" s="35">
        <f>SUM(S608:S614)</f>
        <v>211.61</v>
      </c>
      <c r="J615" s="32">
        <f>Source!AU305</f>
        <v>51</v>
      </c>
      <c r="K615" s="35">
        <f>SUM(T608:T614)</f>
        <v>11924.46</v>
      </c>
    </row>
    <row r="616" spans="1:29" ht="14.5" x14ac:dyDescent="0.25">
      <c r="A616" s="39"/>
      <c r="B616" s="39"/>
      <c r="C616" s="39" t="s">
        <v>1372</v>
      </c>
      <c r="D616" s="40" t="s">
        <v>1373</v>
      </c>
      <c r="E616" s="41">
        <f>Source!AQ304</f>
        <v>23.07</v>
      </c>
      <c r="F616" s="42"/>
      <c r="G616" s="43" t="s">
        <v>175</v>
      </c>
      <c r="H616" s="41">
        <f>Source!AV305</f>
        <v>1.0469999999999999</v>
      </c>
      <c r="I616" s="42">
        <f>Source!U304</f>
        <v>37.100989439999999</v>
      </c>
      <c r="J616" s="41"/>
      <c r="K616" s="42"/>
    </row>
    <row r="617" spans="1:29" ht="14" x14ac:dyDescent="0.25">
      <c r="C617" s="44" t="s">
        <v>1374</v>
      </c>
      <c r="H617" s="68">
        <f>I610+I611+I613+I614+I615+0-0-0</f>
        <v>1282.2600000000002</v>
      </c>
      <c r="I617" s="68"/>
      <c r="J617" s="68">
        <f>K610+K611+K613+K614+K615+0-0-0</f>
        <v>58948.299999999996</v>
      </c>
      <c r="K617" s="68"/>
    </row>
    <row r="618" spans="1:29" ht="14" hidden="1" x14ac:dyDescent="0.25">
      <c r="C618" s="44" t="s">
        <v>1375</v>
      </c>
      <c r="H618" s="65">
        <f>0+0</f>
        <v>0</v>
      </c>
      <c r="I618" s="65"/>
      <c r="J618" s="65">
        <f>0+0</f>
        <v>0</v>
      </c>
      <c r="K618" s="65"/>
    </row>
    <row r="619" spans="1:29" ht="14" x14ac:dyDescent="0.25">
      <c r="C619" s="44" t="s">
        <v>1376</v>
      </c>
      <c r="H619" s="65">
        <f>I610+I611+I613+I614+I615+0</f>
        <v>1282.2600000000002</v>
      </c>
      <c r="I619" s="65"/>
      <c r="J619" s="65">
        <f>K610+K611+K613+K614+K615+0</f>
        <v>58948.299999999996</v>
      </c>
      <c r="K619" s="65"/>
      <c r="O619" s="45">
        <f>I610+I611+I613+I614+I615+0</f>
        <v>1282.2600000000002</v>
      </c>
      <c r="P619" s="45">
        <f>K610+K611+K613+K614+K615+0</f>
        <v>58948.299999999996</v>
      </c>
    </row>
    <row r="621" spans="1:29" ht="28" x14ac:dyDescent="0.25">
      <c r="A621" s="39">
        <v>74</v>
      </c>
      <c r="B621" s="39" t="str">
        <f>Source!F306</f>
        <v>1.14-1-567</v>
      </c>
      <c r="C621" s="39" t="s">
        <v>427</v>
      </c>
      <c r="D621" s="40" t="str">
        <f>Source!H306</f>
        <v>шт.</v>
      </c>
      <c r="E621" s="41">
        <f>Source!I306</f>
        <v>128</v>
      </c>
      <c r="F621" s="42">
        <f>Source!AL306</f>
        <v>80.400000000000006</v>
      </c>
      <c r="G621" s="43" t="s">
        <v>3</v>
      </c>
      <c r="H621" s="41">
        <f>Source!AW307</f>
        <v>1</v>
      </c>
      <c r="I621" s="42">
        <f>Source!P306</f>
        <v>10291.200000000001</v>
      </c>
      <c r="J621" s="41">
        <f>IF(Source!BC307&lt;&gt; 0, Source!BC307, 1)</f>
        <v>2.14</v>
      </c>
      <c r="K621" s="42">
        <f>Source!P307</f>
        <v>22023.17</v>
      </c>
      <c r="Q621">
        <f>Source!X306</f>
        <v>0</v>
      </c>
      <c r="R621">
        <f>Source!X307</f>
        <v>0</v>
      </c>
      <c r="S621">
        <f>Source!Y306</f>
        <v>0</v>
      </c>
      <c r="T621">
        <f>Source!Y307</f>
        <v>0</v>
      </c>
      <c r="U621">
        <f>ROUND((175/100)*ROUND(Source!R306, 2), 2)</f>
        <v>0</v>
      </c>
      <c r="V621">
        <f>ROUND((0/100)*ROUND(Source!R307, 2), 2)</f>
        <v>0</v>
      </c>
      <c r="AC621">
        <v>3</v>
      </c>
    </row>
    <row r="622" spans="1:29" ht="14" x14ac:dyDescent="0.25">
      <c r="C622" s="44" t="s">
        <v>1376</v>
      </c>
      <c r="H622" s="68">
        <f>I621+0</f>
        <v>10291.200000000001</v>
      </c>
      <c r="I622" s="68"/>
      <c r="J622" s="68">
        <f>K621+0</f>
        <v>22023.17</v>
      </c>
      <c r="K622" s="68"/>
      <c r="O622" s="45">
        <f>I621+0</f>
        <v>10291.200000000001</v>
      </c>
      <c r="P622" s="45">
        <f>K621+0</f>
        <v>22023.17</v>
      </c>
    </row>
    <row r="624" spans="1:29" ht="42" x14ac:dyDescent="0.25">
      <c r="A624" s="31">
        <v>75</v>
      </c>
      <c r="B624" s="31" t="str">
        <f>Source!F312</f>
        <v>4.10-27-4</v>
      </c>
      <c r="C624" s="31" t="s">
        <v>211</v>
      </c>
      <c r="D624" s="33" t="str">
        <f>Source!H312</f>
        <v>100 перемычек</v>
      </c>
      <c r="E624" s="32">
        <f>Source!I312</f>
        <v>0.63</v>
      </c>
      <c r="F624" s="35"/>
      <c r="G624" s="34"/>
      <c r="H624" s="32"/>
      <c r="I624" s="35"/>
      <c r="J624" s="32"/>
      <c r="K624" s="35"/>
      <c r="Q624">
        <f>Source!X312</f>
        <v>27.86</v>
      </c>
      <c r="R624">
        <f>Source!X313</f>
        <v>1570.14</v>
      </c>
      <c r="S624">
        <f>Source!Y312</f>
        <v>14.24</v>
      </c>
      <c r="T624">
        <f>Source!Y313</f>
        <v>802.52</v>
      </c>
      <c r="U624">
        <f>ROUND((175/100)*ROUND(Source!R312, 2), 2)</f>
        <v>0</v>
      </c>
      <c r="V624">
        <f>ROUND((0/100)*ROUND(Source!R313, 2), 2)</f>
        <v>0</v>
      </c>
      <c r="AC624">
        <v>0</v>
      </c>
    </row>
    <row r="625" spans="1:29" x14ac:dyDescent="0.25">
      <c r="C625" s="36" t="str">
        <f>"Объем: "&amp;Source!I312&amp;"=63/"&amp;"100"</f>
        <v>Объем: 0,63=63/100</v>
      </c>
    </row>
    <row r="626" spans="1:29" ht="14.5" x14ac:dyDescent="0.25">
      <c r="A626" s="31"/>
      <c r="B626" s="31"/>
      <c r="C626" s="31" t="s">
        <v>1365</v>
      </c>
      <c r="D626" s="33"/>
      <c r="E626" s="32"/>
      <c r="F626" s="35">
        <f>Source!AO312</f>
        <v>39.119999999999997</v>
      </c>
      <c r="G626" s="37" t="s">
        <v>175</v>
      </c>
      <c r="H626" s="32">
        <f>Source!AV313</f>
        <v>1.0469999999999999</v>
      </c>
      <c r="I626" s="35">
        <f>Source!S312</f>
        <v>30.96</v>
      </c>
      <c r="J626" s="32">
        <f>IF(Source!BA313&lt;&gt; 0, Source!BA313, 1)</f>
        <v>56.35</v>
      </c>
      <c r="K626" s="35">
        <f>Source!S313</f>
        <v>1744.6</v>
      </c>
    </row>
    <row r="627" spans="1:29" ht="14.5" x14ac:dyDescent="0.25">
      <c r="A627" s="31"/>
      <c r="B627" s="31"/>
      <c r="C627" s="31" t="s">
        <v>1369</v>
      </c>
      <c r="D627" s="33" t="s">
        <v>1370</v>
      </c>
      <c r="E627" s="32">
        <f>Source!BZ313</f>
        <v>90</v>
      </c>
      <c r="F627" s="35"/>
      <c r="G627" s="34"/>
      <c r="H627" s="32"/>
      <c r="I627" s="35">
        <f>SUM(Q624:Q626)</f>
        <v>27.86</v>
      </c>
      <c r="J627" s="32">
        <f>Source!AT313</f>
        <v>90</v>
      </c>
      <c r="K627" s="35">
        <f>SUM(R624:R626)</f>
        <v>1570.14</v>
      </c>
    </row>
    <row r="628" spans="1:29" ht="14.5" x14ac:dyDescent="0.25">
      <c r="A628" s="31"/>
      <c r="B628" s="31"/>
      <c r="C628" s="31" t="s">
        <v>1371</v>
      </c>
      <c r="D628" s="33" t="s">
        <v>1370</v>
      </c>
      <c r="E628" s="32">
        <f>Source!CA313</f>
        <v>46</v>
      </c>
      <c r="F628" s="35"/>
      <c r="G628" s="34"/>
      <c r="H628" s="32"/>
      <c r="I628" s="35">
        <f>SUM(S624:S627)</f>
        <v>14.24</v>
      </c>
      <c r="J628" s="32">
        <f>Source!AU313</f>
        <v>46</v>
      </c>
      <c r="K628" s="35">
        <f>SUM(T624:T627)</f>
        <v>802.52</v>
      </c>
    </row>
    <row r="629" spans="1:29" ht="14.5" x14ac:dyDescent="0.25">
      <c r="A629" s="39"/>
      <c r="B629" s="39"/>
      <c r="C629" s="39" t="s">
        <v>1372</v>
      </c>
      <c r="D629" s="40" t="s">
        <v>1373</v>
      </c>
      <c r="E629" s="41">
        <f>Source!AQ312</f>
        <v>3.1</v>
      </c>
      <c r="F629" s="42"/>
      <c r="G629" s="43" t="s">
        <v>175</v>
      </c>
      <c r="H629" s="41">
        <f>Source!AV313</f>
        <v>1.0469999999999999</v>
      </c>
      <c r="I629" s="42">
        <f>Source!U312</f>
        <v>2.4537491999999999</v>
      </c>
      <c r="J629" s="41"/>
      <c r="K629" s="42"/>
    </row>
    <row r="630" spans="1:29" ht="14" x14ac:dyDescent="0.25">
      <c r="C630" s="44" t="s">
        <v>1374</v>
      </c>
      <c r="H630" s="68">
        <f>I626+I627+I628+0-0-0</f>
        <v>73.06</v>
      </c>
      <c r="I630" s="68"/>
      <c r="J630" s="68">
        <f>K626+K627+K628+0-0-0</f>
        <v>4117.26</v>
      </c>
      <c r="K630" s="68"/>
    </row>
    <row r="631" spans="1:29" ht="14" hidden="1" x14ac:dyDescent="0.25">
      <c r="C631" s="44" t="s">
        <v>1375</v>
      </c>
      <c r="H631" s="65">
        <f>0+0</f>
        <v>0</v>
      </c>
      <c r="I631" s="65"/>
      <c r="J631" s="65">
        <f>0+0</f>
        <v>0</v>
      </c>
      <c r="K631" s="65"/>
    </row>
    <row r="632" spans="1:29" ht="14" x14ac:dyDescent="0.25">
      <c r="C632" s="44" t="s">
        <v>1376</v>
      </c>
      <c r="H632" s="65">
        <f>I626+I627+I628+0</f>
        <v>73.06</v>
      </c>
      <c r="I632" s="65"/>
      <c r="J632" s="65">
        <f>K626+K627+K628+0</f>
        <v>4117.26</v>
      </c>
      <c r="K632" s="65"/>
      <c r="O632" s="45">
        <f>I626+I627+I628+0</f>
        <v>73.06</v>
      </c>
      <c r="P632" s="45">
        <f>K626+K627+K628+0</f>
        <v>4117.26</v>
      </c>
    </row>
    <row r="634" spans="1:29" ht="54" x14ac:dyDescent="0.25">
      <c r="A634" s="39">
        <v>76</v>
      </c>
      <c r="B634" s="39" t="str">
        <f>Source!F316</f>
        <v>КА, п.30</v>
      </c>
      <c r="C634" s="39" t="s">
        <v>1413</v>
      </c>
      <c r="D634" s="40" t="str">
        <f>Source!H316</f>
        <v>ШТ</v>
      </c>
      <c r="E634" s="41">
        <f>Source!I316</f>
        <v>31</v>
      </c>
      <c r="F634" s="42">
        <f>Source!AL316</f>
        <v>1395.9899999999998</v>
      </c>
      <c r="G634" s="43" t="s">
        <v>3</v>
      </c>
      <c r="H634" s="41">
        <f>Source!AW317</f>
        <v>1</v>
      </c>
      <c r="I634" s="42">
        <f>Source!P316</f>
        <v>43275.69</v>
      </c>
      <c r="J634" s="41">
        <f>IF(Source!BC317&lt;&gt; 0, Source!BC317, 1)</f>
        <v>9.84</v>
      </c>
      <c r="K634" s="42">
        <f>Source!P317</f>
        <v>425832.79</v>
      </c>
      <c r="Q634">
        <f>Source!X316</f>
        <v>0</v>
      </c>
      <c r="R634">
        <f>Source!X317</f>
        <v>0</v>
      </c>
      <c r="S634">
        <f>Source!Y316</f>
        <v>0</v>
      </c>
      <c r="T634">
        <f>Source!Y317</f>
        <v>0</v>
      </c>
      <c r="U634">
        <f>ROUND((175/100)*ROUND(Source!R316, 2), 2)</f>
        <v>0</v>
      </c>
      <c r="V634">
        <f>ROUND((0/100)*ROUND(Source!R317, 2), 2)</f>
        <v>0</v>
      </c>
      <c r="AC634">
        <v>3</v>
      </c>
    </row>
    <row r="635" spans="1:29" ht="14" x14ac:dyDescent="0.25">
      <c r="C635" s="44" t="s">
        <v>1376</v>
      </c>
      <c r="H635" s="68">
        <f>I634+0</f>
        <v>43275.69</v>
      </c>
      <c r="I635" s="68"/>
      <c r="J635" s="68">
        <f>K634+0</f>
        <v>425832.79</v>
      </c>
      <c r="K635" s="68"/>
      <c r="O635" s="45">
        <f>I634+0</f>
        <v>43275.69</v>
      </c>
      <c r="P635" s="45">
        <f>K634+0</f>
        <v>425832.79</v>
      </c>
    </row>
    <row r="637" spans="1:29" ht="41" x14ac:dyDescent="0.25">
      <c r="A637" s="39">
        <v>77</v>
      </c>
      <c r="B637" s="39" t="str">
        <f>Source!F318</f>
        <v>КА, п.31</v>
      </c>
      <c r="C637" s="39" t="s">
        <v>1414</v>
      </c>
      <c r="D637" s="40" t="str">
        <f>Source!H318</f>
        <v>ШТ</v>
      </c>
      <c r="E637" s="41">
        <f>Source!I318</f>
        <v>32</v>
      </c>
      <c r="F637" s="42">
        <f>Source!AL318</f>
        <v>357.79999999999995</v>
      </c>
      <c r="G637" s="43" t="s">
        <v>3</v>
      </c>
      <c r="H637" s="41">
        <f>Source!AW319</f>
        <v>1</v>
      </c>
      <c r="I637" s="42">
        <f>Source!P318</f>
        <v>11449.6</v>
      </c>
      <c r="J637" s="41">
        <f>IF(Source!BC319&lt;&gt; 0, Source!BC319, 1)</f>
        <v>9.84</v>
      </c>
      <c r="K637" s="42">
        <f>Source!P319</f>
        <v>112664.06</v>
      </c>
      <c r="Q637">
        <f>Source!X318</f>
        <v>0</v>
      </c>
      <c r="R637">
        <f>Source!X319</f>
        <v>0</v>
      </c>
      <c r="S637">
        <f>Source!Y318</f>
        <v>0</v>
      </c>
      <c r="T637">
        <f>Source!Y319</f>
        <v>0</v>
      </c>
      <c r="U637">
        <f>ROUND((175/100)*ROUND(Source!R318, 2), 2)</f>
        <v>0</v>
      </c>
      <c r="V637">
        <f>ROUND((0/100)*ROUND(Source!R319, 2), 2)</f>
        <v>0</v>
      </c>
      <c r="AC637">
        <v>3</v>
      </c>
    </row>
    <row r="638" spans="1:29" ht="14" x14ac:dyDescent="0.25">
      <c r="C638" s="44" t="s">
        <v>1376</v>
      </c>
      <c r="H638" s="68">
        <f>I637+0</f>
        <v>11449.6</v>
      </c>
      <c r="I638" s="68"/>
      <c r="J638" s="68">
        <f>K637+0</f>
        <v>112664.06</v>
      </c>
      <c r="K638" s="68"/>
      <c r="O638" s="45">
        <f>I637+0</f>
        <v>11449.6</v>
      </c>
      <c r="P638" s="45">
        <f>K637+0</f>
        <v>112664.06</v>
      </c>
    </row>
    <row r="640" spans="1:29" ht="28" x14ac:dyDescent="0.25">
      <c r="A640" s="31">
        <v>78</v>
      </c>
      <c r="B640" s="31" t="str">
        <f>Source!F320</f>
        <v>4.8-334-5</v>
      </c>
      <c r="C640" s="31" t="s">
        <v>447</v>
      </c>
      <c r="D640" s="33" t="str">
        <f>Source!H320</f>
        <v>100 шт.</v>
      </c>
      <c r="E640" s="32">
        <f>Source!I320</f>
        <v>1.28</v>
      </c>
      <c r="F640" s="35"/>
      <c r="G640" s="34"/>
      <c r="H640" s="32"/>
      <c r="I640" s="35"/>
      <c r="J640" s="32"/>
      <c r="K640" s="35"/>
      <c r="Q640">
        <f>Source!X320</f>
        <v>215.96</v>
      </c>
      <c r="R640">
        <f>Source!X321</f>
        <v>12169.4</v>
      </c>
      <c r="S640">
        <f>Source!Y320</f>
        <v>113.55</v>
      </c>
      <c r="T640">
        <f>Source!Y321</f>
        <v>6398.34</v>
      </c>
      <c r="U640">
        <f>ROUND((175/100)*ROUND(Source!R320, 2), 2)</f>
        <v>0.18</v>
      </c>
      <c r="V640">
        <f>ROUND((0/100)*ROUND(Source!R321, 2), 2)</f>
        <v>0</v>
      </c>
      <c r="AC640">
        <v>0</v>
      </c>
    </row>
    <row r="641" spans="1:29" x14ac:dyDescent="0.25">
      <c r="C641" s="36" t="str">
        <f>"Объем: "&amp;Source!I320&amp;"=(62+"&amp;"64+"&amp;"2)/"&amp;"100"</f>
        <v>Объем: 1,28=(62+64+2)/100</v>
      </c>
    </row>
    <row r="642" spans="1:29" ht="14.5" x14ac:dyDescent="0.25">
      <c r="A642" s="31"/>
      <c r="B642" s="31"/>
      <c r="C642" s="31" t="s">
        <v>1365</v>
      </c>
      <c r="D642" s="33"/>
      <c r="E642" s="32"/>
      <c r="F642" s="35">
        <f>Source!AO320</f>
        <v>138.38</v>
      </c>
      <c r="G642" s="37" t="s">
        <v>175</v>
      </c>
      <c r="H642" s="32">
        <f>Source!AV321</f>
        <v>1.0469999999999999</v>
      </c>
      <c r="I642" s="35">
        <f>Source!S320</f>
        <v>222.54</v>
      </c>
      <c r="J642" s="32">
        <f>IF(Source!BA321&lt;&gt; 0, Source!BA321, 1)</f>
        <v>56.35</v>
      </c>
      <c r="K642" s="35">
        <f>Source!S321</f>
        <v>12540.13</v>
      </c>
    </row>
    <row r="643" spans="1:29" ht="14.5" x14ac:dyDescent="0.25">
      <c r="A643" s="31"/>
      <c r="B643" s="31"/>
      <c r="C643" s="31" t="s">
        <v>1367</v>
      </c>
      <c r="D643" s="33"/>
      <c r="E643" s="32"/>
      <c r="F643" s="35">
        <f>Source!AM320</f>
        <v>0.42</v>
      </c>
      <c r="G643" s="37" t="s">
        <v>175</v>
      </c>
      <c r="H643" s="32">
        <f>Source!AV321</f>
        <v>1.0469999999999999</v>
      </c>
      <c r="I643" s="35">
        <f>Source!Q320</f>
        <v>0.68</v>
      </c>
      <c r="J643" s="32">
        <f>IF(Source!BB321&lt;&gt; 0, Source!BB321, 1)</f>
        <v>16.88</v>
      </c>
      <c r="K643" s="35">
        <f>Source!Q321</f>
        <v>11.48</v>
      </c>
    </row>
    <row r="644" spans="1:29" ht="14.5" x14ac:dyDescent="0.25">
      <c r="A644" s="31"/>
      <c r="B644" s="31"/>
      <c r="C644" s="31" t="s">
        <v>1368</v>
      </c>
      <c r="D644" s="33"/>
      <c r="E644" s="32"/>
      <c r="F644" s="35">
        <f>Source!AN320</f>
        <v>0.06</v>
      </c>
      <c r="G644" s="37" t="s">
        <v>175</v>
      </c>
      <c r="H644" s="32">
        <f>Source!AV321</f>
        <v>1.0469999999999999</v>
      </c>
      <c r="I644" s="38">
        <f>Source!R320</f>
        <v>0.1</v>
      </c>
      <c r="J644" s="32">
        <f>IF(Source!BS321&lt;&gt; 0, Source!BS321, 1)</f>
        <v>56.35</v>
      </c>
      <c r="K644" s="38">
        <f>Source!R321</f>
        <v>5.64</v>
      </c>
    </row>
    <row r="645" spans="1:29" ht="14.5" x14ac:dyDescent="0.25">
      <c r="A645" s="31"/>
      <c r="B645" s="31"/>
      <c r="C645" s="31" t="s">
        <v>1369</v>
      </c>
      <c r="D645" s="33" t="s">
        <v>1370</v>
      </c>
      <c r="E645" s="32">
        <f>Source!BZ321</f>
        <v>97</v>
      </c>
      <c r="F645" s="35"/>
      <c r="G645" s="34"/>
      <c r="H645" s="32"/>
      <c r="I645" s="35">
        <f>SUM(Q640:Q644)</f>
        <v>215.96</v>
      </c>
      <c r="J645" s="32">
        <f>Source!AT321</f>
        <v>97</v>
      </c>
      <c r="K645" s="35">
        <f>SUM(R640:R644)</f>
        <v>12169.4</v>
      </c>
    </row>
    <row r="646" spans="1:29" ht="14.5" x14ac:dyDescent="0.25">
      <c r="A646" s="31"/>
      <c r="B646" s="31"/>
      <c r="C646" s="31" t="s">
        <v>1371</v>
      </c>
      <c r="D646" s="33" t="s">
        <v>1370</v>
      </c>
      <c r="E646" s="32">
        <f>Source!CA321</f>
        <v>51</v>
      </c>
      <c r="F646" s="35"/>
      <c r="G646" s="34"/>
      <c r="H646" s="32"/>
      <c r="I646" s="35">
        <f>SUM(S640:S645)</f>
        <v>113.55</v>
      </c>
      <c r="J646" s="32">
        <f>Source!AU321</f>
        <v>51</v>
      </c>
      <c r="K646" s="35">
        <f>SUM(T640:T645)</f>
        <v>6398.34</v>
      </c>
    </row>
    <row r="647" spans="1:29" ht="14.5" x14ac:dyDescent="0.25">
      <c r="A647" s="39"/>
      <c r="B647" s="39"/>
      <c r="C647" s="39" t="s">
        <v>1372</v>
      </c>
      <c r="D647" s="40" t="s">
        <v>1373</v>
      </c>
      <c r="E647" s="41">
        <f>Source!AQ320</f>
        <v>12.38</v>
      </c>
      <c r="F647" s="42"/>
      <c r="G647" s="43" t="s">
        <v>175</v>
      </c>
      <c r="H647" s="41">
        <f>Source!AV321</f>
        <v>1.0469999999999999</v>
      </c>
      <c r="I647" s="42">
        <f>Source!U320</f>
        <v>19.909416959999998</v>
      </c>
      <c r="J647" s="41"/>
      <c r="K647" s="42"/>
    </row>
    <row r="648" spans="1:29" ht="14" x14ac:dyDescent="0.25">
      <c r="C648" s="44" t="s">
        <v>1374</v>
      </c>
      <c r="H648" s="68">
        <f>I642+I643+I645+I646+0-0-0</f>
        <v>552.73</v>
      </c>
      <c r="I648" s="68"/>
      <c r="J648" s="68">
        <f>K642+K643+K645+K646+0-0-0</f>
        <v>31119.35</v>
      </c>
      <c r="K648" s="68"/>
    </row>
    <row r="649" spans="1:29" ht="14" hidden="1" x14ac:dyDescent="0.25">
      <c r="C649" s="44" t="s">
        <v>1375</v>
      </c>
      <c r="H649" s="65">
        <f>0+0</f>
        <v>0</v>
      </c>
      <c r="I649" s="65"/>
      <c r="J649" s="65">
        <f>0+0</f>
        <v>0</v>
      </c>
      <c r="K649" s="65"/>
    </row>
    <row r="650" spans="1:29" ht="14" x14ac:dyDescent="0.25">
      <c r="C650" s="44" t="s">
        <v>1376</v>
      </c>
      <c r="H650" s="65">
        <f>I642+I643+I645+I646+0</f>
        <v>552.73</v>
      </c>
      <c r="I650" s="65"/>
      <c r="J650" s="65">
        <f>K642+K643+K645+K646+0</f>
        <v>31119.35</v>
      </c>
      <c r="K650" s="65"/>
      <c r="O650" s="45">
        <f>I642+I643+I645+I646+0</f>
        <v>552.73</v>
      </c>
      <c r="P650" s="45">
        <f>K642+K643+K645+K646+0</f>
        <v>31119.35</v>
      </c>
    </row>
    <row r="652" spans="1:29" ht="41" x14ac:dyDescent="0.25">
      <c r="A652" s="39">
        <v>79</v>
      </c>
      <c r="B652" s="39" t="str">
        <f>Source!F324</f>
        <v>КА, п.32</v>
      </c>
      <c r="C652" s="39" t="s">
        <v>1415</v>
      </c>
      <c r="D652" s="40" t="str">
        <f>Source!H324</f>
        <v>ШТ</v>
      </c>
      <c r="E652" s="41">
        <f>Source!I324</f>
        <v>62</v>
      </c>
      <c r="F652" s="42">
        <f>Source!AL324</f>
        <v>21.69</v>
      </c>
      <c r="G652" s="43" t="s">
        <v>3</v>
      </c>
      <c r="H652" s="41">
        <f>Source!AW325</f>
        <v>1</v>
      </c>
      <c r="I652" s="42">
        <f>Source!P324</f>
        <v>1344.78</v>
      </c>
      <c r="J652" s="41">
        <f>IF(Source!BC325&lt;&gt; 0, Source!BC325, 1)</f>
        <v>9.84</v>
      </c>
      <c r="K652" s="42">
        <f>Source!P325</f>
        <v>13232.64</v>
      </c>
      <c r="Q652">
        <f>Source!X324</f>
        <v>0</v>
      </c>
      <c r="R652">
        <f>Source!X325</f>
        <v>0</v>
      </c>
      <c r="S652">
        <f>Source!Y324</f>
        <v>0</v>
      </c>
      <c r="T652">
        <f>Source!Y325</f>
        <v>0</v>
      </c>
      <c r="U652">
        <f>ROUND((175/100)*ROUND(Source!R324, 2), 2)</f>
        <v>0</v>
      </c>
      <c r="V652">
        <f>ROUND((0/100)*ROUND(Source!R325, 2), 2)</f>
        <v>0</v>
      </c>
      <c r="AC652">
        <v>3</v>
      </c>
    </row>
    <row r="653" spans="1:29" ht="14" x14ac:dyDescent="0.25">
      <c r="C653" s="44" t="s">
        <v>1376</v>
      </c>
      <c r="H653" s="68">
        <f>I652+0</f>
        <v>1344.78</v>
      </c>
      <c r="I653" s="68"/>
      <c r="J653" s="68">
        <f>K652+0</f>
        <v>13232.64</v>
      </c>
      <c r="K653" s="68"/>
      <c r="O653" s="45">
        <f>I652+0</f>
        <v>1344.78</v>
      </c>
      <c r="P653" s="45">
        <f>K652+0</f>
        <v>13232.64</v>
      </c>
    </row>
    <row r="655" spans="1:29" ht="55" x14ac:dyDescent="0.25">
      <c r="A655" s="39">
        <v>80</v>
      </c>
      <c r="B655" s="39" t="str">
        <f>Source!F326</f>
        <v>КА, п.33</v>
      </c>
      <c r="C655" s="39" t="s">
        <v>1416</v>
      </c>
      <c r="D655" s="40" t="str">
        <f>Source!H326</f>
        <v>ШТ</v>
      </c>
      <c r="E655" s="41">
        <f>Source!I326</f>
        <v>64</v>
      </c>
      <c r="F655" s="42">
        <f>Source!AL326</f>
        <v>11.13</v>
      </c>
      <c r="G655" s="43" t="s">
        <v>3</v>
      </c>
      <c r="H655" s="41">
        <f>Source!AW327</f>
        <v>1</v>
      </c>
      <c r="I655" s="42">
        <f>Source!P326</f>
        <v>712.32</v>
      </c>
      <c r="J655" s="41">
        <f>IF(Source!BC327&lt;&gt; 0, Source!BC327, 1)</f>
        <v>9.84</v>
      </c>
      <c r="K655" s="42">
        <f>Source!P327</f>
        <v>7009.23</v>
      </c>
      <c r="Q655">
        <f>Source!X326</f>
        <v>0</v>
      </c>
      <c r="R655">
        <f>Source!X327</f>
        <v>0</v>
      </c>
      <c r="S655">
        <f>Source!Y326</f>
        <v>0</v>
      </c>
      <c r="T655">
        <f>Source!Y327</f>
        <v>0</v>
      </c>
      <c r="U655">
        <f>ROUND((175/100)*ROUND(Source!R326, 2), 2)</f>
        <v>0</v>
      </c>
      <c r="V655">
        <f>ROUND((0/100)*ROUND(Source!R327, 2), 2)</f>
        <v>0</v>
      </c>
      <c r="AC655">
        <v>3</v>
      </c>
    </row>
    <row r="656" spans="1:29" ht="14" x14ac:dyDescent="0.25">
      <c r="C656" s="44" t="s">
        <v>1376</v>
      </c>
      <c r="H656" s="68">
        <f>I655+0</f>
        <v>712.32</v>
      </c>
      <c r="I656" s="68"/>
      <c r="J656" s="68">
        <f>K655+0</f>
        <v>7009.23</v>
      </c>
      <c r="K656" s="68"/>
      <c r="O656" s="45">
        <f>I655+0</f>
        <v>712.32</v>
      </c>
      <c r="P656" s="45">
        <f>K655+0</f>
        <v>7009.23</v>
      </c>
    </row>
    <row r="658" spans="1:29" ht="55" x14ac:dyDescent="0.25">
      <c r="A658" s="39">
        <v>81</v>
      </c>
      <c r="B658" s="39" t="str">
        <f>Source!F328</f>
        <v>КА, п.34</v>
      </c>
      <c r="C658" s="39" t="s">
        <v>1417</v>
      </c>
      <c r="D658" s="40" t="str">
        <f>Source!H328</f>
        <v>ШТ</v>
      </c>
      <c r="E658" s="41">
        <f>Source!I328</f>
        <v>2</v>
      </c>
      <c r="F658" s="42">
        <f>Source!AL328</f>
        <v>6.29</v>
      </c>
      <c r="G658" s="43" t="s">
        <v>3</v>
      </c>
      <c r="H658" s="41">
        <f>Source!AW329</f>
        <v>1</v>
      </c>
      <c r="I658" s="42">
        <f>Source!P328</f>
        <v>12.58</v>
      </c>
      <c r="J658" s="41">
        <f>IF(Source!BC329&lt;&gt; 0, Source!BC329, 1)</f>
        <v>9.84</v>
      </c>
      <c r="K658" s="42">
        <f>Source!P329</f>
        <v>123.79</v>
      </c>
      <c r="Q658">
        <f>Source!X328</f>
        <v>0</v>
      </c>
      <c r="R658">
        <f>Source!X329</f>
        <v>0</v>
      </c>
      <c r="S658">
        <f>Source!Y328</f>
        <v>0</v>
      </c>
      <c r="T658">
        <f>Source!Y329</f>
        <v>0</v>
      </c>
      <c r="U658">
        <f>ROUND((175/100)*ROUND(Source!R328, 2), 2)</f>
        <v>0</v>
      </c>
      <c r="V658">
        <f>ROUND((0/100)*ROUND(Source!R329, 2), 2)</f>
        <v>0</v>
      </c>
      <c r="AC658">
        <v>3</v>
      </c>
    </row>
    <row r="659" spans="1:29" ht="14" x14ac:dyDescent="0.25">
      <c r="C659" s="44" t="s">
        <v>1376</v>
      </c>
      <c r="H659" s="68">
        <f>I658+0</f>
        <v>12.58</v>
      </c>
      <c r="I659" s="68"/>
      <c r="J659" s="68">
        <f>K658+0</f>
        <v>123.79</v>
      </c>
      <c r="K659" s="68"/>
      <c r="O659" s="45">
        <f>I658+0</f>
        <v>12.58</v>
      </c>
      <c r="P659" s="45">
        <f>K658+0</f>
        <v>123.79</v>
      </c>
    </row>
    <row r="661" spans="1:29" ht="28" x14ac:dyDescent="0.25">
      <c r="A661" s="31">
        <v>82</v>
      </c>
      <c r="B661" s="31" t="str">
        <f>Source!F330</f>
        <v>4.8-334-6</v>
      </c>
      <c r="C661" s="31" t="s">
        <v>463</v>
      </c>
      <c r="D661" s="33" t="str">
        <f>Source!H330</f>
        <v>100 шт.</v>
      </c>
      <c r="E661" s="32">
        <f>Source!I330</f>
        <v>0.62</v>
      </c>
      <c r="F661" s="35"/>
      <c r="G661" s="34"/>
      <c r="H661" s="32"/>
      <c r="I661" s="35"/>
      <c r="J661" s="32"/>
      <c r="K661" s="35"/>
      <c r="Q661">
        <f>Source!X330</f>
        <v>59.82</v>
      </c>
      <c r="R661">
        <f>Source!X331</f>
        <v>3370.86</v>
      </c>
      <c r="S661">
        <f>Source!Y330</f>
        <v>31.45</v>
      </c>
      <c r="T661">
        <f>Source!Y331</f>
        <v>1772.31</v>
      </c>
      <c r="U661">
        <f>ROUND((175/100)*ROUND(Source!R330, 2), 2)</f>
        <v>0.09</v>
      </c>
      <c r="V661">
        <f>ROUND((0/100)*ROUND(Source!R331, 2), 2)</f>
        <v>0</v>
      </c>
      <c r="AC661">
        <v>0</v>
      </c>
    </row>
    <row r="662" spans="1:29" x14ac:dyDescent="0.25">
      <c r="C662" s="36" t="str">
        <f>"Объем: "&amp;Source!I330&amp;"=(31+"&amp;"31)/"&amp;"100"</f>
        <v>Объем: 0,62=(31+31)/100</v>
      </c>
    </row>
    <row r="663" spans="1:29" ht="14.5" x14ac:dyDescent="0.25">
      <c r="A663" s="31"/>
      <c r="B663" s="31"/>
      <c r="C663" s="31" t="s">
        <v>1365</v>
      </c>
      <c r="D663" s="33"/>
      <c r="E663" s="32"/>
      <c r="F663" s="35">
        <f>Source!AO330</f>
        <v>79.099999999999994</v>
      </c>
      <c r="G663" s="37" t="s">
        <v>175</v>
      </c>
      <c r="H663" s="32">
        <f>Source!AV331</f>
        <v>1.0469999999999999</v>
      </c>
      <c r="I663" s="35">
        <f>Source!S330</f>
        <v>61.62</v>
      </c>
      <c r="J663" s="32">
        <f>IF(Source!BA331&lt;&gt; 0, Source!BA331, 1)</f>
        <v>56.35</v>
      </c>
      <c r="K663" s="35">
        <f>Source!S331</f>
        <v>3472.29</v>
      </c>
    </row>
    <row r="664" spans="1:29" ht="14.5" x14ac:dyDescent="0.25">
      <c r="A664" s="31"/>
      <c r="B664" s="31"/>
      <c r="C664" s="31" t="s">
        <v>1367</v>
      </c>
      <c r="D664" s="33"/>
      <c r="E664" s="32"/>
      <c r="F664" s="35">
        <f>Source!AM330</f>
        <v>1.47</v>
      </c>
      <c r="G664" s="37" t="s">
        <v>175</v>
      </c>
      <c r="H664" s="32">
        <f>Source!AV331</f>
        <v>1.0469999999999999</v>
      </c>
      <c r="I664" s="35">
        <f>Source!Q330</f>
        <v>1.1499999999999999</v>
      </c>
      <c r="J664" s="32">
        <f>IF(Source!BB331&lt;&gt; 0, Source!BB331, 1)</f>
        <v>11.85</v>
      </c>
      <c r="K664" s="35">
        <f>Source!Q331</f>
        <v>13.63</v>
      </c>
    </row>
    <row r="665" spans="1:29" ht="14.5" x14ac:dyDescent="0.25">
      <c r="A665" s="31"/>
      <c r="B665" s="31"/>
      <c r="C665" s="31" t="s">
        <v>1368</v>
      </c>
      <c r="D665" s="33"/>
      <c r="E665" s="32"/>
      <c r="F665" s="35">
        <f>Source!AN330</f>
        <v>0.06</v>
      </c>
      <c r="G665" s="37" t="s">
        <v>175</v>
      </c>
      <c r="H665" s="32">
        <f>Source!AV331</f>
        <v>1.0469999999999999</v>
      </c>
      <c r="I665" s="38">
        <f>Source!R330</f>
        <v>0.05</v>
      </c>
      <c r="J665" s="32">
        <f>IF(Source!BS331&lt;&gt; 0, Source!BS331, 1)</f>
        <v>56.35</v>
      </c>
      <c r="K665" s="38">
        <f>Source!R331</f>
        <v>2.82</v>
      </c>
    </row>
    <row r="666" spans="1:29" ht="14.5" x14ac:dyDescent="0.25">
      <c r="A666" s="31"/>
      <c r="B666" s="31"/>
      <c r="C666" s="31" t="s">
        <v>1369</v>
      </c>
      <c r="D666" s="33" t="s">
        <v>1370</v>
      </c>
      <c r="E666" s="32">
        <f>Source!BZ331</f>
        <v>97</v>
      </c>
      <c r="F666" s="35"/>
      <c r="G666" s="34"/>
      <c r="H666" s="32"/>
      <c r="I666" s="35">
        <f>SUM(Q661:Q665)</f>
        <v>59.82</v>
      </c>
      <c r="J666" s="32">
        <f>Source!AT331</f>
        <v>97</v>
      </c>
      <c r="K666" s="35">
        <f>SUM(R661:R665)</f>
        <v>3370.86</v>
      </c>
    </row>
    <row r="667" spans="1:29" ht="14.5" x14ac:dyDescent="0.25">
      <c r="A667" s="31"/>
      <c r="B667" s="31"/>
      <c r="C667" s="31" t="s">
        <v>1371</v>
      </c>
      <c r="D667" s="33" t="s">
        <v>1370</v>
      </c>
      <c r="E667" s="32">
        <f>Source!CA331</f>
        <v>51</v>
      </c>
      <c r="F667" s="35"/>
      <c r="G667" s="34"/>
      <c r="H667" s="32"/>
      <c r="I667" s="35">
        <f>SUM(S661:S666)</f>
        <v>31.45</v>
      </c>
      <c r="J667" s="32">
        <f>Source!AU331</f>
        <v>51</v>
      </c>
      <c r="K667" s="35">
        <f>SUM(T661:T666)</f>
        <v>1772.31</v>
      </c>
    </row>
    <row r="668" spans="1:29" ht="14.5" x14ac:dyDescent="0.25">
      <c r="A668" s="39"/>
      <c r="B668" s="39"/>
      <c r="C668" s="39" t="s">
        <v>1372</v>
      </c>
      <c r="D668" s="40" t="s">
        <v>1373</v>
      </c>
      <c r="E668" s="41">
        <f>Source!AQ330</f>
        <v>7.08</v>
      </c>
      <c r="F668" s="42"/>
      <c r="G668" s="43" t="s">
        <v>175</v>
      </c>
      <c r="H668" s="41">
        <f>Source!AV331</f>
        <v>1.0469999999999999</v>
      </c>
      <c r="I668" s="42">
        <f>Source!U330</f>
        <v>5.5150934400000002</v>
      </c>
      <c r="J668" s="41"/>
      <c r="K668" s="42"/>
    </row>
    <row r="669" spans="1:29" ht="14" x14ac:dyDescent="0.25">
      <c r="C669" s="44" t="s">
        <v>1374</v>
      </c>
      <c r="H669" s="68">
        <f>I663+I664+I666+I667+0-0-0</f>
        <v>154.04</v>
      </c>
      <c r="I669" s="68"/>
      <c r="J669" s="68">
        <f>K663+K664+K666+K667+0-0-0</f>
        <v>8629.09</v>
      </c>
      <c r="K669" s="68"/>
    </row>
    <row r="670" spans="1:29" ht="14" hidden="1" x14ac:dyDescent="0.25">
      <c r="C670" s="44" t="s">
        <v>1375</v>
      </c>
      <c r="H670" s="65">
        <f>0+0</f>
        <v>0</v>
      </c>
      <c r="I670" s="65"/>
      <c r="J670" s="65">
        <f>0+0</f>
        <v>0</v>
      </c>
      <c r="K670" s="65"/>
    </row>
    <row r="671" spans="1:29" ht="14" x14ac:dyDescent="0.25">
      <c r="C671" s="44" t="s">
        <v>1376</v>
      </c>
      <c r="H671" s="65">
        <f>I663+I664+I666+I667+0</f>
        <v>154.04</v>
      </c>
      <c r="I671" s="65"/>
      <c r="J671" s="65">
        <f>K663+K664+K666+K667+0</f>
        <v>8629.09</v>
      </c>
      <c r="K671" s="65"/>
      <c r="O671" s="45">
        <f>I663+I664+I666+I667+0</f>
        <v>154.04</v>
      </c>
      <c r="P671" s="45">
        <f>K663+K664+K666+K667+0</f>
        <v>8629.09</v>
      </c>
    </row>
    <row r="673" spans="1:29" ht="42" x14ac:dyDescent="0.25">
      <c r="A673" s="39">
        <v>83</v>
      </c>
      <c r="B673" s="39" t="str">
        <f>Source!F332</f>
        <v>1.1-1-2900</v>
      </c>
      <c r="C673" s="39" t="s">
        <v>467</v>
      </c>
      <c r="D673" s="40" t="str">
        <f>Source!H332</f>
        <v>шт.</v>
      </c>
      <c r="E673" s="41">
        <f>Source!I332</f>
        <v>31</v>
      </c>
      <c r="F673" s="42">
        <f>Source!AL332</f>
        <v>10.4</v>
      </c>
      <c r="G673" s="43" t="s">
        <v>3</v>
      </c>
      <c r="H673" s="41">
        <f>Source!AW333</f>
        <v>1</v>
      </c>
      <c r="I673" s="42">
        <f>Source!P332</f>
        <v>322.39999999999998</v>
      </c>
      <c r="J673" s="41">
        <f>IF(Source!BC333&lt;&gt; 0, Source!BC333, 1)</f>
        <v>17.170000000000002</v>
      </c>
      <c r="K673" s="42">
        <f>Source!P333</f>
        <v>5535.61</v>
      </c>
      <c r="Q673">
        <f>Source!X332</f>
        <v>0</v>
      </c>
      <c r="R673">
        <f>Source!X333</f>
        <v>0</v>
      </c>
      <c r="S673">
        <f>Source!Y332</f>
        <v>0</v>
      </c>
      <c r="T673">
        <f>Source!Y333</f>
        <v>0</v>
      </c>
      <c r="U673">
        <f>ROUND((175/100)*ROUND(Source!R332, 2), 2)</f>
        <v>0</v>
      </c>
      <c r="V673">
        <f>ROUND((0/100)*ROUND(Source!R333, 2), 2)</f>
        <v>0</v>
      </c>
      <c r="AC673">
        <v>3</v>
      </c>
    </row>
    <row r="674" spans="1:29" ht="14" x14ac:dyDescent="0.25">
      <c r="C674" s="44" t="s">
        <v>1376</v>
      </c>
      <c r="H674" s="68">
        <f>I673+0</f>
        <v>322.39999999999998</v>
      </c>
      <c r="I674" s="68"/>
      <c r="J674" s="68">
        <f>K673+0</f>
        <v>5535.61</v>
      </c>
      <c r="K674" s="68"/>
      <c r="O674" s="45">
        <f>I673+0</f>
        <v>322.39999999999998</v>
      </c>
      <c r="P674" s="45">
        <f>K673+0</f>
        <v>5535.61</v>
      </c>
    </row>
    <row r="676" spans="1:29" ht="42" x14ac:dyDescent="0.25">
      <c r="A676" s="39">
        <v>84</v>
      </c>
      <c r="B676" s="39" t="str">
        <f>Source!F334</f>
        <v>1.1-1-2901</v>
      </c>
      <c r="C676" s="39" t="s">
        <v>474</v>
      </c>
      <c r="D676" s="40" t="str">
        <f>Source!H334</f>
        <v>шт.</v>
      </c>
      <c r="E676" s="41">
        <f>Source!I334</f>
        <v>31</v>
      </c>
      <c r="F676" s="42">
        <f>Source!AL334</f>
        <v>17.13</v>
      </c>
      <c r="G676" s="43" t="s">
        <v>3</v>
      </c>
      <c r="H676" s="41">
        <f>Source!AW335</f>
        <v>1</v>
      </c>
      <c r="I676" s="42">
        <f>Source!P334</f>
        <v>531.03</v>
      </c>
      <c r="J676" s="41">
        <f>IF(Source!BC335&lt;&gt; 0, Source!BC335, 1)</f>
        <v>15.06</v>
      </c>
      <c r="K676" s="42">
        <f>Source!P335</f>
        <v>7997.31</v>
      </c>
      <c r="Q676">
        <f>Source!X334</f>
        <v>0</v>
      </c>
      <c r="R676">
        <f>Source!X335</f>
        <v>0</v>
      </c>
      <c r="S676">
        <f>Source!Y334</f>
        <v>0</v>
      </c>
      <c r="T676">
        <f>Source!Y335</f>
        <v>0</v>
      </c>
      <c r="U676">
        <f>ROUND((175/100)*ROUND(Source!R334, 2), 2)</f>
        <v>0</v>
      </c>
      <c r="V676">
        <f>ROUND((0/100)*ROUND(Source!R335, 2), 2)</f>
        <v>0</v>
      </c>
      <c r="AC676">
        <v>3</v>
      </c>
    </row>
    <row r="677" spans="1:29" ht="14" x14ac:dyDescent="0.25">
      <c r="C677" s="44" t="s">
        <v>1376</v>
      </c>
      <c r="H677" s="68">
        <f>I676+0</f>
        <v>531.03</v>
      </c>
      <c r="I677" s="68"/>
      <c r="J677" s="68">
        <f>K676+0</f>
        <v>7997.31</v>
      </c>
      <c r="K677" s="68"/>
      <c r="O677" s="45">
        <f>I676+0</f>
        <v>531.03</v>
      </c>
      <c r="P677" s="45">
        <f>K676+0</f>
        <v>7997.31</v>
      </c>
    </row>
    <row r="679" spans="1:29" ht="41" x14ac:dyDescent="0.25">
      <c r="A679" s="39">
        <v>85</v>
      </c>
      <c r="B679" s="39" t="str">
        <f>Source!F336</f>
        <v>КА, п.35</v>
      </c>
      <c r="C679" s="39" t="s">
        <v>1418</v>
      </c>
      <c r="D679" s="40" t="str">
        <f>Source!H336</f>
        <v>ШТ</v>
      </c>
      <c r="E679" s="41">
        <f>Source!I336</f>
        <v>33</v>
      </c>
      <c r="F679" s="42">
        <f>Source!AL336</f>
        <v>12.07</v>
      </c>
      <c r="G679" s="43" t="s">
        <v>3</v>
      </c>
      <c r="H679" s="41">
        <f>Source!AW337</f>
        <v>1</v>
      </c>
      <c r="I679" s="42">
        <f>Source!P336</f>
        <v>398.31</v>
      </c>
      <c r="J679" s="41">
        <f>IF(Source!BC337&lt;&gt; 0, Source!BC337, 1)</f>
        <v>9.84</v>
      </c>
      <c r="K679" s="42">
        <f>Source!P337</f>
        <v>3919.37</v>
      </c>
      <c r="Q679">
        <f>Source!X336</f>
        <v>0</v>
      </c>
      <c r="R679">
        <f>Source!X337</f>
        <v>0</v>
      </c>
      <c r="S679">
        <f>Source!Y336</f>
        <v>0</v>
      </c>
      <c r="T679">
        <f>Source!Y337</f>
        <v>0</v>
      </c>
      <c r="U679">
        <f>ROUND((175/100)*ROUND(Source!R336, 2), 2)</f>
        <v>0</v>
      </c>
      <c r="V679">
        <f>ROUND((0/100)*ROUND(Source!R337, 2), 2)</f>
        <v>0</v>
      </c>
      <c r="AC679">
        <v>3</v>
      </c>
    </row>
    <row r="680" spans="1:29" ht="14" x14ac:dyDescent="0.25">
      <c r="C680" s="44" t="s">
        <v>1376</v>
      </c>
      <c r="H680" s="68">
        <f>I679+0</f>
        <v>398.31</v>
      </c>
      <c r="I680" s="68"/>
      <c r="J680" s="68">
        <f>K679+0</f>
        <v>3919.37</v>
      </c>
      <c r="K680" s="68"/>
      <c r="O680" s="45">
        <f>I679+0</f>
        <v>398.31</v>
      </c>
      <c r="P680" s="45">
        <f>K679+0</f>
        <v>3919.37</v>
      </c>
    </row>
    <row r="682" spans="1:29" ht="28" x14ac:dyDescent="0.25">
      <c r="A682" s="31">
        <v>86</v>
      </c>
      <c r="B682" s="31" t="str">
        <f>Source!F338</f>
        <v>4.8-334-5</v>
      </c>
      <c r="C682" s="31" t="s">
        <v>447</v>
      </c>
      <c r="D682" s="33" t="str">
        <f>Source!H338</f>
        <v>100 шт.</v>
      </c>
      <c r="E682" s="32">
        <f>Source!I338</f>
        <v>1.26</v>
      </c>
      <c r="F682" s="35"/>
      <c r="G682" s="34"/>
      <c r="H682" s="32"/>
      <c r="I682" s="35"/>
      <c r="J682" s="32"/>
      <c r="K682" s="35"/>
      <c r="Q682">
        <f>Source!X338</f>
        <v>212.58</v>
      </c>
      <c r="R682">
        <f>Source!X339</f>
        <v>11978.63</v>
      </c>
      <c r="S682">
        <f>Source!Y338</f>
        <v>111.77</v>
      </c>
      <c r="T682">
        <f>Source!Y339</f>
        <v>6298.04</v>
      </c>
      <c r="U682">
        <f>ROUND((175/100)*ROUND(Source!R338, 2), 2)</f>
        <v>0.16</v>
      </c>
      <c r="V682">
        <f>ROUND((0/100)*ROUND(Source!R339, 2), 2)</f>
        <v>0</v>
      </c>
      <c r="AC682">
        <v>0</v>
      </c>
    </row>
    <row r="683" spans="1:29" x14ac:dyDescent="0.25">
      <c r="C683" s="36" t="str">
        <f>"Объем: "&amp;Source!I338&amp;"=126/"&amp;"100"</f>
        <v>Объем: 1,26=126/100</v>
      </c>
    </row>
    <row r="684" spans="1:29" ht="14.5" x14ac:dyDescent="0.25">
      <c r="A684" s="31"/>
      <c r="B684" s="31"/>
      <c r="C684" s="31" t="s">
        <v>1365</v>
      </c>
      <c r="D684" s="33"/>
      <c r="E684" s="32"/>
      <c r="F684" s="35">
        <f>Source!AO338</f>
        <v>138.38</v>
      </c>
      <c r="G684" s="37" t="s">
        <v>175</v>
      </c>
      <c r="H684" s="32">
        <f>Source!AV339</f>
        <v>1.0469999999999999</v>
      </c>
      <c r="I684" s="35">
        <f>Source!S338</f>
        <v>219.06</v>
      </c>
      <c r="J684" s="32">
        <f>IF(Source!BA339&lt;&gt; 0, Source!BA339, 1)</f>
        <v>56.35</v>
      </c>
      <c r="K684" s="35">
        <f>Source!S339</f>
        <v>12344.03</v>
      </c>
    </row>
    <row r="685" spans="1:29" ht="14.5" x14ac:dyDescent="0.25">
      <c r="A685" s="31"/>
      <c r="B685" s="31"/>
      <c r="C685" s="31" t="s">
        <v>1367</v>
      </c>
      <c r="D685" s="33"/>
      <c r="E685" s="32"/>
      <c r="F685" s="35">
        <f>Source!AM338</f>
        <v>0.42</v>
      </c>
      <c r="G685" s="37" t="s">
        <v>175</v>
      </c>
      <c r="H685" s="32">
        <f>Source!AV339</f>
        <v>1.0469999999999999</v>
      </c>
      <c r="I685" s="35">
        <f>Source!Q338</f>
        <v>0.66</v>
      </c>
      <c r="J685" s="32">
        <f>IF(Source!BB339&lt;&gt; 0, Source!BB339, 1)</f>
        <v>16.88</v>
      </c>
      <c r="K685" s="35">
        <f>Source!Q339</f>
        <v>11.14</v>
      </c>
    </row>
    <row r="686" spans="1:29" ht="14.5" x14ac:dyDescent="0.25">
      <c r="A686" s="31"/>
      <c r="B686" s="31"/>
      <c r="C686" s="31" t="s">
        <v>1368</v>
      </c>
      <c r="D686" s="33"/>
      <c r="E686" s="32"/>
      <c r="F686" s="35">
        <f>Source!AN338</f>
        <v>0.06</v>
      </c>
      <c r="G686" s="37" t="s">
        <v>175</v>
      </c>
      <c r="H686" s="32">
        <f>Source!AV339</f>
        <v>1.0469999999999999</v>
      </c>
      <c r="I686" s="38">
        <f>Source!R338</f>
        <v>0.09</v>
      </c>
      <c r="J686" s="32">
        <f>IF(Source!BS339&lt;&gt; 0, Source!BS339, 1)</f>
        <v>56.35</v>
      </c>
      <c r="K686" s="38">
        <f>Source!R339</f>
        <v>5.07</v>
      </c>
    </row>
    <row r="687" spans="1:29" ht="14.5" x14ac:dyDescent="0.25">
      <c r="A687" s="31"/>
      <c r="B687" s="31"/>
      <c r="C687" s="31" t="s">
        <v>1369</v>
      </c>
      <c r="D687" s="33" t="s">
        <v>1370</v>
      </c>
      <c r="E687" s="32">
        <f>Source!BZ339</f>
        <v>97</v>
      </c>
      <c r="F687" s="35"/>
      <c r="G687" s="34"/>
      <c r="H687" s="32"/>
      <c r="I687" s="35">
        <f>SUM(Q682:Q686)</f>
        <v>212.58</v>
      </c>
      <c r="J687" s="32">
        <f>Source!AT339</f>
        <v>97</v>
      </c>
      <c r="K687" s="35">
        <f>SUM(R682:R686)</f>
        <v>11978.63</v>
      </c>
    </row>
    <row r="688" spans="1:29" ht="14.5" x14ac:dyDescent="0.25">
      <c r="A688" s="31"/>
      <c r="B688" s="31"/>
      <c r="C688" s="31" t="s">
        <v>1371</v>
      </c>
      <c r="D688" s="33" t="s">
        <v>1370</v>
      </c>
      <c r="E688" s="32">
        <f>Source!CA339</f>
        <v>51</v>
      </c>
      <c r="F688" s="35"/>
      <c r="G688" s="34"/>
      <c r="H688" s="32"/>
      <c r="I688" s="35">
        <f>SUM(S682:S687)</f>
        <v>111.77</v>
      </c>
      <c r="J688" s="32">
        <f>Source!AU339</f>
        <v>51</v>
      </c>
      <c r="K688" s="35">
        <f>SUM(T682:T687)</f>
        <v>6298.04</v>
      </c>
    </row>
    <row r="689" spans="1:29" ht="14.5" x14ac:dyDescent="0.25">
      <c r="A689" s="39"/>
      <c r="B689" s="39"/>
      <c r="C689" s="39" t="s">
        <v>1372</v>
      </c>
      <c r="D689" s="40" t="s">
        <v>1373</v>
      </c>
      <c r="E689" s="41">
        <f>Source!AQ338</f>
        <v>12.38</v>
      </c>
      <c r="F689" s="42"/>
      <c r="G689" s="43" t="s">
        <v>175</v>
      </c>
      <c r="H689" s="41">
        <f>Source!AV339</f>
        <v>1.0469999999999999</v>
      </c>
      <c r="I689" s="42">
        <f>Source!U338</f>
        <v>19.598332319999997</v>
      </c>
      <c r="J689" s="41"/>
      <c r="K689" s="42"/>
    </row>
    <row r="690" spans="1:29" ht="14" x14ac:dyDescent="0.25">
      <c r="C690" s="44" t="s">
        <v>1374</v>
      </c>
      <c r="H690" s="68">
        <f>I684+I685+I687+I688+0-0-0</f>
        <v>544.07000000000005</v>
      </c>
      <c r="I690" s="68"/>
      <c r="J690" s="68">
        <f>K684+K685+K687+K688+0-0-0</f>
        <v>30631.84</v>
      </c>
      <c r="K690" s="68"/>
    </row>
    <row r="691" spans="1:29" ht="14" hidden="1" x14ac:dyDescent="0.25">
      <c r="C691" s="44" t="s">
        <v>1375</v>
      </c>
      <c r="H691" s="65">
        <f>0+0</f>
        <v>0</v>
      </c>
      <c r="I691" s="65"/>
      <c r="J691" s="65">
        <f>0+0</f>
        <v>0</v>
      </c>
      <c r="K691" s="65"/>
    </row>
    <row r="692" spans="1:29" ht="14" x14ac:dyDescent="0.25">
      <c r="C692" s="44" t="s">
        <v>1376</v>
      </c>
      <c r="H692" s="65">
        <f>I684+I685+I687+I688+0</f>
        <v>544.07000000000005</v>
      </c>
      <c r="I692" s="65"/>
      <c r="J692" s="65">
        <f>K684+K685+K687+K688+0</f>
        <v>30631.84</v>
      </c>
      <c r="K692" s="65"/>
      <c r="O692" s="45">
        <f>I684+I685+I687+I688+0</f>
        <v>544.07000000000005</v>
      </c>
      <c r="P692" s="45">
        <f>K684+K685+K687+K688+0</f>
        <v>30631.84</v>
      </c>
    </row>
    <row r="694" spans="1:29" ht="55" x14ac:dyDescent="0.25">
      <c r="A694" s="39">
        <v>87</v>
      </c>
      <c r="B694" s="39" t="str">
        <f>Source!F340</f>
        <v>КА, п.36</v>
      </c>
      <c r="C694" s="39" t="s">
        <v>1419</v>
      </c>
      <c r="D694" s="40" t="str">
        <f>Source!H340</f>
        <v>ШТ</v>
      </c>
      <c r="E694" s="41">
        <f>Source!I340</f>
        <v>126</v>
      </c>
      <c r="F694" s="42">
        <f>Source!AL340</f>
        <v>4.29</v>
      </c>
      <c r="G694" s="43" t="s">
        <v>3</v>
      </c>
      <c r="H694" s="41">
        <f>Source!AW341</f>
        <v>1</v>
      </c>
      <c r="I694" s="42">
        <f>Source!P340</f>
        <v>540.54</v>
      </c>
      <c r="J694" s="41">
        <f>IF(Source!BC341&lt;&gt; 0, Source!BC341, 1)</f>
        <v>9.84</v>
      </c>
      <c r="K694" s="42">
        <f>Source!P341</f>
        <v>5318.91</v>
      </c>
      <c r="Q694">
        <f>Source!X340</f>
        <v>0</v>
      </c>
      <c r="R694">
        <f>Source!X341</f>
        <v>0</v>
      </c>
      <c r="S694">
        <f>Source!Y340</f>
        <v>0</v>
      </c>
      <c r="T694">
        <f>Source!Y341</f>
        <v>0</v>
      </c>
      <c r="U694">
        <f>ROUND((175/100)*ROUND(Source!R340, 2), 2)</f>
        <v>0</v>
      </c>
      <c r="V694">
        <f>ROUND((0/100)*ROUND(Source!R341, 2), 2)</f>
        <v>0</v>
      </c>
      <c r="AC694">
        <v>3</v>
      </c>
    </row>
    <row r="695" spans="1:29" ht="14" x14ac:dyDescent="0.25">
      <c r="C695" s="44" t="s">
        <v>1376</v>
      </c>
      <c r="H695" s="68">
        <f>I694+0</f>
        <v>540.54</v>
      </c>
      <c r="I695" s="68"/>
      <c r="J695" s="68">
        <f>K694+0</f>
        <v>5318.91</v>
      </c>
      <c r="K695" s="68"/>
      <c r="O695" s="45">
        <f>I694+0</f>
        <v>540.54</v>
      </c>
      <c r="P695" s="45">
        <f>K694+0</f>
        <v>5318.91</v>
      </c>
    </row>
    <row r="697" spans="1:29" ht="56" x14ac:dyDescent="0.25">
      <c r="A697" s="31">
        <v>88</v>
      </c>
      <c r="B697" s="31" t="str">
        <f>Source!F342</f>
        <v>4.10-180-36</v>
      </c>
      <c r="C697" s="31" t="s">
        <v>487</v>
      </c>
      <c r="D697" s="33" t="str">
        <f>Source!H342</f>
        <v>1  ШТ.</v>
      </c>
      <c r="E697" s="32">
        <f>Source!I342</f>
        <v>1</v>
      </c>
      <c r="F697" s="35"/>
      <c r="G697" s="34"/>
      <c r="H697" s="32"/>
      <c r="I697" s="35"/>
      <c r="J697" s="32"/>
      <c r="K697" s="35"/>
      <c r="Q697">
        <f>Source!X342</f>
        <v>49.72</v>
      </c>
      <c r="R697">
        <f>Source!X343</f>
        <v>2801.49</v>
      </c>
      <c r="S697">
        <f>Source!Y342</f>
        <v>25.41</v>
      </c>
      <c r="T697">
        <f>Source!Y343</f>
        <v>1431.87</v>
      </c>
      <c r="U697">
        <f>ROUND((175/100)*ROUND(Source!R342, 2), 2)</f>
        <v>0</v>
      </c>
      <c r="V697">
        <f>ROUND((0/100)*ROUND(Source!R343, 2), 2)</f>
        <v>0</v>
      </c>
      <c r="AC697">
        <v>0</v>
      </c>
    </row>
    <row r="698" spans="1:29" ht="14.5" x14ac:dyDescent="0.25">
      <c r="A698" s="31"/>
      <c r="B698" s="31"/>
      <c r="C698" s="31" t="s">
        <v>1365</v>
      </c>
      <c r="D698" s="33"/>
      <c r="E698" s="32"/>
      <c r="F698" s="35">
        <f>Source!AO342</f>
        <v>43.14</v>
      </c>
      <c r="G698" s="37" t="s">
        <v>175</v>
      </c>
      <c r="H698" s="32">
        <f>Source!AV343</f>
        <v>1.0669999999999999</v>
      </c>
      <c r="I698" s="35">
        <f>Source!S342</f>
        <v>55.24</v>
      </c>
      <c r="J698" s="32">
        <f>IF(Source!BA343&lt;&gt; 0, Source!BA343, 1)</f>
        <v>56.35</v>
      </c>
      <c r="K698" s="35">
        <f>Source!S343</f>
        <v>3112.77</v>
      </c>
    </row>
    <row r="699" spans="1:29" ht="14.5" x14ac:dyDescent="0.25">
      <c r="A699" s="31"/>
      <c r="B699" s="31"/>
      <c r="C699" s="31" t="s">
        <v>1367</v>
      </c>
      <c r="D699" s="33"/>
      <c r="E699" s="32"/>
      <c r="F699" s="35">
        <f>Source!AM342</f>
        <v>7.0000000000000007E-2</v>
      </c>
      <c r="G699" s="37" t="s">
        <v>175</v>
      </c>
      <c r="H699" s="32">
        <f>Source!AV343</f>
        <v>1.0669999999999999</v>
      </c>
      <c r="I699" s="35">
        <f>Source!Q342</f>
        <v>0.09</v>
      </c>
      <c r="J699" s="32">
        <f>IF(Source!BB343&lt;&gt; 0, Source!BB343, 1)</f>
        <v>10.43</v>
      </c>
      <c r="K699" s="35">
        <f>Source!Q343</f>
        <v>0.94</v>
      </c>
    </row>
    <row r="700" spans="1:29" ht="14.5" x14ac:dyDescent="0.25">
      <c r="A700" s="31"/>
      <c r="B700" s="31"/>
      <c r="C700" s="31" t="s">
        <v>1379</v>
      </c>
      <c r="D700" s="33"/>
      <c r="E700" s="32"/>
      <c r="F700" s="35">
        <f>Source!AL342</f>
        <v>579.35</v>
      </c>
      <c r="G700" s="37" t="s">
        <v>3</v>
      </c>
      <c r="H700" s="32">
        <f>Source!AW343</f>
        <v>1.081</v>
      </c>
      <c r="I700" s="35">
        <f>Source!P342</f>
        <v>626.28</v>
      </c>
      <c r="J700" s="32">
        <f>IF(Source!BC343&lt;&gt; 0, Source!BC343, 1)</f>
        <v>1.92</v>
      </c>
      <c r="K700" s="35">
        <f>Source!P343</f>
        <v>1202.46</v>
      </c>
    </row>
    <row r="701" spans="1:29" ht="14.5" x14ac:dyDescent="0.25">
      <c r="A701" s="31"/>
      <c r="B701" s="31"/>
      <c r="C701" s="31" t="s">
        <v>1369</v>
      </c>
      <c r="D701" s="33" t="s">
        <v>1370</v>
      </c>
      <c r="E701" s="32">
        <f>Source!BZ343</f>
        <v>90</v>
      </c>
      <c r="F701" s="35"/>
      <c r="G701" s="34"/>
      <c r="H701" s="32"/>
      <c r="I701" s="35">
        <f>SUM(Q697:Q700)</f>
        <v>49.72</v>
      </c>
      <c r="J701" s="32">
        <f>Source!AT343</f>
        <v>90</v>
      </c>
      <c r="K701" s="35">
        <f>SUM(R697:R700)</f>
        <v>2801.49</v>
      </c>
    </row>
    <row r="702" spans="1:29" ht="14.5" x14ac:dyDescent="0.25">
      <c r="A702" s="31"/>
      <c r="B702" s="31"/>
      <c r="C702" s="31" t="s">
        <v>1371</v>
      </c>
      <c r="D702" s="33" t="s">
        <v>1370</v>
      </c>
      <c r="E702" s="32">
        <f>Source!CA343</f>
        <v>46</v>
      </c>
      <c r="F702" s="35"/>
      <c r="G702" s="34"/>
      <c r="H702" s="32"/>
      <c r="I702" s="35">
        <f>SUM(S697:S701)</f>
        <v>25.41</v>
      </c>
      <c r="J702" s="32">
        <f>Source!AU343</f>
        <v>46</v>
      </c>
      <c r="K702" s="35">
        <f>SUM(T697:T701)</f>
        <v>1431.87</v>
      </c>
    </row>
    <row r="703" spans="1:29" ht="14.5" x14ac:dyDescent="0.25">
      <c r="A703" s="39"/>
      <c r="B703" s="39"/>
      <c r="C703" s="39" t="s">
        <v>1372</v>
      </c>
      <c r="D703" s="40" t="s">
        <v>1373</v>
      </c>
      <c r="E703" s="41">
        <f>Source!AQ342</f>
        <v>2.25</v>
      </c>
      <c r="F703" s="42"/>
      <c r="G703" s="43" t="s">
        <v>175</v>
      </c>
      <c r="H703" s="41">
        <f>Source!AV343</f>
        <v>1.0669999999999999</v>
      </c>
      <c r="I703" s="42">
        <f>Source!U342</f>
        <v>2.8808999999999996</v>
      </c>
      <c r="J703" s="41"/>
      <c r="K703" s="42"/>
    </row>
    <row r="704" spans="1:29" ht="14" x14ac:dyDescent="0.25">
      <c r="C704" s="44" t="s">
        <v>1374</v>
      </c>
      <c r="H704" s="68">
        <f>I698+I699+I700+I701+I702+0-0-0</f>
        <v>756.74</v>
      </c>
      <c r="I704" s="68"/>
      <c r="J704" s="68">
        <f>K698+K699+K700+K701+K702+0-0-0</f>
        <v>8549.5299999999988</v>
      </c>
      <c r="K704" s="68"/>
    </row>
    <row r="705" spans="1:29" ht="14" hidden="1" x14ac:dyDescent="0.25">
      <c r="C705" s="44" t="s">
        <v>1375</v>
      </c>
      <c r="H705" s="65">
        <f>0+0</f>
        <v>0</v>
      </c>
      <c r="I705" s="65"/>
      <c r="J705" s="65">
        <f>0+0</f>
        <v>0</v>
      </c>
      <c r="K705" s="65"/>
    </row>
    <row r="706" spans="1:29" ht="14" x14ac:dyDescent="0.25">
      <c r="C706" s="44" t="s">
        <v>1376</v>
      </c>
      <c r="H706" s="65">
        <f>I698+I699+I700+I701+I702+0</f>
        <v>756.74</v>
      </c>
      <c r="I706" s="65"/>
      <c r="J706" s="65">
        <f>K698+K699+K700+K701+K702+0</f>
        <v>8549.5299999999988</v>
      </c>
      <c r="K706" s="65"/>
      <c r="O706" s="45">
        <f>I698+I699+I700+I701+I702+0</f>
        <v>756.74</v>
      </c>
      <c r="P706" s="45">
        <f>K698+K699+K700+K701+K702+0</f>
        <v>8549.5299999999988</v>
      </c>
    </row>
    <row r="708" spans="1:29" ht="54" x14ac:dyDescent="0.25">
      <c r="A708" s="39">
        <v>89</v>
      </c>
      <c r="B708" s="39" t="str">
        <f>Source!F346</f>
        <v>КА, п.37</v>
      </c>
      <c r="C708" s="39" t="s">
        <v>1420</v>
      </c>
      <c r="D708" s="40" t="str">
        <f>Source!H346</f>
        <v>ШТ</v>
      </c>
      <c r="E708" s="41">
        <f>Source!I346</f>
        <v>1</v>
      </c>
      <c r="F708" s="42">
        <f>Source!AL346</f>
        <v>119.11</v>
      </c>
      <c r="G708" s="43" t="s">
        <v>3</v>
      </c>
      <c r="H708" s="41">
        <f>Source!AW347</f>
        <v>1</v>
      </c>
      <c r="I708" s="42">
        <f>Source!P346</f>
        <v>119.11</v>
      </c>
      <c r="J708" s="41">
        <f>IF(Source!BC347&lt;&gt; 0, Source!BC347, 1)</f>
        <v>9.84</v>
      </c>
      <c r="K708" s="42">
        <f>Source!P347</f>
        <v>1172.04</v>
      </c>
      <c r="Q708">
        <f>Source!X346</f>
        <v>0</v>
      </c>
      <c r="R708">
        <f>Source!X347</f>
        <v>0</v>
      </c>
      <c r="S708">
        <f>Source!Y346</f>
        <v>0</v>
      </c>
      <c r="T708">
        <f>Source!Y347</f>
        <v>0</v>
      </c>
      <c r="U708">
        <f>ROUND((175/100)*ROUND(Source!R346, 2), 2)</f>
        <v>0</v>
      </c>
      <c r="V708">
        <f>ROUND((0/100)*ROUND(Source!R347, 2), 2)</f>
        <v>0</v>
      </c>
      <c r="AC708">
        <v>3</v>
      </c>
    </row>
    <row r="709" spans="1:29" ht="14" x14ac:dyDescent="0.25">
      <c r="C709" s="44" t="s">
        <v>1376</v>
      </c>
      <c r="H709" s="68">
        <f>I708+0</f>
        <v>119.11</v>
      </c>
      <c r="I709" s="68"/>
      <c r="J709" s="68">
        <f>K708+0</f>
        <v>1172.04</v>
      </c>
      <c r="K709" s="68"/>
      <c r="O709" s="45">
        <f>I708+0</f>
        <v>119.11</v>
      </c>
      <c r="P709" s="45">
        <f>K708+0</f>
        <v>1172.04</v>
      </c>
    </row>
    <row r="711" spans="1:29" ht="28" x14ac:dyDescent="0.25">
      <c r="A711" s="31">
        <v>90</v>
      </c>
      <c r="B711" s="31" t="str">
        <f>Source!F348</f>
        <v>4.10-21-1</v>
      </c>
      <c r="C711" s="31" t="s">
        <v>500</v>
      </c>
      <c r="D711" s="33" t="str">
        <f>Source!H348</f>
        <v>1  ШТ.</v>
      </c>
      <c r="E711" s="32">
        <f>Source!I348</f>
        <v>18</v>
      </c>
      <c r="F711" s="35"/>
      <c r="G711" s="34"/>
      <c r="H711" s="32"/>
      <c r="I711" s="35"/>
      <c r="J711" s="32"/>
      <c r="K711" s="35"/>
      <c r="Q711">
        <f>Source!X348</f>
        <v>185.01</v>
      </c>
      <c r="R711">
        <f>Source!X349</f>
        <v>10425.48</v>
      </c>
      <c r="S711">
        <f>Source!Y348</f>
        <v>94.56</v>
      </c>
      <c r="T711">
        <f>Source!Y349</f>
        <v>5328.58</v>
      </c>
      <c r="U711">
        <f>ROUND((175/100)*ROUND(Source!R348, 2), 2)</f>
        <v>0</v>
      </c>
      <c r="V711">
        <f>ROUND((0/100)*ROUND(Source!R349, 2), 2)</f>
        <v>0</v>
      </c>
      <c r="AC711">
        <v>0</v>
      </c>
    </row>
    <row r="712" spans="1:29" ht="14.5" x14ac:dyDescent="0.25">
      <c r="A712" s="31"/>
      <c r="B712" s="31"/>
      <c r="C712" s="31" t="s">
        <v>1365</v>
      </c>
      <c r="D712" s="33"/>
      <c r="E712" s="32"/>
      <c r="F712" s="35">
        <f>Source!AO348</f>
        <v>9.09</v>
      </c>
      <c r="G712" s="37" t="s">
        <v>175</v>
      </c>
      <c r="H712" s="32">
        <f>Source!AV349</f>
        <v>1.0469999999999999</v>
      </c>
      <c r="I712" s="35">
        <f>Source!S348</f>
        <v>205.57</v>
      </c>
      <c r="J712" s="32">
        <f>IF(Source!BA349&lt;&gt; 0, Source!BA349, 1)</f>
        <v>56.35</v>
      </c>
      <c r="K712" s="35">
        <f>Source!S349</f>
        <v>11583.87</v>
      </c>
    </row>
    <row r="713" spans="1:29" ht="14.5" x14ac:dyDescent="0.25">
      <c r="A713" s="31"/>
      <c r="B713" s="31"/>
      <c r="C713" s="31" t="s">
        <v>1379</v>
      </c>
      <c r="D713" s="33"/>
      <c r="E713" s="32"/>
      <c r="F713" s="35">
        <f>Source!AL348</f>
        <v>22.6</v>
      </c>
      <c r="G713" s="37" t="s">
        <v>3</v>
      </c>
      <c r="H713" s="32">
        <f>Source!AW349</f>
        <v>1</v>
      </c>
      <c r="I713" s="35">
        <f>Source!P348</f>
        <v>406.8</v>
      </c>
      <c r="J713" s="32">
        <f>IF(Source!BC349&lt;&gt; 0, Source!BC349, 1)</f>
        <v>4.5599999999999996</v>
      </c>
      <c r="K713" s="35">
        <f>Source!P349</f>
        <v>1855.01</v>
      </c>
    </row>
    <row r="714" spans="1:29" ht="54" x14ac:dyDescent="0.25">
      <c r="A714" s="47" t="s">
        <v>502</v>
      </c>
      <c r="B714" s="47" t="str">
        <f>Source!F350</f>
        <v>КА, п.38</v>
      </c>
      <c r="C714" s="47" t="s">
        <v>1421</v>
      </c>
      <c r="D714" s="48" t="str">
        <f>Source!H350</f>
        <v>ШТ</v>
      </c>
      <c r="E714" s="49">
        <f>Source!I350</f>
        <v>18</v>
      </c>
      <c r="F714" s="50">
        <f>Source!AK350</f>
        <v>2574.9200000000005</v>
      </c>
      <c r="G714" s="51" t="s">
        <v>3</v>
      </c>
      <c r="H714" s="49">
        <f>Source!AW351</f>
        <v>1</v>
      </c>
      <c r="I714" s="50">
        <f>Source!O350</f>
        <v>46348.56</v>
      </c>
      <c r="J714" s="49">
        <f>IF(Source!BC351&lt;&gt; 0, Source!BC351, 1)</f>
        <v>7.57</v>
      </c>
      <c r="K714" s="50">
        <f>Source!O351</f>
        <v>350858.6</v>
      </c>
      <c r="Q714">
        <f>Source!X350</f>
        <v>0</v>
      </c>
      <c r="R714">
        <f>Source!X351</f>
        <v>0</v>
      </c>
      <c r="S714">
        <f>Source!Y350</f>
        <v>0</v>
      </c>
      <c r="T714">
        <f>Source!Y351</f>
        <v>0</v>
      </c>
      <c r="U714">
        <f>ROUND((175/100)*ROUND(Source!R350, 2), 2)</f>
        <v>0</v>
      </c>
      <c r="V714">
        <f>ROUND((0/100)*ROUND(Source!R351, 2), 2)</f>
        <v>0</v>
      </c>
      <c r="AC714">
        <v>5</v>
      </c>
    </row>
    <row r="715" spans="1:29" ht="14.5" x14ac:dyDescent="0.25">
      <c r="A715" s="31"/>
      <c r="B715" s="31"/>
      <c r="C715" s="31" t="s">
        <v>1369</v>
      </c>
      <c r="D715" s="33" t="s">
        <v>1370</v>
      </c>
      <c r="E715" s="32">
        <f>Source!BZ349</f>
        <v>90</v>
      </c>
      <c r="F715" s="35"/>
      <c r="G715" s="34"/>
      <c r="H715" s="32"/>
      <c r="I715" s="35">
        <f>SUM(Q711:Q714)</f>
        <v>185.01</v>
      </c>
      <c r="J715" s="32">
        <f>Source!AT349</f>
        <v>90</v>
      </c>
      <c r="K715" s="35">
        <f>SUM(R711:R714)</f>
        <v>10425.48</v>
      </c>
    </row>
    <row r="716" spans="1:29" ht="14.5" x14ac:dyDescent="0.25">
      <c r="A716" s="31"/>
      <c r="B716" s="31"/>
      <c r="C716" s="31" t="s">
        <v>1371</v>
      </c>
      <c r="D716" s="33" t="s">
        <v>1370</v>
      </c>
      <c r="E716" s="32">
        <f>Source!CA349</f>
        <v>46</v>
      </c>
      <c r="F716" s="35"/>
      <c r="G716" s="34"/>
      <c r="H716" s="32"/>
      <c r="I716" s="35">
        <f>SUM(S711:S715)</f>
        <v>94.56</v>
      </c>
      <c r="J716" s="32">
        <f>Source!AU349</f>
        <v>46</v>
      </c>
      <c r="K716" s="35">
        <f>SUM(T711:T715)</f>
        <v>5328.58</v>
      </c>
    </row>
    <row r="717" spans="1:29" ht="14.5" x14ac:dyDescent="0.25">
      <c r="A717" s="39"/>
      <c r="B717" s="39"/>
      <c r="C717" s="39" t="s">
        <v>1372</v>
      </c>
      <c r="D717" s="40" t="s">
        <v>1373</v>
      </c>
      <c r="E717" s="41">
        <f>Source!AQ348</f>
        <v>0.72</v>
      </c>
      <c r="F717" s="42"/>
      <c r="G717" s="43" t="s">
        <v>175</v>
      </c>
      <c r="H717" s="41">
        <f>Source!AV349</f>
        <v>1.0469999999999999</v>
      </c>
      <c r="I717" s="42">
        <f>Source!U348</f>
        <v>16.282944000000001</v>
      </c>
      <c r="J717" s="41"/>
      <c r="K717" s="42"/>
    </row>
    <row r="718" spans="1:29" ht="14" x14ac:dyDescent="0.25">
      <c r="C718" s="44" t="s">
        <v>1374</v>
      </c>
      <c r="H718" s="68">
        <f>I712+I713+I715+I716+SUM(I714:I714)-SUMIF(AC714:AC714, 5, I714:I714)-SUMIF(AC714:AC714, 6, I714:I714)</f>
        <v>891.94000000000233</v>
      </c>
      <c r="I718" s="68"/>
      <c r="J718" s="68">
        <f>K712+K713+K715+K716+SUM(K714:K714)-SUMIF(AC714:AC714, 5, K714:K714)-SUMIF(AC714:AC714, 6, K714:K714)</f>
        <v>29192.940000000002</v>
      </c>
      <c r="K718" s="68"/>
    </row>
    <row r="719" spans="1:29" ht="14" x14ac:dyDescent="0.25">
      <c r="C719" s="44" t="s">
        <v>1375</v>
      </c>
      <c r="H719" s="65">
        <f>SUMIF(AC714:AC714, 5, I714:I714)+SUMIF(AC714:AC714, 6, I714:I714)</f>
        <v>46348.56</v>
      </c>
      <c r="I719" s="65"/>
      <c r="J719" s="65">
        <f>SUMIF(AC714:AC714, 5, K714:K714)+SUMIF(AC714:AC714, 6, K714:K714)</f>
        <v>350858.6</v>
      </c>
      <c r="K719" s="65"/>
    </row>
    <row r="720" spans="1:29" ht="14" x14ac:dyDescent="0.25">
      <c r="C720" s="44" t="s">
        <v>1376</v>
      </c>
      <c r="H720" s="65">
        <f>I712+I713+I715+I716+SUM(I714:I714)</f>
        <v>47240.5</v>
      </c>
      <c r="I720" s="65"/>
      <c r="J720" s="65">
        <f>K712+K713+K715+K716+SUM(K714:K714)</f>
        <v>380051.54</v>
      </c>
      <c r="K720" s="65"/>
      <c r="O720" s="45">
        <f>I712+I713+I715+I716+SUM(I714:I714)</f>
        <v>47240.5</v>
      </c>
      <c r="P720" s="45">
        <f>K712+K713+K715+K716+SUM(K714:K714)</f>
        <v>380051.54</v>
      </c>
    </row>
    <row r="722" spans="1:29" ht="28" x14ac:dyDescent="0.25">
      <c r="A722" s="31">
        <v>91</v>
      </c>
      <c r="B722" s="31" t="str">
        <f>Source!F352</f>
        <v>4.10-174-1</v>
      </c>
      <c r="C722" s="31" t="s">
        <v>507</v>
      </c>
      <c r="D722" s="33" t="str">
        <f>Source!H352</f>
        <v>10 шт.</v>
      </c>
      <c r="E722" s="32">
        <f>Source!I352</f>
        <v>0.4</v>
      </c>
      <c r="F722" s="35"/>
      <c r="G722" s="34"/>
      <c r="H722" s="32"/>
      <c r="I722" s="35"/>
      <c r="J722" s="32"/>
      <c r="K722" s="35"/>
      <c r="Q722">
        <f>Source!X352</f>
        <v>111.97</v>
      </c>
      <c r="R722">
        <f>Source!X353</f>
        <v>6309.45</v>
      </c>
      <c r="S722">
        <f>Source!Y352</f>
        <v>57.23</v>
      </c>
      <c r="T722">
        <f>Source!Y353</f>
        <v>3224.83</v>
      </c>
      <c r="U722">
        <f>ROUND((175/100)*ROUND(Source!R352, 2), 2)</f>
        <v>0.12</v>
      </c>
      <c r="V722">
        <f>ROUND((0/100)*ROUND(Source!R353, 2), 2)</f>
        <v>0</v>
      </c>
      <c r="AC722">
        <v>0</v>
      </c>
    </row>
    <row r="723" spans="1:29" x14ac:dyDescent="0.25">
      <c r="C723" s="36" t="str">
        <f>"Объем: "&amp;Source!I352&amp;"=4/"&amp;"10"</f>
        <v>Объем: 0,4=4/10</v>
      </c>
    </row>
    <row r="724" spans="1:29" ht="14.5" x14ac:dyDescent="0.25">
      <c r="A724" s="31"/>
      <c r="B724" s="31"/>
      <c r="C724" s="31" t="s">
        <v>1365</v>
      </c>
      <c r="D724" s="33"/>
      <c r="E724" s="32"/>
      <c r="F724" s="35">
        <f>Source!AO352</f>
        <v>247.42</v>
      </c>
      <c r="G724" s="37" t="s">
        <v>175</v>
      </c>
      <c r="H724" s="32">
        <f>Source!AV353</f>
        <v>1.0469999999999999</v>
      </c>
      <c r="I724" s="35">
        <f>Source!S352</f>
        <v>124.34</v>
      </c>
      <c r="J724" s="32">
        <f>IF(Source!BA353&lt;&gt; 0, Source!BA353, 1)</f>
        <v>56.35</v>
      </c>
      <c r="K724" s="35">
        <f>Source!S353</f>
        <v>7006.56</v>
      </c>
    </row>
    <row r="725" spans="1:29" ht="14.5" x14ac:dyDescent="0.25">
      <c r="A725" s="31"/>
      <c r="B725" s="31"/>
      <c r="C725" s="31" t="s">
        <v>1367</v>
      </c>
      <c r="D725" s="33"/>
      <c r="E725" s="32"/>
      <c r="F725" s="35">
        <f>Source!AM352</f>
        <v>2.36</v>
      </c>
      <c r="G725" s="37" t="s">
        <v>175</v>
      </c>
      <c r="H725" s="32">
        <f>Source!AV353</f>
        <v>1.0469999999999999</v>
      </c>
      <c r="I725" s="35">
        <f>Source!Q352</f>
        <v>1.19</v>
      </c>
      <c r="J725" s="32">
        <f>IF(Source!BB353&lt;&gt; 0, Source!BB353, 1)</f>
        <v>12.21</v>
      </c>
      <c r="K725" s="35">
        <f>Source!Q353</f>
        <v>14.53</v>
      </c>
    </row>
    <row r="726" spans="1:29" ht="14.5" x14ac:dyDescent="0.25">
      <c r="A726" s="31"/>
      <c r="B726" s="31"/>
      <c r="C726" s="31" t="s">
        <v>1368</v>
      </c>
      <c r="D726" s="33"/>
      <c r="E726" s="32"/>
      <c r="F726" s="35">
        <f>Source!AN352</f>
        <v>0.13</v>
      </c>
      <c r="G726" s="37" t="s">
        <v>175</v>
      </c>
      <c r="H726" s="32">
        <f>Source!AV353</f>
        <v>1.0469999999999999</v>
      </c>
      <c r="I726" s="38">
        <f>Source!R352</f>
        <v>7.0000000000000007E-2</v>
      </c>
      <c r="J726" s="32">
        <f>IF(Source!BS353&lt;&gt; 0, Source!BS353, 1)</f>
        <v>56.35</v>
      </c>
      <c r="K726" s="38">
        <f>Source!R353</f>
        <v>3.94</v>
      </c>
    </row>
    <row r="727" spans="1:29" ht="14.5" x14ac:dyDescent="0.25">
      <c r="A727" s="31"/>
      <c r="B727" s="31"/>
      <c r="C727" s="31" t="s">
        <v>1379</v>
      </c>
      <c r="D727" s="33"/>
      <c r="E727" s="32"/>
      <c r="F727" s="35">
        <f>Source!AL352</f>
        <v>42.51</v>
      </c>
      <c r="G727" s="37" t="s">
        <v>3</v>
      </c>
      <c r="H727" s="32">
        <f>Source!AW353</f>
        <v>1</v>
      </c>
      <c r="I727" s="35">
        <f>Source!P352</f>
        <v>17</v>
      </c>
      <c r="J727" s="32">
        <f>IF(Source!BC353&lt;&gt; 0, Source!BC353, 1)</f>
        <v>1.84</v>
      </c>
      <c r="K727" s="35">
        <f>Source!P353</f>
        <v>31.28</v>
      </c>
    </row>
    <row r="728" spans="1:29" ht="14.5" x14ac:dyDescent="0.25">
      <c r="A728" s="31"/>
      <c r="B728" s="31"/>
      <c r="C728" s="31" t="s">
        <v>1369</v>
      </c>
      <c r="D728" s="33" t="s">
        <v>1370</v>
      </c>
      <c r="E728" s="32">
        <f>Source!BZ353</f>
        <v>90</v>
      </c>
      <c r="F728" s="35"/>
      <c r="G728" s="34"/>
      <c r="H728" s="32"/>
      <c r="I728" s="35">
        <f>SUM(Q722:Q727)</f>
        <v>111.97</v>
      </c>
      <c r="J728" s="32">
        <f>Source!AT353</f>
        <v>90</v>
      </c>
      <c r="K728" s="35">
        <f>SUM(R722:R727)</f>
        <v>6309.45</v>
      </c>
    </row>
    <row r="729" spans="1:29" ht="14.5" x14ac:dyDescent="0.25">
      <c r="A729" s="31"/>
      <c r="B729" s="31"/>
      <c r="C729" s="31" t="s">
        <v>1371</v>
      </c>
      <c r="D729" s="33" t="s">
        <v>1370</v>
      </c>
      <c r="E729" s="32">
        <f>Source!CA353</f>
        <v>46</v>
      </c>
      <c r="F729" s="35"/>
      <c r="G729" s="34"/>
      <c r="H729" s="32"/>
      <c r="I729" s="35">
        <f>SUM(S722:S728)</f>
        <v>57.23</v>
      </c>
      <c r="J729" s="32">
        <f>Source!AU353</f>
        <v>46</v>
      </c>
      <c r="K729" s="35">
        <f>SUM(T722:T728)</f>
        <v>3224.83</v>
      </c>
    </row>
    <row r="730" spans="1:29" ht="14.5" x14ac:dyDescent="0.25">
      <c r="A730" s="39"/>
      <c r="B730" s="39"/>
      <c r="C730" s="39" t="s">
        <v>1372</v>
      </c>
      <c r="D730" s="40" t="s">
        <v>1373</v>
      </c>
      <c r="E730" s="41">
        <f>Source!AQ352</f>
        <v>15.54</v>
      </c>
      <c r="F730" s="42"/>
      <c r="G730" s="43" t="s">
        <v>175</v>
      </c>
      <c r="H730" s="41">
        <f>Source!AV353</f>
        <v>1.0469999999999999</v>
      </c>
      <c r="I730" s="42">
        <f>Source!U352</f>
        <v>7.8097823999999996</v>
      </c>
      <c r="J730" s="41"/>
      <c r="K730" s="42"/>
    </row>
    <row r="731" spans="1:29" ht="14" x14ac:dyDescent="0.25">
      <c r="C731" s="44" t="s">
        <v>1374</v>
      </c>
      <c r="H731" s="68">
        <f>I724+I725+I727+I728+I729+0-0-0</f>
        <v>311.73</v>
      </c>
      <c r="I731" s="68"/>
      <c r="J731" s="68">
        <f>K724+K725+K727+K728+K729+0-0-0</f>
        <v>16586.650000000001</v>
      </c>
      <c r="K731" s="68"/>
    </row>
    <row r="732" spans="1:29" ht="14" hidden="1" x14ac:dyDescent="0.25">
      <c r="C732" s="44" t="s">
        <v>1375</v>
      </c>
      <c r="H732" s="65">
        <f>0+0</f>
        <v>0</v>
      </c>
      <c r="I732" s="65"/>
      <c r="J732" s="65">
        <f>0+0</f>
        <v>0</v>
      </c>
      <c r="K732" s="65"/>
    </row>
    <row r="733" spans="1:29" ht="14" x14ac:dyDescent="0.25">
      <c r="C733" s="44" t="s">
        <v>1376</v>
      </c>
      <c r="H733" s="65">
        <f>I724+I725+I727+I728+I729+0</f>
        <v>311.73</v>
      </c>
      <c r="I733" s="65"/>
      <c r="J733" s="65">
        <f>K724+K725+K727+K728+K729+0</f>
        <v>16586.650000000001</v>
      </c>
      <c r="K733" s="65"/>
      <c r="O733" s="45">
        <f>I724+I725+I727+I728+I729+0</f>
        <v>311.73</v>
      </c>
      <c r="P733" s="45">
        <f>K724+K725+K727+K728+K729+0</f>
        <v>16586.650000000001</v>
      </c>
    </row>
    <row r="735" spans="1:29" ht="110" x14ac:dyDescent="0.25">
      <c r="A735" s="52">
        <v>92</v>
      </c>
      <c r="B735" s="52" t="str">
        <f>Source!F354</f>
        <v>КА, п.39</v>
      </c>
      <c r="C735" s="52" t="s">
        <v>1422</v>
      </c>
      <c r="D735" s="53" t="str">
        <f>Source!H354</f>
        <v>ШТ</v>
      </c>
      <c r="E735" s="54">
        <f>Source!I354</f>
        <v>4</v>
      </c>
      <c r="F735" s="55">
        <f>Source!AL354</f>
        <v>6168.1100000000006</v>
      </c>
      <c r="G735" s="56" t="s">
        <v>3</v>
      </c>
      <c r="H735" s="54">
        <f>Source!AW355</f>
        <v>1</v>
      </c>
      <c r="I735" s="55">
        <f>Source!P354</f>
        <v>24672.44</v>
      </c>
      <c r="J735" s="54">
        <f>IF(Source!BC355&lt;&gt; 0, Source!BC355, 1)</f>
        <v>7.57</v>
      </c>
      <c r="K735" s="55">
        <f>Source!P355</f>
        <v>186770.37</v>
      </c>
      <c r="Q735">
        <f>Source!X354</f>
        <v>0</v>
      </c>
      <c r="R735">
        <f>Source!X355</f>
        <v>0</v>
      </c>
      <c r="S735">
        <f>Source!Y354</f>
        <v>0</v>
      </c>
      <c r="T735">
        <f>Source!Y355</f>
        <v>0</v>
      </c>
      <c r="U735">
        <f>ROUND((175/100)*ROUND(Source!R354, 2), 2)</f>
        <v>0</v>
      </c>
      <c r="V735">
        <f>ROUND((0/100)*ROUND(Source!R355, 2), 2)</f>
        <v>0</v>
      </c>
      <c r="AC735">
        <v>5</v>
      </c>
    </row>
    <row r="736" spans="1:29" ht="14" x14ac:dyDescent="0.25">
      <c r="A736" s="57"/>
      <c r="B736" s="57"/>
      <c r="C736" s="58" t="s">
        <v>1376</v>
      </c>
      <c r="D736" s="57"/>
      <c r="E736" s="57"/>
      <c r="F736" s="57"/>
      <c r="G736" s="57"/>
      <c r="H736" s="70">
        <f>I735+0</f>
        <v>24672.44</v>
      </c>
      <c r="I736" s="70"/>
      <c r="J736" s="70">
        <f>K735+0</f>
        <v>186770.37</v>
      </c>
      <c r="K736" s="70"/>
      <c r="O736" s="45">
        <f>I735+0</f>
        <v>24672.44</v>
      </c>
      <c r="P736" s="45">
        <f>K735+0</f>
        <v>186770.37</v>
      </c>
    </row>
    <row r="739" spans="1:29" ht="14" x14ac:dyDescent="0.3">
      <c r="A739" s="67" t="str">
        <f>CONCATENATE("Итого по разделу: ",IF(Source!G357&lt;&gt;"Новый раздел", Source!G357, ""))</f>
        <v>Итого по разделу: Оборудование устанавливаемое по месту</v>
      </c>
      <c r="B739" s="67"/>
      <c r="C739" s="67"/>
      <c r="D739" s="67"/>
      <c r="E739" s="67"/>
      <c r="F739" s="67"/>
      <c r="G739" s="67"/>
      <c r="H739" s="65">
        <f>SUM(O552:O738)</f>
        <v>157445.01</v>
      </c>
      <c r="I739" s="66"/>
      <c r="J739" s="65">
        <f>SUM(P552:P738)</f>
        <v>1543725.4899999998</v>
      </c>
      <c r="K739" s="66"/>
    </row>
    <row r="740" spans="1:29" hidden="1" x14ac:dyDescent="0.25">
      <c r="A740" t="s">
        <v>1377</v>
      </c>
      <c r="I740">
        <f>SUM(W552:W739)</f>
        <v>0</v>
      </c>
      <c r="J740">
        <f>SUM(X552:X739)</f>
        <v>0</v>
      </c>
    </row>
    <row r="741" spans="1:29" hidden="1" x14ac:dyDescent="0.25">
      <c r="A741" t="s">
        <v>1378</v>
      </c>
      <c r="I741">
        <f>SUM(Y552:Y740)</f>
        <v>0</v>
      </c>
      <c r="J741">
        <f>SUM(Z552:Z740)</f>
        <v>0</v>
      </c>
    </row>
    <row r="743" spans="1:29" ht="16.5" x14ac:dyDescent="0.25">
      <c r="A743" s="69" t="str">
        <f>CONCATENATE("Раздел: ",IF(Source!G387&lt;&gt;"Новый раздел", Source!G387, ""))</f>
        <v>Раздел: Кабельная продукция</v>
      </c>
      <c r="B743" s="69"/>
      <c r="C743" s="69"/>
      <c r="D743" s="69"/>
      <c r="E743" s="69"/>
      <c r="F743" s="69"/>
      <c r="G743" s="69"/>
      <c r="H743" s="69"/>
      <c r="I743" s="69"/>
      <c r="J743" s="69"/>
      <c r="K743" s="69"/>
    </row>
    <row r="744" spans="1:29" ht="56" x14ac:dyDescent="0.25">
      <c r="A744" s="31">
        <v>93</v>
      </c>
      <c r="B744" s="31" t="str">
        <f>Source!F391</f>
        <v>4.10-186-5</v>
      </c>
      <c r="C744" s="31" t="s">
        <v>514</v>
      </c>
      <c r="D744" s="33" t="str">
        <f>Source!H391</f>
        <v>100 м</v>
      </c>
      <c r="E744" s="32">
        <f>Source!I391</f>
        <v>45</v>
      </c>
      <c r="F744" s="35"/>
      <c r="G744" s="34"/>
      <c r="H744" s="32"/>
      <c r="I744" s="35"/>
      <c r="J744" s="32"/>
      <c r="K744" s="35"/>
      <c r="Q744">
        <f>Source!X391</f>
        <v>10038.44</v>
      </c>
      <c r="R744">
        <f>Source!X392</f>
        <v>565665.98</v>
      </c>
      <c r="S744">
        <f>Source!Y391</f>
        <v>5130.76</v>
      </c>
      <c r="T744">
        <f>Source!Y392</f>
        <v>289118.17</v>
      </c>
      <c r="U744">
        <f>ROUND((175/100)*ROUND(Source!R391, 2), 2)</f>
        <v>0</v>
      </c>
      <c r="V744">
        <f>ROUND((0/100)*ROUND(Source!R392, 2), 2)</f>
        <v>0</v>
      </c>
      <c r="AC744">
        <v>0</v>
      </c>
    </row>
    <row r="745" spans="1:29" x14ac:dyDescent="0.25">
      <c r="C745" s="36" t="str">
        <f>"Объем: "&amp;Source!I391&amp;"=(2500+"&amp;"2000)/"&amp;"100"</f>
        <v>Объем: 45=(2500+2000)/100</v>
      </c>
    </row>
    <row r="746" spans="1:29" ht="14.5" x14ac:dyDescent="0.25">
      <c r="A746" s="31"/>
      <c r="B746" s="31"/>
      <c r="C746" s="31" t="s">
        <v>1365</v>
      </c>
      <c r="D746" s="33"/>
      <c r="E746" s="32"/>
      <c r="F746" s="35">
        <f>Source!AO391</f>
        <v>197.28</v>
      </c>
      <c r="G746" s="37" t="s">
        <v>175</v>
      </c>
      <c r="H746" s="32">
        <f>Source!AV392</f>
        <v>1.0469999999999999</v>
      </c>
      <c r="I746" s="35">
        <f>Source!S391</f>
        <v>11153.82</v>
      </c>
      <c r="J746" s="32">
        <f>IF(Source!BA392&lt;&gt; 0, Source!BA392, 1)</f>
        <v>56.35</v>
      </c>
      <c r="K746" s="35">
        <f>Source!S392</f>
        <v>628517.76</v>
      </c>
    </row>
    <row r="747" spans="1:29" ht="14.5" x14ac:dyDescent="0.25">
      <c r="A747" s="31"/>
      <c r="B747" s="31"/>
      <c r="C747" s="31" t="s">
        <v>1367</v>
      </c>
      <c r="D747" s="33"/>
      <c r="E747" s="32"/>
      <c r="F747" s="35">
        <f>Source!AM391</f>
        <v>1.73</v>
      </c>
      <c r="G747" s="37" t="s">
        <v>175</v>
      </c>
      <c r="H747" s="32">
        <f>Source!AV392</f>
        <v>1.0469999999999999</v>
      </c>
      <c r="I747" s="35">
        <f>Source!Q391</f>
        <v>97.81</v>
      </c>
      <c r="J747" s="32">
        <f>IF(Source!BB392&lt;&gt; 0, Source!BB392, 1)</f>
        <v>9.6199999999999992</v>
      </c>
      <c r="K747" s="35">
        <f>Source!Q392</f>
        <v>940.93</v>
      </c>
    </row>
    <row r="748" spans="1:29" ht="14.5" x14ac:dyDescent="0.25">
      <c r="A748" s="31"/>
      <c r="B748" s="31"/>
      <c r="C748" s="31" t="s">
        <v>1379</v>
      </c>
      <c r="D748" s="33"/>
      <c r="E748" s="32"/>
      <c r="F748" s="35">
        <f>Source!AL391</f>
        <v>91.91</v>
      </c>
      <c r="G748" s="37" t="s">
        <v>3</v>
      </c>
      <c r="H748" s="32">
        <f>Source!AW392</f>
        <v>1</v>
      </c>
      <c r="I748" s="35">
        <f>Source!P391</f>
        <v>4135.95</v>
      </c>
      <c r="J748" s="32">
        <f>IF(Source!BC392&lt;&gt; 0, Source!BC392, 1)</f>
        <v>2.4700000000000002</v>
      </c>
      <c r="K748" s="35">
        <f>Source!P392</f>
        <v>10215.799999999999</v>
      </c>
    </row>
    <row r="749" spans="1:29" ht="14.5" x14ac:dyDescent="0.25">
      <c r="A749" s="31"/>
      <c r="B749" s="31"/>
      <c r="C749" s="31" t="s">
        <v>1369</v>
      </c>
      <c r="D749" s="33" t="s">
        <v>1370</v>
      </c>
      <c r="E749" s="32">
        <f>Source!BZ392</f>
        <v>90</v>
      </c>
      <c r="F749" s="35"/>
      <c r="G749" s="34"/>
      <c r="H749" s="32"/>
      <c r="I749" s="35">
        <f>SUM(Q744:Q748)</f>
        <v>10038.44</v>
      </c>
      <c r="J749" s="32">
        <f>Source!AT392</f>
        <v>90</v>
      </c>
      <c r="K749" s="35">
        <f>SUM(R744:R748)</f>
        <v>565665.98</v>
      </c>
    </row>
    <row r="750" spans="1:29" ht="14.5" x14ac:dyDescent="0.25">
      <c r="A750" s="31"/>
      <c r="B750" s="31"/>
      <c r="C750" s="31" t="s">
        <v>1371</v>
      </c>
      <c r="D750" s="33" t="s">
        <v>1370</v>
      </c>
      <c r="E750" s="32">
        <f>Source!CA392</f>
        <v>46</v>
      </c>
      <c r="F750" s="35"/>
      <c r="G750" s="34"/>
      <c r="H750" s="32"/>
      <c r="I750" s="35">
        <f>SUM(S744:S749)</f>
        <v>5130.76</v>
      </c>
      <c r="J750" s="32">
        <f>Source!AU392</f>
        <v>46</v>
      </c>
      <c r="K750" s="35">
        <f>SUM(T744:T749)</f>
        <v>289118.17</v>
      </c>
    </row>
    <row r="751" spans="1:29" ht="14.5" x14ac:dyDescent="0.25">
      <c r="A751" s="39"/>
      <c r="B751" s="39"/>
      <c r="C751" s="39" t="s">
        <v>1372</v>
      </c>
      <c r="D751" s="40" t="s">
        <v>1373</v>
      </c>
      <c r="E751" s="41">
        <f>Source!AQ391</f>
        <v>16.600000000000001</v>
      </c>
      <c r="F751" s="42"/>
      <c r="G751" s="43" t="s">
        <v>175</v>
      </c>
      <c r="H751" s="41">
        <f>Source!AV392</f>
        <v>1.0469999999999999</v>
      </c>
      <c r="I751" s="42">
        <f>Source!U391</f>
        <v>938.5308</v>
      </c>
      <c r="J751" s="41"/>
      <c r="K751" s="42"/>
    </row>
    <row r="752" spans="1:29" ht="14" x14ac:dyDescent="0.25">
      <c r="C752" s="44" t="s">
        <v>1374</v>
      </c>
      <c r="H752" s="68">
        <f>I746+I747+I748+I749+I750+0-0-0</f>
        <v>30556.78</v>
      </c>
      <c r="I752" s="68"/>
      <c r="J752" s="68">
        <f>K746+K747+K748+K749+K750+0-0-0</f>
        <v>1494458.6400000001</v>
      </c>
      <c r="K752" s="68"/>
    </row>
    <row r="753" spans="1:29" ht="14" hidden="1" x14ac:dyDescent="0.25">
      <c r="C753" s="44" t="s">
        <v>1375</v>
      </c>
      <c r="H753" s="65">
        <f>0+0</f>
        <v>0</v>
      </c>
      <c r="I753" s="65"/>
      <c r="J753" s="65">
        <f>0+0</f>
        <v>0</v>
      </c>
      <c r="K753" s="65"/>
    </row>
    <row r="754" spans="1:29" ht="14" x14ac:dyDescent="0.25">
      <c r="C754" s="44" t="s">
        <v>1376</v>
      </c>
      <c r="H754" s="65">
        <f>I746+I747+I748+I749+I750+0</f>
        <v>30556.78</v>
      </c>
      <c r="I754" s="65"/>
      <c r="J754" s="65">
        <f>K746+K747+K748+K749+K750+0</f>
        <v>1494458.6400000001</v>
      </c>
      <c r="K754" s="65"/>
      <c r="O754" s="45">
        <f>I746+I747+I748+I749+I750+0</f>
        <v>30556.78</v>
      </c>
      <c r="P754" s="45">
        <f>K746+K747+K748+K749+K750+0</f>
        <v>1494458.6400000001</v>
      </c>
    </row>
    <row r="756" spans="1:29" ht="69" x14ac:dyDescent="0.25">
      <c r="A756" s="31">
        <v>94</v>
      </c>
      <c r="B756" s="31" t="str">
        <f>Source!F393</f>
        <v>КА, п.40</v>
      </c>
      <c r="C756" s="31" t="s">
        <v>1423</v>
      </c>
      <c r="D756" s="33" t="str">
        <f>Source!H393</f>
        <v>м</v>
      </c>
      <c r="E756" s="32">
        <f>Source!I393</f>
        <v>2550</v>
      </c>
      <c r="F756" s="35">
        <f>Source!AL393</f>
        <v>11.33</v>
      </c>
      <c r="G756" s="37" t="s">
        <v>3</v>
      </c>
      <c r="H756" s="32">
        <f>Source!AW394</f>
        <v>1</v>
      </c>
      <c r="I756" s="35">
        <f>Source!P393</f>
        <v>28891.5</v>
      </c>
      <c r="J756" s="32">
        <f>IF(Source!BC394&lt;&gt; 0, Source!BC394, 1)</f>
        <v>9.84</v>
      </c>
      <c r="K756" s="35">
        <f>Source!P394</f>
        <v>284292.36</v>
      </c>
      <c r="Q756">
        <f>Source!X393</f>
        <v>0</v>
      </c>
      <c r="R756">
        <f>Source!X394</f>
        <v>0</v>
      </c>
      <c r="S756">
        <f>Source!Y393</f>
        <v>0</v>
      </c>
      <c r="T756">
        <f>Source!Y394</f>
        <v>0</v>
      </c>
      <c r="U756">
        <f>ROUND((175/100)*ROUND(Source!R393, 2), 2)</f>
        <v>0</v>
      </c>
      <c r="V756">
        <f>ROUND((0/100)*ROUND(Source!R394, 2), 2)</f>
        <v>0</v>
      </c>
      <c r="AC756">
        <v>3</v>
      </c>
    </row>
    <row r="757" spans="1:29" x14ac:dyDescent="0.25">
      <c r="A757" s="59"/>
      <c r="B757" s="59"/>
      <c r="C757" s="60" t="str">
        <f>"Объем: "&amp;Source!I393&amp;"=2500*"&amp;"1,02"</f>
        <v>Объем: 2550=2500*1,02</v>
      </c>
      <c r="D757" s="59"/>
      <c r="E757" s="59"/>
      <c r="F757" s="59"/>
      <c r="G757" s="59"/>
      <c r="H757" s="59"/>
      <c r="I757" s="59"/>
      <c r="J757" s="59"/>
      <c r="K757" s="59"/>
    </row>
    <row r="758" spans="1:29" ht="14" x14ac:dyDescent="0.25">
      <c r="C758" s="44" t="s">
        <v>1376</v>
      </c>
      <c r="H758" s="68">
        <f>I756+0</f>
        <v>28891.5</v>
      </c>
      <c r="I758" s="68"/>
      <c r="J758" s="68">
        <f>K756+0</f>
        <v>284292.36</v>
      </c>
      <c r="K758" s="68"/>
      <c r="O758" s="45">
        <f>I756+0</f>
        <v>28891.5</v>
      </c>
      <c r="P758" s="45">
        <f>K756+0</f>
        <v>284292.36</v>
      </c>
    </row>
    <row r="760" spans="1:29" ht="69" x14ac:dyDescent="0.25">
      <c r="A760" s="31">
        <v>95</v>
      </c>
      <c r="B760" s="31" t="str">
        <f>Source!F395</f>
        <v>КА, п.41</v>
      </c>
      <c r="C760" s="31" t="s">
        <v>1424</v>
      </c>
      <c r="D760" s="33" t="str">
        <f>Source!H395</f>
        <v>м</v>
      </c>
      <c r="E760" s="32">
        <f>Source!I395</f>
        <v>2040</v>
      </c>
      <c r="F760" s="35">
        <f>Source!AL395</f>
        <v>15.690000000000001</v>
      </c>
      <c r="G760" s="37" t="s">
        <v>3</v>
      </c>
      <c r="H760" s="32">
        <f>Source!AW396</f>
        <v>1</v>
      </c>
      <c r="I760" s="35">
        <f>Source!P395</f>
        <v>32007.599999999999</v>
      </c>
      <c r="J760" s="32">
        <f>IF(Source!BC396&lt;&gt; 0, Source!BC396, 1)</f>
        <v>9.84</v>
      </c>
      <c r="K760" s="35">
        <f>Source!P396</f>
        <v>314954.78000000003</v>
      </c>
      <c r="Q760">
        <f>Source!X395</f>
        <v>0</v>
      </c>
      <c r="R760">
        <f>Source!X396</f>
        <v>0</v>
      </c>
      <c r="S760">
        <f>Source!Y395</f>
        <v>0</v>
      </c>
      <c r="T760">
        <f>Source!Y396</f>
        <v>0</v>
      </c>
      <c r="U760">
        <f>ROUND((175/100)*ROUND(Source!R395, 2), 2)</f>
        <v>0</v>
      </c>
      <c r="V760">
        <f>ROUND((0/100)*ROUND(Source!R396, 2), 2)</f>
        <v>0</v>
      </c>
      <c r="AC760">
        <v>3</v>
      </c>
    </row>
    <row r="761" spans="1:29" x14ac:dyDescent="0.25">
      <c r="A761" s="59"/>
      <c r="B761" s="59"/>
      <c r="C761" s="60" t="str">
        <f>"Объем: "&amp;Source!I395&amp;"=2000*"&amp;"1,02"</f>
        <v>Объем: 2040=2000*1,02</v>
      </c>
      <c r="D761" s="59"/>
      <c r="E761" s="59"/>
      <c r="F761" s="59"/>
      <c r="G761" s="59"/>
      <c r="H761" s="59"/>
      <c r="I761" s="59"/>
      <c r="J761" s="59"/>
      <c r="K761" s="59"/>
    </row>
    <row r="762" spans="1:29" ht="14" x14ac:dyDescent="0.25">
      <c r="C762" s="44" t="s">
        <v>1376</v>
      </c>
      <c r="H762" s="68">
        <f>I760+0</f>
        <v>32007.599999999999</v>
      </c>
      <c r="I762" s="68"/>
      <c r="J762" s="68">
        <f>K760+0</f>
        <v>314954.78000000003</v>
      </c>
      <c r="K762" s="68"/>
      <c r="O762" s="45">
        <f>I760+0</f>
        <v>32007.599999999999</v>
      </c>
      <c r="P762" s="45">
        <f>K760+0</f>
        <v>314954.78000000003</v>
      </c>
    </row>
    <row r="764" spans="1:29" ht="42" x14ac:dyDescent="0.25">
      <c r="A764" s="31">
        <v>96</v>
      </c>
      <c r="B764" s="31" t="str">
        <f>Source!F397</f>
        <v>1.21-5-1136</v>
      </c>
      <c r="C764" s="31" t="s">
        <v>526</v>
      </c>
      <c r="D764" s="33" t="str">
        <f>Source!H397</f>
        <v>100 шт.</v>
      </c>
      <c r="E764" s="32">
        <f>Source!I397</f>
        <v>50</v>
      </c>
      <c r="F764" s="35">
        <f>Source!AL397</f>
        <v>146.88999999999999</v>
      </c>
      <c r="G764" s="37" t="s">
        <v>3</v>
      </c>
      <c r="H764" s="32">
        <f>Source!AW398</f>
        <v>1</v>
      </c>
      <c r="I764" s="35">
        <f>Source!P397</f>
        <v>7344.5</v>
      </c>
      <c r="J764" s="32">
        <f>IF(Source!BC398&lt;&gt; 0, Source!BC398, 1)</f>
        <v>1.74</v>
      </c>
      <c r="K764" s="35">
        <f>Source!P398</f>
        <v>12779.43</v>
      </c>
      <c r="Q764">
        <f>Source!X397</f>
        <v>0</v>
      </c>
      <c r="R764">
        <f>Source!X398</f>
        <v>0</v>
      </c>
      <c r="S764">
        <f>Source!Y397</f>
        <v>0</v>
      </c>
      <c r="T764">
        <f>Source!Y398</f>
        <v>0</v>
      </c>
      <c r="U764">
        <f>ROUND((175/100)*ROUND(Source!R397, 2), 2)</f>
        <v>0</v>
      </c>
      <c r="V764">
        <f>ROUND((0/100)*ROUND(Source!R398, 2), 2)</f>
        <v>0</v>
      </c>
      <c r="AC764">
        <v>3</v>
      </c>
    </row>
    <row r="765" spans="1:29" x14ac:dyDescent="0.25">
      <c r="A765" s="59"/>
      <c r="B765" s="59"/>
      <c r="C765" s="60" t="str">
        <f>"Объем: "&amp;Source!I397&amp;"=50*"&amp;"100/"&amp;"100"</f>
        <v>Объем: 50=50*100/100</v>
      </c>
      <c r="D765" s="59"/>
      <c r="E765" s="59"/>
      <c r="F765" s="59"/>
      <c r="G765" s="59"/>
      <c r="H765" s="59"/>
      <c r="I765" s="59"/>
      <c r="J765" s="59"/>
      <c r="K765" s="59"/>
    </row>
    <row r="766" spans="1:29" ht="14" x14ac:dyDescent="0.25">
      <c r="C766" s="44" t="s">
        <v>1376</v>
      </c>
      <c r="H766" s="68">
        <f>I764+0</f>
        <v>7344.5</v>
      </c>
      <c r="I766" s="68"/>
      <c r="J766" s="68">
        <f>K764+0</f>
        <v>12779.43</v>
      </c>
      <c r="K766" s="68"/>
      <c r="O766" s="45">
        <f>I764+0</f>
        <v>7344.5</v>
      </c>
      <c r="P766" s="45">
        <f>K764+0</f>
        <v>12779.43</v>
      </c>
    </row>
    <row r="768" spans="1:29" ht="42" x14ac:dyDescent="0.25">
      <c r="A768" s="31">
        <v>97</v>
      </c>
      <c r="B768" s="31" t="str">
        <f>Source!F399</f>
        <v>1.21-5-1137</v>
      </c>
      <c r="C768" s="31" t="s">
        <v>530</v>
      </c>
      <c r="D768" s="33" t="str">
        <f>Source!H399</f>
        <v>100 шт.</v>
      </c>
      <c r="E768" s="32">
        <f>Source!I399</f>
        <v>40</v>
      </c>
      <c r="F768" s="35">
        <f>Source!AL399</f>
        <v>154.36000000000001</v>
      </c>
      <c r="G768" s="37" t="s">
        <v>3</v>
      </c>
      <c r="H768" s="32">
        <f>Source!AW400</f>
        <v>1</v>
      </c>
      <c r="I768" s="35">
        <f>Source!P399</f>
        <v>6174.4</v>
      </c>
      <c r="J768" s="32">
        <f>IF(Source!BC400&lt;&gt; 0, Source!BC400, 1)</f>
        <v>1.99</v>
      </c>
      <c r="K768" s="35">
        <f>Source!P400</f>
        <v>12287.06</v>
      </c>
      <c r="Q768">
        <f>Source!X399</f>
        <v>0</v>
      </c>
      <c r="R768">
        <f>Source!X400</f>
        <v>0</v>
      </c>
      <c r="S768">
        <f>Source!Y399</f>
        <v>0</v>
      </c>
      <c r="T768">
        <f>Source!Y400</f>
        <v>0</v>
      </c>
      <c r="U768">
        <f>ROUND((175/100)*ROUND(Source!R399, 2), 2)</f>
        <v>0</v>
      </c>
      <c r="V768">
        <f>ROUND((0/100)*ROUND(Source!R400, 2), 2)</f>
        <v>0</v>
      </c>
      <c r="AC768">
        <v>3</v>
      </c>
    </row>
    <row r="769" spans="1:29" x14ac:dyDescent="0.25">
      <c r="A769" s="59"/>
      <c r="B769" s="59"/>
      <c r="C769" s="60" t="str">
        <f>"Объем: "&amp;Source!I399&amp;"=(40*"&amp;"100)/"&amp;"100"</f>
        <v>Объем: 40=(40*100)/100</v>
      </c>
      <c r="D769" s="59"/>
      <c r="E769" s="59"/>
      <c r="F769" s="59"/>
      <c r="G769" s="59"/>
      <c r="H769" s="59"/>
      <c r="I769" s="59"/>
      <c r="J769" s="59"/>
      <c r="K769" s="59"/>
    </row>
    <row r="770" spans="1:29" ht="14" x14ac:dyDescent="0.25">
      <c r="C770" s="44" t="s">
        <v>1376</v>
      </c>
      <c r="H770" s="68">
        <f>I768+0</f>
        <v>6174.4</v>
      </c>
      <c r="I770" s="68"/>
      <c r="J770" s="68">
        <f>K768+0</f>
        <v>12287.06</v>
      </c>
      <c r="K770" s="68"/>
      <c r="O770" s="45">
        <f>I768+0</f>
        <v>6174.4</v>
      </c>
      <c r="P770" s="45">
        <f>K768+0</f>
        <v>12287.06</v>
      </c>
    </row>
    <row r="772" spans="1:29" ht="69" x14ac:dyDescent="0.25">
      <c r="A772" s="31">
        <v>98</v>
      </c>
      <c r="B772" s="31" t="str">
        <f>Source!F401</f>
        <v>КА, п.42</v>
      </c>
      <c r="C772" s="31" t="s">
        <v>1425</v>
      </c>
      <c r="D772" s="33" t="str">
        <f>Source!H401</f>
        <v>м</v>
      </c>
      <c r="E772" s="32">
        <f>Source!I401</f>
        <v>4335</v>
      </c>
      <c r="F772" s="35">
        <f>Source!AL401</f>
        <v>8.27</v>
      </c>
      <c r="G772" s="37" t="s">
        <v>3</v>
      </c>
      <c r="H772" s="32">
        <f>Source!AW402</f>
        <v>1</v>
      </c>
      <c r="I772" s="35">
        <f>Source!P401</f>
        <v>35850.449999999997</v>
      </c>
      <c r="J772" s="32">
        <f>IF(Source!BC402&lt;&gt; 0, Source!BC402, 1)</f>
        <v>9.84</v>
      </c>
      <c r="K772" s="35">
        <f>Source!P402</f>
        <v>352768.43</v>
      </c>
      <c r="Q772">
        <f>Source!X401</f>
        <v>0</v>
      </c>
      <c r="R772">
        <f>Source!X402</f>
        <v>0</v>
      </c>
      <c r="S772">
        <f>Source!Y401</f>
        <v>0</v>
      </c>
      <c r="T772">
        <f>Source!Y402</f>
        <v>0</v>
      </c>
      <c r="U772">
        <f>ROUND((175/100)*ROUND(Source!R401, 2), 2)</f>
        <v>0</v>
      </c>
      <c r="V772">
        <f>ROUND((0/100)*ROUND(Source!R402, 2), 2)</f>
        <v>0</v>
      </c>
      <c r="AC772">
        <v>3</v>
      </c>
    </row>
    <row r="773" spans="1:29" x14ac:dyDescent="0.25">
      <c r="A773" s="59"/>
      <c r="B773" s="59"/>
      <c r="C773" s="60" t="str">
        <f>"Объем: "&amp;Source!I401&amp;"=(4500-"&amp;"100-"&amp;"150)*"&amp;"1,02"</f>
        <v>Объем: 4335=(4500-100-150)*1,02</v>
      </c>
      <c r="D773" s="59"/>
      <c r="E773" s="59"/>
      <c r="F773" s="59"/>
      <c r="G773" s="59"/>
      <c r="H773" s="59"/>
      <c r="I773" s="59"/>
      <c r="J773" s="59"/>
      <c r="K773" s="59"/>
    </row>
    <row r="774" spans="1:29" ht="14" x14ac:dyDescent="0.25">
      <c r="C774" s="44" t="s">
        <v>1376</v>
      </c>
      <c r="H774" s="68">
        <f>I772+0</f>
        <v>35850.449999999997</v>
      </c>
      <c r="I774" s="68"/>
      <c r="J774" s="68">
        <f>K772+0</f>
        <v>352768.43</v>
      </c>
      <c r="K774" s="68"/>
      <c r="O774" s="45">
        <f>I772+0</f>
        <v>35850.449999999997</v>
      </c>
      <c r="P774" s="45">
        <f>K772+0</f>
        <v>352768.43</v>
      </c>
    </row>
    <row r="776" spans="1:29" ht="69" x14ac:dyDescent="0.25">
      <c r="A776" s="31">
        <v>99</v>
      </c>
      <c r="B776" s="31" t="str">
        <f>Source!F403</f>
        <v>КА, п.43</v>
      </c>
      <c r="C776" s="31" t="s">
        <v>1426</v>
      </c>
      <c r="D776" s="33" t="str">
        <f>Source!H403</f>
        <v>м</v>
      </c>
      <c r="E776" s="32">
        <f>Source!I403</f>
        <v>153</v>
      </c>
      <c r="F776" s="35">
        <f>Source!AL403</f>
        <v>28.13</v>
      </c>
      <c r="G776" s="37" t="s">
        <v>3</v>
      </c>
      <c r="H776" s="32">
        <f>Source!AW404</f>
        <v>1</v>
      </c>
      <c r="I776" s="35">
        <f>Source!P403</f>
        <v>4303.8900000000003</v>
      </c>
      <c r="J776" s="32">
        <f>IF(Source!BC404&lt;&gt; 0, Source!BC404, 1)</f>
        <v>9.84</v>
      </c>
      <c r="K776" s="35">
        <f>Source!P404</f>
        <v>42350.28</v>
      </c>
      <c r="Q776">
        <f>Source!X403</f>
        <v>0</v>
      </c>
      <c r="R776">
        <f>Source!X404</f>
        <v>0</v>
      </c>
      <c r="S776">
        <f>Source!Y403</f>
        <v>0</v>
      </c>
      <c r="T776">
        <f>Source!Y404</f>
        <v>0</v>
      </c>
      <c r="U776">
        <f>ROUND((175/100)*ROUND(Source!R403, 2), 2)</f>
        <v>0</v>
      </c>
      <c r="V776">
        <f>ROUND((0/100)*ROUND(Source!R404, 2), 2)</f>
        <v>0</v>
      </c>
      <c r="AC776">
        <v>3</v>
      </c>
    </row>
    <row r="777" spans="1:29" x14ac:dyDescent="0.25">
      <c r="A777" s="59"/>
      <c r="B777" s="59"/>
      <c r="C777" s="60" t="str">
        <f>"Объем: "&amp;Source!I403&amp;"=150*"&amp;"1,02"</f>
        <v>Объем: 153=150*1,02</v>
      </c>
      <c r="D777" s="59"/>
      <c r="E777" s="59"/>
      <c r="F777" s="59"/>
      <c r="G777" s="59"/>
      <c r="H777" s="59"/>
      <c r="I777" s="59"/>
      <c r="J777" s="59"/>
      <c r="K777" s="59"/>
    </row>
    <row r="778" spans="1:29" ht="14" x14ac:dyDescent="0.25">
      <c r="C778" s="44" t="s">
        <v>1376</v>
      </c>
      <c r="H778" s="68">
        <f>I776+0</f>
        <v>4303.8900000000003</v>
      </c>
      <c r="I778" s="68"/>
      <c r="J778" s="68">
        <f>K776+0</f>
        <v>42350.28</v>
      </c>
      <c r="K778" s="68"/>
      <c r="O778" s="45">
        <f>I776+0</f>
        <v>4303.8900000000003</v>
      </c>
      <c r="P778" s="45">
        <f>K776+0</f>
        <v>42350.28</v>
      </c>
    </row>
    <row r="780" spans="1:29" ht="55" x14ac:dyDescent="0.25">
      <c r="A780" s="31">
        <v>100</v>
      </c>
      <c r="B780" s="31" t="str">
        <f>Source!F405</f>
        <v>КА, п.44</v>
      </c>
      <c r="C780" s="31" t="s">
        <v>1427</v>
      </c>
      <c r="D780" s="33" t="str">
        <f>Source!H405</f>
        <v>м</v>
      </c>
      <c r="E780" s="32">
        <f>Source!I405</f>
        <v>102</v>
      </c>
      <c r="F780" s="35">
        <f>Source!AL405</f>
        <v>8.6199999999999992</v>
      </c>
      <c r="G780" s="37" t="s">
        <v>3</v>
      </c>
      <c r="H780" s="32">
        <f>Source!AW406</f>
        <v>1</v>
      </c>
      <c r="I780" s="35">
        <f>Source!P405</f>
        <v>879.24</v>
      </c>
      <c r="J780" s="32">
        <f>IF(Source!BC406&lt;&gt; 0, Source!BC406, 1)</f>
        <v>9.84</v>
      </c>
      <c r="K780" s="35">
        <f>Source!P406</f>
        <v>8651.7199999999993</v>
      </c>
      <c r="Q780">
        <f>Source!X405</f>
        <v>0</v>
      </c>
      <c r="R780">
        <f>Source!X406</f>
        <v>0</v>
      </c>
      <c r="S780">
        <f>Source!Y405</f>
        <v>0</v>
      </c>
      <c r="T780">
        <f>Source!Y406</f>
        <v>0</v>
      </c>
      <c r="U780">
        <f>ROUND((175/100)*ROUND(Source!R405, 2), 2)</f>
        <v>0</v>
      </c>
      <c r="V780">
        <f>ROUND((0/100)*ROUND(Source!R406, 2), 2)</f>
        <v>0</v>
      </c>
      <c r="AC780">
        <v>3</v>
      </c>
    </row>
    <row r="781" spans="1:29" x14ac:dyDescent="0.25">
      <c r="A781" s="59"/>
      <c r="B781" s="59"/>
      <c r="C781" s="60" t="str">
        <f>"Объем: "&amp;Source!I405&amp;"=100*"&amp;"1,02"</f>
        <v>Объем: 102=100*1,02</v>
      </c>
      <c r="D781" s="59"/>
      <c r="E781" s="59"/>
      <c r="F781" s="59"/>
      <c r="G781" s="59"/>
      <c r="H781" s="59"/>
      <c r="I781" s="59"/>
      <c r="J781" s="59"/>
      <c r="K781" s="59"/>
    </row>
    <row r="782" spans="1:29" ht="14" x14ac:dyDescent="0.25">
      <c r="C782" s="44" t="s">
        <v>1376</v>
      </c>
      <c r="H782" s="68">
        <f>I780+0</f>
        <v>879.24</v>
      </c>
      <c r="I782" s="68"/>
      <c r="J782" s="68">
        <f>K780+0</f>
        <v>8651.7199999999993</v>
      </c>
      <c r="K782" s="68"/>
      <c r="O782" s="45">
        <f>I780+0</f>
        <v>879.24</v>
      </c>
      <c r="P782" s="45">
        <f>K780+0</f>
        <v>8651.7199999999993</v>
      </c>
    </row>
    <row r="784" spans="1:29" ht="56" x14ac:dyDescent="0.25">
      <c r="A784" s="31">
        <v>101</v>
      </c>
      <c r="B784" s="31" t="str">
        <f>Source!F407</f>
        <v>4.8-172-1</v>
      </c>
      <c r="C784" s="31" t="s">
        <v>546</v>
      </c>
      <c r="D784" s="33" t="str">
        <f>Source!H407</f>
        <v>100 м</v>
      </c>
      <c r="E784" s="32">
        <f>Source!I407</f>
        <v>2.1</v>
      </c>
      <c r="F784" s="35"/>
      <c r="G784" s="34"/>
      <c r="H784" s="32"/>
      <c r="I784" s="35"/>
      <c r="J784" s="32"/>
      <c r="K784" s="35"/>
      <c r="Q784">
        <f>Source!X407</f>
        <v>655.88</v>
      </c>
      <c r="R784">
        <f>Source!X408</f>
        <v>36959.11</v>
      </c>
      <c r="S784">
        <f>Source!Y407</f>
        <v>344.85</v>
      </c>
      <c r="T784">
        <f>Source!Y408</f>
        <v>19432.11</v>
      </c>
      <c r="U784">
        <f>ROUND((175/100)*ROUND(Source!R407, 2), 2)</f>
        <v>5.81</v>
      </c>
      <c r="V784">
        <f>ROUND((0/100)*ROUND(Source!R408, 2), 2)</f>
        <v>0</v>
      </c>
      <c r="AC784">
        <v>0</v>
      </c>
    </row>
    <row r="785" spans="1:29" x14ac:dyDescent="0.25">
      <c r="C785" s="36" t="str">
        <f>"Объем: "&amp;Source!I407&amp;"=70*"&amp;"3/"&amp;"100"</f>
        <v>Объем: 2,1=70*3/100</v>
      </c>
    </row>
    <row r="786" spans="1:29" ht="14.5" x14ac:dyDescent="0.25">
      <c r="A786" s="31"/>
      <c r="B786" s="31"/>
      <c r="C786" s="31" t="s">
        <v>1365</v>
      </c>
      <c r="D786" s="33"/>
      <c r="E786" s="32"/>
      <c r="F786" s="35">
        <f>Source!AO407</f>
        <v>255.02</v>
      </c>
      <c r="G786" s="37" t="s">
        <v>175</v>
      </c>
      <c r="H786" s="32">
        <f>Source!AV408</f>
        <v>1.0469999999999999</v>
      </c>
      <c r="I786" s="35">
        <f>Source!S407</f>
        <v>672.85</v>
      </c>
      <c r="J786" s="32">
        <f>IF(Source!BA408&lt;&gt; 0, Source!BA408, 1)</f>
        <v>56.35</v>
      </c>
      <c r="K786" s="35">
        <f>Source!S408</f>
        <v>37915.1</v>
      </c>
    </row>
    <row r="787" spans="1:29" ht="14.5" x14ac:dyDescent="0.25">
      <c r="A787" s="31"/>
      <c r="B787" s="31"/>
      <c r="C787" s="31" t="s">
        <v>1367</v>
      </c>
      <c r="D787" s="33"/>
      <c r="E787" s="32"/>
      <c r="F787" s="35">
        <f>Source!AM407</f>
        <v>28.09</v>
      </c>
      <c r="G787" s="37" t="s">
        <v>175</v>
      </c>
      <c r="H787" s="32">
        <f>Source!AV408</f>
        <v>1.0469999999999999</v>
      </c>
      <c r="I787" s="35">
        <f>Source!Q407</f>
        <v>74.11</v>
      </c>
      <c r="J787" s="32">
        <f>IF(Source!BB408&lt;&gt; 0, Source!BB408, 1)</f>
        <v>14.08</v>
      </c>
      <c r="K787" s="35">
        <f>Source!Q408</f>
        <v>1043.47</v>
      </c>
    </row>
    <row r="788" spans="1:29" ht="14.5" x14ac:dyDescent="0.25">
      <c r="A788" s="31"/>
      <c r="B788" s="31"/>
      <c r="C788" s="31" t="s">
        <v>1368</v>
      </c>
      <c r="D788" s="33"/>
      <c r="E788" s="32"/>
      <c r="F788" s="35">
        <f>Source!AN407</f>
        <v>1.26</v>
      </c>
      <c r="G788" s="37" t="s">
        <v>175</v>
      </c>
      <c r="H788" s="32">
        <f>Source!AV408</f>
        <v>1.0469999999999999</v>
      </c>
      <c r="I788" s="38">
        <f>Source!R407</f>
        <v>3.32</v>
      </c>
      <c r="J788" s="32">
        <f>IF(Source!BS408&lt;&gt; 0, Source!BS408, 1)</f>
        <v>56.35</v>
      </c>
      <c r="K788" s="38">
        <f>Source!R408</f>
        <v>187.08</v>
      </c>
    </row>
    <row r="789" spans="1:29" ht="14.5" x14ac:dyDescent="0.25">
      <c r="A789" s="31"/>
      <c r="B789" s="31"/>
      <c r="C789" s="31" t="s">
        <v>1379</v>
      </c>
      <c r="D789" s="33"/>
      <c r="E789" s="32"/>
      <c r="F789" s="35">
        <f>Source!AL407</f>
        <v>981</v>
      </c>
      <c r="G789" s="37" t="s">
        <v>3</v>
      </c>
      <c r="H789" s="32">
        <f>Source!AW408</f>
        <v>1</v>
      </c>
      <c r="I789" s="35">
        <f>Source!P407</f>
        <v>2060.1</v>
      </c>
      <c r="J789" s="32">
        <f>IF(Source!BC408&lt;&gt; 0, Source!BC408, 1)</f>
        <v>2.3199999999999998</v>
      </c>
      <c r="K789" s="35">
        <f>Source!P408</f>
        <v>4779.43</v>
      </c>
    </row>
    <row r="790" spans="1:29" ht="70" x14ac:dyDescent="0.25">
      <c r="A790" s="31" t="s">
        <v>548</v>
      </c>
      <c r="B790" s="31" t="str">
        <f>Source!F409</f>
        <v>1.12-5-43</v>
      </c>
      <c r="C790" s="31" t="s">
        <v>550</v>
      </c>
      <c r="D790" s="33" t="str">
        <f>Source!H409</f>
        <v>м</v>
      </c>
      <c r="E790" s="32">
        <f>Source!I409</f>
        <v>214.2</v>
      </c>
      <c r="F790" s="35">
        <f>Source!AK409</f>
        <v>5.78</v>
      </c>
      <c r="G790" s="37" t="s">
        <v>3</v>
      </c>
      <c r="H790" s="32">
        <f>Source!AW410</f>
        <v>1</v>
      </c>
      <c r="I790" s="35">
        <f>Source!O409</f>
        <v>1238.08</v>
      </c>
      <c r="J790" s="32">
        <f>IF(Source!BC410&lt;&gt; 0, Source!BC410, 1)</f>
        <v>6.14</v>
      </c>
      <c r="K790" s="35">
        <f>Source!O410</f>
        <v>7601.81</v>
      </c>
      <c r="Q790">
        <f>Source!X409</f>
        <v>0</v>
      </c>
      <c r="R790">
        <f>Source!X410</f>
        <v>0</v>
      </c>
      <c r="S790">
        <f>Source!Y409</f>
        <v>0</v>
      </c>
      <c r="T790">
        <f>Source!Y410</f>
        <v>0</v>
      </c>
      <c r="U790">
        <f>ROUND((175/100)*ROUND(Source!R409, 2), 2)</f>
        <v>0</v>
      </c>
      <c r="V790">
        <f>ROUND((0/100)*ROUND(Source!R410, 2), 2)</f>
        <v>0</v>
      </c>
      <c r="AC790">
        <v>3</v>
      </c>
    </row>
    <row r="791" spans="1:29" ht="14.5" x14ac:dyDescent="0.25">
      <c r="A791" s="31"/>
      <c r="B791" s="31"/>
      <c r="C791" s="31" t="s">
        <v>1369</v>
      </c>
      <c r="D791" s="33" t="s">
        <v>1370</v>
      </c>
      <c r="E791" s="32">
        <f>Source!BZ408</f>
        <v>97</v>
      </c>
      <c r="F791" s="35"/>
      <c r="G791" s="34"/>
      <c r="H791" s="32"/>
      <c r="I791" s="35">
        <f>SUM(Q784:Q790)</f>
        <v>655.88</v>
      </c>
      <c r="J791" s="32">
        <f>Source!AT408</f>
        <v>97</v>
      </c>
      <c r="K791" s="35">
        <f>SUM(R784:R790)</f>
        <v>36959.11</v>
      </c>
    </row>
    <row r="792" spans="1:29" ht="14.5" x14ac:dyDescent="0.25">
      <c r="A792" s="31"/>
      <c r="B792" s="31"/>
      <c r="C792" s="31" t="s">
        <v>1371</v>
      </c>
      <c r="D792" s="33" t="s">
        <v>1370</v>
      </c>
      <c r="E792" s="32">
        <f>Source!CA408</f>
        <v>51</v>
      </c>
      <c r="F792" s="35"/>
      <c r="G792" s="34"/>
      <c r="H792" s="32"/>
      <c r="I792" s="35">
        <f>SUM(S784:S791)</f>
        <v>344.85</v>
      </c>
      <c r="J792" s="32">
        <f>Source!AU408</f>
        <v>51</v>
      </c>
      <c r="K792" s="35">
        <f>SUM(T784:T791)</f>
        <v>19432.11</v>
      </c>
    </row>
    <row r="793" spans="1:29" ht="14.5" x14ac:dyDescent="0.25">
      <c r="A793" s="39"/>
      <c r="B793" s="39"/>
      <c r="C793" s="39" t="s">
        <v>1372</v>
      </c>
      <c r="D793" s="40" t="s">
        <v>1373</v>
      </c>
      <c r="E793" s="41">
        <f>Source!AQ407</f>
        <v>20.7</v>
      </c>
      <c r="F793" s="42"/>
      <c r="G793" s="43" t="s">
        <v>175</v>
      </c>
      <c r="H793" s="41">
        <f>Source!AV408</f>
        <v>1.0469999999999999</v>
      </c>
      <c r="I793" s="42">
        <f>Source!U407</f>
        <v>54.615707999999998</v>
      </c>
      <c r="J793" s="41"/>
      <c r="K793" s="42"/>
    </row>
    <row r="794" spans="1:29" ht="14" x14ac:dyDescent="0.25">
      <c r="C794" s="44" t="s">
        <v>1374</v>
      </c>
      <c r="H794" s="68">
        <f>I786+I787+I789+I791+I792+SUM(I790:I790)-SUMIF(AC790:AC790, 5, I790:I790)-SUMIF(AC790:AC790, 6, I790:I790)</f>
        <v>5045.87</v>
      </c>
      <c r="I794" s="68"/>
      <c r="J794" s="68">
        <f>K786+K787+K789+K791+K792+SUM(K790:K790)-SUMIF(AC790:AC790, 5, K790:K790)-SUMIF(AC790:AC790, 6, K790:K790)</f>
        <v>107731.03</v>
      </c>
      <c r="K794" s="68"/>
    </row>
    <row r="795" spans="1:29" ht="14" hidden="1" x14ac:dyDescent="0.25">
      <c r="C795" s="44" t="s">
        <v>1375</v>
      </c>
      <c r="H795" s="65">
        <f>SUMIF(AC790:AC790, 5, I790:I790)+SUMIF(AC790:AC790, 6, I790:I790)</f>
        <v>0</v>
      </c>
      <c r="I795" s="65"/>
      <c r="J795" s="65">
        <f>SUMIF(AC790:AC790, 5, K790:K790)+SUMIF(AC790:AC790, 6, K790:K790)</f>
        <v>0</v>
      </c>
      <c r="K795" s="65"/>
    </row>
    <row r="796" spans="1:29" ht="14" x14ac:dyDescent="0.25">
      <c r="C796" s="44" t="s">
        <v>1376</v>
      </c>
      <c r="H796" s="65">
        <f>I786+I787+I789+I791+I792+SUM(I790:I790)</f>
        <v>5045.87</v>
      </c>
      <c r="I796" s="65"/>
      <c r="J796" s="65">
        <f>K786+K787+K789+K791+K792+SUM(K790:K790)</f>
        <v>107731.03</v>
      </c>
      <c r="K796" s="65"/>
      <c r="O796" s="45">
        <f>I786+I787+I789+I791+I792+SUM(I790:I790)</f>
        <v>5045.87</v>
      </c>
      <c r="P796" s="45">
        <f>K786+K787+K789+K791+K792+SUM(K790:K790)</f>
        <v>107731.03</v>
      </c>
    </row>
    <row r="798" spans="1:29" ht="70" x14ac:dyDescent="0.25">
      <c r="A798" s="31">
        <v>102</v>
      </c>
      <c r="B798" s="31" t="str">
        <f>Source!F411</f>
        <v>4.8-175-2</v>
      </c>
      <c r="C798" s="31" t="s">
        <v>554</v>
      </c>
      <c r="D798" s="33" t="str">
        <f>Source!H411</f>
        <v>100 м</v>
      </c>
      <c r="E798" s="32">
        <f>Source!I411</f>
        <v>2.1</v>
      </c>
      <c r="F798" s="35"/>
      <c r="G798" s="34"/>
      <c r="H798" s="32"/>
      <c r="I798" s="35"/>
      <c r="J798" s="32"/>
      <c r="K798" s="35"/>
      <c r="Q798">
        <f>Source!X411</f>
        <v>171.2</v>
      </c>
      <c r="R798">
        <f>Source!X412</f>
        <v>9646.86</v>
      </c>
      <c r="S798">
        <f>Source!Y411</f>
        <v>90.01</v>
      </c>
      <c r="T798">
        <f>Source!Y412</f>
        <v>5072.0600000000004</v>
      </c>
      <c r="U798">
        <f>ROUND((175/100)*ROUND(Source!R411, 2), 2)</f>
        <v>2.73</v>
      </c>
      <c r="V798">
        <f>ROUND((0/100)*ROUND(Source!R412, 2), 2)</f>
        <v>0</v>
      </c>
      <c r="AC798">
        <v>0</v>
      </c>
    </row>
    <row r="799" spans="1:29" x14ac:dyDescent="0.25">
      <c r="C799" s="36" t="str">
        <f>"Объем: "&amp;Source!I411&amp;"=70*"&amp;"3/"&amp;"100"</f>
        <v>Объем: 2,1=70*3/100</v>
      </c>
    </row>
    <row r="800" spans="1:29" ht="14.5" x14ac:dyDescent="0.25">
      <c r="A800" s="31"/>
      <c r="B800" s="31"/>
      <c r="C800" s="31" t="s">
        <v>1365</v>
      </c>
      <c r="D800" s="33"/>
      <c r="E800" s="32"/>
      <c r="F800" s="35">
        <f>Source!AO411</f>
        <v>66.3</v>
      </c>
      <c r="G800" s="37" t="s">
        <v>175</v>
      </c>
      <c r="H800" s="32">
        <f>Source!AV412</f>
        <v>1.0469999999999999</v>
      </c>
      <c r="I800" s="35">
        <f>Source!S411</f>
        <v>174.93</v>
      </c>
      <c r="J800" s="32">
        <f>IF(Source!BA412&lt;&gt; 0, Source!BA412, 1)</f>
        <v>56.35</v>
      </c>
      <c r="K800" s="35">
        <f>Source!S412</f>
        <v>9857.31</v>
      </c>
    </row>
    <row r="801" spans="1:29" ht="14.5" x14ac:dyDescent="0.25">
      <c r="A801" s="31"/>
      <c r="B801" s="31"/>
      <c r="C801" s="31" t="s">
        <v>1367</v>
      </c>
      <c r="D801" s="33"/>
      <c r="E801" s="32"/>
      <c r="F801" s="35">
        <f>Source!AM411</f>
        <v>5.25</v>
      </c>
      <c r="G801" s="37" t="s">
        <v>175</v>
      </c>
      <c r="H801" s="32">
        <f>Source!AV412</f>
        <v>1.0469999999999999</v>
      </c>
      <c r="I801" s="35">
        <f>Source!Q411</f>
        <v>13.85</v>
      </c>
      <c r="J801" s="32">
        <f>IF(Source!BB412&lt;&gt; 0, Source!BB412, 1)</f>
        <v>15.25</v>
      </c>
      <c r="K801" s="35">
        <f>Source!Q412</f>
        <v>211.21</v>
      </c>
    </row>
    <row r="802" spans="1:29" ht="14.5" x14ac:dyDescent="0.25">
      <c r="A802" s="31"/>
      <c r="B802" s="31"/>
      <c r="C802" s="31" t="s">
        <v>1368</v>
      </c>
      <c r="D802" s="33"/>
      <c r="E802" s="32"/>
      <c r="F802" s="35">
        <f>Source!AN411</f>
        <v>0.59</v>
      </c>
      <c r="G802" s="37" t="s">
        <v>175</v>
      </c>
      <c r="H802" s="32">
        <f>Source!AV412</f>
        <v>1.0469999999999999</v>
      </c>
      <c r="I802" s="38">
        <f>Source!R411</f>
        <v>1.56</v>
      </c>
      <c r="J802" s="32">
        <f>IF(Source!BS412&lt;&gt; 0, Source!BS412, 1)</f>
        <v>56.35</v>
      </c>
      <c r="K802" s="38">
        <f>Source!R412</f>
        <v>87.91</v>
      </c>
    </row>
    <row r="803" spans="1:29" ht="14.5" x14ac:dyDescent="0.25">
      <c r="A803" s="31"/>
      <c r="B803" s="31"/>
      <c r="C803" s="31" t="s">
        <v>1379</v>
      </c>
      <c r="D803" s="33"/>
      <c r="E803" s="32"/>
      <c r="F803" s="35">
        <f>Source!AL411</f>
        <v>61.98</v>
      </c>
      <c r="G803" s="37" t="s">
        <v>3</v>
      </c>
      <c r="H803" s="32">
        <f>Source!AW412</f>
        <v>1</v>
      </c>
      <c r="I803" s="35">
        <f>Source!P411</f>
        <v>130.16</v>
      </c>
      <c r="J803" s="32">
        <f>IF(Source!BC412&lt;&gt; 0, Source!BC412, 1)</f>
        <v>4.58</v>
      </c>
      <c r="K803" s="35">
        <f>Source!P412</f>
        <v>596.13</v>
      </c>
    </row>
    <row r="804" spans="1:29" ht="69" x14ac:dyDescent="0.25">
      <c r="A804" s="31" t="s">
        <v>556</v>
      </c>
      <c r="B804" s="31" t="str">
        <f>Source!F413</f>
        <v>КА, п.42</v>
      </c>
      <c r="C804" s="31" t="s">
        <v>1425</v>
      </c>
      <c r="D804" s="33" t="str">
        <f>Source!H413</f>
        <v>м</v>
      </c>
      <c r="E804" s="32">
        <f>Source!I413</f>
        <v>216.3</v>
      </c>
      <c r="F804" s="35">
        <f>Source!AK413</f>
        <v>8.27</v>
      </c>
      <c r="G804" s="37" t="s">
        <v>3</v>
      </c>
      <c r="H804" s="32">
        <f>Source!AW414</f>
        <v>1</v>
      </c>
      <c r="I804" s="35">
        <f>Source!O413</f>
        <v>1788.8</v>
      </c>
      <c r="J804" s="32">
        <f>IF(Source!BC414&lt;&gt; 0, Source!BC414, 1)</f>
        <v>9.84</v>
      </c>
      <c r="K804" s="35">
        <f>Source!O414</f>
        <v>17601.79</v>
      </c>
      <c r="Q804">
        <f>Source!X413</f>
        <v>0</v>
      </c>
      <c r="R804">
        <f>Source!X414</f>
        <v>0</v>
      </c>
      <c r="S804">
        <f>Source!Y413</f>
        <v>0</v>
      </c>
      <c r="T804">
        <f>Source!Y414</f>
        <v>0</v>
      </c>
      <c r="U804">
        <f>ROUND((175/100)*ROUND(Source!R413, 2), 2)</f>
        <v>0</v>
      </c>
      <c r="V804">
        <f>ROUND((0/100)*ROUND(Source!R414, 2), 2)</f>
        <v>0</v>
      </c>
      <c r="AC804">
        <v>3</v>
      </c>
    </row>
    <row r="805" spans="1:29" ht="14.5" x14ac:dyDescent="0.25">
      <c r="A805" s="31"/>
      <c r="B805" s="31"/>
      <c r="C805" s="31" t="s">
        <v>1369</v>
      </c>
      <c r="D805" s="33" t="s">
        <v>1370</v>
      </c>
      <c r="E805" s="32">
        <f>Source!BZ412</f>
        <v>97</v>
      </c>
      <c r="F805" s="35"/>
      <c r="G805" s="34"/>
      <c r="H805" s="32"/>
      <c r="I805" s="35">
        <f>SUM(Q798:Q804)</f>
        <v>171.2</v>
      </c>
      <c r="J805" s="32">
        <f>Source!AT412</f>
        <v>97</v>
      </c>
      <c r="K805" s="35">
        <f>SUM(R798:R804)</f>
        <v>9646.86</v>
      </c>
    </row>
    <row r="806" spans="1:29" ht="14.5" x14ac:dyDescent="0.25">
      <c r="A806" s="31"/>
      <c r="B806" s="31"/>
      <c r="C806" s="31" t="s">
        <v>1371</v>
      </c>
      <c r="D806" s="33" t="s">
        <v>1370</v>
      </c>
      <c r="E806" s="32">
        <f>Source!CA412</f>
        <v>51</v>
      </c>
      <c r="F806" s="35"/>
      <c r="G806" s="34"/>
      <c r="H806" s="32"/>
      <c r="I806" s="35">
        <f>SUM(S798:S805)</f>
        <v>90.01</v>
      </c>
      <c r="J806" s="32">
        <f>Source!AU412</f>
        <v>51</v>
      </c>
      <c r="K806" s="35">
        <f>SUM(T798:T805)</f>
        <v>5072.0600000000004</v>
      </c>
    </row>
    <row r="807" spans="1:29" ht="14.5" x14ac:dyDescent="0.25">
      <c r="A807" s="39"/>
      <c r="B807" s="39"/>
      <c r="C807" s="39" t="s">
        <v>1372</v>
      </c>
      <c r="D807" s="40" t="s">
        <v>1373</v>
      </c>
      <c r="E807" s="41">
        <f>Source!AQ411</f>
        <v>5.39</v>
      </c>
      <c r="F807" s="42"/>
      <c r="G807" s="43" t="s">
        <v>175</v>
      </c>
      <c r="H807" s="41">
        <f>Source!AV412</f>
        <v>1.0469999999999999</v>
      </c>
      <c r="I807" s="42">
        <f>Source!U411</f>
        <v>14.221191599999997</v>
      </c>
      <c r="J807" s="41"/>
      <c r="K807" s="42"/>
    </row>
    <row r="808" spans="1:29" ht="14" x14ac:dyDescent="0.25">
      <c r="C808" s="44" t="s">
        <v>1374</v>
      </c>
      <c r="H808" s="68">
        <f>I800+I801+I803+I805+I806+SUM(I804:I804)-SUMIF(AC804:AC804, 5, I804:I804)-SUMIF(AC804:AC804, 6, I804:I804)</f>
        <v>2368.9499999999998</v>
      </c>
      <c r="I808" s="68"/>
      <c r="J808" s="68">
        <f>K800+K801+K803+K805+K806+SUM(K804:K804)-SUMIF(AC804:AC804, 5, K804:K804)-SUMIF(AC804:AC804, 6, K804:K804)</f>
        <v>42985.36</v>
      </c>
      <c r="K808" s="68"/>
    </row>
    <row r="809" spans="1:29" ht="14" hidden="1" x14ac:dyDescent="0.25">
      <c r="C809" s="44" t="s">
        <v>1375</v>
      </c>
      <c r="H809" s="65">
        <f>SUMIF(AC804:AC804, 5, I804:I804)+SUMIF(AC804:AC804, 6, I804:I804)</f>
        <v>0</v>
      </c>
      <c r="I809" s="65"/>
      <c r="J809" s="65">
        <f>SUMIF(AC804:AC804, 5, K804:K804)+SUMIF(AC804:AC804, 6, K804:K804)</f>
        <v>0</v>
      </c>
      <c r="K809" s="65"/>
    </row>
    <row r="810" spans="1:29" ht="14" x14ac:dyDescent="0.25">
      <c r="C810" s="44" t="s">
        <v>1376</v>
      </c>
      <c r="H810" s="65">
        <f>I800+I801+I803+I805+I806+SUM(I804:I804)</f>
        <v>2368.9499999999998</v>
      </c>
      <c r="I810" s="65"/>
      <c r="J810" s="65">
        <f>K800+K801+K803+K805+K806+SUM(K804:K804)</f>
        <v>42985.36</v>
      </c>
      <c r="K810" s="65"/>
      <c r="O810" s="45">
        <f>I800+I801+I803+I805+I806+SUM(I804:I804)</f>
        <v>2368.9499999999998</v>
      </c>
      <c r="P810" s="45">
        <f>K800+K801+K803+K805+K806+SUM(K804:K804)</f>
        <v>42985.36</v>
      </c>
    </row>
    <row r="812" spans="1:29" ht="56" x14ac:dyDescent="0.25">
      <c r="A812" s="31">
        <v>103</v>
      </c>
      <c r="B812" s="31" t="str">
        <f>Source!F415</f>
        <v>4.8-328-1</v>
      </c>
      <c r="C812" s="31" t="s">
        <v>558</v>
      </c>
      <c r="D812" s="33" t="str">
        <f>Source!H415</f>
        <v>100 м</v>
      </c>
      <c r="E812" s="32">
        <f>Source!I415</f>
        <v>220.4</v>
      </c>
      <c r="F812" s="35"/>
      <c r="G812" s="34"/>
      <c r="H812" s="32"/>
      <c r="I812" s="35"/>
      <c r="J812" s="32"/>
      <c r="K812" s="35"/>
      <c r="Q812">
        <f>Source!X415</f>
        <v>17700.95</v>
      </c>
      <c r="R812">
        <f>Source!X416</f>
        <v>997448.42</v>
      </c>
      <c r="S812">
        <f>Source!Y415</f>
        <v>9306.68</v>
      </c>
      <c r="T812">
        <f>Source!Y416</f>
        <v>524431.64</v>
      </c>
      <c r="U812">
        <f>ROUND((175/100)*ROUND(Source!R415, 2), 2)</f>
        <v>145.37</v>
      </c>
      <c r="V812">
        <f>ROUND((0/100)*ROUND(Source!R416, 2), 2)</f>
        <v>0</v>
      </c>
      <c r="AC812">
        <v>0</v>
      </c>
    </row>
    <row r="813" spans="1:29" x14ac:dyDescent="0.25">
      <c r="C813" s="36" t="str">
        <f>"Объем: "&amp;Source!I415&amp;"=(26500-"&amp;"4250-"&amp;"210)/"&amp;"100"</f>
        <v>Объем: 220,4=(26500-4250-210)/100</v>
      </c>
    </row>
    <row r="814" spans="1:29" ht="14.5" x14ac:dyDescent="0.25">
      <c r="A814" s="31"/>
      <c r="B814" s="31"/>
      <c r="C814" s="31" t="s">
        <v>1365</v>
      </c>
      <c r="D814" s="33"/>
      <c r="E814" s="32"/>
      <c r="F814" s="35">
        <f>Source!AO415</f>
        <v>65.599999999999994</v>
      </c>
      <c r="G814" s="37" t="s">
        <v>175</v>
      </c>
      <c r="H814" s="32">
        <f>Source!AV416</f>
        <v>1.0469999999999999</v>
      </c>
      <c r="I814" s="35">
        <f>Source!S415</f>
        <v>18165.330000000002</v>
      </c>
      <c r="J814" s="32">
        <f>IF(Source!BA416&lt;&gt; 0, Source!BA416, 1)</f>
        <v>56.35</v>
      </c>
      <c r="K814" s="35">
        <f>Source!S416</f>
        <v>1023616.35</v>
      </c>
    </row>
    <row r="815" spans="1:29" ht="14.5" x14ac:dyDescent="0.25">
      <c r="A815" s="31"/>
      <c r="B815" s="31"/>
      <c r="C815" s="31" t="s">
        <v>1367</v>
      </c>
      <c r="D815" s="33"/>
      <c r="E815" s="32"/>
      <c r="F815" s="35">
        <f>Source!AM415</f>
        <v>2.62</v>
      </c>
      <c r="G815" s="37" t="s">
        <v>175</v>
      </c>
      <c r="H815" s="32">
        <f>Source!AV416</f>
        <v>1.0469999999999999</v>
      </c>
      <c r="I815" s="35">
        <f>Source!Q415</f>
        <v>725.51</v>
      </c>
      <c r="J815" s="32">
        <f>IF(Source!BB416&lt;&gt; 0, Source!BB416, 1)</f>
        <v>15.28</v>
      </c>
      <c r="K815" s="35">
        <f>Source!Q416</f>
        <v>11085.79</v>
      </c>
    </row>
    <row r="816" spans="1:29" ht="14.5" x14ac:dyDescent="0.25">
      <c r="A816" s="31"/>
      <c r="B816" s="31"/>
      <c r="C816" s="31" t="s">
        <v>1368</v>
      </c>
      <c r="D816" s="33"/>
      <c r="E816" s="32"/>
      <c r="F816" s="35">
        <f>Source!AN415</f>
        <v>0.3</v>
      </c>
      <c r="G816" s="37" t="s">
        <v>175</v>
      </c>
      <c r="H816" s="32">
        <f>Source!AV416</f>
        <v>1.0469999999999999</v>
      </c>
      <c r="I816" s="38">
        <f>Source!R415</f>
        <v>83.07</v>
      </c>
      <c r="J816" s="32">
        <f>IF(Source!BS416&lt;&gt; 0, Source!BS416, 1)</f>
        <v>56.35</v>
      </c>
      <c r="K816" s="38">
        <f>Source!R416</f>
        <v>4680.99</v>
      </c>
    </row>
    <row r="817" spans="1:29" ht="14.5" x14ac:dyDescent="0.25">
      <c r="A817" s="31"/>
      <c r="B817" s="31"/>
      <c r="C817" s="31" t="s">
        <v>1379</v>
      </c>
      <c r="D817" s="33"/>
      <c r="E817" s="32"/>
      <c r="F817" s="35">
        <f>Source!AL415</f>
        <v>125.83</v>
      </c>
      <c r="G817" s="37" t="s">
        <v>3</v>
      </c>
      <c r="H817" s="32">
        <f>Source!AW416</f>
        <v>1</v>
      </c>
      <c r="I817" s="35">
        <f>Source!P415</f>
        <v>27732.93</v>
      </c>
      <c r="J817" s="32">
        <f>IF(Source!BC416&lt;&gt; 0, Source!BC416, 1)</f>
        <v>3.78</v>
      </c>
      <c r="K817" s="35">
        <f>Source!P416</f>
        <v>104830.48</v>
      </c>
    </row>
    <row r="818" spans="1:29" ht="69" x14ac:dyDescent="0.25">
      <c r="A818" s="31" t="s">
        <v>559</v>
      </c>
      <c r="B818" s="31" t="str">
        <f>Source!F417</f>
        <v>КА, п.42</v>
      </c>
      <c r="C818" s="31" t="s">
        <v>1425</v>
      </c>
      <c r="D818" s="33" t="str">
        <f>Source!H417</f>
        <v>м</v>
      </c>
      <c r="E818" s="32">
        <f>Source!I417</f>
        <v>22480.799999999999</v>
      </c>
      <c r="F818" s="35">
        <f>Source!AK417</f>
        <v>8.27</v>
      </c>
      <c r="G818" s="37" t="s">
        <v>3</v>
      </c>
      <c r="H818" s="32">
        <f>Source!AW418</f>
        <v>1</v>
      </c>
      <c r="I818" s="35">
        <f>Source!O417</f>
        <v>185916.22</v>
      </c>
      <c r="J818" s="32">
        <f>IF(Source!BC418&lt;&gt; 0, Source!BC418, 1)</f>
        <v>9.84</v>
      </c>
      <c r="K818" s="35">
        <f>Source!O418</f>
        <v>1829415.6</v>
      </c>
      <c r="Q818">
        <f>Source!X417</f>
        <v>0</v>
      </c>
      <c r="R818">
        <f>Source!X418</f>
        <v>0</v>
      </c>
      <c r="S818">
        <f>Source!Y417</f>
        <v>0</v>
      </c>
      <c r="T818">
        <f>Source!Y418</f>
        <v>0</v>
      </c>
      <c r="U818">
        <f>ROUND((175/100)*ROUND(Source!R417, 2), 2)</f>
        <v>0</v>
      </c>
      <c r="V818">
        <f>ROUND((0/100)*ROUND(Source!R418, 2), 2)</f>
        <v>0</v>
      </c>
      <c r="AC818">
        <v>3</v>
      </c>
    </row>
    <row r="819" spans="1:29" ht="14.5" x14ac:dyDescent="0.25">
      <c r="A819" s="31"/>
      <c r="B819" s="31"/>
      <c r="C819" s="31" t="s">
        <v>1369</v>
      </c>
      <c r="D819" s="33" t="s">
        <v>1370</v>
      </c>
      <c r="E819" s="32">
        <f>Source!BZ416</f>
        <v>97</v>
      </c>
      <c r="F819" s="35"/>
      <c r="G819" s="34"/>
      <c r="H819" s="32"/>
      <c r="I819" s="35">
        <f>SUM(Q812:Q818)</f>
        <v>17700.95</v>
      </c>
      <c r="J819" s="32">
        <f>Source!AT416</f>
        <v>97</v>
      </c>
      <c r="K819" s="35">
        <f>SUM(R812:R818)</f>
        <v>997448.42</v>
      </c>
    </row>
    <row r="820" spans="1:29" ht="14.5" x14ac:dyDescent="0.25">
      <c r="A820" s="31"/>
      <c r="B820" s="31"/>
      <c r="C820" s="31" t="s">
        <v>1371</v>
      </c>
      <c r="D820" s="33" t="s">
        <v>1370</v>
      </c>
      <c r="E820" s="32">
        <f>Source!CA416</f>
        <v>51</v>
      </c>
      <c r="F820" s="35"/>
      <c r="G820" s="34"/>
      <c r="H820" s="32"/>
      <c r="I820" s="35">
        <f>SUM(S812:S819)</f>
        <v>9306.68</v>
      </c>
      <c r="J820" s="32">
        <f>Source!AU416</f>
        <v>51</v>
      </c>
      <c r="K820" s="35">
        <f>SUM(T812:T819)</f>
        <v>524431.64</v>
      </c>
    </row>
    <row r="821" spans="1:29" ht="14.5" x14ac:dyDescent="0.25">
      <c r="A821" s="39"/>
      <c r="B821" s="39"/>
      <c r="C821" s="39" t="s">
        <v>1372</v>
      </c>
      <c r="D821" s="40" t="s">
        <v>1373</v>
      </c>
      <c r="E821" s="41">
        <f>Source!AQ415</f>
        <v>5.29</v>
      </c>
      <c r="F821" s="42"/>
      <c r="G821" s="43" t="s">
        <v>175</v>
      </c>
      <c r="H821" s="41">
        <f>Source!AV416</f>
        <v>1.0469999999999999</v>
      </c>
      <c r="I821" s="42">
        <f>Source!U415</f>
        <v>1464.8568623999997</v>
      </c>
      <c r="J821" s="41"/>
      <c r="K821" s="42"/>
    </row>
    <row r="822" spans="1:29" ht="14" x14ac:dyDescent="0.25">
      <c r="C822" s="44" t="s">
        <v>1374</v>
      </c>
      <c r="H822" s="68">
        <f>I814+I815+I817+I819+I820+SUM(I818:I818)-SUMIF(AC818:AC818, 5, I818:I818)-SUMIF(AC818:AC818, 6, I818:I818)</f>
        <v>259547.62</v>
      </c>
      <c r="I822" s="68"/>
      <c r="J822" s="68">
        <f>K814+K815+K817+K819+K820+SUM(K818:K818)-SUMIF(AC818:AC818, 5, K818:K818)-SUMIF(AC818:AC818, 6, K818:K818)</f>
        <v>4490828.28</v>
      </c>
      <c r="K822" s="68"/>
    </row>
    <row r="823" spans="1:29" ht="14" hidden="1" x14ac:dyDescent="0.25">
      <c r="C823" s="44" t="s">
        <v>1375</v>
      </c>
      <c r="H823" s="65">
        <f>SUMIF(AC818:AC818, 5, I818:I818)+SUMIF(AC818:AC818, 6, I818:I818)</f>
        <v>0</v>
      </c>
      <c r="I823" s="65"/>
      <c r="J823" s="65">
        <f>SUMIF(AC818:AC818, 5, K818:K818)+SUMIF(AC818:AC818, 6, K818:K818)</f>
        <v>0</v>
      </c>
      <c r="K823" s="65"/>
    </row>
    <row r="824" spans="1:29" ht="14" x14ac:dyDescent="0.25">
      <c r="C824" s="44" t="s">
        <v>1376</v>
      </c>
      <c r="H824" s="65">
        <f>I814+I815+I817+I819+I820+SUM(I818:I818)</f>
        <v>259547.62</v>
      </c>
      <c r="I824" s="65"/>
      <c r="J824" s="65">
        <f>K814+K815+K817+K819+K820+SUM(K818:K818)</f>
        <v>4490828.28</v>
      </c>
      <c r="K824" s="65"/>
      <c r="O824" s="45">
        <f>I814+I815+I817+I819+I820+SUM(I818:I818)</f>
        <v>259547.62</v>
      </c>
      <c r="P824" s="45">
        <f>K814+K815+K817+K819+K820+SUM(K818:K818)</f>
        <v>4490828.28</v>
      </c>
    </row>
    <row r="826" spans="1:29" ht="41" x14ac:dyDescent="0.25">
      <c r="A826" s="39">
        <v>104</v>
      </c>
      <c r="B826" s="39" t="str">
        <f>Source!F423</f>
        <v>КА, п.46</v>
      </c>
      <c r="C826" s="39" t="s">
        <v>1428</v>
      </c>
      <c r="D826" s="40" t="str">
        <f>Source!H423</f>
        <v>ШТ</v>
      </c>
      <c r="E826" s="41">
        <f>Source!I423</f>
        <v>15</v>
      </c>
      <c r="F826" s="42">
        <f>Source!AL423</f>
        <v>387.45000000000005</v>
      </c>
      <c r="G826" s="43" t="s">
        <v>3</v>
      </c>
      <c r="H826" s="41">
        <f>Source!AW424</f>
        <v>1</v>
      </c>
      <c r="I826" s="42">
        <f>Source!P423</f>
        <v>5811.75</v>
      </c>
      <c r="J826" s="41">
        <f>IF(Source!BC424&lt;&gt; 0, Source!BC424, 1)</f>
        <v>9.84</v>
      </c>
      <c r="K826" s="42">
        <f>Source!P424</f>
        <v>57187.62</v>
      </c>
      <c r="Q826">
        <f>Source!X423</f>
        <v>0</v>
      </c>
      <c r="R826">
        <f>Source!X424</f>
        <v>0</v>
      </c>
      <c r="S826">
        <f>Source!Y423</f>
        <v>0</v>
      </c>
      <c r="T826">
        <f>Source!Y424</f>
        <v>0</v>
      </c>
      <c r="U826">
        <f>ROUND((175/100)*ROUND(Source!R423, 2), 2)</f>
        <v>0</v>
      </c>
      <c r="V826">
        <f>ROUND((0/100)*ROUND(Source!R424, 2), 2)</f>
        <v>0</v>
      </c>
      <c r="AC826">
        <v>3</v>
      </c>
    </row>
    <row r="827" spans="1:29" ht="14" x14ac:dyDescent="0.25">
      <c r="C827" s="44" t="s">
        <v>1376</v>
      </c>
      <c r="H827" s="68">
        <f>I826+0</f>
        <v>5811.75</v>
      </c>
      <c r="I827" s="68"/>
      <c r="J827" s="68">
        <f>K826+0</f>
        <v>57187.62</v>
      </c>
      <c r="K827" s="68"/>
      <c r="O827" s="45">
        <f>I826+0</f>
        <v>5811.75</v>
      </c>
      <c r="P827" s="45">
        <f>K826+0</f>
        <v>57187.62</v>
      </c>
    </row>
    <row r="830" spans="1:29" ht="14" x14ac:dyDescent="0.3">
      <c r="A830" s="67" t="str">
        <f>CONCATENATE("Итого по разделу: ",IF(Source!G426&lt;&gt;"Новый раздел", Source!G426, ""))</f>
        <v>Итого по разделу: Кабельная продукция</v>
      </c>
      <c r="B830" s="67"/>
      <c r="C830" s="67"/>
      <c r="D830" s="67"/>
      <c r="E830" s="67"/>
      <c r="F830" s="67"/>
      <c r="G830" s="67"/>
      <c r="H830" s="65">
        <f>SUM(O743:O829)</f>
        <v>418782.55</v>
      </c>
      <c r="I830" s="66"/>
      <c r="J830" s="65">
        <f>SUM(P743:P829)</f>
        <v>7221274.9900000002</v>
      </c>
      <c r="K830" s="66"/>
    </row>
    <row r="831" spans="1:29" hidden="1" x14ac:dyDescent="0.25">
      <c r="A831" t="s">
        <v>1377</v>
      </c>
      <c r="I831">
        <f>SUM(W743:W830)</f>
        <v>0</v>
      </c>
      <c r="J831">
        <f>SUM(X743:X830)</f>
        <v>0</v>
      </c>
    </row>
    <row r="832" spans="1:29" hidden="1" x14ac:dyDescent="0.25">
      <c r="A832" t="s">
        <v>1378</v>
      </c>
      <c r="I832">
        <f>SUM(Y743:Y831)</f>
        <v>0</v>
      </c>
      <c r="J832">
        <f>SUM(Z743:Z831)</f>
        <v>0</v>
      </c>
    </row>
    <row r="834" spans="1:29" ht="16.5" x14ac:dyDescent="0.25">
      <c r="A834" s="69" t="str">
        <f>CONCATENATE("Раздел: ",IF(Source!G456&lt;&gt;"Новый раздел", Source!G456, ""))</f>
        <v>Раздел: КНС. Монтажные изделия</v>
      </c>
      <c r="B834" s="69"/>
      <c r="C834" s="69"/>
      <c r="D834" s="69"/>
      <c r="E834" s="69"/>
      <c r="F834" s="69"/>
      <c r="G834" s="69"/>
      <c r="H834" s="69"/>
      <c r="I834" s="69"/>
      <c r="J834" s="69"/>
      <c r="K834" s="69"/>
    </row>
    <row r="835" spans="1:29" ht="56" x14ac:dyDescent="0.25">
      <c r="A835" s="31">
        <v>105</v>
      </c>
      <c r="B835" s="31" t="str">
        <f>Source!F460</f>
        <v>4.8-331-2</v>
      </c>
      <c r="C835" s="31" t="s">
        <v>574</v>
      </c>
      <c r="D835" s="33" t="str">
        <f>Source!H460</f>
        <v>100 М ТРАССЫ</v>
      </c>
      <c r="E835" s="32">
        <f>Source!I460</f>
        <v>4.5</v>
      </c>
      <c r="F835" s="35"/>
      <c r="G835" s="34"/>
      <c r="H835" s="32"/>
      <c r="I835" s="35"/>
      <c r="J835" s="32"/>
      <c r="K835" s="35"/>
      <c r="Q835">
        <f>Source!X460</f>
        <v>1137.25</v>
      </c>
      <c r="R835">
        <f>Source!X461</f>
        <v>64083.88</v>
      </c>
      <c r="S835">
        <f>Source!Y460</f>
        <v>597.92999999999995</v>
      </c>
      <c r="T835">
        <f>Source!Y461</f>
        <v>33693.589999999997</v>
      </c>
      <c r="U835">
        <f>ROUND((175/100)*ROUND(Source!R460, 2), 2)</f>
        <v>11.87</v>
      </c>
      <c r="V835">
        <f>ROUND((0/100)*ROUND(Source!R461, 2), 2)</f>
        <v>0</v>
      </c>
      <c r="AC835">
        <v>0</v>
      </c>
    </row>
    <row r="836" spans="1:29" x14ac:dyDescent="0.25">
      <c r="C836" s="36" t="str">
        <f>"Объем: "&amp;Source!I460&amp;"=450/"&amp;"100"</f>
        <v>Объем: 4,5=450/100</v>
      </c>
    </row>
    <row r="837" spans="1:29" ht="14.5" x14ac:dyDescent="0.25">
      <c r="A837" s="31"/>
      <c r="B837" s="31"/>
      <c r="C837" s="31" t="s">
        <v>1365</v>
      </c>
      <c r="D837" s="33"/>
      <c r="E837" s="32"/>
      <c r="F837" s="35">
        <f>Source!AO460</f>
        <v>206.17</v>
      </c>
      <c r="G837" s="37" t="s">
        <v>175</v>
      </c>
      <c r="H837" s="32">
        <f>Source!AV461</f>
        <v>1.0469999999999999</v>
      </c>
      <c r="I837" s="35">
        <f>Source!S460</f>
        <v>1165.6400000000001</v>
      </c>
      <c r="J837" s="32">
        <f>IF(Source!BA461&lt;&gt; 0, Source!BA461, 1)</f>
        <v>56.35</v>
      </c>
      <c r="K837" s="35">
        <f>Source!S461</f>
        <v>65683.81</v>
      </c>
    </row>
    <row r="838" spans="1:29" ht="14.5" x14ac:dyDescent="0.25">
      <c r="A838" s="31"/>
      <c r="B838" s="31"/>
      <c r="C838" s="31" t="s">
        <v>1367</v>
      </c>
      <c r="D838" s="33"/>
      <c r="E838" s="32"/>
      <c r="F838" s="35">
        <f>Source!AM460</f>
        <v>6.67</v>
      </c>
      <c r="G838" s="37" t="s">
        <v>175</v>
      </c>
      <c r="H838" s="32">
        <f>Source!AV461</f>
        <v>1.0469999999999999</v>
      </c>
      <c r="I838" s="35">
        <f>Source!Q460</f>
        <v>37.71</v>
      </c>
      <c r="J838" s="32">
        <f>IF(Source!BB461&lt;&gt; 0, Source!BB461, 1)</f>
        <v>18.96</v>
      </c>
      <c r="K838" s="35">
        <f>Source!Q461</f>
        <v>714.98</v>
      </c>
    </row>
    <row r="839" spans="1:29" ht="14.5" x14ac:dyDescent="0.25">
      <c r="A839" s="31"/>
      <c r="B839" s="31"/>
      <c r="C839" s="31" t="s">
        <v>1368</v>
      </c>
      <c r="D839" s="33"/>
      <c r="E839" s="32"/>
      <c r="F839" s="35">
        <f>Source!AN460</f>
        <v>1.2</v>
      </c>
      <c r="G839" s="37" t="s">
        <v>175</v>
      </c>
      <c r="H839" s="32">
        <f>Source!AV461</f>
        <v>1.0469999999999999</v>
      </c>
      <c r="I839" s="38">
        <f>Source!R460</f>
        <v>6.78</v>
      </c>
      <c r="J839" s="32">
        <f>IF(Source!BS461&lt;&gt; 0, Source!BS461, 1)</f>
        <v>56.35</v>
      </c>
      <c r="K839" s="38">
        <f>Source!R461</f>
        <v>382.05</v>
      </c>
    </row>
    <row r="840" spans="1:29" ht="14.5" x14ac:dyDescent="0.25">
      <c r="A840" s="31"/>
      <c r="B840" s="31"/>
      <c r="C840" s="31" t="s">
        <v>1379</v>
      </c>
      <c r="D840" s="33"/>
      <c r="E840" s="32"/>
      <c r="F840" s="35">
        <f>Source!AL460</f>
        <v>11.34</v>
      </c>
      <c r="G840" s="37" t="s">
        <v>3</v>
      </c>
      <c r="H840" s="32">
        <f>Source!AW461</f>
        <v>1</v>
      </c>
      <c r="I840" s="35">
        <f>Source!P460</f>
        <v>51.03</v>
      </c>
      <c r="J840" s="32">
        <f>IF(Source!BC461&lt;&gt; 0, Source!BC461, 1)</f>
        <v>8.24</v>
      </c>
      <c r="K840" s="35">
        <f>Source!P461</f>
        <v>420.49</v>
      </c>
    </row>
    <row r="841" spans="1:29" ht="56" x14ac:dyDescent="0.25">
      <c r="A841" s="31" t="s">
        <v>575</v>
      </c>
      <c r="B841" s="31" t="str">
        <f>Source!F462</f>
        <v>1.21-5-1827</v>
      </c>
      <c r="C841" s="31" t="s">
        <v>577</v>
      </c>
      <c r="D841" s="33" t="str">
        <f>Source!H462</f>
        <v>шт.</v>
      </c>
      <c r="E841" s="32">
        <f>Source!I462</f>
        <v>150</v>
      </c>
      <c r="F841" s="35">
        <f>Source!AK462</f>
        <v>728.75</v>
      </c>
      <c r="G841" s="37" t="s">
        <v>3</v>
      </c>
      <c r="H841" s="32">
        <f>Source!AW463</f>
        <v>1</v>
      </c>
      <c r="I841" s="35">
        <f>Source!O462</f>
        <v>109312.5</v>
      </c>
      <c r="J841" s="32">
        <f>IF(Source!BC463&lt;&gt; 0, Source!BC463, 1)</f>
        <v>5.74</v>
      </c>
      <c r="K841" s="35">
        <f>Source!O463</f>
        <v>627453.75</v>
      </c>
      <c r="Q841">
        <f>Source!X462</f>
        <v>0</v>
      </c>
      <c r="R841">
        <f>Source!X463</f>
        <v>0</v>
      </c>
      <c r="S841">
        <f>Source!Y462</f>
        <v>0</v>
      </c>
      <c r="T841">
        <f>Source!Y463</f>
        <v>0</v>
      </c>
      <c r="U841">
        <f>ROUND((175/100)*ROUND(Source!R462, 2), 2)</f>
        <v>0</v>
      </c>
      <c r="V841">
        <f>ROUND((0/100)*ROUND(Source!R463, 2), 2)</f>
        <v>0</v>
      </c>
      <c r="AC841">
        <v>3</v>
      </c>
    </row>
    <row r="842" spans="1:29" ht="42" x14ac:dyDescent="0.25">
      <c r="A842" s="31" t="s">
        <v>579</v>
      </c>
      <c r="B842" s="31" t="str">
        <f>Source!F464</f>
        <v>1.21-5-2307</v>
      </c>
      <c r="C842" s="31" t="s">
        <v>581</v>
      </c>
      <c r="D842" s="33" t="str">
        <f>Source!H464</f>
        <v>шт.</v>
      </c>
      <c r="E842" s="32">
        <f>Source!I464</f>
        <v>15</v>
      </c>
      <c r="F842" s="35">
        <f>Source!AK464</f>
        <v>66.84</v>
      </c>
      <c r="G842" s="37" t="s">
        <v>3</v>
      </c>
      <c r="H842" s="32">
        <f>Source!AW465</f>
        <v>1</v>
      </c>
      <c r="I842" s="35">
        <f>Source!O464</f>
        <v>1002.6</v>
      </c>
      <c r="J842" s="32">
        <f>IF(Source!BC465&lt;&gt; 0, Source!BC465, 1)</f>
        <v>8.8699999999999992</v>
      </c>
      <c r="K842" s="35">
        <f>Source!O465</f>
        <v>8893.06</v>
      </c>
      <c r="Q842">
        <f>Source!X464</f>
        <v>0</v>
      </c>
      <c r="R842">
        <f>Source!X465</f>
        <v>0</v>
      </c>
      <c r="S842">
        <f>Source!Y464</f>
        <v>0</v>
      </c>
      <c r="T842">
        <f>Source!Y465</f>
        <v>0</v>
      </c>
      <c r="U842">
        <f>ROUND((175/100)*ROUND(Source!R464, 2), 2)</f>
        <v>0</v>
      </c>
      <c r="V842">
        <f>ROUND((0/100)*ROUND(Source!R465, 2), 2)</f>
        <v>0</v>
      </c>
      <c r="AC842">
        <v>3</v>
      </c>
    </row>
    <row r="843" spans="1:29" ht="56" x14ac:dyDescent="0.25">
      <c r="A843" s="31" t="s">
        <v>583</v>
      </c>
      <c r="B843" s="31" t="str">
        <f>Source!F466</f>
        <v>1.21-5-1392</v>
      </c>
      <c r="C843" s="31" t="s">
        <v>585</v>
      </c>
      <c r="D843" s="33" t="str">
        <f>Source!H466</f>
        <v>шт.</v>
      </c>
      <c r="E843" s="32">
        <f>Source!I466</f>
        <v>15</v>
      </c>
      <c r="F843" s="35">
        <f>Source!AK466</f>
        <v>227.27</v>
      </c>
      <c r="G843" s="37" t="s">
        <v>3</v>
      </c>
      <c r="H843" s="32">
        <f>Source!AW467</f>
        <v>1</v>
      </c>
      <c r="I843" s="35">
        <f>Source!O466</f>
        <v>3409.05</v>
      </c>
      <c r="J843" s="32">
        <f>IF(Source!BC467&lt;&gt; 0, Source!BC467, 1)</f>
        <v>4.51</v>
      </c>
      <c r="K843" s="35">
        <f>Source!O467</f>
        <v>15374.82</v>
      </c>
      <c r="Q843">
        <f>Source!X466</f>
        <v>0</v>
      </c>
      <c r="R843">
        <f>Source!X467</f>
        <v>0</v>
      </c>
      <c r="S843">
        <f>Source!Y466</f>
        <v>0</v>
      </c>
      <c r="T843">
        <f>Source!Y467</f>
        <v>0</v>
      </c>
      <c r="U843">
        <f>ROUND((175/100)*ROUND(Source!R466, 2), 2)</f>
        <v>0</v>
      </c>
      <c r="V843">
        <f>ROUND((0/100)*ROUND(Source!R467, 2), 2)</f>
        <v>0</v>
      </c>
      <c r="AC843">
        <v>3</v>
      </c>
    </row>
    <row r="844" spans="1:29" ht="84" x14ac:dyDescent="0.25">
      <c r="A844" s="31" t="s">
        <v>587</v>
      </c>
      <c r="B844" s="31" t="str">
        <f>Source!F468</f>
        <v>1.21-5-1479</v>
      </c>
      <c r="C844" s="31" t="s">
        <v>589</v>
      </c>
      <c r="D844" s="33" t="str">
        <f>Source!H468</f>
        <v>шт.</v>
      </c>
      <c r="E844" s="32">
        <f>Source!I468</f>
        <v>13</v>
      </c>
      <c r="F844" s="35">
        <f>Source!AK468</f>
        <v>256.95999999999998</v>
      </c>
      <c r="G844" s="37" t="s">
        <v>3</v>
      </c>
      <c r="H844" s="32">
        <f>Source!AW469</f>
        <v>1</v>
      </c>
      <c r="I844" s="35">
        <f>Source!O468</f>
        <v>3340.48</v>
      </c>
      <c r="J844" s="32">
        <f>IF(Source!BC469&lt;&gt; 0, Source!BC469, 1)</f>
        <v>10.15</v>
      </c>
      <c r="K844" s="35">
        <f>Source!O469</f>
        <v>33905.870000000003</v>
      </c>
      <c r="Q844">
        <f>Source!X468</f>
        <v>0</v>
      </c>
      <c r="R844">
        <f>Source!X469</f>
        <v>0</v>
      </c>
      <c r="S844">
        <f>Source!Y468</f>
        <v>0</v>
      </c>
      <c r="T844">
        <f>Source!Y469</f>
        <v>0</v>
      </c>
      <c r="U844">
        <f>ROUND((175/100)*ROUND(Source!R468, 2), 2)</f>
        <v>0</v>
      </c>
      <c r="V844">
        <f>ROUND((0/100)*ROUND(Source!R469, 2), 2)</f>
        <v>0</v>
      </c>
      <c r="AC844">
        <v>3</v>
      </c>
    </row>
    <row r="845" spans="1:29" ht="56" x14ac:dyDescent="0.25">
      <c r="A845" s="31" t="s">
        <v>591</v>
      </c>
      <c r="B845" s="31" t="str">
        <f>Source!F470</f>
        <v>1.21-5-1393</v>
      </c>
      <c r="C845" s="31" t="s">
        <v>593</v>
      </c>
      <c r="D845" s="33" t="str">
        <f>Source!H470</f>
        <v>шт.</v>
      </c>
      <c r="E845" s="32">
        <f>Source!I470</f>
        <v>13</v>
      </c>
      <c r="F845" s="35">
        <f>Source!AK470</f>
        <v>134.03</v>
      </c>
      <c r="G845" s="37" t="s">
        <v>3</v>
      </c>
      <c r="H845" s="32">
        <f>Source!AW471</f>
        <v>1</v>
      </c>
      <c r="I845" s="35">
        <f>Source!O470</f>
        <v>1742.39</v>
      </c>
      <c r="J845" s="32">
        <f>IF(Source!BC471&lt;&gt; 0, Source!BC471, 1)</f>
        <v>9.1300000000000008</v>
      </c>
      <c r="K845" s="35">
        <f>Source!O471</f>
        <v>15908.02</v>
      </c>
      <c r="Q845">
        <f>Source!X470</f>
        <v>0</v>
      </c>
      <c r="R845">
        <f>Source!X471</f>
        <v>0</v>
      </c>
      <c r="S845">
        <f>Source!Y470</f>
        <v>0</v>
      </c>
      <c r="T845">
        <f>Source!Y471</f>
        <v>0</v>
      </c>
      <c r="U845">
        <f>ROUND((175/100)*ROUND(Source!R470, 2), 2)</f>
        <v>0</v>
      </c>
      <c r="V845">
        <f>ROUND((0/100)*ROUND(Source!R471, 2), 2)</f>
        <v>0</v>
      </c>
      <c r="AC845">
        <v>3</v>
      </c>
    </row>
    <row r="846" spans="1:29" ht="42" x14ac:dyDescent="0.25">
      <c r="A846" s="31" t="s">
        <v>595</v>
      </c>
      <c r="B846" s="31" t="str">
        <f>Source!F472</f>
        <v>1.1-1-8008</v>
      </c>
      <c r="C846" s="31" t="s">
        <v>597</v>
      </c>
      <c r="D846" s="33" t="str">
        <f>Source!H472</f>
        <v>т</v>
      </c>
      <c r="E846" s="32">
        <f>Source!I472</f>
        <v>3.9285E-2</v>
      </c>
      <c r="F846" s="35">
        <f>Source!AK472</f>
        <v>33827.69</v>
      </c>
      <c r="G846" s="37" t="s">
        <v>3</v>
      </c>
      <c r="H846" s="32">
        <f>Source!AW473</f>
        <v>1</v>
      </c>
      <c r="I846" s="35">
        <f>Source!O472</f>
        <v>1328.92</v>
      </c>
      <c r="J846" s="32">
        <f>IF(Source!BC473&lt;&gt; 0, Source!BC473, 1)</f>
        <v>4.9000000000000004</v>
      </c>
      <c r="K846" s="35">
        <f>Source!O473</f>
        <v>6511.71</v>
      </c>
      <c r="Q846">
        <f>Source!X472</f>
        <v>0</v>
      </c>
      <c r="R846">
        <f>Source!X473</f>
        <v>0</v>
      </c>
      <c r="S846">
        <f>Source!Y472</f>
        <v>0</v>
      </c>
      <c r="T846">
        <f>Source!Y473</f>
        <v>0</v>
      </c>
      <c r="U846">
        <f>ROUND((175/100)*ROUND(Source!R472, 2), 2)</f>
        <v>0</v>
      </c>
      <c r="V846">
        <f>ROUND((0/100)*ROUND(Source!R473, 2), 2)</f>
        <v>0</v>
      </c>
      <c r="AC846">
        <v>3</v>
      </c>
    </row>
    <row r="847" spans="1:29" ht="14.5" x14ac:dyDescent="0.25">
      <c r="A847" s="31"/>
      <c r="B847" s="31"/>
      <c r="C847" s="31" t="s">
        <v>1369</v>
      </c>
      <c r="D847" s="33" t="s">
        <v>1370</v>
      </c>
      <c r="E847" s="32">
        <f>Source!BZ461</f>
        <v>97</v>
      </c>
      <c r="F847" s="35"/>
      <c r="G847" s="34"/>
      <c r="H847" s="32"/>
      <c r="I847" s="35">
        <f>SUM(Q835:Q846)</f>
        <v>1137.25</v>
      </c>
      <c r="J847" s="32">
        <f>Source!AT461</f>
        <v>97</v>
      </c>
      <c r="K847" s="35">
        <f>SUM(R835:R846)</f>
        <v>64083.88</v>
      </c>
    </row>
    <row r="848" spans="1:29" ht="14.5" x14ac:dyDescent="0.25">
      <c r="A848" s="31"/>
      <c r="B848" s="31"/>
      <c r="C848" s="31" t="s">
        <v>1371</v>
      </c>
      <c r="D848" s="33" t="s">
        <v>1370</v>
      </c>
      <c r="E848" s="32">
        <f>Source!CA461</f>
        <v>51</v>
      </c>
      <c r="F848" s="35"/>
      <c r="G848" s="34"/>
      <c r="H848" s="32"/>
      <c r="I848" s="35">
        <f>SUM(S835:S847)</f>
        <v>597.92999999999995</v>
      </c>
      <c r="J848" s="32">
        <f>Source!AU461</f>
        <v>51</v>
      </c>
      <c r="K848" s="35">
        <f>SUM(T835:T847)</f>
        <v>33693.589999999997</v>
      </c>
    </row>
    <row r="849" spans="1:29" ht="14.5" x14ac:dyDescent="0.25">
      <c r="A849" s="39"/>
      <c r="B849" s="39"/>
      <c r="C849" s="39" t="s">
        <v>1372</v>
      </c>
      <c r="D849" s="40" t="s">
        <v>1373</v>
      </c>
      <c r="E849" s="41">
        <f>Source!AQ460</f>
        <v>18.14</v>
      </c>
      <c r="F849" s="42"/>
      <c r="G849" s="43" t="s">
        <v>175</v>
      </c>
      <c r="H849" s="41">
        <f>Source!AV461</f>
        <v>1.0469999999999999</v>
      </c>
      <c r="I849" s="42">
        <f>Source!U460</f>
        <v>102.559932</v>
      </c>
      <c r="J849" s="41"/>
      <c r="K849" s="42"/>
    </row>
    <row r="850" spans="1:29" ht="14" x14ac:dyDescent="0.25">
      <c r="C850" s="44" t="s">
        <v>1374</v>
      </c>
      <c r="H850" s="68">
        <f>I837+I838+I840+I847+I848+SUM(I841:I846)-SUMIF(AC841:AC846, 5, I841:I846)-SUMIF(AC841:AC846, 6, I841:I846)</f>
        <v>123125.5</v>
      </c>
      <c r="I850" s="68"/>
      <c r="J850" s="68">
        <f>K837+K838+K840+K847+K848+SUM(K841:K846)-SUMIF(AC841:AC846, 5, K841:K846)-SUMIF(AC841:AC846, 6, K841:K846)</f>
        <v>872643.98</v>
      </c>
      <c r="K850" s="68"/>
    </row>
    <row r="851" spans="1:29" ht="14" hidden="1" x14ac:dyDescent="0.25">
      <c r="C851" s="44" t="s">
        <v>1375</v>
      </c>
      <c r="H851" s="65">
        <f>SUMIF(AC841:AC846, 5, I841:I846)+SUMIF(AC841:AC846, 6, I841:I846)</f>
        <v>0</v>
      </c>
      <c r="I851" s="65"/>
      <c r="J851" s="65">
        <f>SUMIF(AC841:AC846, 5, K841:K846)+SUMIF(AC841:AC846, 6, K841:K846)</f>
        <v>0</v>
      </c>
      <c r="K851" s="65"/>
    </row>
    <row r="852" spans="1:29" ht="14" x14ac:dyDescent="0.25">
      <c r="C852" s="44" t="s">
        <v>1376</v>
      </c>
      <c r="H852" s="65">
        <f>I837+I838+I840+I847+I848+SUM(I841:I846)</f>
        <v>123125.5</v>
      </c>
      <c r="I852" s="65"/>
      <c r="J852" s="65">
        <f>K837+K838+K840+K847+K848+SUM(K841:K846)</f>
        <v>872643.98</v>
      </c>
      <c r="K852" s="65"/>
      <c r="O852" s="45">
        <f>I837+I838+I840+I847+I848+SUM(I841:I846)</f>
        <v>123125.5</v>
      </c>
      <c r="P852" s="45">
        <f>K837+K838+K840+K847+K848+SUM(K841:K846)</f>
        <v>872643.98</v>
      </c>
    </row>
    <row r="854" spans="1:29" ht="56" x14ac:dyDescent="0.25">
      <c r="A854" s="31">
        <v>106</v>
      </c>
      <c r="B854" s="31" t="str">
        <f>Source!F474</f>
        <v>4.8-331-12</v>
      </c>
      <c r="C854" s="31" t="s">
        <v>600</v>
      </c>
      <c r="D854" s="33" t="str">
        <f>Source!H474</f>
        <v>100 М ТРАССЫ</v>
      </c>
      <c r="E854" s="32">
        <f>Source!I474</f>
        <v>4.5</v>
      </c>
      <c r="F854" s="35"/>
      <c r="G854" s="34"/>
      <c r="H854" s="32"/>
      <c r="I854" s="35"/>
      <c r="J854" s="32"/>
      <c r="K854" s="35"/>
      <c r="Q854">
        <f>Source!X474</f>
        <v>455.13</v>
      </c>
      <c r="R854">
        <f>Source!X475</f>
        <v>25646.78</v>
      </c>
      <c r="S854">
        <f>Source!Y474</f>
        <v>239.3</v>
      </c>
      <c r="T854">
        <f>Source!Y475</f>
        <v>13484.39</v>
      </c>
      <c r="U854">
        <f>ROUND((175/100)*ROUND(Source!R474, 2), 2)</f>
        <v>10.4</v>
      </c>
      <c r="V854">
        <f>ROUND((0/100)*ROUND(Source!R475, 2), 2)</f>
        <v>0</v>
      </c>
      <c r="AC854">
        <v>0</v>
      </c>
    </row>
    <row r="855" spans="1:29" x14ac:dyDescent="0.25">
      <c r="C855" s="36" t="str">
        <f>"Объем: "&amp;Source!I474&amp;"=450/"&amp;"100"</f>
        <v>Объем: 4,5=450/100</v>
      </c>
    </row>
    <row r="856" spans="1:29" ht="14.5" x14ac:dyDescent="0.25">
      <c r="A856" s="31"/>
      <c r="B856" s="31"/>
      <c r="C856" s="31" t="s">
        <v>1365</v>
      </c>
      <c r="D856" s="33"/>
      <c r="E856" s="32"/>
      <c r="F856" s="35">
        <f>Source!AO474</f>
        <v>81.94</v>
      </c>
      <c r="G856" s="37" t="s">
        <v>175</v>
      </c>
      <c r="H856" s="32">
        <f>Source!AV475</f>
        <v>1.0469999999999999</v>
      </c>
      <c r="I856" s="35">
        <f>Source!S474</f>
        <v>463.27</v>
      </c>
      <c r="J856" s="32">
        <f>IF(Source!BA475&lt;&gt; 0, Source!BA475, 1)</f>
        <v>56.35</v>
      </c>
      <c r="K856" s="35">
        <f>Source!S475</f>
        <v>26105.26</v>
      </c>
    </row>
    <row r="857" spans="1:29" ht="14.5" x14ac:dyDescent="0.25">
      <c r="A857" s="31"/>
      <c r="B857" s="31"/>
      <c r="C857" s="31" t="s">
        <v>1367</v>
      </c>
      <c r="D857" s="33"/>
      <c r="E857" s="32"/>
      <c r="F857" s="35">
        <f>Source!AM474</f>
        <v>5.74</v>
      </c>
      <c r="G857" s="37" t="s">
        <v>175</v>
      </c>
      <c r="H857" s="32">
        <f>Source!AV475</f>
        <v>1.0469999999999999</v>
      </c>
      <c r="I857" s="35">
        <f>Source!Q474</f>
        <v>32.450000000000003</v>
      </c>
      <c r="J857" s="32">
        <f>IF(Source!BB475&lt;&gt; 0, Source!BB475, 1)</f>
        <v>19.170000000000002</v>
      </c>
      <c r="K857" s="35">
        <f>Source!Q475</f>
        <v>622.07000000000005</v>
      </c>
    </row>
    <row r="858" spans="1:29" ht="14.5" x14ac:dyDescent="0.25">
      <c r="A858" s="31"/>
      <c r="B858" s="31"/>
      <c r="C858" s="31" t="s">
        <v>1368</v>
      </c>
      <c r="D858" s="33"/>
      <c r="E858" s="32"/>
      <c r="F858" s="35">
        <f>Source!AN474</f>
        <v>1.05</v>
      </c>
      <c r="G858" s="37" t="s">
        <v>175</v>
      </c>
      <c r="H858" s="32">
        <f>Source!AV475</f>
        <v>1.0469999999999999</v>
      </c>
      <c r="I858" s="38">
        <f>Source!R474</f>
        <v>5.94</v>
      </c>
      <c r="J858" s="32">
        <f>IF(Source!BS475&lt;&gt; 0, Source!BS475, 1)</f>
        <v>56.35</v>
      </c>
      <c r="K858" s="38">
        <f>Source!R475</f>
        <v>334.72</v>
      </c>
    </row>
    <row r="859" spans="1:29" ht="14.5" x14ac:dyDescent="0.25">
      <c r="A859" s="31"/>
      <c r="B859" s="31"/>
      <c r="C859" s="31" t="s">
        <v>1379</v>
      </c>
      <c r="D859" s="33"/>
      <c r="E859" s="32"/>
      <c r="F859" s="35">
        <f>Source!AL474</f>
        <v>16.46</v>
      </c>
      <c r="G859" s="37" t="s">
        <v>3</v>
      </c>
      <c r="H859" s="32">
        <f>Source!AW475</f>
        <v>1</v>
      </c>
      <c r="I859" s="35">
        <f>Source!P474</f>
        <v>74.069999999999993</v>
      </c>
      <c r="J859" s="32">
        <f>IF(Source!BC475&lt;&gt; 0, Source!BC475, 1)</f>
        <v>7.31</v>
      </c>
      <c r="K859" s="35">
        <f>Source!P475</f>
        <v>541.45000000000005</v>
      </c>
    </row>
    <row r="860" spans="1:29" ht="56" x14ac:dyDescent="0.25">
      <c r="A860" s="31" t="s">
        <v>601</v>
      </c>
      <c r="B860" s="31" t="str">
        <f>Source!F476</f>
        <v>1.21-5-1883</v>
      </c>
      <c r="C860" s="31" t="s">
        <v>603</v>
      </c>
      <c r="D860" s="33" t="str">
        <f>Source!H476</f>
        <v>шт.</v>
      </c>
      <c r="E860" s="32">
        <f>Source!I476</f>
        <v>150</v>
      </c>
      <c r="F860" s="35">
        <f>Source!AK476</f>
        <v>768.53</v>
      </c>
      <c r="G860" s="37" t="s">
        <v>3</v>
      </c>
      <c r="H860" s="32">
        <f>Source!AW477</f>
        <v>1</v>
      </c>
      <c r="I860" s="35">
        <f>Source!O476</f>
        <v>115279.5</v>
      </c>
      <c r="J860" s="32">
        <f>IF(Source!BC477&lt;&gt; 0, Source!BC477, 1)</f>
        <v>4.78</v>
      </c>
      <c r="K860" s="35">
        <f>Source!O477</f>
        <v>551036.01</v>
      </c>
      <c r="Q860">
        <f>Source!X476</f>
        <v>0</v>
      </c>
      <c r="R860">
        <f>Source!X477</f>
        <v>0</v>
      </c>
      <c r="S860">
        <f>Source!Y476</f>
        <v>0</v>
      </c>
      <c r="T860">
        <f>Source!Y477</f>
        <v>0</v>
      </c>
      <c r="U860">
        <f>ROUND((175/100)*ROUND(Source!R476, 2), 2)</f>
        <v>0</v>
      </c>
      <c r="V860">
        <f>ROUND((0/100)*ROUND(Source!R477, 2), 2)</f>
        <v>0</v>
      </c>
      <c r="AC860">
        <v>3</v>
      </c>
    </row>
    <row r="861" spans="1:29" ht="42" x14ac:dyDescent="0.25">
      <c r="A861" s="31" t="s">
        <v>605</v>
      </c>
      <c r="B861" s="31" t="str">
        <f>Source!F478</f>
        <v>1.1-1-8008</v>
      </c>
      <c r="C861" s="31" t="s">
        <v>597</v>
      </c>
      <c r="D861" s="33" t="str">
        <f>Source!H478</f>
        <v>т</v>
      </c>
      <c r="E861" s="32">
        <f>Source!I478</f>
        <v>3.8699999999999998E-2</v>
      </c>
      <c r="F861" s="35">
        <f>Source!AK478</f>
        <v>33827.69</v>
      </c>
      <c r="G861" s="37" t="s">
        <v>3</v>
      </c>
      <c r="H861" s="32">
        <f>Source!AW479</f>
        <v>1</v>
      </c>
      <c r="I861" s="35">
        <f>Source!O478</f>
        <v>1309.1300000000001</v>
      </c>
      <c r="J861" s="32">
        <f>IF(Source!BC479&lt;&gt; 0, Source!BC479, 1)</f>
        <v>4.9000000000000004</v>
      </c>
      <c r="K861" s="35">
        <f>Source!O479</f>
        <v>6414.74</v>
      </c>
      <c r="Q861">
        <f>Source!X478</f>
        <v>0</v>
      </c>
      <c r="R861">
        <f>Source!X479</f>
        <v>0</v>
      </c>
      <c r="S861">
        <f>Source!Y478</f>
        <v>0</v>
      </c>
      <c r="T861">
        <f>Source!Y479</f>
        <v>0</v>
      </c>
      <c r="U861">
        <f>ROUND((175/100)*ROUND(Source!R478, 2), 2)</f>
        <v>0</v>
      </c>
      <c r="V861">
        <f>ROUND((0/100)*ROUND(Source!R479, 2), 2)</f>
        <v>0</v>
      </c>
      <c r="AC861">
        <v>3</v>
      </c>
    </row>
    <row r="862" spans="1:29" ht="14.5" x14ac:dyDescent="0.25">
      <c r="A862" s="31"/>
      <c r="B862" s="31"/>
      <c r="C862" s="31" t="s">
        <v>1369</v>
      </c>
      <c r="D862" s="33" t="s">
        <v>1370</v>
      </c>
      <c r="E862" s="32">
        <f>Source!BZ475</f>
        <v>97</v>
      </c>
      <c r="F862" s="35"/>
      <c r="G862" s="34"/>
      <c r="H862" s="32"/>
      <c r="I862" s="35">
        <f>SUM(Q854:Q861)</f>
        <v>455.13</v>
      </c>
      <c r="J862" s="32">
        <f>Source!AT475</f>
        <v>97</v>
      </c>
      <c r="K862" s="35">
        <f>SUM(R854:R861)</f>
        <v>25646.78</v>
      </c>
    </row>
    <row r="863" spans="1:29" ht="14.5" x14ac:dyDescent="0.25">
      <c r="A863" s="31"/>
      <c r="B863" s="31"/>
      <c r="C863" s="31" t="s">
        <v>1371</v>
      </c>
      <c r="D863" s="33" t="s">
        <v>1370</v>
      </c>
      <c r="E863" s="32">
        <f>Source!CA475</f>
        <v>51</v>
      </c>
      <c r="F863" s="35"/>
      <c r="G863" s="34"/>
      <c r="H863" s="32"/>
      <c r="I863" s="35">
        <f>SUM(S854:S862)</f>
        <v>239.3</v>
      </c>
      <c r="J863" s="32">
        <f>Source!AU475</f>
        <v>51</v>
      </c>
      <c r="K863" s="35">
        <f>SUM(T854:T862)</f>
        <v>13484.39</v>
      </c>
    </row>
    <row r="864" spans="1:29" ht="14.5" x14ac:dyDescent="0.25">
      <c r="A864" s="39"/>
      <c r="B864" s="39"/>
      <c r="C864" s="39" t="s">
        <v>1372</v>
      </c>
      <c r="D864" s="40" t="s">
        <v>1373</v>
      </c>
      <c r="E864" s="41">
        <f>Source!AQ474</f>
        <v>7.27</v>
      </c>
      <c r="F864" s="42"/>
      <c r="G864" s="43" t="s">
        <v>175</v>
      </c>
      <c r="H864" s="41">
        <f>Source!AV475</f>
        <v>1.0469999999999999</v>
      </c>
      <c r="I864" s="42">
        <f>Source!U474</f>
        <v>41.103125999999989</v>
      </c>
      <c r="J864" s="41"/>
      <c r="K864" s="42"/>
    </row>
    <row r="865" spans="1:29" ht="14" x14ac:dyDescent="0.25">
      <c r="C865" s="44" t="s">
        <v>1374</v>
      </c>
      <c r="H865" s="68">
        <f>I856+I857+I859+I862+I863+SUM(I860:I861)-SUMIF(AC860:AC861, 5, I860:I861)-SUMIF(AC860:AC861, 6, I860:I861)</f>
        <v>117852.85</v>
      </c>
      <c r="I865" s="68"/>
      <c r="J865" s="68">
        <f>K856+K857+K859+K862+K863+SUM(K860:K861)-SUMIF(AC860:AC861, 5, K860:K861)-SUMIF(AC860:AC861, 6, K860:K861)</f>
        <v>623850.69999999995</v>
      </c>
      <c r="K865" s="68"/>
    </row>
    <row r="866" spans="1:29" ht="14" hidden="1" x14ac:dyDescent="0.25">
      <c r="C866" s="44" t="s">
        <v>1375</v>
      </c>
      <c r="H866" s="65">
        <f>SUMIF(AC860:AC861, 5, I860:I861)+SUMIF(AC860:AC861, 6, I860:I861)</f>
        <v>0</v>
      </c>
      <c r="I866" s="65"/>
      <c r="J866" s="65">
        <f>SUMIF(AC860:AC861, 5, K860:K861)+SUMIF(AC860:AC861, 6, K860:K861)</f>
        <v>0</v>
      </c>
      <c r="K866" s="65"/>
    </row>
    <row r="867" spans="1:29" ht="14" x14ac:dyDescent="0.25">
      <c r="C867" s="44" t="s">
        <v>1376</v>
      </c>
      <c r="H867" s="65">
        <f>I856+I857+I859+I862+I863+SUM(I860:I861)</f>
        <v>117852.85</v>
      </c>
      <c r="I867" s="65"/>
      <c r="J867" s="65">
        <f>K856+K857+K859+K862+K863+SUM(K860:K861)</f>
        <v>623850.69999999995</v>
      </c>
      <c r="K867" s="65"/>
      <c r="O867" s="45">
        <f>I856+I857+I859+I862+I863+SUM(I860:I861)</f>
        <v>117852.85</v>
      </c>
      <c r="P867" s="45">
        <f>K856+K857+K859+K862+K863+SUM(K860:K861)</f>
        <v>623850.69999999995</v>
      </c>
    </row>
    <row r="869" spans="1:29" ht="56" x14ac:dyDescent="0.25">
      <c r="A869" s="31">
        <v>107</v>
      </c>
      <c r="B869" s="31" t="str">
        <f>Source!F480</f>
        <v>4.8-331-2</v>
      </c>
      <c r="C869" s="31" t="s">
        <v>574</v>
      </c>
      <c r="D869" s="33" t="str">
        <f>Source!H480</f>
        <v>100 М ТРАССЫ</v>
      </c>
      <c r="E869" s="32">
        <f>Source!I480</f>
        <v>1</v>
      </c>
      <c r="F869" s="35"/>
      <c r="G869" s="34"/>
      <c r="H869" s="32"/>
      <c r="I869" s="35"/>
      <c r="J869" s="32"/>
      <c r="K869" s="35"/>
      <c r="Q869">
        <f>Source!X480</f>
        <v>252.72</v>
      </c>
      <c r="R869">
        <f>Source!X481</f>
        <v>14240.99</v>
      </c>
      <c r="S869">
        <f>Source!Y480</f>
        <v>132.88</v>
      </c>
      <c r="T869">
        <f>Source!Y481</f>
        <v>7487.53</v>
      </c>
      <c r="U869">
        <f>ROUND((175/100)*ROUND(Source!R480, 2), 2)</f>
        <v>2.64</v>
      </c>
      <c r="V869">
        <f>ROUND((0/100)*ROUND(Source!R481, 2), 2)</f>
        <v>0</v>
      </c>
      <c r="AC869">
        <v>0</v>
      </c>
    </row>
    <row r="870" spans="1:29" x14ac:dyDescent="0.25">
      <c r="C870" s="36" t="str">
        <f>"Объем: "&amp;Source!I480&amp;"=100/"&amp;"100"</f>
        <v>Объем: 1=100/100</v>
      </c>
    </row>
    <row r="871" spans="1:29" ht="14.5" x14ac:dyDescent="0.25">
      <c r="A871" s="31"/>
      <c r="B871" s="31"/>
      <c r="C871" s="31" t="s">
        <v>1365</v>
      </c>
      <c r="D871" s="33"/>
      <c r="E871" s="32"/>
      <c r="F871" s="35">
        <f>Source!AO480</f>
        <v>206.17</v>
      </c>
      <c r="G871" s="37" t="s">
        <v>175</v>
      </c>
      <c r="H871" s="32">
        <f>Source!AV481</f>
        <v>1.0469999999999999</v>
      </c>
      <c r="I871" s="35">
        <f>Source!S480</f>
        <v>259.02999999999997</v>
      </c>
      <c r="J871" s="32">
        <f>IF(Source!BA481&lt;&gt; 0, Source!BA481, 1)</f>
        <v>56.35</v>
      </c>
      <c r="K871" s="35">
        <f>Source!S481</f>
        <v>14596.34</v>
      </c>
    </row>
    <row r="872" spans="1:29" ht="14.5" x14ac:dyDescent="0.25">
      <c r="A872" s="31"/>
      <c r="B872" s="31"/>
      <c r="C872" s="31" t="s">
        <v>1367</v>
      </c>
      <c r="D872" s="33"/>
      <c r="E872" s="32"/>
      <c r="F872" s="35">
        <f>Source!AM480</f>
        <v>6.67</v>
      </c>
      <c r="G872" s="37" t="s">
        <v>175</v>
      </c>
      <c r="H872" s="32">
        <f>Source!AV481</f>
        <v>1.0469999999999999</v>
      </c>
      <c r="I872" s="35">
        <f>Source!Q480</f>
        <v>8.3800000000000008</v>
      </c>
      <c r="J872" s="32">
        <f>IF(Source!BB481&lt;&gt; 0, Source!BB481, 1)</f>
        <v>18.96</v>
      </c>
      <c r="K872" s="35">
        <f>Source!Q481</f>
        <v>158.88</v>
      </c>
    </row>
    <row r="873" spans="1:29" ht="14.5" x14ac:dyDescent="0.25">
      <c r="A873" s="31"/>
      <c r="B873" s="31"/>
      <c r="C873" s="31" t="s">
        <v>1368</v>
      </c>
      <c r="D873" s="33"/>
      <c r="E873" s="32"/>
      <c r="F873" s="35">
        <f>Source!AN480</f>
        <v>1.2</v>
      </c>
      <c r="G873" s="37" t="s">
        <v>175</v>
      </c>
      <c r="H873" s="32">
        <f>Source!AV481</f>
        <v>1.0469999999999999</v>
      </c>
      <c r="I873" s="38">
        <f>Source!R480</f>
        <v>1.51</v>
      </c>
      <c r="J873" s="32">
        <f>IF(Source!BS481&lt;&gt; 0, Source!BS481, 1)</f>
        <v>56.35</v>
      </c>
      <c r="K873" s="38">
        <f>Source!R481</f>
        <v>85.09</v>
      </c>
    </row>
    <row r="874" spans="1:29" ht="14.5" x14ac:dyDescent="0.25">
      <c r="A874" s="31"/>
      <c r="B874" s="31"/>
      <c r="C874" s="31" t="s">
        <v>1379</v>
      </c>
      <c r="D874" s="33"/>
      <c r="E874" s="32"/>
      <c r="F874" s="35">
        <f>Source!AL480</f>
        <v>11.34</v>
      </c>
      <c r="G874" s="37" t="s">
        <v>3</v>
      </c>
      <c r="H874" s="32">
        <f>Source!AW481</f>
        <v>1</v>
      </c>
      <c r="I874" s="35">
        <f>Source!P480</f>
        <v>11.34</v>
      </c>
      <c r="J874" s="32">
        <f>IF(Source!BC481&lt;&gt; 0, Source!BC481, 1)</f>
        <v>8.24</v>
      </c>
      <c r="K874" s="35">
        <f>Source!P481</f>
        <v>93.44</v>
      </c>
    </row>
    <row r="875" spans="1:29" ht="56" x14ac:dyDescent="0.25">
      <c r="A875" s="31" t="s">
        <v>607</v>
      </c>
      <c r="B875" s="31" t="str">
        <f>Source!F482</f>
        <v>1.21-5-1501</v>
      </c>
      <c r="C875" s="31" t="s">
        <v>609</v>
      </c>
      <c r="D875" s="33" t="str">
        <f>Source!H482</f>
        <v>шт.</v>
      </c>
      <c r="E875" s="32">
        <f>Source!I482</f>
        <v>34</v>
      </c>
      <c r="F875" s="35">
        <f>Source!AK482</f>
        <v>511.23</v>
      </c>
      <c r="G875" s="37" t="s">
        <v>3</v>
      </c>
      <c r="H875" s="32">
        <f>Source!AW483</f>
        <v>1</v>
      </c>
      <c r="I875" s="35">
        <f>Source!O482</f>
        <v>17381.82</v>
      </c>
      <c r="J875" s="32">
        <f>IF(Source!BC483&lt;&gt; 0, Source!BC483, 1)</f>
        <v>5.85</v>
      </c>
      <c r="K875" s="35">
        <f>Source!O483</f>
        <v>101683.65</v>
      </c>
      <c r="Q875">
        <f>Source!X482</f>
        <v>0</v>
      </c>
      <c r="R875">
        <f>Source!X483</f>
        <v>0</v>
      </c>
      <c r="S875">
        <f>Source!Y482</f>
        <v>0</v>
      </c>
      <c r="T875">
        <f>Source!Y483</f>
        <v>0</v>
      </c>
      <c r="U875">
        <f>ROUND((175/100)*ROUND(Source!R482, 2), 2)</f>
        <v>0</v>
      </c>
      <c r="V875">
        <f>ROUND((0/100)*ROUND(Source!R483, 2), 2)</f>
        <v>0</v>
      </c>
      <c r="AC875">
        <v>3</v>
      </c>
    </row>
    <row r="876" spans="1:29" ht="56" x14ac:dyDescent="0.25">
      <c r="A876" s="31" t="s">
        <v>611</v>
      </c>
      <c r="B876" s="31" t="str">
        <f>Source!F484</f>
        <v>1.21-5-2311</v>
      </c>
      <c r="C876" s="31" t="s">
        <v>613</v>
      </c>
      <c r="D876" s="33" t="str">
        <f>Source!H484</f>
        <v>шт.</v>
      </c>
      <c r="E876" s="32">
        <f>Source!I484</f>
        <v>16</v>
      </c>
      <c r="F876" s="35">
        <f>Source!AK484</f>
        <v>51.72</v>
      </c>
      <c r="G876" s="37" t="s">
        <v>3</v>
      </c>
      <c r="H876" s="32">
        <f>Source!AW485</f>
        <v>1</v>
      </c>
      <c r="I876" s="35">
        <f>Source!O484</f>
        <v>827.52</v>
      </c>
      <c r="J876" s="32">
        <f>IF(Source!BC485&lt;&gt; 0, Source!BC485, 1)</f>
        <v>9.4499999999999993</v>
      </c>
      <c r="K876" s="35">
        <f>Source!O485</f>
        <v>7820.06</v>
      </c>
      <c r="Q876">
        <f>Source!X484</f>
        <v>0</v>
      </c>
      <c r="R876">
        <f>Source!X485</f>
        <v>0</v>
      </c>
      <c r="S876">
        <f>Source!Y484</f>
        <v>0</v>
      </c>
      <c r="T876">
        <f>Source!Y485</f>
        <v>0</v>
      </c>
      <c r="U876">
        <f>ROUND((175/100)*ROUND(Source!R484, 2), 2)</f>
        <v>0</v>
      </c>
      <c r="V876">
        <f>ROUND((0/100)*ROUND(Source!R485, 2), 2)</f>
        <v>0</v>
      </c>
      <c r="AC876">
        <v>3</v>
      </c>
    </row>
    <row r="877" spans="1:29" ht="70" x14ac:dyDescent="0.25">
      <c r="A877" s="31" t="s">
        <v>615</v>
      </c>
      <c r="B877" s="31" t="str">
        <f>Source!F486</f>
        <v>1.21-5-1392</v>
      </c>
      <c r="C877" s="31" t="s">
        <v>616</v>
      </c>
      <c r="D877" s="33" t="str">
        <f>Source!H486</f>
        <v>шт.</v>
      </c>
      <c r="E877" s="32">
        <f>Source!I486</f>
        <v>16</v>
      </c>
      <c r="F877" s="35">
        <f>Source!AK486</f>
        <v>227.27</v>
      </c>
      <c r="G877" s="37" t="s">
        <v>3</v>
      </c>
      <c r="H877" s="32">
        <f>Source!AW487</f>
        <v>1</v>
      </c>
      <c r="I877" s="35">
        <f>Source!O486</f>
        <v>3636.32</v>
      </c>
      <c r="J877" s="32">
        <f>IF(Source!BC487&lt;&gt; 0, Source!BC487, 1)</f>
        <v>4.51</v>
      </c>
      <c r="K877" s="35">
        <f>Source!O487</f>
        <v>16399.8</v>
      </c>
      <c r="Q877">
        <f>Source!X486</f>
        <v>0</v>
      </c>
      <c r="R877">
        <f>Source!X487</f>
        <v>0</v>
      </c>
      <c r="S877">
        <f>Source!Y486</f>
        <v>0</v>
      </c>
      <c r="T877">
        <f>Source!Y487</f>
        <v>0</v>
      </c>
      <c r="U877">
        <f>ROUND((175/100)*ROUND(Source!R486, 2), 2)</f>
        <v>0</v>
      </c>
      <c r="V877">
        <f>ROUND((0/100)*ROUND(Source!R487, 2), 2)</f>
        <v>0</v>
      </c>
      <c r="AC877">
        <v>3</v>
      </c>
    </row>
    <row r="878" spans="1:29" ht="84" x14ac:dyDescent="0.25">
      <c r="A878" s="31" t="s">
        <v>617</v>
      </c>
      <c r="B878" s="31" t="str">
        <f>Source!F488</f>
        <v>1.21-5-1479</v>
      </c>
      <c r="C878" s="31" t="s">
        <v>589</v>
      </c>
      <c r="D878" s="33" t="str">
        <f>Source!H488</f>
        <v>шт.</v>
      </c>
      <c r="E878" s="32">
        <f>Source!I488</f>
        <v>1</v>
      </c>
      <c r="F878" s="35">
        <f>Source!AK488</f>
        <v>256.95999999999998</v>
      </c>
      <c r="G878" s="37" t="s">
        <v>3</v>
      </c>
      <c r="H878" s="32">
        <f>Source!AW489</f>
        <v>1</v>
      </c>
      <c r="I878" s="35">
        <f>Source!O488</f>
        <v>256.95999999999998</v>
      </c>
      <c r="J878" s="32">
        <f>IF(Source!BC489&lt;&gt; 0, Source!BC489, 1)</f>
        <v>10.15</v>
      </c>
      <c r="K878" s="35">
        <f>Source!O489</f>
        <v>2608.14</v>
      </c>
      <c r="Q878">
        <f>Source!X488</f>
        <v>0</v>
      </c>
      <c r="R878">
        <f>Source!X489</f>
        <v>0</v>
      </c>
      <c r="S878">
        <f>Source!Y488</f>
        <v>0</v>
      </c>
      <c r="T878">
        <f>Source!Y489</f>
        <v>0</v>
      </c>
      <c r="U878">
        <f>ROUND((175/100)*ROUND(Source!R488, 2), 2)</f>
        <v>0</v>
      </c>
      <c r="V878">
        <f>ROUND((0/100)*ROUND(Source!R489, 2), 2)</f>
        <v>0</v>
      </c>
      <c r="AC878">
        <v>3</v>
      </c>
    </row>
    <row r="879" spans="1:29" ht="56" x14ac:dyDescent="0.25">
      <c r="A879" s="31" t="s">
        <v>618</v>
      </c>
      <c r="B879" s="31" t="str">
        <f>Source!F490</f>
        <v>1.21-5-1393</v>
      </c>
      <c r="C879" s="31" t="s">
        <v>593</v>
      </c>
      <c r="D879" s="33" t="str">
        <f>Source!H490</f>
        <v>шт.</v>
      </c>
      <c r="E879" s="32">
        <f>Source!I490</f>
        <v>1</v>
      </c>
      <c r="F879" s="35">
        <f>Source!AK490</f>
        <v>134.03</v>
      </c>
      <c r="G879" s="37" t="s">
        <v>3</v>
      </c>
      <c r="H879" s="32">
        <f>Source!AW491</f>
        <v>1</v>
      </c>
      <c r="I879" s="35">
        <f>Source!O490</f>
        <v>134.03</v>
      </c>
      <c r="J879" s="32">
        <f>IF(Source!BC491&lt;&gt; 0, Source!BC491, 1)</f>
        <v>9.1300000000000008</v>
      </c>
      <c r="K879" s="35">
        <f>Source!O491</f>
        <v>1223.69</v>
      </c>
      <c r="Q879">
        <f>Source!X490</f>
        <v>0</v>
      </c>
      <c r="R879">
        <f>Source!X491</f>
        <v>0</v>
      </c>
      <c r="S879">
        <f>Source!Y490</f>
        <v>0</v>
      </c>
      <c r="T879">
        <f>Source!Y491</f>
        <v>0</v>
      </c>
      <c r="U879">
        <f>ROUND((175/100)*ROUND(Source!R490, 2), 2)</f>
        <v>0</v>
      </c>
      <c r="V879">
        <f>ROUND((0/100)*ROUND(Source!R491, 2), 2)</f>
        <v>0</v>
      </c>
      <c r="AC879">
        <v>3</v>
      </c>
    </row>
    <row r="880" spans="1:29" ht="42" x14ac:dyDescent="0.25">
      <c r="A880" s="31" t="s">
        <v>619</v>
      </c>
      <c r="B880" s="31" t="str">
        <f>Source!F492</f>
        <v>1.1-1-8008</v>
      </c>
      <c r="C880" s="31" t="s">
        <v>597</v>
      </c>
      <c r="D880" s="33" t="str">
        <f>Source!H492</f>
        <v>т</v>
      </c>
      <c r="E880" s="32">
        <f>Source!I492</f>
        <v>8.7299999999999999E-3</v>
      </c>
      <c r="F880" s="35">
        <f>Source!AK492</f>
        <v>33827.69</v>
      </c>
      <c r="G880" s="37" t="s">
        <v>3</v>
      </c>
      <c r="H880" s="32">
        <f>Source!AW493</f>
        <v>1</v>
      </c>
      <c r="I880" s="35">
        <f>Source!O492</f>
        <v>295.32</v>
      </c>
      <c r="J880" s="32">
        <f>IF(Source!BC493&lt;&gt; 0, Source!BC493, 1)</f>
        <v>4.9000000000000004</v>
      </c>
      <c r="K880" s="35">
        <f>Source!O493</f>
        <v>1447.07</v>
      </c>
      <c r="Q880">
        <f>Source!X492</f>
        <v>0</v>
      </c>
      <c r="R880">
        <f>Source!X493</f>
        <v>0</v>
      </c>
      <c r="S880">
        <f>Source!Y492</f>
        <v>0</v>
      </c>
      <c r="T880">
        <f>Source!Y493</f>
        <v>0</v>
      </c>
      <c r="U880">
        <f>ROUND((175/100)*ROUND(Source!R492, 2), 2)</f>
        <v>0</v>
      </c>
      <c r="V880">
        <f>ROUND((0/100)*ROUND(Source!R493, 2), 2)</f>
        <v>0</v>
      </c>
      <c r="AC880">
        <v>3</v>
      </c>
    </row>
    <row r="881" spans="1:29" ht="14.5" x14ac:dyDescent="0.25">
      <c r="A881" s="31"/>
      <c r="B881" s="31"/>
      <c r="C881" s="31" t="s">
        <v>1369</v>
      </c>
      <c r="D881" s="33" t="s">
        <v>1370</v>
      </c>
      <c r="E881" s="32">
        <f>Source!BZ481</f>
        <v>97</v>
      </c>
      <c r="F881" s="35"/>
      <c r="G881" s="34"/>
      <c r="H881" s="32"/>
      <c r="I881" s="35">
        <f>SUM(Q869:Q880)</f>
        <v>252.72</v>
      </c>
      <c r="J881" s="32">
        <f>Source!AT481</f>
        <v>97</v>
      </c>
      <c r="K881" s="35">
        <f>SUM(R869:R880)</f>
        <v>14240.99</v>
      </c>
    </row>
    <row r="882" spans="1:29" ht="14.5" x14ac:dyDescent="0.25">
      <c r="A882" s="31"/>
      <c r="B882" s="31"/>
      <c r="C882" s="31" t="s">
        <v>1371</v>
      </c>
      <c r="D882" s="33" t="s">
        <v>1370</v>
      </c>
      <c r="E882" s="32">
        <f>Source!CA481</f>
        <v>51</v>
      </c>
      <c r="F882" s="35"/>
      <c r="G882" s="34"/>
      <c r="H882" s="32"/>
      <c r="I882" s="35">
        <f>SUM(S869:S881)</f>
        <v>132.88</v>
      </c>
      <c r="J882" s="32">
        <f>Source!AU481</f>
        <v>51</v>
      </c>
      <c r="K882" s="35">
        <f>SUM(T869:T881)</f>
        <v>7487.53</v>
      </c>
    </row>
    <row r="883" spans="1:29" ht="14.5" x14ac:dyDescent="0.25">
      <c r="A883" s="39"/>
      <c r="B883" s="39"/>
      <c r="C883" s="39" t="s">
        <v>1372</v>
      </c>
      <c r="D883" s="40" t="s">
        <v>1373</v>
      </c>
      <c r="E883" s="41">
        <f>Source!AQ480</f>
        <v>18.14</v>
      </c>
      <c r="F883" s="42"/>
      <c r="G883" s="43" t="s">
        <v>175</v>
      </c>
      <c r="H883" s="41">
        <f>Source!AV481</f>
        <v>1.0469999999999999</v>
      </c>
      <c r="I883" s="42">
        <f>Source!U480</f>
        <v>22.791096</v>
      </c>
      <c r="J883" s="41"/>
      <c r="K883" s="42"/>
    </row>
    <row r="884" spans="1:29" ht="14" x14ac:dyDescent="0.25">
      <c r="C884" s="44" t="s">
        <v>1374</v>
      </c>
      <c r="H884" s="68">
        <f>I871+I872+I874+I881+I882+SUM(I875:I880)-SUMIF(AC875:AC880, 5, I875:I880)-SUMIF(AC875:AC880, 6, I875:I880)</f>
        <v>23196.319999999996</v>
      </c>
      <c r="I884" s="68"/>
      <c r="J884" s="68">
        <f>K871+K872+K874+K881+K882+SUM(K875:K880)-SUMIF(AC875:AC880, 5, K875:K880)-SUMIF(AC875:AC880, 6, K875:K880)</f>
        <v>167759.59</v>
      </c>
      <c r="K884" s="68"/>
    </row>
    <row r="885" spans="1:29" ht="14" hidden="1" x14ac:dyDescent="0.25">
      <c r="C885" s="44" t="s">
        <v>1375</v>
      </c>
      <c r="H885" s="65">
        <f>SUMIF(AC875:AC880, 5, I875:I880)+SUMIF(AC875:AC880, 6, I875:I880)</f>
        <v>0</v>
      </c>
      <c r="I885" s="65"/>
      <c r="J885" s="65">
        <f>SUMIF(AC875:AC880, 5, K875:K880)+SUMIF(AC875:AC880, 6, K875:K880)</f>
        <v>0</v>
      </c>
      <c r="K885" s="65"/>
    </row>
    <row r="886" spans="1:29" ht="14" x14ac:dyDescent="0.25">
      <c r="C886" s="44" t="s">
        <v>1376</v>
      </c>
      <c r="H886" s="65">
        <f>I871+I872+I874+I881+I882+SUM(I875:I880)</f>
        <v>23196.319999999996</v>
      </c>
      <c r="I886" s="65"/>
      <c r="J886" s="65">
        <f>K871+K872+K874+K881+K882+SUM(K875:K880)</f>
        <v>167759.59</v>
      </c>
      <c r="K886" s="65"/>
      <c r="O886" s="45">
        <f>I871+I872+I874+I881+I882+SUM(I875:I880)</f>
        <v>23196.319999999996</v>
      </c>
      <c r="P886" s="45">
        <f>K871+K872+K874+K881+K882+SUM(K875:K880)</f>
        <v>167759.59</v>
      </c>
    </row>
    <row r="888" spans="1:29" ht="56" x14ac:dyDescent="0.25">
      <c r="A888" s="31">
        <v>108</v>
      </c>
      <c r="B888" s="31" t="str">
        <f>Source!F494</f>
        <v>4.8-331-12</v>
      </c>
      <c r="C888" s="31" t="s">
        <v>600</v>
      </c>
      <c r="D888" s="33" t="str">
        <f>Source!H494</f>
        <v>100 М ТРАССЫ</v>
      </c>
      <c r="E888" s="32">
        <f>Source!I494</f>
        <v>1</v>
      </c>
      <c r="F888" s="35"/>
      <c r="G888" s="34"/>
      <c r="H888" s="32"/>
      <c r="I888" s="35"/>
      <c r="J888" s="32"/>
      <c r="K888" s="35"/>
      <c r="Q888">
        <f>Source!X494</f>
        <v>101.14</v>
      </c>
      <c r="R888">
        <f>Source!X495</f>
        <v>5699.34</v>
      </c>
      <c r="S888">
        <f>Source!Y494</f>
        <v>53.18</v>
      </c>
      <c r="T888">
        <f>Source!Y495</f>
        <v>2996.56</v>
      </c>
      <c r="U888">
        <f>ROUND((175/100)*ROUND(Source!R494, 2), 2)</f>
        <v>2.31</v>
      </c>
      <c r="V888">
        <f>ROUND((0/100)*ROUND(Source!R495, 2), 2)</f>
        <v>0</v>
      </c>
      <c r="AC888">
        <v>0</v>
      </c>
    </row>
    <row r="889" spans="1:29" x14ac:dyDescent="0.25">
      <c r="C889" s="36" t="str">
        <f>"Объем: "&amp;Source!I494&amp;"=100/"&amp;"100"</f>
        <v>Объем: 1=100/100</v>
      </c>
    </row>
    <row r="890" spans="1:29" ht="14.5" x14ac:dyDescent="0.25">
      <c r="A890" s="31"/>
      <c r="B890" s="31"/>
      <c r="C890" s="31" t="s">
        <v>1365</v>
      </c>
      <c r="D890" s="33"/>
      <c r="E890" s="32"/>
      <c r="F890" s="35">
        <f>Source!AO494</f>
        <v>81.94</v>
      </c>
      <c r="G890" s="37" t="s">
        <v>175</v>
      </c>
      <c r="H890" s="32">
        <f>Source!AV495</f>
        <v>1.0469999999999999</v>
      </c>
      <c r="I890" s="35">
        <f>Source!S494</f>
        <v>102.95</v>
      </c>
      <c r="J890" s="32">
        <f>IF(Source!BA495&lt;&gt; 0, Source!BA495, 1)</f>
        <v>56.35</v>
      </c>
      <c r="K890" s="35">
        <f>Source!S495</f>
        <v>5801.23</v>
      </c>
    </row>
    <row r="891" spans="1:29" ht="14.5" x14ac:dyDescent="0.25">
      <c r="A891" s="31"/>
      <c r="B891" s="31"/>
      <c r="C891" s="31" t="s">
        <v>1367</v>
      </c>
      <c r="D891" s="33"/>
      <c r="E891" s="32"/>
      <c r="F891" s="35">
        <f>Source!AM494</f>
        <v>5.74</v>
      </c>
      <c r="G891" s="37" t="s">
        <v>175</v>
      </c>
      <c r="H891" s="32">
        <f>Source!AV495</f>
        <v>1.0469999999999999</v>
      </c>
      <c r="I891" s="35">
        <f>Source!Q494</f>
        <v>7.21</v>
      </c>
      <c r="J891" s="32">
        <f>IF(Source!BB495&lt;&gt; 0, Source!BB495, 1)</f>
        <v>19.170000000000002</v>
      </c>
      <c r="K891" s="35">
        <f>Source!Q495</f>
        <v>138.22</v>
      </c>
    </row>
    <row r="892" spans="1:29" ht="14.5" x14ac:dyDescent="0.25">
      <c r="A892" s="31"/>
      <c r="B892" s="31"/>
      <c r="C892" s="31" t="s">
        <v>1368</v>
      </c>
      <c r="D892" s="33"/>
      <c r="E892" s="32"/>
      <c r="F892" s="35">
        <f>Source!AN494</f>
        <v>1.05</v>
      </c>
      <c r="G892" s="37" t="s">
        <v>175</v>
      </c>
      <c r="H892" s="32">
        <f>Source!AV495</f>
        <v>1.0469999999999999</v>
      </c>
      <c r="I892" s="38">
        <f>Source!R494</f>
        <v>1.32</v>
      </c>
      <c r="J892" s="32">
        <f>IF(Source!BS495&lt;&gt; 0, Source!BS495, 1)</f>
        <v>56.35</v>
      </c>
      <c r="K892" s="38">
        <f>Source!R495</f>
        <v>74.38</v>
      </c>
    </row>
    <row r="893" spans="1:29" ht="14.5" x14ac:dyDescent="0.25">
      <c r="A893" s="31"/>
      <c r="B893" s="31"/>
      <c r="C893" s="31" t="s">
        <v>1379</v>
      </c>
      <c r="D893" s="33"/>
      <c r="E893" s="32"/>
      <c r="F893" s="35">
        <f>Source!AL494</f>
        <v>16.46</v>
      </c>
      <c r="G893" s="37" t="s">
        <v>3</v>
      </c>
      <c r="H893" s="32">
        <f>Source!AW495</f>
        <v>1</v>
      </c>
      <c r="I893" s="35">
        <f>Source!P494</f>
        <v>16.46</v>
      </c>
      <c r="J893" s="32">
        <f>IF(Source!BC495&lt;&gt; 0, Source!BC495, 1)</f>
        <v>7.31</v>
      </c>
      <c r="K893" s="35">
        <f>Source!P495</f>
        <v>120.32</v>
      </c>
    </row>
    <row r="894" spans="1:29" ht="56" x14ac:dyDescent="0.25">
      <c r="A894" s="31" t="s">
        <v>621</v>
      </c>
      <c r="B894" s="31" t="str">
        <f>Source!F496</f>
        <v>1.21-5-1881</v>
      </c>
      <c r="C894" s="31" t="s">
        <v>623</v>
      </c>
      <c r="D894" s="33" t="str">
        <f>Source!H496</f>
        <v>шт.</v>
      </c>
      <c r="E894" s="32">
        <f>Source!I496</f>
        <v>34</v>
      </c>
      <c r="F894" s="35">
        <f>Source!AK496</f>
        <v>450.39</v>
      </c>
      <c r="G894" s="37" t="s">
        <v>3</v>
      </c>
      <c r="H894" s="32">
        <f>Source!AW497</f>
        <v>1</v>
      </c>
      <c r="I894" s="35">
        <f>Source!O496</f>
        <v>15313.26</v>
      </c>
      <c r="J894" s="32">
        <f>IF(Source!BC497&lt;&gt; 0, Source!BC497, 1)</f>
        <v>4.78</v>
      </c>
      <c r="K894" s="35">
        <f>Source!O497</f>
        <v>73197.38</v>
      </c>
      <c r="Q894">
        <f>Source!X496</f>
        <v>0</v>
      </c>
      <c r="R894">
        <f>Source!X497</f>
        <v>0</v>
      </c>
      <c r="S894">
        <f>Source!Y496</f>
        <v>0</v>
      </c>
      <c r="T894">
        <f>Source!Y497</f>
        <v>0</v>
      </c>
      <c r="U894">
        <f>ROUND((175/100)*ROUND(Source!R496, 2), 2)</f>
        <v>0</v>
      </c>
      <c r="V894">
        <f>ROUND((0/100)*ROUND(Source!R497, 2), 2)</f>
        <v>0</v>
      </c>
      <c r="AC894">
        <v>3</v>
      </c>
    </row>
    <row r="895" spans="1:29" ht="42" x14ac:dyDescent="0.25">
      <c r="A895" s="31" t="s">
        <v>625</v>
      </c>
      <c r="B895" s="31" t="str">
        <f>Source!F498</f>
        <v>1.1-1-8008</v>
      </c>
      <c r="C895" s="31" t="s">
        <v>597</v>
      </c>
      <c r="D895" s="33" t="str">
        <f>Source!H498</f>
        <v>т</v>
      </c>
      <c r="E895" s="32">
        <f>Source!I498</f>
        <v>8.5999999999999998E-4</v>
      </c>
      <c r="F895" s="35">
        <f>Source!AK498</f>
        <v>33827.69</v>
      </c>
      <c r="G895" s="37" t="s">
        <v>3</v>
      </c>
      <c r="H895" s="32">
        <f>Source!AW499</f>
        <v>1</v>
      </c>
      <c r="I895" s="35">
        <f>Source!O498</f>
        <v>29.09</v>
      </c>
      <c r="J895" s="32">
        <f>IF(Source!BC499&lt;&gt; 0, Source!BC499, 1)</f>
        <v>4.9000000000000004</v>
      </c>
      <c r="K895" s="35">
        <f>Source!O499</f>
        <v>142.54</v>
      </c>
      <c r="Q895">
        <f>Source!X498</f>
        <v>0</v>
      </c>
      <c r="R895">
        <f>Source!X499</f>
        <v>0</v>
      </c>
      <c r="S895">
        <f>Source!Y498</f>
        <v>0</v>
      </c>
      <c r="T895">
        <f>Source!Y499</f>
        <v>0</v>
      </c>
      <c r="U895">
        <f>ROUND((175/100)*ROUND(Source!R498, 2), 2)</f>
        <v>0</v>
      </c>
      <c r="V895">
        <f>ROUND((0/100)*ROUND(Source!R499, 2), 2)</f>
        <v>0</v>
      </c>
      <c r="AC895">
        <v>3</v>
      </c>
    </row>
    <row r="896" spans="1:29" ht="14.5" x14ac:dyDescent="0.25">
      <c r="A896" s="31"/>
      <c r="B896" s="31"/>
      <c r="C896" s="31" t="s">
        <v>1369</v>
      </c>
      <c r="D896" s="33" t="s">
        <v>1370</v>
      </c>
      <c r="E896" s="32">
        <f>Source!BZ495</f>
        <v>97</v>
      </c>
      <c r="F896" s="35"/>
      <c r="G896" s="34"/>
      <c r="H896" s="32"/>
      <c r="I896" s="35">
        <f>SUM(Q888:Q895)</f>
        <v>101.14</v>
      </c>
      <c r="J896" s="32">
        <f>Source!AT495</f>
        <v>97</v>
      </c>
      <c r="K896" s="35">
        <f>SUM(R888:R895)</f>
        <v>5699.34</v>
      </c>
    </row>
    <row r="897" spans="1:29" ht="14.5" x14ac:dyDescent="0.25">
      <c r="A897" s="31"/>
      <c r="B897" s="31"/>
      <c r="C897" s="31" t="s">
        <v>1371</v>
      </c>
      <c r="D897" s="33" t="s">
        <v>1370</v>
      </c>
      <c r="E897" s="32">
        <f>Source!CA495</f>
        <v>51</v>
      </c>
      <c r="F897" s="35"/>
      <c r="G897" s="34"/>
      <c r="H897" s="32"/>
      <c r="I897" s="35">
        <f>SUM(S888:S896)</f>
        <v>53.18</v>
      </c>
      <c r="J897" s="32">
        <f>Source!AU495</f>
        <v>51</v>
      </c>
      <c r="K897" s="35">
        <f>SUM(T888:T896)</f>
        <v>2996.56</v>
      </c>
    </row>
    <row r="898" spans="1:29" ht="14.5" x14ac:dyDescent="0.25">
      <c r="A898" s="39"/>
      <c r="B898" s="39"/>
      <c r="C898" s="39" t="s">
        <v>1372</v>
      </c>
      <c r="D898" s="40" t="s">
        <v>1373</v>
      </c>
      <c r="E898" s="41">
        <f>Source!AQ494</f>
        <v>7.27</v>
      </c>
      <c r="F898" s="42"/>
      <c r="G898" s="43" t="s">
        <v>175</v>
      </c>
      <c r="H898" s="41">
        <f>Source!AV495</f>
        <v>1.0469999999999999</v>
      </c>
      <c r="I898" s="42">
        <f>Source!U494</f>
        <v>9.1340279999999971</v>
      </c>
      <c r="J898" s="41"/>
      <c r="K898" s="42"/>
    </row>
    <row r="899" spans="1:29" ht="14" x14ac:dyDescent="0.25">
      <c r="C899" s="44" t="s">
        <v>1374</v>
      </c>
      <c r="H899" s="68">
        <f>I890+I891+I893+I896+I897+SUM(I894:I895)-SUMIF(AC894:AC895, 5, I894:I895)-SUMIF(AC894:AC895, 6, I894:I895)</f>
        <v>15623.29</v>
      </c>
      <c r="I899" s="68"/>
      <c r="J899" s="68">
        <f>K890+K891+K893+K896+K897+SUM(K894:K895)-SUMIF(AC894:AC895, 5, K894:K895)-SUMIF(AC894:AC895, 6, K894:K895)</f>
        <v>88095.59</v>
      </c>
      <c r="K899" s="68"/>
    </row>
    <row r="900" spans="1:29" ht="14" hidden="1" x14ac:dyDescent="0.25">
      <c r="C900" s="44" t="s">
        <v>1375</v>
      </c>
      <c r="H900" s="65">
        <f>SUMIF(AC894:AC895, 5, I894:I895)+SUMIF(AC894:AC895, 6, I894:I895)</f>
        <v>0</v>
      </c>
      <c r="I900" s="65"/>
      <c r="J900" s="65">
        <f>SUMIF(AC894:AC895, 5, K894:K895)+SUMIF(AC894:AC895, 6, K894:K895)</f>
        <v>0</v>
      </c>
      <c r="K900" s="65"/>
    </row>
    <row r="901" spans="1:29" ht="14" x14ac:dyDescent="0.25">
      <c r="C901" s="44" t="s">
        <v>1376</v>
      </c>
      <c r="H901" s="65">
        <f>I890+I891+I893+I896+I897+SUM(I894:I895)</f>
        <v>15623.29</v>
      </c>
      <c r="I901" s="65"/>
      <c r="J901" s="65">
        <f>K890+K891+K893+K896+K897+SUM(K894:K895)</f>
        <v>88095.59</v>
      </c>
      <c r="K901" s="65"/>
      <c r="O901" s="45">
        <f>I890+I891+I893+I896+I897+SUM(I894:I895)</f>
        <v>15623.29</v>
      </c>
      <c r="P901" s="45">
        <f>K890+K891+K893+K896+K897+SUM(K894:K895)</f>
        <v>88095.59</v>
      </c>
    </row>
    <row r="903" spans="1:29" ht="56" x14ac:dyDescent="0.25">
      <c r="A903" s="39">
        <v>109</v>
      </c>
      <c r="B903" s="39" t="str">
        <f>Source!F500</f>
        <v>1.21-5-2467</v>
      </c>
      <c r="C903" s="39" t="s">
        <v>628</v>
      </c>
      <c r="D903" s="40" t="str">
        <f>Source!H500</f>
        <v>шт.</v>
      </c>
      <c r="E903" s="41">
        <f>Source!I500</f>
        <v>50</v>
      </c>
      <c r="F903" s="42">
        <f>Source!AL500</f>
        <v>4.43</v>
      </c>
      <c r="G903" s="43" t="s">
        <v>3</v>
      </c>
      <c r="H903" s="41">
        <f>Source!AW501</f>
        <v>1</v>
      </c>
      <c r="I903" s="42">
        <f>Source!P500</f>
        <v>221.5</v>
      </c>
      <c r="J903" s="41">
        <f>IF(Source!BC501&lt;&gt; 0, Source!BC501, 1)</f>
        <v>11.41</v>
      </c>
      <c r="K903" s="42">
        <f>Source!P501</f>
        <v>2527.3200000000002</v>
      </c>
      <c r="Q903">
        <f>Source!X500</f>
        <v>0</v>
      </c>
      <c r="R903">
        <f>Source!X501</f>
        <v>0</v>
      </c>
      <c r="S903">
        <f>Source!Y500</f>
        <v>0</v>
      </c>
      <c r="T903">
        <f>Source!Y501</f>
        <v>0</v>
      </c>
      <c r="U903">
        <f>ROUND((175/100)*ROUND(Source!R500, 2), 2)</f>
        <v>0</v>
      </c>
      <c r="V903">
        <f>ROUND((0/100)*ROUND(Source!R501, 2), 2)</f>
        <v>0</v>
      </c>
      <c r="AC903">
        <v>3</v>
      </c>
    </row>
    <row r="904" spans="1:29" ht="14" x14ac:dyDescent="0.25">
      <c r="C904" s="44" t="s">
        <v>1376</v>
      </c>
      <c r="H904" s="68">
        <f>I903+0</f>
        <v>221.5</v>
      </c>
      <c r="I904" s="68"/>
      <c r="J904" s="68">
        <f>K903+0</f>
        <v>2527.3200000000002</v>
      </c>
      <c r="K904" s="68"/>
      <c r="O904" s="45">
        <f>I903+0</f>
        <v>221.5</v>
      </c>
      <c r="P904" s="45">
        <f>K903+0</f>
        <v>2527.3200000000002</v>
      </c>
    </row>
    <row r="906" spans="1:29" ht="70" x14ac:dyDescent="0.25">
      <c r="A906" s="39">
        <v>110</v>
      </c>
      <c r="B906" s="39" t="str">
        <f>Source!F502</f>
        <v>1.21-5-1522</v>
      </c>
      <c r="C906" s="39" t="s">
        <v>632</v>
      </c>
      <c r="D906" s="40" t="str">
        <f>Source!H502</f>
        <v>шт.</v>
      </c>
      <c r="E906" s="41">
        <f>Source!I502</f>
        <v>40</v>
      </c>
      <c r="F906" s="42">
        <f>Source!AL502</f>
        <v>734.94</v>
      </c>
      <c r="G906" s="43" t="s">
        <v>3</v>
      </c>
      <c r="H906" s="41">
        <f>Source!AW503</f>
        <v>1</v>
      </c>
      <c r="I906" s="42">
        <f>Source!P502</f>
        <v>29397.599999999999</v>
      </c>
      <c r="J906" s="41">
        <f>IF(Source!BC503&lt;&gt; 0, Source!BC503, 1)</f>
        <v>8.82</v>
      </c>
      <c r="K906" s="42">
        <f>Source!P503</f>
        <v>259286.83</v>
      </c>
      <c r="Q906">
        <f>Source!X502</f>
        <v>0</v>
      </c>
      <c r="R906">
        <f>Source!X503</f>
        <v>0</v>
      </c>
      <c r="S906">
        <f>Source!Y502</f>
        <v>0</v>
      </c>
      <c r="T906">
        <f>Source!Y503</f>
        <v>0</v>
      </c>
      <c r="U906">
        <f>ROUND((175/100)*ROUND(Source!R502, 2), 2)</f>
        <v>0</v>
      </c>
      <c r="V906">
        <f>ROUND((0/100)*ROUND(Source!R503, 2), 2)</f>
        <v>0</v>
      </c>
      <c r="AC906">
        <v>3</v>
      </c>
    </row>
    <row r="907" spans="1:29" ht="14" x14ac:dyDescent="0.25">
      <c r="C907" s="44" t="s">
        <v>1376</v>
      </c>
      <c r="H907" s="68">
        <f>I906+0</f>
        <v>29397.599999999999</v>
      </c>
      <c r="I907" s="68"/>
      <c r="J907" s="68">
        <f>K906+0</f>
        <v>259286.83</v>
      </c>
      <c r="K907" s="68"/>
      <c r="O907" s="45">
        <f>I906+0</f>
        <v>29397.599999999999</v>
      </c>
      <c r="P907" s="45">
        <f>K906+0</f>
        <v>259286.83</v>
      </c>
    </row>
    <row r="909" spans="1:29" ht="56" x14ac:dyDescent="0.25">
      <c r="A909" s="31">
        <v>111</v>
      </c>
      <c r="B909" s="31" t="str">
        <f>Source!F504</f>
        <v>1.21-5-1367</v>
      </c>
      <c r="C909" s="31" t="s">
        <v>636</v>
      </c>
      <c r="D909" s="33" t="str">
        <f>Source!H504</f>
        <v>100 шт.</v>
      </c>
      <c r="E909" s="32">
        <f>Source!I504</f>
        <v>0.4</v>
      </c>
      <c r="F909" s="35">
        <f>Source!AL504</f>
        <v>779.33</v>
      </c>
      <c r="G909" s="37" t="s">
        <v>3</v>
      </c>
      <c r="H909" s="32">
        <f>Source!AW505</f>
        <v>1</v>
      </c>
      <c r="I909" s="35">
        <f>Source!P504</f>
        <v>311.73</v>
      </c>
      <c r="J909" s="32">
        <f>IF(Source!BC505&lt;&gt; 0, Source!BC505, 1)</f>
        <v>9.89</v>
      </c>
      <c r="K909" s="35">
        <f>Source!P505</f>
        <v>3083.01</v>
      </c>
      <c r="Q909">
        <f>Source!X504</f>
        <v>0</v>
      </c>
      <c r="R909">
        <f>Source!X505</f>
        <v>0</v>
      </c>
      <c r="S909">
        <f>Source!Y504</f>
        <v>0</v>
      </c>
      <c r="T909">
        <f>Source!Y505</f>
        <v>0</v>
      </c>
      <c r="U909">
        <f>ROUND((175/100)*ROUND(Source!R504, 2), 2)</f>
        <v>0</v>
      </c>
      <c r="V909">
        <f>ROUND((0/100)*ROUND(Source!R505, 2), 2)</f>
        <v>0</v>
      </c>
      <c r="AC909">
        <v>3</v>
      </c>
    </row>
    <row r="910" spans="1:29" x14ac:dyDescent="0.25">
      <c r="A910" s="59"/>
      <c r="B910" s="59"/>
      <c r="C910" s="60" t="str">
        <f>"Объем: "&amp;Source!I504&amp;"=40/"&amp;"100"</f>
        <v>Объем: 0,4=40/100</v>
      </c>
      <c r="D910" s="59"/>
      <c r="E910" s="59"/>
      <c r="F910" s="59"/>
      <c r="G910" s="59"/>
      <c r="H910" s="59"/>
      <c r="I910" s="59"/>
      <c r="J910" s="59"/>
      <c r="K910" s="59"/>
    </row>
    <row r="911" spans="1:29" ht="14" x14ac:dyDescent="0.25">
      <c r="C911" s="44" t="s">
        <v>1376</v>
      </c>
      <c r="H911" s="68">
        <f>I909+0</f>
        <v>311.73</v>
      </c>
      <c r="I911" s="68"/>
      <c r="J911" s="68">
        <f>K909+0</f>
        <v>3083.01</v>
      </c>
      <c r="K911" s="68"/>
      <c r="O911" s="45">
        <f>I909+0</f>
        <v>311.73</v>
      </c>
      <c r="P911" s="45">
        <f>K909+0</f>
        <v>3083.01</v>
      </c>
    </row>
    <row r="913" spans="1:29" ht="42" x14ac:dyDescent="0.25">
      <c r="A913" s="31">
        <v>112</v>
      </c>
      <c r="B913" s="31" t="str">
        <f>Source!F506</f>
        <v>4.8-331-14</v>
      </c>
      <c r="C913" s="31" t="s">
        <v>639</v>
      </c>
      <c r="D913" s="33" t="str">
        <f>Source!H506</f>
        <v>100 шт.</v>
      </c>
      <c r="E913" s="32">
        <f>Source!I506</f>
        <v>0.9</v>
      </c>
      <c r="F913" s="35"/>
      <c r="G913" s="34"/>
      <c r="H913" s="32"/>
      <c r="I913" s="35"/>
      <c r="J913" s="32"/>
      <c r="K913" s="35"/>
      <c r="Q913">
        <f>Source!X506</f>
        <v>272.7</v>
      </c>
      <c r="R913">
        <f>Source!X507</f>
        <v>15366.43</v>
      </c>
      <c r="S913">
        <f>Source!Y506</f>
        <v>143.38</v>
      </c>
      <c r="T913">
        <f>Source!Y507</f>
        <v>8079.26</v>
      </c>
      <c r="U913">
        <f>ROUND((175/100)*ROUND(Source!R506, 2), 2)</f>
        <v>2</v>
      </c>
      <c r="V913">
        <f>ROUND((0/100)*ROUND(Source!R507, 2), 2)</f>
        <v>0</v>
      </c>
      <c r="AC913">
        <v>0</v>
      </c>
    </row>
    <row r="914" spans="1:29" x14ac:dyDescent="0.25">
      <c r="C914" s="36" t="str">
        <f>"Объем: "&amp;Source!I506&amp;"=(50+"&amp;"40)/"&amp;"100"</f>
        <v>Объем: 0,9=(50+40)/100</v>
      </c>
    </row>
    <row r="915" spans="1:29" ht="14.5" x14ac:dyDescent="0.25">
      <c r="A915" s="31"/>
      <c r="B915" s="31"/>
      <c r="C915" s="31" t="s">
        <v>1365</v>
      </c>
      <c r="D915" s="33"/>
      <c r="E915" s="32"/>
      <c r="F915" s="35">
        <f>Source!AO506</f>
        <v>247.61</v>
      </c>
      <c r="G915" s="37" t="s">
        <v>175</v>
      </c>
      <c r="H915" s="32">
        <f>Source!AV507</f>
        <v>1.0469999999999999</v>
      </c>
      <c r="I915" s="35">
        <f>Source!S506</f>
        <v>279.99</v>
      </c>
      <c r="J915" s="32">
        <f>IF(Source!BA507&lt;&gt; 0, Source!BA507, 1)</f>
        <v>56.35</v>
      </c>
      <c r="K915" s="35">
        <f>Source!S507</f>
        <v>15777.44</v>
      </c>
    </row>
    <row r="916" spans="1:29" ht="14.5" x14ac:dyDescent="0.25">
      <c r="A916" s="31"/>
      <c r="B916" s="31"/>
      <c r="C916" s="31" t="s">
        <v>1367</v>
      </c>
      <c r="D916" s="33"/>
      <c r="E916" s="32"/>
      <c r="F916" s="35">
        <f>Source!AM506</f>
        <v>9.42</v>
      </c>
      <c r="G916" s="37" t="s">
        <v>175</v>
      </c>
      <c r="H916" s="32">
        <f>Source!AV507</f>
        <v>1.0469999999999999</v>
      </c>
      <c r="I916" s="35">
        <f>Source!Q506</f>
        <v>10.65</v>
      </c>
      <c r="J916" s="32">
        <f>IF(Source!BB507&lt;&gt; 0, Source!BB507, 1)</f>
        <v>14.85</v>
      </c>
      <c r="K916" s="35">
        <f>Source!Q507</f>
        <v>158.15</v>
      </c>
    </row>
    <row r="917" spans="1:29" ht="14.5" x14ac:dyDescent="0.25">
      <c r="A917" s="31"/>
      <c r="B917" s="31"/>
      <c r="C917" s="31" t="s">
        <v>1368</v>
      </c>
      <c r="D917" s="33"/>
      <c r="E917" s="32"/>
      <c r="F917" s="35">
        <f>Source!AN506</f>
        <v>1.01</v>
      </c>
      <c r="G917" s="37" t="s">
        <v>175</v>
      </c>
      <c r="H917" s="32">
        <f>Source!AV507</f>
        <v>1.0469999999999999</v>
      </c>
      <c r="I917" s="38">
        <f>Source!R506</f>
        <v>1.1399999999999999</v>
      </c>
      <c r="J917" s="32">
        <f>IF(Source!BS507&lt;&gt; 0, Source!BS507, 1)</f>
        <v>56.35</v>
      </c>
      <c r="K917" s="38">
        <f>Source!R507</f>
        <v>64.239999999999995</v>
      </c>
    </row>
    <row r="918" spans="1:29" ht="14.5" x14ac:dyDescent="0.25">
      <c r="A918" s="31"/>
      <c r="B918" s="31"/>
      <c r="C918" s="31" t="s">
        <v>1379</v>
      </c>
      <c r="D918" s="33"/>
      <c r="E918" s="32"/>
      <c r="F918" s="35">
        <f>Source!AL506</f>
        <v>3.84</v>
      </c>
      <c r="G918" s="37" t="s">
        <v>3</v>
      </c>
      <c r="H918" s="32">
        <f>Source!AW507</f>
        <v>1</v>
      </c>
      <c r="I918" s="35">
        <f>Source!P506</f>
        <v>3.46</v>
      </c>
      <c r="J918" s="32">
        <f>IF(Source!BC507&lt;&gt; 0, Source!BC507, 1)</f>
        <v>11.66</v>
      </c>
      <c r="K918" s="35">
        <f>Source!P507</f>
        <v>40.340000000000003</v>
      </c>
    </row>
    <row r="919" spans="1:29" ht="56" x14ac:dyDescent="0.25">
      <c r="A919" s="31" t="s">
        <v>640</v>
      </c>
      <c r="B919" s="31" t="str">
        <f>Source!F508</f>
        <v>1.7-5-219</v>
      </c>
      <c r="C919" s="31" t="s">
        <v>642</v>
      </c>
      <c r="D919" s="33" t="str">
        <f>Source!H508</f>
        <v>шт.</v>
      </c>
      <c r="E919" s="32">
        <f>Source!I508</f>
        <v>181.8</v>
      </c>
      <c r="F919" s="35">
        <f>Source!AK508</f>
        <v>15.19</v>
      </c>
      <c r="G919" s="37" t="s">
        <v>3</v>
      </c>
      <c r="H919" s="32">
        <f>Source!AW509</f>
        <v>1</v>
      </c>
      <c r="I919" s="35">
        <f>Source!O508</f>
        <v>2761.54</v>
      </c>
      <c r="J919" s="32">
        <f>IF(Source!BC509&lt;&gt; 0, Source!BC509, 1)</f>
        <v>13.44</v>
      </c>
      <c r="K919" s="35">
        <f>Source!O509</f>
        <v>37115.1</v>
      </c>
      <c r="Q919">
        <f>Source!X508</f>
        <v>0</v>
      </c>
      <c r="R919">
        <f>Source!X509</f>
        <v>0</v>
      </c>
      <c r="S919">
        <f>Source!Y508</f>
        <v>0</v>
      </c>
      <c r="T919">
        <f>Source!Y509</f>
        <v>0</v>
      </c>
      <c r="U919">
        <f>ROUND((175/100)*ROUND(Source!R508, 2), 2)</f>
        <v>0</v>
      </c>
      <c r="V919">
        <f>ROUND((0/100)*ROUND(Source!R509, 2), 2)</f>
        <v>0</v>
      </c>
      <c r="AC919">
        <v>3</v>
      </c>
    </row>
    <row r="920" spans="1:29" ht="14.5" x14ac:dyDescent="0.25">
      <c r="A920" s="31"/>
      <c r="B920" s="31"/>
      <c r="C920" s="31" t="s">
        <v>1369</v>
      </c>
      <c r="D920" s="33" t="s">
        <v>1370</v>
      </c>
      <c r="E920" s="32">
        <f>Source!BZ507</f>
        <v>97</v>
      </c>
      <c r="F920" s="35"/>
      <c r="G920" s="34"/>
      <c r="H920" s="32"/>
      <c r="I920" s="35">
        <f>SUM(Q913:Q919)</f>
        <v>272.7</v>
      </c>
      <c r="J920" s="32">
        <f>Source!AT507</f>
        <v>97</v>
      </c>
      <c r="K920" s="35">
        <f>SUM(R913:R919)</f>
        <v>15366.43</v>
      </c>
    </row>
    <row r="921" spans="1:29" ht="14.5" x14ac:dyDescent="0.25">
      <c r="A921" s="31"/>
      <c r="B921" s="31"/>
      <c r="C921" s="31" t="s">
        <v>1371</v>
      </c>
      <c r="D921" s="33" t="s">
        <v>1370</v>
      </c>
      <c r="E921" s="32">
        <f>Source!CA507</f>
        <v>51</v>
      </c>
      <c r="F921" s="35"/>
      <c r="G921" s="34"/>
      <c r="H921" s="32"/>
      <c r="I921" s="35">
        <f>SUM(S913:S920)</f>
        <v>143.38</v>
      </c>
      <c r="J921" s="32">
        <f>Source!AU507</f>
        <v>51</v>
      </c>
      <c r="K921" s="35">
        <f>SUM(T913:T920)</f>
        <v>8079.26</v>
      </c>
    </row>
    <row r="922" spans="1:29" ht="14.5" x14ac:dyDescent="0.25">
      <c r="A922" s="39"/>
      <c r="B922" s="39"/>
      <c r="C922" s="39" t="s">
        <v>1372</v>
      </c>
      <c r="D922" s="40" t="s">
        <v>1373</v>
      </c>
      <c r="E922" s="41">
        <f>Source!AQ506</f>
        <v>21.71</v>
      </c>
      <c r="F922" s="42"/>
      <c r="G922" s="43" t="s">
        <v>175</v>
      </c>
      <c r="H922" s="41">
        <f>Source!AV507</f>
        <v>1.0469999999999999</v>
      </c>
      <c r="I922" s="42">
        <f>Source!U506</f>
        <v>24.548799599999999</v>
      </c>
      <c r="J922" s="41"/>
      <c r="K922" s="42"/>
    </row>
    <row r="923" spans="1:29" ht="14" x14ac:dyDescent="0.25">
      <c r="C923" s="44" t="s">
        <v>1374</v>
      </c>
      <c r="H923" s="68">
        <f>I915+I916+I918+I920+I921+SUM(I919:I919)-SUMIF(AC919:AC919, 5, I919:I919)-SUMIF(AC919:AC919, 6, I919:I919)</f>
        <v>3471.72</v>
      </c>
      <c r="I923" s="68"/>
      <c r="J923" s="68">
        <f>K915+K916+K918+K920+K921+SUM(K919:K919)-SUMIF(AC919:AC919, 5, K919:K919)-SUMIF(AC919:AC919, 6, K919:K919)</f>
        <v>76536.72</v>
      </c>
      <c r="K923" s="68"/>
    </row>
    <row r="924" spans="1:29" ht="14" hidden="1" x14ac:dyDescent="0.25">
      <c r="C924" s="44" t="s">
        <v>1375</v>
      </c>
      <c r="H924" s="65">
        <f>SUMIF(AC919:AC919, 5, I919:I919)+SUMIF(AC919:AC919, 6, I919:I919)</f>
        <v>0</v>
      </c>
      <c r="I924" s="65"/>
      <c r="J924" s="65">
        <f>SUMIF(AC919:AC919, 5, K919:K919)+SUMIF(AC919:AC919, 6, K919:K919)</f>
        <v>0</v>
      </c>
      <c r="K924" s="65"/>
    </row>
    <row r="925" spans="1:29" ht="14" x14ac:dyDescent="0.25">
      <c r="C925" s="44" t="s">
        <v>1376</v>
      </c>
      <c r="H925" s="65">
        <f>I915+I916+I918+I920+I921+SUM(I919:I919)</f>
        <v>3471.72</v>
      </c>
      <c r="I925" s="65"/>
      <c r="J925" s="65">
        <f>K915+K916+K918+K920+K921+SUM(K919:K919)</f>
        <v>76536.72</v>
      </c>
      <c r="K925" s="65"/>
      <c r="O925" s="45">
        <f>I915+I916+I918+I920+I921+SUM(I919:I919)</f>
        <v>3471.72</v>
      </c>
      <c r="P925" s="45">
        <f>K915+K916+K918+K920+K921+SUM(K919:K919)</f>
        <v>76536.72</v>
      </c>
    </row>
    <row r="927" spans="1:29" ht="70" x14ac:dyDescent="0.25">
      <c r="A927" s="39">
        <v>113</v>
      </c>
      <c r="B927" s="39" t="str">
        <f>Source!F510</f>
        <v>1.21-5-1400</v>
      </c>
      <c r="C927" s="39" t="s">
        <v>646</v>
      </c>
      <c r="D927" s="40" t="str">
        <f>Source!H510</f>
        <v>шт.</v>
      </c>
      <c r="E927" s="41">
        <f>Source!I510</f>
        <v>50</v>
      </c>
      <c r="F927" s="42">
        <f>Source!AL510</f>
        <v>54.9</v>
      </c>
      <c r="G927" s="43" t="s">
        <v>3</v>
      </c>
      <c r="H927" s="41">
        <f>Source!AW511</f>
        <v>1</v>
      </c>
      <c r="I927" s="42">
        <f>Source!P510</f>
        <v>2745</v>
      </c>
      <c r="J927" s="41">
        <f>IF(Source!BC511&lt;&gt; 0, Source!BC511, 1)</f>
        <v>6.91</v>
      </c>
      <c r="K927" s="42">
        <f>Source!P511</f>
        <v>18967.95</v>
      </c>
      <c r="Q927">
        <f>Source!X510</f>
        <v>0</v>
      </c>
      <c r="R927">
        <f>Source!X511</f>
        <v>0</v>
      </c>
      <c r="S927">
        <f>Source!Y510</f>
        <v>0</v>
      </c>
      <c r="T927">
        <f>Source!Y511</f>
        <v>0</v>
      </c>
      <c r="U927">
        <f>ROUND((175/100)*ROUND(Source!R510, 2), 2)</f>
        <v>0</v>
      </c>
      <c r="V927">
        <f>ROUND((0/100)*ROUND(Source!R511, 2), 2)</f>
        <v>0</v>
      </c>
      <c r="AC927">
        <v>3</v>
      </c>
    </row>
    <row r="928" spans="1:29" ht="14" x14ac:dyDescent="0.25">
      <c r="C928" s="44" t="s">
        <v>1376</v>
      </c>
      <c r="H928" s="68">
        <f>I927+0</f>
        <v>2745</v>
      </c>
      <c r="I928" s="68"/>
      <c r="J928" s="68">
        <f>K927+0</f>
        <v>18967.95</v>
      </c>
      <c r="K928" s="68"/>
      <c r="O928" s="45">
        <f>I927+0</f>
        <v>2745</v>
      </c>
      <c r="P928" s="45">
        <f>K927+0</f>
        <v>18967.95</v>
      </c>
    </row>
    <row r="930" spans="1:29" ht="40" x14ac:dyDescent="0.25">
      <c r="A930" s="39">
        <v>114</v>
      </c>
      <c r="B930" s="39" t="str">
        <f>Source!F512</f>
        <v>КА, п.45</v>
      </c>
      <c r="C930" s="39" t="s">
        <v>1429</v>
      </c>
      <c r="D930" s="40" t="str">
        <f>Source!H512</f>
        <v>ШТ</v>
      </c>
      <c r="E930" s="41">
        <f>Source!I512</f>
        <v>40</v>
      </c>
      <c r="F930" s="42">
        <f>Source!AL512</f>
        <v>251.85</v>
      </c>
      <c r="G930" s="43" t="s">
        <v>3</v>
      </c>
      <c r="H930" s="41">
        <f>Source!AW513</f>
        <v>1</v>
      </c>
      <c r="I930" s="42">
        <f>Source!P512</f>
        <v>10074</v>
      </c>
      <c r="J930" s="41">
        <f>IF(Source!BC513&lt;&gt; 0, Source!BC513, 1)</f>
        <v>9.84</v>
      </c>
      <c r="K930" s="42">
        <f>Source!P513</f>
        <v>99128.16</v>
      </c>
      <c r="Q930">
        <f>Source!X512</f>
        <v>0</v>
      </c>
      <c r="R930">
        <f>Source!X513</f>
        <v>0</v>
      </c>
      <c r="S930">
        <f>Source!Y512</f>
        <v>0</v>
      </c>
      <c r="T930">
        <f>Source!Y513</f>
        <v>0</v>
      </c>
      <c r="U930">
        <f>ROUND((175/100)*ROUND(Source!R512, 2), 2)</f>
        <v>0</v>
      </c>
      <c r="V930">
        <f>ROUND((0/100)*ROUND(Source!R513, 2), 2)</f>
        <v>0</v>
      </c>
      <c r="AC930">
        <v>3</v>
      </c>
    </row>
    <row r="931" spans="1:29" ht="14" x14ac:dyDescent="0.25">
      <c r="C931" s="44" t="s">
        <v>1376</v>
      </c>
      <c r="H931" s="68">
        <f>I930+0</f>
        <v>10074</v>
      </c>
      <c r="I931" s="68"/>
      <c r="J931" s="68">
        <f>K930+0</f>
        <v>99128.16</v>
      </c>
      <c r="K931" s="68"/>
      <c r="O931" s="45">
        <f>I930+0</f>
        <v>10074</v>
      </c>
      <c r="P931" s="45">
        <f>K930+0</f>
        <v>99128.16</v>
      </c>
    </row>
    <row r="933" spans="1:29" ht="29" x14ac:dyDescent="0.25">
      <c r="A933" s="31">
        <v>115</v>
      </c>
      <c r="B933" s="31" t="str">
        <f>Source!F514</f>
        <v>4.8-331-5</v>
      </c>
      <c r="C933" s="31" t="s">
        <v>654</v>
      </c>
      <c r="D933" s="33" t="str">
        <f>Source!H514</f>
        <v>100 М ТРАССЫ</v>
      </c>
      <c r="E933" s="32">
        <f>Source!I514</f>
        <v>1.5</v>
      </c>
      <c r="F933" s="35"/>
      <c r="G933" s="34"/>
      <c r="H933" s="32"/>
      <c r="I933" s="35"/>
      <c r="J933" s="32"/>
      <c r="K933" s="35"/>
      <c r="Q933">
        <f>Source!X514</f>
        <v>100.89</v>
      </c>
      <c r="R933">
        <f>Source!X515</f>
        <v>5685.13</v>
      </c>
      <c r="S933">
        <f>Source!Y514</f>
        <v>53.05</v>
      </c>
      <c r="T933">
        <f>Source!Y515</f>
        <v>2989.09</v>
      </c>
      <c r="U933">
        <f>ROUND((175/100)*ROUND(Source!R514, 2), 2)</f>
        <v>0.82</v>
      </c>
      <c r="V933">
        <f>ROUND((0/100)*ROUND(Source!R515, 2), 2)</f>
        <v>0</v>
      </c>
      <c r="AC933">
        <v>0</v>
      </c>
    </row>
    <row r="934" spans="1:29" x14ac:dyDescent="0.25">
      <c r="C934" s="36" t="str">
        <f>"Объем: "&amp;Source!I514&amp;"=(50*"&amp;"3)/"&amp;"100"</f>
        <v>Объем: 1,5=(50*3)/100</v>
      </c>
    </row>
    <row r="935" spans="1:29" ht="14.5" x14ac:dyDescent="0.25">
      <c r="A935" s="31"/>
      <c r="B935" s="31"/>
      <c r="C935" s="31" t="s">
        <v>1365</v>
      </c>
      <c r="D935" s="33"/>
      <c r="E935" s="32"/>
      <c r="F935" s="35">
        <f>Source!AO514</f>
        <v>54.94</v>
      </c>
      <c r="G935" s="37" t="s">
        <v>175</v>
      </c>
      <c r="H935" s="32">
        <f>Source!AV515</f>
        <v>1.0469999999999999</v>
      </c>
      <c r="I935" s="35">
        <f>Source!S514</f>
        <v>103.54</v>
      </c>
      <c r="J935" s="32">
        <f>IF(Source!BA515&lt;&gt; 0, Source!BA515, 1)</f>
        <v>56.35</v>
      </c>
      <c r="K935" s="35">
        <f>Source!S515</f>
        <v>5834.48</v>
      </c>
    </row>
    <row r="936" spans="1:29" ht="14.5" x14ac:dyDescent="0.25">
      <c r="A936" s="31"/>
      <c r="B936" s="31"/>
      <c r="C936" s="31" t="s">
        <v>1367</v>
      </c>
      <c r="D936" s="33"/>
      <c r="E936" s="32"/>
      <c r="F936" s="35">
        <f>Source!AM514</f>
        <v>1.42</v>
      </c>
      <c r="G936" s="37" t="s">
        <v>175</v>
      </c>
      <c r="H936" s="32">
        <f>Source!AV515</f>
        <v>1.0469999999999999</v>
      </c>
      <c r="I936" s="35">
        <f>Source!Q514</f>
        <v>2.68</v>
      </c>
      <c r="J936" s="32">
        <f>IF(Source!BB515&lt;&gt; 0, Source!BB515, 1)</f>
        <v>18.920000000000002</v>
      </c>
      <c r="K936" s="35">
        <f>Source!Q515</f>
        <v>50.71</v>
      </c>
    </row>
    <row r="937" spans="1:29" ht="14.5" x14ac:dyDescent="0.25">
      <c r="A937" s="31"/>
      <c r="B937" s="31"/>
      <c r="C937" s="31" t="s">
        <v>1368</v>
      </c>
      <c r="D937" s="33"/>
      <c r="E937" s="32"/>
      <c r="F937" s="35">
        <f>Source!AN514</f>
        <v>0.25</v>
      </c>
      <c r="G937" s="37" t="s">
        <v>175</v>
      </c>
      <c r="H937" s="32">
        <f>Source!AV515</f>
        <v>1.0469999999999999</v>
      </c>
      <c r="I937" s="38">
        <f>Source!R514</f>
        <v>0.47</v>
      </c>
      <c r="J937" s="32">
        <f>IF(Source!BS515&lt;&gt; 0, Source!BS515, 1)</f>
        <v>56.35</v>
      </c>
      <c r="K937" s="38">
        <f>Source!R515</f>
        <v>26.48</v>
      </c>
    </row>
    <row r="938" spans="1:29" ht="14.5" x14ac:dyDescent="0.25">
      <c r="A938" s="31"/>
      <c r="B938" s="31"/>
      <c r="C938" s="31" t="s">
        <v>1379</v>
      </c>
      <c r="D938" s="33"/>
      <c r="E938" s="32"/>
      <c r="F938" s="35">
        <f>Source!AL514</f>
        <v>3.37</v>
      </c>
      <c r="G938" s="37" t="s">
        <v>3</v>
      </c>
      <c r="H938" s="32">
        <f>Source!AW515</f>
        <v>1</v>
      </c>
      <c r="I938" s="35">
        <f>Source!P514</f>
        <v>5.0599999999999996</v>
      </c>
      <c r="J938" s="32">
        <f>IF(Source!BC515&lt;&gt; 0, Source!BC515, 1)</f>
        <v>8.2899999999999991</v>
      </c>
      <c r="K938" s="35">
        <f>Source!P515</f>
        <v>41.95</v>
      </c>
    </row>
    <row r="939" spans="1:29" ht="56" x14ac:dyDescent="0.25">
      <c r="A939" s="31" t="s">
        <v>656</v>
      </c>
      <c r="B939" s="31" t="str">
        <f>Source!F516</f>
        <v>1.21-5-1356</v>
      </c>
      <c r="C939" s="31" t="s">
        <v>658</v>
      </c>
      <c r="D939" s="33" t="str">
        <f>Source!H516</f>
        <v>шт.</v>
      </c>
      <c r="E939" s="32">
        <f>Source!I516</f>
        <v>51</v>
      </c>
      <c r="F939" s="35">
        <f>Source!AK516</f>
        <v>76.150000000000006</v>
      </c>
      <c r="G939" s="37" t="s">
        <v>3</v>
      </c>
      <c r="H939" s="32">
        <f>Source!AW517</f>
        <v>1</v>
      </c>
      <c r="I939" s="35">
        <f>Source!O516</f>
        <v>3883.65</v>
      </c>
      <c r="J939" s="32">
        <f>IF(Source!BC517&lt;&gt; 0, Source!BC517, 1)</f>
        <v>9.48</v>
      </c>
      <c r="K939" s="35">
        <f>Source!O517</f>
        <v>36817</v>
      </c>
      <c r="Q939">
        <f>Source!X516</f>
        <v>0</v>
      </c>
      <c r="R939">
        <f>Source!X517</f>
        <v>0</v>
      </c>
      <c r="S939">
        <f>Source!Y516</f>
        <v>0</v>
      </c>
      <c r="T939">
        <f>Source!Y517</f>
        <v>0</v>
      </c>
      <c r="U939">
        <f>ROUND((175/100)*ROUND(Source!R516, 2), 2)</f>
        <v>0</v>
      </c>
      <c r="V939">
        <f>ROUND((0/100)*ROUND(Source!R517, 2), 2)</f>
        <v>0</v>
      </c>
      <c r="AC939">
        <v>3</v>
      </c>
    </row>
    <row r="940" spans="1:29" ht="42" x14ac:dyDescent="0.25">
      <c r="A940" s="31" t="s">
        <v>660</v>
      </c>
      <c r="B940" s="31" t="str">
        <f>Source!F518</f>
        <v>1.1-1-8008</v>
      </c>
      <c r="C940" s="31" t="s">
        <v>597</v>
      </c>
      <c r="D940" s="33" t="str">
        <f>Source!H518</f>
        <v>т</v>
      </c>
      <c r="E940" s="32">
        <f>Source!I518</f>
        <v>3.5250000000000004E-3</v>
      </c>
      <c r="F940" s="35">
        <f>Source!AK518</f>
        <v>33827.69</v>
      </c>
      <c r="G940" s="37" t="s">
        <v>3</v>
      </c>
      <c r="H940" s="32">
        <f>Source!AW519</f>
        <v>1</v>
      </c>
      <c r="I940" s="35">
        <f>Source!O518</f>
        <v>119.24</v>
      </c>
      <c r="J940" s="32">
        <f>IF(Source!BC519&lt;&gt; 0, Source!BC519, 1)</f>
        <v>4.9000000000000004</v>
      </c>
      <c r="K940" s="35">
        <f>Source!O519</f>
        <v>584.28</v>
      </c>
      <c r="Q940">
        <f>Source!X518</f>
        <v>0</v>
      </c>
      <c r="R940">
        <f>Source!X519</f>
        <v>0</v>
      </c>
      <c r="S940">
        <f>Source!Y518</f>
        <v>0</v>
      </c>
      <c r="T940">
        <f>Source!Y519</f>
        <v>0</v>
      </c>
      <c r="U940">
        <f>ROUND((175/100)*ROUND(Source!R518, 2), 2)</f>
        <v>0</v>
      </c>
      <c r="V940">
        <f>ROUND((0/100)*ROUND(Source!R519, 2), 2)</f>
        <v>0</v>
      </c>
      <c r="AC940">
        <v>3</v>
      </c>
    </row>
    <row r="941" spans="1:29" ht="14.5" x14ac:dyDescent="0.25">
      <c r="A941" s="31"/>
      <c r="B941" s="31"/>
      <c r="C941" s="31" t="s">
        <v>1369</v>
      </c>
      <c r="D941" s="33" t="s">
        <v>1370</v>
      </c>
      <c r="E941" s="32">
        <f>Source!BZ515</f>
        <v>97</v>
      </c>
      <c r="F941" s="35"/>
      <c r="G941" s="34"/>
      <c r="H941" s="32"/>
      <c r="I941" s="35">
        <f>SUM(Q933:Q940)</f>
        <v>100.89</v>
      </c>
      <c r="J941" s="32">
        <f>Source!AT515</f>
        <v>97</v>
      </c>
      <c r="K941" s="35">
        <f>SUM(R933:R940)</f>
        <v>5685.13</v>
      </c>
    </row>
    <row r="942" spans="1:29" ht="14.5" x14ac:dyDescent="0.25">
      <c r="A942" s="31"/>
      <c r="B942" s="31"/>
      <c r="C942" s="31" t="s">
        <v>1371</v>
      </c>
      <c r="D942" s="33" t="s">
        <v>1370</v>
      </c>
      <c r="E942" s="32">
        <f>Source!CA515</f>
        <v>51</v>
      </c>
      <c r="F942" s="35"/>
      <c r="G942" s="34"/>
      <c r="H942" s="32"/>
      <c r="I942" s="35">
        <f>SUM(S933:S941)</f>
        <v>53.05</v>
      </c>
      <c r="J942" s="32">
        <f>Source!AU515</f>
        <v>51</v>
      </c>
      <c r="K942" s="35">
        <f>SUM(T933:T941)</f>
        <v>2989.09</v>
      </c>
    </row>
    <row r="943" spans="1:29" ht="14.5" x14ac:dyDescent="0.25">
      <c r="A943" s="39"/>
      <c r="B943" s="39"/>
      <c r="C943" s="39" t="s">
        <v>1372</v>
      </c>
      <c r="D943" s="40" t="s">
        <v>1373</v>
      </c>
      <c r="E943" s="41">
        <f>Source!AQ514</f>
        <v>4.83</v>
      </c>
      <c r="F943" s="42"/>
      <c r="G943" s="43" t="s">
        <v>175</v>
      </c>
      <c r="H943" s="41">
        <f>Source!AV515</f>
        <v>1.0469999999999999</v>
      </c>
      <c r="I943" s="42">
        <f>Source!U514</f>
        <v>9.1026179999999997</v>
      </c>
      <c r="J943" s="41"/>
      <c r="K943" s="42"/>
    </row>
    <row r="944" spans="1:29" ht="14" x14ac:dyDescent="0.25">
      <c r="C944" s="44" t="s">
        <v>1374</v>
      </c>
      <c r="H944" s="68">
        <f>I935+I936+I938+I941+I942+SUM(I939:I940)-SUMIF(AC939:AC940, 5, I939:I940)-SUMIF(AC939:AC940, 6, I939:I940)</f>
        <v>4268.1099999999997</v>
      </c>
      <c r="I944" s="68"/>
      <c r="J944" s="68">
        <f>K935+K936+K938+K941+K942+SUM(K939:K940)-SUMIF(AC939:AC940, 5, K939:K940)-SUMIF(AC939:AC940, 6, K939:K940)</f>
        <v>52002.64</v>
      </c>
      <c r="K944" s="68"/>
    </row>
    <row r="945" spans="1:43" ht="14" hidden="1" x14ac:dyDescent="0.25">
      <c r="C945" s="44" t="s">
        <v>1375</v>
      </c>
      <c r="H945" s="65">
        <f>SUMIF(AC939:AC940, 5, I939:I940)+SUMIF(AC939:AC940, 6, I939:I940)</f>
        <v>0</v>
      </c>
      <c r="I945" s="65"/>
      <c r="J945" s="65">
        <f>SUMIF(AC939:AC940, 5, K939:K940)+SUMIF(AC939:AC940, 6, K939:K940)</f>
        <v>0</v>
      </c>
      <c r="K945" s="65"/>
    </row>
    <row r="946" spans="1:43" ht="14" x14ac:dyDescent="0.25">
      <c r="C946" s="44" t="s">
        <v>1376</v>
      </c>
      <c r="H946" s="65">
        <f>I935+I936+I938+I941+I942+SUM(I939:I940)</f>
        <v>4268.1099999999997</v>
      </c>
      <c r="I946" s="65"/>
      <c r="J946" s="65">
        <f>K935+K936+K938+K941+K942+SUM(K939:K940)</f>
        <v>52002.64</v>
      </c>
      <c r="K946" s="65"/>
      <c r="O946" s="45">
        <f>I935+I936+I938+I941+I942+SUM(I939:I940)</f>
        <v>4268.1099999999997</v>
      </c>
      <c r="P946" s="45">
        <f>K935+K936+K938+K941+K942+SUM(K939:K940)</f>
        <v>52002.64</v>
      </c>
    </row>
    <row r="949" spans="1:43" ht="14" x14ac:dyDescent="0.3">
      <c r="A949" s="67" t="str">
        <f>CONCATENATE("Итого по разделу: ",IF(Source!G521&lt;&gt;"Новый раздел", Source!G521, ""))</f>
        <v>Итого по разделу: КНС. Монтажные изделия</v>
      </c>
      <c r="B949" s="67"/>
      <c r="C949" s="67"/>
      <c r="D949" s="67"/>
      <c r="E949" s="67"/>
      <c r="F949" s="67"/>
      <c r="G949" s="67"/>
      <c r="H949" s="65">
        <f>SUM(O834:O948)</f>
        <v>330287.61999999988</v>
      </c>
      <c r="I949" s="66"/>
      <c r="J949" s="65">
        <f>SUM(P834:P948)</f>
        <v>2263882.4900000007</v>
      </c>
      <c r="K949" s="66"/>
    </row>
    <row r="950" spans="1:43" hidden="1" x14ac:dyDescent="0.25">
      <c r="A950" t="s">
        <v>1377</v>
      </c>
      <c r="I950">
        <f>SUM(W834:W949)</f>
        <v>0</v>
      </c>
      <c r="J950">
        <f>SUM(X834:X949)</f>
        <v>0</v>
      </c>
    </row>
    <row r="951" spans="1:43" hidden="1" x14ac:dyDescent="0.25">
      <c r="A951" t="s">
        <v>1378</v>
      </c>
      <c r="I951">
        <f>SUM(Y834:Y950)</f>
        <v>0</v>
      </c>
      <c r="J951">
        <f>SUM(Z834:Z950)</f>
        <v>0</v>
      </c>
    </row>
    <row r="953" spans="1:43" ht="28" x14ac:dyDescent="0.3">
      <c r="A953" s="67" t="str">
        <f>CONCATENATE("Итого по локальной смете: ",IF(Source!G551&lt;&gt;"Новая локальная смета", Source!G551, ""))</f>
        <v>Итого по локальной смете: Структурированная кабельная система. Локальная вычислительная сеть. Телефонизация</v>
      </c>
      <c r="B953" s="67"/>
      <c r="C953" s="67"/>
      <c r="D953" s="67"/>
      <c r="E953" s="67"/>
      <c r="F953" s="67"/>
      <c r="G953" s="67"/>
      <c r="H953" s="65">
        <f>SUM(O36:O952)</f>
        <v>1497278.39</v>
      </c>
      <c r="I953" s="66"/>
      <c r="J953" s="65">
        <f>SUM(P36:P952)</f>
        <v>17232854.959999997</v>
      </c>
      <c r="K953" s="66"/>
      <c r="AQ953" s="46" t="str">
        <f>CONCATENATE("Итого по локальной смете: ",IF(Source!G551&lt;&gt;"Новая локальная смета", Source!G551, ""))</f>
        <v>Итого по локальной смете: Структурированная кабельная система. Локальная вычислительная сеть. Телефонизация</v>
      </c>
    </row>
    <row r="954" spans="1:43" hidden="1" x14ac:dyDescent="0.25">
      <c r="A954" t="s">
        <v>1377</v>
      </c>
      <c r="I954">
        <f>SUM(W36:W953)</f>
        <v>0</v>
      </c>
      <c r="J954">
        <f>SUM(X36:X953)</f>
        <v>0</v>
      </c>
    </row>
    <row r="955" spans="1:43" hidden="1" x14ac:dyDescent="0.25">
      <c r="A955" t="s">
        <v>1378</v>
      </c>
      <c r="I955">
        <f>SUM(Y36:Y954)</f>
        <v>0</v>
      </c>
      <c r="J955">
        <f>SUM(Z36:Z954)</f>
        <v>0</v>
      </c>
    </row>
    <row r="957" spans="1:43" ht="14" hidden="1" x14ac:dyDescent="0.3">
      <c r="A957" s="67" t="str">
        <f>CONCATENATE("Итого по смете: ",IF(Source!G581&lt;&gt;"Новый объект", Source!G581, ""))</f>
        <v>Итого по смете: 02-01-13 СКС_16.07.26</v>
      </c>
      <c r="B957" s="67"/>
      <c r="C957" s="67"/>
      <c r="D957" s="67"/>
      <c r="E957" s="67"/>
      <c r="F957" s="67"/>
      <c r="G957" s="67"/>
      <c r="H957" s="65">
        <f>SUM(O1:O956)</f>
        <v>1497278.39</v>
      </c>
      <c r="I957" s="66"/>
      <c r="J957" s="65">
        <f>SUM(P1:P956)</f>
        <v>17232854.959999997</v>
      </c>
      <c r="K957" s="66"/>
    </row>
    <row r="958" spans="1:43" hidden="1" x14ac:dyDescent="0.25">
      <c r="A958" t="s">
        <v>1377</v>
      </c>
      <c r="I958">
        <f>SUM(W1:W957)</f>
        <v>0</v>
      </c>
      <c r="J958">
        <f>SUM(X1:X957)</f>
        <v>0</v>
      </c>
    </row>
    <row r="959" spans="1:43" hidden="1" x14ac:dyDescent="0.25">
      <c r="A959" t="s">
        <v>1378</v>
      </c>
      <c r="I959">
        <f>SUM(Y1:Y958)</f>
        <v>0</v>
      </c>
      <c r="J959">
        <f>SUM(Z1:Z958)</f>
        <v>0</v>
      </c>
    </row>
    <row r="962" spans="1:11" ht="14" x14ac:dyDescent="0.3">
      <c r="A962" s="62" t="s">
        <v>1431</v>
      </c>
      <c r="B962" s="62"/>
      <c r="C962" s="61" t="s">
        <v>9</v>
      </c>
      <c r="D962" s="61"/>
      <c r="E962" s="61"/>
      <c r="F962" s="61"/>
      <c r="G962" s="61"/>
      <c r="H962" s="63" t="s">
        <v>8</v>
      </c>
      <c r="I962" s="63"/>
      <c r="J962" s="63"/>
      <c r="K962" s="63"/>
    </row>
    <row r="963" spans="1:11" ht="14" x14ac:dyDescent="0.3">
      <c r="A963" s="17"/>
      <c r="B963" s="17"/>
      <c r="C963" s="64" t="s">
        <v>1432</v>
      </c>
      <c r="D963" s="64"/>
      <c r="E963" s="64"/>
      <c r="F963" s="64"/>
      <c r="G963" s="64"/>
      <c r="H963" s="17"/>
      <c r="I963" s="17"/>
      <c r="J963" s="17"/>
      <c r="K963" s="17"/>
    </row>
    <row r="964" spans="1:11" ht="1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</row>
    <row r="965" spans="1:11" ht="14" x14ac:dyDescent="0.3">
      <c r="A965" s="62" t="s">
        <v>1433</v>
      </c>
      <c r="B965" s="62"/>
      <c r="C965" s="61" t="s">
        <v>11</v>
      </c>
      <c r="D965" s="61"/>
      <c r="E965" s="61"/>
      <c r="F965" s="61"/>
      <c r="G965" s="61"/>
      <c r="H965" s="63" t="s">
        <v>10</v>
      </c>
      <c r="I965" s="63"/>
      <c r="J965" s="63"/>
      <c r="K965" s="63"/>
    </row>
    <row r="966" spans="1:11" ht="14" x14ac:dyDescent="0.3">
      <c r="A966" s="17"/>
      <c r="B966" s="17"/>
      <c r="C966" s="64" t="s">
        <v>1432</v>
      </c>
      <c r="D966" s="64"/>
      <c r="E966" s="64"/>
      <c r="F966" s="64"/>
      <c r="G966" s="64"/>
      <c r="H966" s="17"/>
      <c r="I966" s="17"/>
      <c r="J966" s="17"/>
      <c r="K966" s="17"/>
    </row>
  </sheetData>
  <mergeCells count="520"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A32:K32"/>
    <mergeCell ref="A36:K36"/>
    <mergeCell ref="A38:K38"/>
    <mergeCell ref="H47:I47"/>
    <mergeCell ref="J47:K47"/>
    <mergeCell ref="H48:I48"/>
    <mergeCell ref="J48:K48"/>
    <mergeCell ref="E24:H24"/>
    <mergeCell ref="E25:H25"/>
    <mergeCell ref="E26:H26"/>
    <mergeCell ref="E27:H27"/>
    <mergeCell ref="E28:H28"/>
    <mergeCell ref="E29:H29"/>
    <mergeCell ref="H60:I60"/>
    <mergeCell ref="J60:K60"/>
    <mergeCell ref="H70:I70"/>
    <mergeCell ref="J70:K70"/>
    <mergeCell ref="H71:I71"/>
    <mergeCell ref="J71:K71"/>
    <mergeCell ref="H49:I49"/>
    <mergeCell ref="J49:K49"/>
    <mergeCell ref="H58:I58"/>
    <mergeCell ref="J58:K58"/>
    <mergeCell ref="H59:I59"/>
    <mergeCell ref="J59:K59"/>
    <mergeCell ref="H82:I82"/>
    <mergeCell ref="J82:K82"/>
    <mergeCell ref="H92:I92"/>
    <mergeCell ref="J92:K92"/>
    <mergeCell ref="H93:I93"/>
    <mergeCell ref="J93:K93"/>
    <mergeCell ref="H72:I72"/>
    <mergeCell ref="J72:K72"/>
    <mergeCell ref="H80:I80"/>
    <mergeCell ref="J80:K80"/>
    <mergeCell ref="H81:I81"/>
    <mergeCell ref="J81:K81"/>
    <mergeCell ref="H104:I104"/>
    <mergeCell ref="J104:K104"/>
    <mergeCell ref="H114:I114"/>
    <mergeCell ref="J114:K114"/>
    <mergeCell ref="H115:I115"/>
    <mergeCell ref="J115:K115"/>
    <mergeCell ref="H94:I94"/>
    <mergeCell ref="J94:K94"/>
    <mergeCell ref="H102:I102"/>
    <mergeCell ref="J102:K102"/>
    <mergeCell ref="H103:I103"/>
    <mergeCell ref="J103:K103"/>
    <mergeCell ref="H126:I126"/>
    <mergeCell ref="J126:K126"/>
    <mergeCell ref="H136:I136"/>
    <mergeCell ref="J136:K136"/>
    <mergeCell ref="H137:I137"/>
    <mergeCell ref="J137:K137"/>
    <mergeCell ref="H116:I116"/>
    <mergeCell ref="J116:K116"/>
    <mergeCell ref="H124:I124"/>
    <mergeCell ref="J124:K124"/>
    <mergeCell ref="H125:I125"/>
    <mergeCell ref="J125:K125"/>
    <mergeCell ref="H150:I150"/>
    <mergeCell ref="J150:K150"/>
    <mergeCell ref="H160:I160"/>
    <mergeCell ref="J160:K160"/>
    <mergeCell ref="H161:I161"/>
    <mergeCell ref="J161:K161"/>
    <mergeCell ref="H138:I138"/>
    <mergeCell ref="J138:K138"/>
    <mergeCell ref="H148:I148"/>
    <mergeCell ref="J148:K148"/>
    <mergeCell ref="H149:I149"/>
    <mergeCell ref="J149:K149"/>
    <mergeCell ref="H174:I174"/>
    <mergeCell ref="J174:K174"/>
    <mergeCell ref="H184:I184"/>
    <mergeCell ref="J184:K184"/>
    <mergeCell ref="H185:I185"/>
    <mergeCell ref="J185:K185"/>
    <mergeCell ref="H162:I162"/>
    <mergeCell ref="J162:K162"/>
    <mergeCell ref="H172:I172"/>
    <mergeCell ref="J172:K172"/>
    <mergeCell ref="H173:I173"/>
    <mergeCell ref="J173:K173"/>
    <mergeCell ref="A212:G212"/>
    <mergeCell ref="A216:K216"/>
    <mergeCell ref="H198:I198"/>
    <mergeCell ref="J198:K198"/>
    <mergeCell ref="H207:I207"/>
    <mergeCell ref="J207:K207"/>
    <mergeCell ref="H208:I208"/>
    <mergeCell ref="J208:K208"/>
    <mergeCell ref="H186:I186"/>
    <mergeCell ref="J186:K186"/>
    <mergeCell ref="H196:I196"/>
    <mergeCell ref="J196:K196"/>
    <mergeCell ref="H197:I197"/>
    <mergeCell ref="J197:K197"/>
    <mergeCell ref="H226:I226"/>
    <mergeCell ref="J226:K226"/>
    <mergeCell ref="H227:I227"/>
    <mergeCell ref="J227:K227"/>
    <mergeCell ref="H228:I228"/>
    <mergeCell ref="J228:K228"/>
    <mergeCell ref="H209:I209"/>
    <mergeCell ref="J209:K209"/>
    <mergeCell ref="J212:K212"/>
    <mergeCell ref="H212:I212"/>
    <mergeCell ref="H244:I244"/>
    <mergeCell ref="J244:K244"/>
    <mergeCell ref="H245:I245"/>
    <mergeCell ref="J245:K245"/>
    <mergeCell ref="H248:I248"/>
    <mergeCell ref="J248:K248"/>
    <mergeCell ref="H231:I231"/>
    <mergeCell ref="J231:K231"/>
    <mergeCell ref="H234:I234"/>
    <mergeCell ref="J234:K234"/>
    <mergeCell ref="H243:I243"/>
    <mergeCell ref="J243:K243"/>
    <mergeCell ref="H263:I263"/>
    <mergeCell ref="J263:K263"/>
    <mergeCell ref="H273:I273"/>
    <mergeCell ref="J273:K273"/>
    <mergeCell ref="H274:I274"/>
    <mergeCell ref="J274:K274"/>
    <mergeCell ref="H258:I258"/>
    <mergeCell ref="J258:K258"/>
    <mergeCell ref="H259:I259"/>
    <mergeCell ref="J259:K259"/>
    <mergeCell ref="H260:I260"/>
    <mergeCell ref="J260:K260"/>
    <mergeCell ref="H289:I289"/>
    <mergeCell ref="J289:K289"/>
    <mergeCell ref="H290:I290"/>
    <mergeCell ref="J290:K290"/>
    <mergeCell ref="H291:I291"/>
    <mergeCell ref="J291:K291"/>
    <mergeCell ref="H275:I275"/>
    <mergeCell ref="J275:K275"/>
    <mergeCell ref="H278:I278"/>
    <mergeCell ref="J278:K278"/>
    <mergeCell ref="H281:I281"/>
    <mergeCell ref="J281:K281"/>
    <mergeCell ref="H305:I305"/>
    <mergeCell ref="J305:K305"/>
    <mergeCell ref="H313:I313"/>
    <mergeCell ref="J313:K313"/>
    <mergeCell ref="H314:I314"/>
    <mergeCell ref="J314:K314"/>
    <mergeCell ref="H294:I294"/>
    <mergeCell ref="J294:K294"/>
    <mergeCell ref="H303:I303"/>
    <mergeCell ref="J303:K303"/>
    <mergeCell ref="H304:I304"/>
    <mergeCell ref="J304:K304"/>
    <mergeCell ref="H330:I330"/>
    <mergeCell ref="J330:K330"/>
    <mergeCell ref="H331:I331"/>
    <mergeCell ref="J331:K331"/>
    <mergeCell ref="H341:I341"/>
    <mergeCell ref="J341:K341"/>
    <mergeCell ref="H315:I315"/>
    <mergeCell ref="J315:K315"/>
    <mergeCell ref="H318:I318"/>
    <mergeCell ref="J318:K318"/>
    <mergeCell ref="H329:I329"/>
    <mergeCell ref="J329:K329"/>
    <mergeCell ref="H354:I354"/>
    <mergeCell ref="J354:K354"/>
    <mergeCell ref="H355:I355"/>
    <mergeCell ref="J355:K355"/>
    <mergeCell ref="H356:I356"/>
    <mergeCell ref="J356:K356"/>
    <mergeCell ref="H342:I342"/>
    <mergeCell ref="J342:K342"/>
    <mergeCell ref="H343:I343"/>
    <mergeCell ref="J343:K343"/>
    <mergeCell ref="H346:I346"/>
    <mergeCell ref="J346:K346"/>
    <mergeCell ref="H372:I372"/>
    <mergeCell ref="J372:K372"/>
    <mergeCell ref="H382:I382"/>
    <mergeCell ref="J382:K382"/>
    <mergeCell ref="H383:I383"/>
    <mergeCell ref="J383:K383"/>
    <mergeCell ref="H359:I359"/>
    <mergeCell ref="J359:K359"/>
    <mergeCell ref="H370:I370"/>
    <mergeCell ref="J370:K370"/>
    <mergeCell ref="H371:I371"/>
    <mergeCell ref="J371:K371"/>
    <mergeCell ref="H398:I398"/>
    <mergeCell ref="J398:K398"/>
    <mergeCell ref="H399:I399"/>
    <mergeCell ref="J399:K399"/>
    <mergeCell ref="H402:I402"/>
    <mergeCell ref="J402:K402"/>
    <mergeCell ref="H384:I384"/>
    <mergeCell ref="J384:K384"/>
    <mergeCell ref="H387:I387"/>
    <mergeCell ref="J387:K387"/>
    <mergeCell ref="H397:I397"/>
    <mergeCell ref="J397:K397"/>
    <mergeCell ref="H416:I416"/>
    <mergeCell ref="J416:K416"/>
    <mergeCell ref="H425:I425"/>
    <mergeCell ref="J425:K425"/>
    <mergeCell ref="H426:I426"/>
    <mergeCell ref="J426:K426"/>
    <mergeCell ref="H411:I411"/>
    <mergeCell ref="J411:K411"/>
    <mergeCell ref="H412:I412"/>
    <mergeCell ref="J412:K412"/>
    <mergeCell ref="H413:I413"/>
    <mergeCell ref="J413:K413"/>
    <mergeCell ref="H440:I440"/>
    <mergeCell ref="J440:K440"/>
    <mergeCell ref="H443:I443"/>
    <mergeCell ref="J443:K443"/>
    <mergeCell ref="H446:I446"/>
    <mergeCell ref="J446:K446"/>
    <mergeCell ref="H427:I427"/>
    <mergeCell ref="J427:K427"/>
    <mergeCell ref="H438:I438"/>
    <mergeCell ref="J438:K438"/>
    <mergeCell ref="H439:I439"/>
    <mergeCell ref="J439:K439"/>
    <mergeCell ref="H460:I460"/>
    <mergeCell ref="J460:K460"/>
    <mergeCell ref="H471:I471"/>
    <mergeCell ref="J471:K471"/>
    <mergeCell ref="H472:I472"/>
    <mergeCell ref="J472:K472"/>
    <mergeCell ref="H455:I455"/>
    <mergeCell ref="J455:K455"/>
    <mergeCell ref="H456:I456"/>
    <mergeCell ref="J456:K456"/>
    <mergeCell ref="H457:I457"/>
    <mergeCell ref="J457:K457"/>
    <mergeCell ref="H484:I484"/>
    <mergeCell ref="J484:K484"/>
    <mergeCell ref="H485:I485"/>
    <mergeCell ref="J485:K485"/>
    <mergeCell ref="H488:I488"/>
    <mergeCell ref="J488:K488"/>
    <mergeCell ref="H473:I473"/>
    <mergeCell ref="J473:K473"/>
    <mergeCell ref="H476:I476"/>
    <mergeCell ref="J476:K476"/>
    <mergeCell ref="H483:I483"/>
    <mergeCell ref="J483:K483"/>
    <mergeCell ref="H509:I509"/>
    <mergeCell ref="J509:K509"/>
    <mergeCell ref="H510:I510"/>
    <mergeCell ref="J510:K510"/>
    <mergeCell ref="H511:I511"/>
    <mergeCell ref="J511:K511"/>
    <mergeCell ref="H498:I498"/>
    <mergeCell ref="J498:K498"/>
    <mergeCell ref="H499:I499"/>
    <mergeCell ref="J499:K499"/>
    <mergeCell ref="H500:I500"/>
    <mergeCell ref="J500:K500"/>
    <mergeCell ref="H528:I528"/>
    <mergeCell ref="J528:K528"/>
    <mergeCell ref="H529:I529"/>
    <mergeCell ref="J529:K529"/>
    <mergeCell ref="H530:I530"/>
    <mergeCell ref="J530:K530"/>
    <mergeCell ref="H514:I514"/>
    <mergeCell ref="J514:K514"/>
    <mergeCell ref="H517:I517"/>
    <mergeCell ref="J517:K517"/>
    <mergeCell ref="H520:I520"/>
    <mergeCell ref="J520:K520"/>
    <mergeCell ref="H542:I542"/>
    <mergeCell ref="J542:K542"/>
    <mergeCell ref="H545:I545"/>
    <mergeCell ref="J545:K545"/>
    <mergeCell ref="J548:K548"/>
    <mergeCell ref="H548:I548"/>
    <mergeCell ref="H533:I533"/>
    <mergeCell ref="J533:K533"/>
    <mergeCell ref="H536:I536"/>
    <mergeCell ref="J536:K536"/>
    <mergeCell ref="H539:I539"/>
    <mergeCell ref="J539:K539"/>
    <mergeCell ref="H562:I562"/>
    <mergeCell ref="J562:K562"/>
    <mergeCell ref="H565:I565"/>
    <mergeCell ref="J565:K565"/>
    <mergeCell ref="H568:I568"/>
    <mergeCell ref="J568:K568"/>
    <mergeCell ref="A548:G548"/>
    <mergeCell ref="A552:K552"/>
    <mergeCell ref="H560:I560"/>
    <mergeCell ref="J560:K560"/>
    <mergeCell ref="H561:I561"/>
    <mergeCell ref="J561:K561"/>
    <mergeCell ref="H583:I583"/>
    <mergeCell ref="J583:K583"/>
    <mergeCell ref="H586:I586"/>
    <mergeCell ref="J586:K586"/>
    <mergeCell ref="H589:I589"/>
    <mergeCell ref="J589:K589"/>
    <mergeCell ref="H578:I578"/>
    <mergeCell ref="J578:K578"/>
    <mergeCell ref="H579:I579"/>
    <mergeCell ref="J579:K579"/>
    <mergeCell ref="H580:I580"/>
    <mergeCell ref="J580:K580"/>
    <mergeCell ref="H606:I606"/>
    <mergeCell ref="J606:K606"/>
    <mergeCell ref="H617:I617"/>
    <mergeCell ref="J617:K617"/>
    <mergeCell ref="H618:I618"/>
    <mergeCell ref="J618:K618"/>
    <mergeCell ref="H592:I592"/>
    <mergeCell ref="J592:K592"/>
    <mergeCell ref="H604:I604"/>
    <mergeCell ref="J604:K604"/>
    <mergeCell ref="H605:I605"/>
    <mergeCell ref="J605:K605"/>
    <mergeCell ref="H631:I631"/>
    <mergeCell ref="J631:K631"/>
    <mergeCell ref="H632:I632"/>
    <mergeCell ref="J632:K632"/>
    <mergeCell ref="H635:I635"/>
    <mergeCell ref="J635:K635"/>
    <mergeCell ref="H619:I619"/>
    <mergeCell ref="J619:K619"/>
    <mergeCell ref="H622:I622"/>
    <mergeCell ref="J622:K622"/>
    <mergeCell ref="H630:I630"/>
    <mergeCell ref="J630:K630"/>
    <mergeCell ref="H650:I650"/>
    <mergeCell ref="J650:K650"/>
    <mergeCell ref="H653:I653"/>
    <mergeCell ref="J653:K653"/>
    <mergeCell ref="H656:I656"/>
    <mergeCell ref="J656:K656"/>
    <mergeCell ref="H638:I638"/>
    <mergeCell ref="J638:K638"/>
    <mergeCell ref="H648:I648"/>
    <mergeCell ref="J648:K648"/>
    <mergeCell ref="H649:I649"/>
    <mergeCell ref="J649:K649"/>
    <mergeCell ref="H671:I671"/>
    <mergeCell ref="J671:K671"/>
    <mergeCell ref="H674:I674"/>
    <mergeCell ref="J674:K674"/>
    <mergeCell ref="H677:I677"/>
    <mergeCell ref="J677:K677"/>
    <mergeCell ref="H659:I659"/>
    <mergeCell ref="J659:K659"/>
    <mergeCell ref="H669:I669"/>
    <mergeCell ref="J669:K669"/>
    <mergeCell ref="H670:I670"/>
    <mergeCell ref="J670:K670"/>
    <mergeCell ref="H692:I692"/>
    <mergeCell ref="J692:K692"/>
    <mergeCell ref="H695:I695"/>
    <mergeCell ref="J695:K695"/>
    <mergeCell ref="H704:I704"/>
    <mergeCell ref="J704:K704"/>
    <mergeCell ref="H680:I680"/>
    <mergeCell ref="J680:K680"/>
    <mergeCell ref="H690:I690"/>
    <mergeCell ref="J690:K690"/>
    <mergeCell ref="H691:I691"/>
    <mergeCell ref="J691:K691"/>
    <mergeCell ref="H718:I718"/>
    <mergeCell ref="J718:K718"/>
    <mergeCell ref="H719:I719"/>
    <mergeCell ref="J719:K719"/>
    <mergeCell ref="H720:I720"/>
    <mergeCell ref="J720:K720"/>
    <mergeCell ref="H705:I705"/>
    <mergeCell ref="J705:K705"/>
    <mergeCell ref="H706:I706"/>
    <mergeCell ref="J706:K706"/>
    <mergeCell ref="H709:I709"/>
    <mergeCell ref="J709:K709"/>
    <mergeCell ref="H736:I736"/>
    <mergeCell ref="J736:K736"/>
    <mergeCell ref="J739:K739"/>
    <mergeCell ref="H739:I739"/>
    <mergeCell ref="A739:G739"/>
    <mergeCell ref="A743:K743"/>
    <mergeCell ref="H731:I731"/>
    <mergeCell ref="J731:K731"/>
    <mergeCell ref="H732:I732"/>
    <mergeCell ref="J732:K732"/>
    <mergeCell ref="H733:I733"/>
    <mergeCell ref="J733:K733"/>
    <mergeCell ref="H758:I758"/>
    <mergeCell ref="J758:K758"/>
    <mergeCell ref="H762:I762"/>
    <mergeCell ref="J762:K762"/>
    <mergeCell ref="H766:I766"/>
    <mergeCell ref="J766:K766"/>
    <mergeCell ref="H752:I752"/>
    <mergeCell ref="J752:K752"/>
    <mergeCell ref="H753:I753"/>
    <mergeCell ref="J753:K753"/>
    <mergeCell ref="H754:I754"/>
    <mergeCell ref="J754:K754"/>
    <mergeCell ref="H782:I782"/>
    <mergeCell ref="J782:K782"/>
    <mergeCell ref="H794:I794"/>
    <mergeCell ref="J794:K794"/>
    <mergeCell ref="H795:I795"/>
    <mergeCell ref="J795:K795"/>
    <mergeCell ref="H770:I770"/>
    <mergeCell ref="J770:K770"/>
    <mergeCell ref="H774:I774"/>
    <mergeCell ref="J774:K774"/>
    <mergeCell ref="H778:I778"/>
    <mergeCell ref="J778:K778"/>
    <mergeCell ref="H810:I810"/>
    <mergeCell ref="J810:K810"/>
    <mergeCell ref="H822:I822"/>
    <mergeCell ref="J822:K822"/>
    <mergeCell ref="H823:I823"/>
    <mergeCell ref="J823:K823"/>
    <mergeCell ref="H796:I796"/>
    <mergeCell ref="J796:K796"/>
    <mergeCell ref="H808:I808"/>
    <mergeCell ref="J808:K808"/>
    <mergeCell ref="H809:I809"/>
    <mergeCell ref="J809:K809"/>
    <mergeCell ref="A830:G830"/>
    <mergeCell ref="A834:K834"/>
    <mergeCell ref="H850:I850"/>
    <mergeCell ref="J850:K850"/>
    <mergeCell ref="H851:I851"/>
    <mergeCell ref="J851:K851"/>
    <mergeCell ref="H824:I824"/>
    <mergeCell ref="J824:K824"/>
    <mergeCell ref="H827:I827"/>
    <mergeCell ref="J827:K827"/>
    <mergeCell ref="J830:K830"/>
    <mergeCell ref="H830:I830"/>
    <mergeCell ref="H867:I867"/>
    <mergeCell ref="J867:K867"/>
    <mergeCell ref="H884:I884"/>
    <mergeCell ref="J884:K884"/>
    <mergeCell ref="H885:I885"/>
    <mergeCell ref="J885:K885"/>
    <mergeCell ref="H852:I852"/>
    <mergeCell ref="J852:K852"/>
    <mergeCell ref="H865:I865"/>
    <mergeCell ref="J865:K865"/>
    <mergeCell ref="H866:I866"/>
    <mergeCell ref="J866:K866"/>
    <mergeCell ref="H901:I901"/>
    <mergeCell ref="J901:K901"/>
    <mergeCell ref="H904:I904"/>
    <mergeCell ref="J904:K904"/>
    <mergeCell ref="H907:I907"/>
    <mergeCell ref="J907:K907"/>
    <mergeCell ref="H886:I886"/>
    <mergeCell ref="J886:K886"/>
    <mergeCell ref="H899:I899"/>
    <mergeCell ref="J899:K899"/>
    <mergeCell ref="H900:I900"/>
    <mergeCell ref="J900:K900"/>
    <mergeCell ref="H925:I925"/>
    <mergeCell ref="J925:K925"/>
    <mergeCell ref="H928:I928"/>
    <mergeCell ref="J928:K928"/>
    <mergeCell ref="H931:I931"/>
    <mergeCell ref="J931:K931"/>
    <mergeCell ref="H911:I911"/>
    <mergeCell ref="J911:K911"/>
    <mergeCell ref="H923:I923"/>
    <mergeCell ref="J923:K923"/>
    <mergeCell ref="H924:I924"/>
    <mergeCell ref="J924:K924"/>
    <mergeCell ref="J949:K949"/>
    <mergeCell ref="H949:I949"/>
    <mergeCell ref="A949:G949"/>
    <mergeCell ref="J953:K953"/>
    <mergeCell ref="H953:I953"/>
    <mergeCell ref="A953:G953"/>
    <mergeCell ref="H944:I944"/>
    <mergeCell ref="J944:K944"/>
    <mergeCell ref="H945:I945"/>
    <mergeCell ref="J945:K945"/>
    <mergeCell ref="H946:I946"/>
    <mergeCell ref="J946:K946"/>
    <mergeCell ref="A965:B965"/>
    <mergeCell ref="H965:K965"/>
    <mergeCell ref="C966:G966"/>
    <mergeCell ref="J957:K957"/>
    <mergeCell ref="H957:I957"/>
    <mergeCell ref="A957:G957"/>
    <mergeCell ref="A962:B962"/>
    <mergeCell ref="H962:K962"/>
    <mergeCell ref="C963:G963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628"/>
  <sheetViews>
    <sheetView workbookViewId="0">
      <selection activeCell="A624" sqref="A624:AX624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620</v>
      </c>
      <c r="C12" s="10">
        <v>0</v>
      </c>
      <c r="D12" s="10">
        <f>ROW(A581)</f>
        <v>581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B581</f>
        <v>620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02-01-13</v>
      </c>
      <c r="G18" s="11" t="str">
        <f t="shared" si="0"/>
        <v>02-01-13 СКС_16.07.26</v>
      </c>
      <c r="H18" s="11"/>
      <c r="I18" s="11"/>
      <c r="J18" s="11"/>
      <c r="K18" s="11"/>
      <c r="L18" s="11"/>
      <c r="M18" s="11"/>
      <c r="N18" s="11"/>
      <c r="O18" s="11">
        <f t="shared" ref="O18:AT18" si="1">O581</f>
        <v>1426228.7</v>
      </c>
      <c r="P18" s="11">
        <f t="shared" si="1"/>
        <v>1374244.61</v>
      </c>
      <c r="Q18" s="11">
        <f t="shared" si="1"/>
        <v>2623.09</v>
      </c>
      <c r="R18" s="11">
        <f t="shared" si="1"/>
        <v>283.14</v>
      </c>
      <c r="S18" s="11">
        <f t="shared" si="1"/>
        <v>49361</v>
      </c>
      <c r="T18" s="11">
        <f t="shared" si="1"/>
        <v>0</v>
      </c>
      <c r="U18" s="11">
        <f t="shared" si="1"/>
        <v>4071.5736321600002</v>
      </c>
      <c r="V18" s="11">
        <f t="shared" si="1"/>
        <v>0</v>
      </c>
      <c r="W18" s="11">
        <f t="shared" si="1"/>
        <v>0</v>
      </c>
      <c r="X18" s="11">
        <f t="shared" si="1"/>
        <v>46739.77</v>
      </c>
      <c r="Y18" s="11">
        <f t="shared" si="1"/>
        <v>24309.919999999998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614371.31000000006</v>
      </c>
      <c r="AQ18" s="11">
        <f t="shared" si="1"/>
        <v>0</v>
      </c>
      <c r="AR18" s="11">
        <f t="shared" si="1"/>
        <v>1497278.39</v>
      </c>
      <c r="AS18" s="11">
        <f t="shared" si="1"/>
        <v>397.84</v>
      </c>
      <c r="AT18" s="11">
        <f t="shared" si="1"/>
        <v>882509.24</v>
      </c>
      <c r="AU18" s="11">
        <f t="shared" ref="AU18:BZ18" si="2">AU581</f>
        <v>0</v>
      </c>
      <c r="AV18" s="11">
        <f t="shared" si="2"/>
        <v>1374244.61</v>
      </c>
      <c r="AW18" s="11">
        <f t="shared" si="2"/>
        <v>759873.3</v>
      </c>
      <c r="AX18" s="11">
        <f t="shared" si="2"/>
        <v>0</v>
      </c>
      <c r="AY18" s="11">
        <f t="shared" si="2"/>
        <v>759873.3</v>
      </c>
      <c r="AZ18" s="11">
        <f t="shared" si="2"/>
        <v>614371.31000000006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CA581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DG581</f>
        <v>13229203.960000001</v>
      </c>
      <c r="DH18" s="12">
        <f t="shared" si="4"/>
        <v>10406888.609999999</v>
      </c>
      <c r="DI18" s="12">
        <f t="shared" si="4"/>
        <v>40822.99</v>
      </c>
      <c r="DJ18" s="12">
        <f t="shared" si="4"/>
        <v>15954.94</v>
      </c>
      <c r="DK18" s="12">
        <f t="shared" si="4"/>
        <v>2781492.36</v>
      </c>
      <c r="DL18" s="12">
        <f t="shared" si="4"/>
        <v>0</v>
      </c>
      <c r="DM18" s="12">
        <f t="shared" si="4"/>
        <v>4071.5736321600002</v>
      </c>
      <c r="DN18" s="12">
        <f t="shared" si="4"/>
        <v>0</v>
      </c>
      <c r="DO18" s="12">
        <f t="shared" si="4"/>
        <v>0</v>
      </c>
      <c r="DP18" s="12">
        <f t="shared" si="4"/>
        <v>2633787.11</v>
      </c>
      <c r="DQ18" s="12">
        <f t="shared" si="4"/>
        <v>1369863.89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4606984.79</v>
      </c>
      <c r="EI18" s="12">
        <f t="shared" si="4"/>
        <v>0</v>
      </c>
      <c r="EJ18" s="12">
        <f t="shared" si="4"/>
        <v>17232854.960000001</v>
      </c>
      <c r="EK18" s="12">
        <f t="shared" si="4"/>
        <v>22418.25</v>
      </c>
      <c r="EL18" s="12">
        <f t="shared" si="4"/>
        <v>12603451.92</v>
      </c>
      <c r="EM18" s="12">
        <f t="shared" ref="EM18:FR18" si="5">EM581</f>
        <v>0</v>
      </c>
      <c r="EN18" s="12">
        <f t="shared" si="5"/>
        <v>10406888.609999999</v>
      </c>
      <c r="EO18" s="12">
        <f t="shared" si="5"/>
        <v>5799903.8200000003</v>
      </c>
      <c r="EP18" s="12">
        <f t="shared" si="5"/>
        <v>0</v>
      </c>
      <c r="EQ18" s="12">
        <f t="shared" si="5"/>
        <v>5799903.8200000003</v>
      </c>
      <c r="ER18" s="12">
        <f t="shared" si="5"/>
        <v>4606984.79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FS581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ROW(A551)</f>
        <v>551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B551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02-01-13</v>
      </c>
      <c r="G22" s="11" t="str">
        <f t="shared" si="7"/>
        <v>Структурированная кабельная система. Локальная вычислительная сеть. Телефонизация</v>
      </c>
      <c r="H22" s="11"/>
      <c r="I22" s="11"/>
      <c r="J22" s="11"/>
      <c r="K22" s="11"/>
      <c r="L22" s="11"/>
      <c r="M22" s="11"/>
      <c r="N22" s="11"/>
      <c r="O22" s="11">
        <f t="shared" ref="O22:AT22" si="8">O551</f>
        <v>1426228.7</v>
      </c>
      <c r="P22" s="11">
        <f t="shared" si="8"/>
        <v>1374244.61</v>
      </c>
      <c r="Q22" s="11">
        <f t="shared" si="8"/>
        <v>2623.09</v>
      </c>
      <c r="R22" s="11">
        <f t="shared" si="8"/>
        <v>283.14</v>
      </c>
      <c r="S22" s="11">
        <f t="shared" si="8"/>
        <v>49361</v>
      </c>
      <c r="T22" s="11">
        <f t="shared" si="8"/>
        <v>0</v>
      </c>
      <c r="U22" s="11">
        <f t="shared" si="8"/>
        <v>4071.5736321600002</v>
      </c>
      <c r="V22" s="11">
        <f t="shared" si="8"/>
        <v>0</v>
      </c>
      <c r="W22" s="11">
        <f t="shared" si="8"/>
        <v>0</v>
      </c>
      <c r="X22" s="11">
        <f t="shared" si="8"/>
        <v>46739.77</v>
      </c>
      <c r="Y22" s="11">
        <f t="shared" si="8"/>
        <v>24309.919999999998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614371.31000000006</v>
      </c>
      <c r="AQ22" s="11">
        <f t="shared" si="8"/>
        <v>0</v>
      </c>
      <c r="AR22" s="11">
        <f t="shared" si="8"/>
        <v>1497278.39</v>
      </c>
      <c r="AS22" s="11">
        <f t="shared" si="8"/>
        <v>397.84</v>
      </c>
      <c r="AT22" s="11">
        <f t="shared" si="8"/>
        <v>882509.24</v>
      </c>
      <c r="AU22" s="11">
        <f t="shared" ref="AU22:BZ22" si="9">AU551</f>
        <v>0</v>
      </c>
      <c r="AV22" s="11">
        <f t="shared" si="9"/>
        <v>1374244.61</v>
      </c>
      <c r="AW22" s="11">
        <f t="shared" si="9"/>
        <v>759873.3</v>
      </c>
      <c r="AX22" s="11">
        <f t="shared" si="9"/>
        <v>0</v>
      </c>
      <c r="AY22" s="11">
        <f t="shared" si="9"/>
        <v>759873.3</v>
      </c>
      <c r="AZ22" s="11">
        <f t="shared" si="9"/>
        <v>614371.31000000006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CA551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DG551</f>
        <v>13229203.960000001</v>
      </c>
      <c r="DH22" s="12">
        <f t="shared" si="11"/>
        <v>10406888.609999999</v>
      </c>
      <c r="DI22" s="12">
        <f t="shared" si="11"/>
        <v>40822.99</v>
      </c>
      <c r="DJ22" s="12">
        <f t="shared" si="11"/>
        <v>15954.94</v>
      </c>
      <c r="DK22" s="12">
        <f t="shared" si="11"/>
        <v>2781492.36</v>
      </c>
      <c r="DL22" s="12">
        <f t="shared" si="11"/>
        <v>0</v>
      </c>
      <c r="DM22" s="12">
        <f t="shared" si="11"/>
        <v>4071.5736321600002</v>
      </c>
      <c r="DN22" s="12">
        <f t="shared" si="11"/>
        <v>0</v>
      </c>
      <c r="DO22" s="12">
        <f t="shared" si="11"/>
        <v>0</v>
      </c>
      <c r="DP22" s="12">
        <f t="shared" si="11"/>
        <v>2633787.11</v>
      </c>
      <c r="DQ22" s="12">
        <f t="shared" si="11"/>
        <v>1369863.89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4606984.79</v>
      </c>
      <c r="EI22" s="12">
        <f t="shared" si="11"/>
        <v>0</v>
      </c>
      <c r="EJ22" s="12">
        <f t="shared" si="11"/>
        <v>17232854.960000001</v>
      </c>
      <c r="EK22" s="12">
        <f t="shared" si="11"/>
        <v>22418.25</v>
      </c>
      <c r="EL22" s="12">
        <f t="shared" si="11"/>
        <v>12603451.92</v>
      </c>
      <c r="EM22" s="12">
        <f t="shared" ref="EM22:FR22" si="12">EM551</f>
        <v>0</v>
      </c>
      <c r="EN22" s="12">
        <f t="shared" si="12"/>
        <v>10406888.609999999</v>
      </c>
      <c r="EO22" s="12">
        <f t="shared" si="12"/>
        <v>5799903.8200000003</v>
      </c>
      <c r="EP22" s="12">
        <f t="shared" si="12"/>
        <v>0</v>
      </c>
      <c r="EQ22" s="12">
        <f t="shared" si="12"/>
        <v>5799903.8200000003</v>
      </c>
      <c r="ER22" s="12">
        <f t="shared" si="12"/>
        <v>4606984.79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FS551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ROW(A63)</f>
        <v>63</v>
      </c>
      <c r="E24" s="10"/>
      <c r="F24" s="10" t="s">
        <v>21</v>
      </c>
      <c r="G24" s="10" t="s">
        <v>22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B63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O63</f>
        <v>11730.82</v>
      </c>
      <c r="P26" s="11">
        <f t="shared" si="15"/>
        <v>0</v>
      </c>
      <c r="Q26" s="11">
        <f t="shared" si="15"/>
        <v>678.6</v>
      </c>
      <c r="R26" s="11">
        <f t="shared" si="15"/>
        <v>73.16</v>
      </c>
      <c r="S26" s="11">
        <f t="shared" si="15"/>
        <v>11052.22</v>
      </c>
      <c r="T26" s="11">
        <f t="shared" si="15"/>
        <v>0</v>
      </c>
      <c r="U26" s="11">
        <f t="shared" si="15"/>
        <v>906.83188956000004</v>
      </c>
      <c r="V26" s="11">
        <f t="shared" si="15"/>
        <v>0</v>
      </c>
      <c r="W26" s="11">
        <f t="shared" si="15"/>
        <v>0</v>
      </c>
      <c r="X26" s="11">
        <f t="shared" si="15"/>
        <v>10456.73</v>
      </c>
      <c r="Y26" s="11">
        <f t="shared" si="15"/>
        <v>5436.86</v>
      </c>
      <c r="Z26" s="11">
        <f t="shared" si="15"/>
        <v>0</v>
      </c>
      <c r="AA26" s="11">
        <f t="shared" si="15"/>
        <v>0</v>
      </c>
      <c r="AB26" s="11">
        <f t="shared" si="15"/>
        <v>11730.82</v>
      </c>
      <c r="AC26" s="11">
        <f t="shared" si="15"/>
        <v>0</v>
      </c>
      <c r="AD26" s="11">
        <f t="shared" si="15"/>
        <v>678.6</v>
      </c>
      <c r="AE26" s="11">
        <f t="shared" si="15"/>
        <v>73.16</v>
      </c>
      <c r="AF26" s="11">
        <f t="shared" si="15"/>
        <v>11052.22</v>
      </c>
      <c r="AG26" s="11">
        <f t="shared" si="15"/>
        <v>0</v>
      </c>
      <c r="AH26" s="11">
        <f t="shared" si="15"/>
        <v>906.83188956000004</v>
      </c>
      <c r="AI26" s="11">
        <f t="shared" si="15"/>
        <v>0</v>
      </c>
      <c r="AJ26" s="11">
        <f t="shared" si="15"/>
        <v>0</v>
      </c>
      <c r="AK26" s="11">
        <f t="shared" si="15"/>
        <v>10456.73</v>
      </c>
      <c r="AL26" s="11">
        <f t="shared" si="15"/>
        <v>5436.86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27624.41</v>
      </c>
      <c r="AS26" s="11">
        <f t="shared" si="15"/>
        <v>397.84</v>
      </c>
      <c r="AT26" s="11">
        <f t="shared" si="15"/>
        <v>27226.57</v>
      </c>
      <c r="AU26" s="11">
        <f t="shared" ref="AU26:BZ26" si="16">AU63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CA63</f>
        <v>27624.41</v>
      </c>
      <c r="CB26" s="11">
        <f t="shared" si="17"/>
        <v>397.84</v>
      </c>
      <c r="CC26" s="11">
        <f t="shared" si="17"/>
        <v>27226.57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DG63</f>
        <v>633375.87</v>
      </c>
      <c r="DH26" s="12">
        <f t="shared" si="18"/>
        <v>0</v>
      </c>
      <c r="DI26" s="12">
        <f t="shared" si="18"/>
        <v>10583.27</v>
      </c>
      <c r="DJ26" s="12">
        <f t="shared" si="18"/>
        <v>4122.57</v>
      </c>
      <c r="DK26" s="12">
        <f t="shared" si="18"/>
        <v>622792.6</v>
      </c>
      <c r="DL26" s="12">
        <f t="shared" si="18"/>
        <v>0</v>
      </c>
      <c r="DM26" s="12">
        <f t="shared" si="18"/>
        <v>906.83188956000004</v>
      </c>
      <c r="DN26" s="12">
        <f t="shared" si="18"/>
        <v>0</v>
      </c>
      <c r="DO26" s="12">
        <f t="shared" si="18"/>
        <v>0</v>
      </c>
      <c r="DP26" s="12">
        <f t="shared" si="18"/>
        <v>589236.59</v>
      </c>
      <c r="DQ26" s="12">
        <f t="shared" si="18"/>
        <v>306367.96000000002</v>
      </c>
      <c r="DR26" s="12">
        <f t="shared" si="18"/>
        <v>0</v>
      </c>
      <c r="DS26" s="12">
        <f t="shared" si="18"/>
        <v>0</v>
      </c>
      <c r="DT26" s="12">
        <f t="shared" si="18"/>
        <v>633375.87</v>
      </c>
      <c r="DU26" s="12">
        <f t="shared" si="18"/>
        <v>0</v>
      </c>
      <c r="DV26" s="12">
        <f t="shared" si="18"/>
        <v>10583.27</v>
      </c>
      <c r="DW26" s="12">
        <f t="shared" si="18"/>
        <v>4122.57</v>
      </c>
      <c r="DX26" s="12">
        <f t="shared" si="18"/>
        <v>622792.6</v>
      </c>
      <c r="DY26" s="12">
        <f t="shared" si="18"/>
        <v>0</v>
      </c>
      <c r="DZ26" s="12">
        <f t="shared" si="18"/>
        <v>906.83188956000004</v>
      </c>
      <c r="EA26" s="12">
        <f t="shared" si="18"/>
        <v>0</v>
      </c>
      <c r="EB26" s="12">
        <f t="shared" si="18"/>
        <v>0</v>
      </c>
      <c r="EC26" s="12">
        <f t="shared" si="18"/>
        <v>589236.59</v>
      </c>
      <c r="ED26" s="12">
        <f t="shared" si="18"/>
        <v>306367.96000000002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1528980.42</v>
      </c>
      <c r="EK26" s="12">
        <f t="shared" si="18"/>
        <v>22418.25</v>
      </c>
      <c r="EL26" s="12">
        <f t="shared" si="18"/>
        <v>1506562.17</v>
      </c>
      <c r="EM26" s="12">
        <f t="shared" ref="EM26:FR26" si="19">EM63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FS63</f>
        <v>1528980.42</v>
      </c>
      <c r="FT26" s="12">
        <f t="shared" si="20"/>
        <v>22418.25</v>
      </c>
      <c r="FU26" s="12">
        <f t="shared" si="20"/>
        <v>1506562.17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ROW(SmtRes!A4)</f>
        <v>4</v>
      </c>
      <c r="D28" s="2">
        <f>ROW(EtalonRes!A5)</f>
        <v>5</v>
      </c>
      <c r="E28" s="2" t="s">
        <v>23</v>
      </c>
      <c r="F28" s="2" t="s">
        <v>24</v>
      </c>
      <c r="G28" s="2" t="s">
        <v>25</v>
      </c>
      <c r="H28" s="2" t="s">
        <v>26</v>
      </c>
      <c r="I28" s="2">
        <f>ROUND(5+3+1,9)</f>
        <v>9</v>
      </c>
      <c r="J28" s="2">
        <v>0</v>
      </c>
      <c r="K28" s="2">
        <f>ROUND(5+3+1,9)</f>
        <v>9</v>
      </c>
      <c r="L28" s="2"/>
      <c r="M28" s="2"/>
      <c r="N28" s="2"/>
      <c r="O28" s="2">
        <f t="shared" ref="O28:O61" si="21">ROUND(CP28,2)</f>
        <v>362.8</v>
      </c>
      <c r="P28" s="2">
        <f t="shared" ref="P28:P61" si="22">ROUND((ROUND((AC28*AW28*I28),2)*BC28),2)</f>
        <v>0</v>
      </c>
      <c r="Q28" s="2">
        <f t="shared" ref="Q28:Q41" si="23">(ROUND((ROUND(((((ET28*1.2)*0.3))*AV28*I28),2)*BB28),2)+ROUND((ROUND(((AE28-(((EU28*1.2)*0.3)))*AV28*I28),2)*BS28),2))</f>
        <v>97.39</v>
      </c>
      <c r="R28" s="2">
        <f t="shared" ref="R28:R41" si="24">(ROUND((ROUND(((((EU28*1.2)*0.3))*AV28*I28),2)*BS28),2)+ROUND((ROUND(((AE28-(((EU28*1.2)*0.3)))*AV28*I28),2)*BS28),2))</f>
        <v>10.72</v>
      </c>
      <c r="S28" s="2">
        <f t="shared" ref="S28:S61" si="25">ROUND((ROUND((AF28*AV28*I28),2)*BA28),2)</f>
        <v>265.41000000000003</v>
      </c>
      <c r="T28" s="2">
        <f t="shared" ref="T28:T61" si="26">ROUND(CU28*I28,2)</f>
        <v>0</v>
      </c>
      <c r="U28" s="2">
        <f t="shared" ref="U28:U61" si="27">CV28*I28</f>
        <v>21.032135999999998</v>
      </c>
      <c r="V28" s="2">
        <f t="shared" ref="V28:V61" si="28">CW28*I28</f>
        <v>0</v>
      </c>
      <c r="W28" s="2">
        <f t="shared" ref="W28:W61" si="29">ROUND(CX28*I28,2)</f>
        <v>0</v>
      </c>
      <c r="X28" s="2">
        <f t="shared" ref="X28:X41" si="30">(ROUND((((S28+ROUND((ROUND(((((EU28*1.2)*0.3))*AV28*I28),2)*BS28),2))*AT28)/100),2)+ROUND(((ROUND((ROUND(((AE28-(((EU28*1.2)*0.3)))*AV28*I28),2)*BS28),2)*AT28)/100),2))</f>
        <v>248.52</v>
      </c>
      <c r="Y28" s="2">
        <f t="shared" ref="Y28:Y41" si="31">(ROUND((((S28+ROUND((ROUND(((((EU28*1.2)*0.3))*AV28*I28),2)*BS28),2))*AU28)/100),2)+ROUND(((ROUND((ROUND(((AE28-(((EU28*1.2)*0.3)))*AV28*I28),2)*BS28),2)*AU28)/100),2))</f>
        <v>127.02</v>
      </c>
      <c r="Z28" s="2"/>
      <c r="AA28" s="2">
        <v>55929113</v>
      </c>
      <c r="AB28" s="2">
        <f t="shared" ref="AB28:AB61" si="32">ROUND((AC28+AD28+AF28),6)</f>
        <v>38.502000000000002</v>
      </c>
      <c r="AC28" s="2">
        <f t="shared" ref="AC28:AC41" si="33">ROUND((((ES28*1)*0)),6)</f>
        <v>0</v>
      </c>
      <c r="AD28" s="2">
        <f t="shared" ref="AD28:AD41" si="34">ROUND((((((ET28*1.2)*0.3))-(((EU28*1.2)*0.3)))+AE28),6)</f>
        <v>10.335599999999999</v>
      </c>
      <c r="AE28" s="2">
        <f t="shared" ref="AE28:AE41" si="35">ROUND((((EU28*1.2)*0.3)),6)</f>
        <v>1.1375999999999999</v>
      </c>
      <c r="AF28" s="2">
        <f t="shared" ref="AF28:AF41" si="36">ROUND((((EV28*1.2)*0.3)),6)</f>
        <v>28.166399999999999</v>
      </c>
      <c r="AG28" s="2">
        <f t="shared" ref="AG28:AG61" si="37">ROUND((AP28),6)</f>
        <v>0</v>
      </c>
      <c r="AH28" s="2">
        <f t="shared" ref="AH28:AH41" si="38">(((EW28*1.2)*0.3))</f>
        <v>2.2319999999999998</v>
      </c>
      <c r="AI28" s="2">
        <f t="shared" ref="AI28:AI41" si="39">(((EX28*1.2)*0.3))</f>
        <v>0</v>
      </c>
      <c r="AJ28" s="2">
        <f t="shared" ref="AJ28:AJ61" si="40">(AS28)</f>
        <v>0</v>
      </c>
      <c r="AK28" s="2">
        <v>119.3</v>
      </c>
      <c r="AL28" s="2">
        <v>12.35</v>
      </c>
      <c r="AM28" s="2">
        <v>28.71</v>
      </c>
      <c r="AN28" s="2">
        <v>3.16</v>
      </c>
      <c r="AO28" s="2">
        <v>78.239999999999995</v>
      </c>
      <c r="AP28" s="2">
        <v>0</v>
      </c>
      <c r="AQ28" s="2">
        <v>6.2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27</v>
      </c>
      <c r="BK28" s="2"/>
      <c r="BL28" s="2"/>
      <c r="BM28" s="2">
        <v>68</v>
      </c>
      <c r="BN28" s="2">
        <v>0</v>
      </c>
      <c r="BO28" s="2" t="s">
        <v>24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1331</v>
      </c>
      <c r="CO28" s="2">
        <v>0</v>
      </c>
      <c r="CP28" s="2">
        <f t="shared" ref="CP28:CP61" si="41">(P28+Q28+S28)</f>
        <v>362.8</v>
      </c>
      <c r="CQ28" s="2">
        <f t="shared" ref="CQ28:CQ61" si="42">ROUND((ROUND((AC28*AW28*1),2)*BC28),2)</f>
        <v>0</v>
      </c>
      <c r="CR28" s="2">
        <f t="shared" ref="CR28:CR41" si="43">(ROUND((ROUND(((((ET28*1.2)*0.3))*AV28*1),2)*BB28),2)+ROUND((ROUND(((AE28-(((EU28*1.2)*0.3)))*AV28*1),2)*BS28),2))</f>
        <v>10.82</v>
      </c>
      <c r="CS28" s="2">
        <f t="shared" ref="CS28:CS41" si="44">(ROUND((ROUND(((((EU28*1.2)*0.3))*AV28*1),2)*BS28),2)+ROUND((ROUND(((AE28-(((EU28*1.2)*0.3)))*AV28*1),2)*BS28),2))</f>
        <v>1.19</v>
      </c>
      <c r="CT28" s="2">
        <f t="shared" ref="CT28:CT61" si="45">ROUND((ROUND((AF28*AV28*1),2)*BA28),2)</f>
        <v>29.49</v>
      </c>
      <c r="CU28" s="2">
        <f t="shared" ref="CU28:CU61" si="46">AG28</f>
        <v>0</v>
      </c>
      <c r="CV28" s="2">
        <f t="shared" ref="CV28:CV61" si="47">(AH28*AV28)</f>
        <v>2.3369039999999996</v>
      </c>
      <c r="CW28" s="2">
        <f t="shared" ref="CW28:CW61" si="48">AI28</f>
        <v>0</v>
      </c>
      <c r="CX28" s="2">
        <f t="shared" ref="CX28:CX61" si="49">AJ28</f>
        <v>0</v>
      </c>
      <c r="CY28" s="2">
        <f t="shared" ref="CY28:CY41" si="50">(ROUND((((S28+ROUND((ROUND(((((EU28*1.2)*0.3))*AV28*1),2)*BS28),2))*AT28)/100),2)+ROUND(((ROUND((ROUND(((AE28-(((EU28*1.2)*0.3)))*AV28*1),2)*BS28),2)*AT28)/100),2))</f>
        <v>239.94</v>
      </c>
      <c r="CZ28" s="2">
        <f t="shared" ref="CZ28:CZ41" si="51">(ROUND((((S28+ROUND((ROUND(((((EU28*1.2)*0.3))*AV28*1),2)*BS28),2))*AU28)/100),2)+ROUND(((ROUND((ROUND(((AE28-(((EU28*1.2)*0.3)))*AV28*1),2)*BS28),2)*AU28)/100),2))</f>
        <v>122.64</v>
      </c>
      <c r="DA28" s="2"/>
      <c r="DB28" s="2">
        <v>1</v>
      </c>
      <c r="DC28" s="2" t="s">
        <v>3</v>
      </c>
      <c r="DD28" s="2" t="s">
        <v>28</v>
      </c>
      <c r="DE28" s="2" t="s">
        <v>29</v>
      </c>
      <c r="DF28" s="2" t="s">
        <v>29</v>
      </c>
      <c r="DG28" s="2" t="s">
        <v>29</v>
      </c>
      <c r="DH28" s="2" t="s">
        <v>3</v>
      </c>
      <c r="DI28" s="2" t="s">
        <v>29</v>
      </c>
      <c r="DJ28" s="2" t="s">
        <v>29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26</v>
      </c>
      <c r="DW28" s="2" t="s">
        <v>26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55393700</v>
      </c>
      <c r="EF28" s="2">
        <v>40</v>
      </c>
      <c r="EG28" s="2" t="s">
        <v>30</v>
      </c>
      <c r="EH28" s="2">
        <v>0</v>
      </c>
      <c r="EI28" s="2" t="s">
        <v>3</v>
      </c>
      <c r="EJ28" s="2">
        <v>2</v>
      </c>
      <c r="EK28" s="2">
        <v>68</v>
      </c>
      <c r="EL28" s="2" t="s">
        <v>31</v>
      </c>
      <c r="EM28" s="2" t="s">
        <v>32</v>
      </c>
      <c r="EN28" s="2"/>
      <c r="EO28" s="2" t="s">
        <v>33</v>
      </c>
      <c r="EP28" s="2"/>
      <c r="EQ28" s="2">
        <v>0</v>
      </c>
      <c r="ER28" s="2">
        <v>119.3</v>
      </c>
      <c r="ES28" s="2">
        <v>12.35</v>
      </c>
      <c r="ET28" s="2">
        <v>28.71</v>
      </c>
      <c r="EU28" s="2">
        <v>3.16</v>
      </c>
      <c r="EV28" s="2">
        <v>78.239999999999995</v>
      </c>
      <c r="EW28" s="2">
        <v>6.2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-1384911768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61" si="52">ROUND(IF(AND(BH28=3,BI28=3,FS28&lt;&gt;0),P28,0),2)</f>
        <v>0</v>
      </c>
      <c r="GM28" s="2">
        <f t="shared" ref="GM28:GM61" si="53">ROUND(O28+X28+Y28,2)+GX28</f>
        <v>738.34</v>
      </c>
      <c r="GN28" s="2">
        <f t="shared" ref="GN28:GN61" si="54">IF(OR(BI28=0,BI28=1),GM28-GX28,0)</f>
        <v>0</v>
      </c>
      <c r="GO28" s="2">
        <f t="shared" ref="GO28:GO61" si="55">IF(BI28=2,GM28-GX28,0)</f>
        <v>738.34</v>
      </c>
      <c r="GP28" s="2">
        <f t="shared" ref="GP28:GP61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61" si="57">ROUND((GT28),6)</f>
        <v>0</v>
      </c>
      <c r="GW28" s="2">
        <v>1</v>
      </c>
      <c r="GX28" s="2">
        <f t="shared" ref="GX28:GX61" si="58">ROUND(HC28*I28,2)</f>
        <v>0</v>
      </c>
      <c r="GY28" s="2"/>
      <c r="GZ28" s="2"/>
      <c r="HA28" s="2">
        <v>0</v>
      </c>
      <c r="HB28" s="2">
        <v>0</v>
      </c>
      <c r="HC28" s="2">
        <f t="shared" ref="HC28:HC61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ROW(SmtRes!A8)</f>
        <v>8</v>
      </c>
      <c r="D29" s="3">
        <f>ROW(EtalonRes!A10)</f>
        <v>10</v>
      </c>
      <c r="E29" s="3" t="s">
        <v>23</v>
      </c>
      <c r="F29" s="3" t="s">
        <v>24</v>
      </c>
      <c r="G29" s="3" t="s">
        <v>25</v>
      </c>
      <c r="H29" s="3" t="s">
        <v>26</v>
      </c>
      <c r="I29" s="3">
        <f>ROUND(5+3+1,9)</f>
        <v>9</v>
      </c>
      <c r="J29" s="3">
        <v>0</v>
      </c>
      <c r="K29" s="3">
        <f>ROUND(5+3+1,9)</f>
        <v>9</v>
      </c>
      <c r="O29" s="3">
        <f t="shared" si="21"/>
        <v>16529.669999999998</v>
      </c>
      <c r="P29" s="3">
        <f t="shared" si="22"/>
        <v>0</v>
      </c>
      <c r="Q29" s="3">
        <f t="shared" si="23"/>
        <v>1573.82</v>
      </c>
      <c r="R29" s="3">
        <f t="shared" si="24"/>
        <v>604.07000000000005</v>
      </c>
      <c r="S29" s="3">
        <f t="shared" si="25"/>
        <v>14955.85</v>
      </c>
      <c r="T29" s="3">
        <f t="shared" si="26"/>
        <v>0</v>
      </c>
      <c r="U29" s="3">
        <f t="shared" si="27"/>
        <v>21.032135999999998</v>
      </c>
      <c r="V29" s="3">
        <f t="shared" si="28"/>
        <v>0</v>
      </c>
      <c r="W29" s="3">
        <f t="shared" si="29"/>
        <v>0</v>
      </c>
      <c r="X29" s="3">
        <f t="shared" si="30"/>
        <v>14003.93</v>
      </c>
      <c r="Y29" s="3">
        <f t="shared" si="31"/>
        <v>7157.56</v>
      </c>
      <c r="AA29" s="3">
        <v>55929115</v>
      </c>
      <c r="AB29" s="3">
        <f t="shared" si="32"/>
        <v>38.502000000000002</v>
      </c>
      <c r="AC29" s="3">
        <f t="shared" si="33"/>
        <v>0</v>
      </c>
      <c r="AD29" s="3">
        <f t="shared" si="34"/>
        <v>10.335599999999999</v>
      </c>
      <c r="AE29" s="3">
        <f t="shared" si="35"/>
        <v>1.1375999999999999</v>
      </c>
      <c r="AF29" s="3">
        <f t="shared" si="36"/>
        <v>28.166399999999999</v>
      </c>
      <c r="AG29" s="3">
        <f t="shared" si="37"/>
        <v>0</v>
      </c>
      <c r="AH29" s="3">
        <f t="shared" si="38"/>
        <v>2.2319999999999998</v>
      </c>
      <c r="AI29" s="3">
        <f t="shared" si="39"/>
        <v>0</v>
      </c>
      <c r="AJ29" s="3">
        <f t="shared" si="40"/>
        <v>0</v>
      </c>
      <c r="AK29" s="3">
        <v>119.3</v>
      </c>
      <c r="AL29" s="3">
        <v>12.35</v>
      </c>
      <c r="AM29" s="3">
        <v>28.71</v>
      </c>
      <c r="AN29" s="3">
        <v>3.16</v>
      </c>
      <c r="AO29" s="3">
        <v>78.239999999999995</v>
      </c>
      <c r="AP29" s="3">
        <v>0</v>
      </c>
      <c r="AQ29" s="3">
        <v>6.2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16.16</v>
      </c>
      <c r="BC29" s="3">
        <v>14.7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27</v>
      </c>
      <c r="BM29" s="3">
        <v>68</v>
      </c>
      <c r="BN29" s="3">
        <v>0</v>
      </c>
      <c r="BO29" s="3" t="s">
        <v>24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1331</v>
      </c>
      <c r="CO29" s="3">
        <v>0</v>
      </c>
      <c r="CP29" s="3">
        <f t="shared" si="41"/>
        <v>16529.670000000002</v>
      </c>
      <c r="CQ29" s="3">
        <f t="shared" si="42"/>
        <v>0</v>
      </c>
      <c r="CR29" s="3">
        <f t="shared" si="43"/>
        <v>174.85</v>
      </c>
      <c r="CS29" s="3">
        <f t="shared" si="44"/>
        <v>67.06</v>
      </c>
      <c r="CT29" s="3">
        <f t="shared" si="45"/>
        <v>1661.76</v>
      </c>
      <c r="CU29" s="3">
        <f t="shared" si="46"/>
        <v>0</v>
      </c>
      <c r="CV29" s="3">
        <f t="shared" si="47"/>
        <v>2.3369039999999996</v>
      </c>
      <c r="CW29" s="3">
        <f t="shared" si="48"/>
        <v>0</v>
      </c>
      <c r="CX29" s="3">
        <f t="shared" si="49"/>
        <v>0</v>
      </c>
      <c r="CY29" s="3">
        <f t="shared" si="50"/>
        <v>13520.62</v>
      </c>
      <c r="CZ29" s="3">
        <f t="shared" si="51"/>
        <v>6910.54</v>
      </c>
      <c r="DB29" s="3">
        <v>3</v>
      </c>
      <c r="DC29" s="3" t="s">
        <v>3</v>
      </c>
      <c r="DD29" s="3" t="s">
        <v>28</v>
      </c>
      <c r="DE29" s="3" t="s">
        <v>29</v>
      </c>
      <c r="DF29" s="3" t="s">
        <v>29</v>
      </c>
      <c r="DG29" s="3" t="s">
        <v>29</v>
      </c>
      <c r="DH29" s="3" t="s">
        <v>3</v>
      </c>
      <c r="DI29" s="3" t="s">
        <v>29</v>
      </c>
      <c r="DJ29" s="3" t="s">
        <v>29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26</v>
      </c>
      <c r="DW29" s="3" t="s">
        <v>26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55393700</v>
      </c>
      <c r="EF29" s="3">
        <v>40</v>
      </c>
      <c r="EG29" s="3" t="s">
        <v>30</v>
      </c>
      <c r="EH29" s="3">
        <v>0</v>
      </c>
      <c r="EI29" s="3" t="s">
        <v>3</v>
      </c>
      <c r="EJ29" s="3">
        <v>2</v>
      </c>
      <c r="EK29" s="3">
        <v>68</v>
      </c>
      <c r="EL29" s="3" t="s">
        <v>31</v>
      </c>
      <c r="EM29" s="3" t="s">
        <v>32</v>
      </c>
      <c r="EO29" s="3" t="s">
        <v>33</v>
      </c>
      <c r="EQ29" s="3">
        <v>0</v>
      </c>
      <c r="ER29" s="3">
        <v>119.3</v>
      </c>
      <c r="ES29" s="3">
        <v>12.35</v>
      </c>
      <c r="ET29" s="3">
        <v>28.71</v>
      </c>
      <c r="EU29" s="3">
        <v>3.16</v>
      </c>
      <c r="EV29" s="3">
        <v>78.239999999999995</v>
      </c>
      <c r="EW29" s="3">
        <v>6.2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-1384911768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37691.160000000003</v>
      </c>
      <c r="GN29" s="3">
        <f t="shared" si="54"/>
        <v>0</v>
      </c>
      <c r="GO29" s="3">
        <f t="shared" si="55"/>
        <v>37691.160000000003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ROW(SmtRes!A21)</f>
        <v>21</v>
      </c>
      <c r="D30" s="2">
        <f>ROW(EtalonRes!A26)</f>
        <v>26</v>
      </c>
      <c r="E30" s="2" t="s">
        <v>34</v>
      </c>
      <c r="F30" s="2" t="s">
        <v>35</v>
      </c>
      <c r="G30" s="2" t="s">
        <v>36</v>
      </c>
      <c r="H30" s="2" t="s">
        <v>26</v>
      </c>
      <c r="I30" s="2">
        <v>6</v>
      </c>
      <c r="J30" s="2">
        <v>0</v>
      </c>
      <c r="K30" s="2">
        <v>6</v>
      </c>
      <c r="L30" s="2"/>
      <c r="M30" s="2"/>
      <c r="N30" s="2"/>
      <c r="O30" s="2">
        <f t="shared" si="21"/>
        <v>409.67</v>
      </c>
      <c r="P30" s="2">
        <f t="shared" si="22"/>
        <v>0</v>
      </c>
      <c r="Q30" s="2">
        <f t="shared" si="23"/>
        <v>103.87</v>
      </c>
      <c r="R30" s="2">
        <f t="shared" si="24"/>
        <v>11.42</v>
      </c>
      <c r="S30" s="2">
        <f t="shared" si="25"/>
        <v>305.8</v>
      </c>
      <c r="T30" s="2">
        <f t="shared" si="26"/>
        <v>0</v>
      </c>
      <c r="U30" s="2">
        <f t="shared" si="27"/>
        <v>21.032135999999998</v>
      </c>
      <c r="V30" s="2">
        <f t="shared" si="28"/>
        <v>0</v>
      </c>
      <c r="W30" s="2">
        <f t="shared" si="29"/>
        <v>0</v>
      </c>
      <c r="X30" s="2">
        <f t="shared" si="30"/>
        <v>285.5</v>
      </c>
      <c r="Y30" s="2">
        <f t="shared" si="31"/>
        <v>145.91999999999999</v>
      </c>
      <c r="Z30" s="2"/>
      <c r="AA30" s="2">
        <v>55929113</v>
      </c>
      <c r="AB30" s="2">
        <f t="shared" si="32"/>
        <v>65.213999999999999</v>
      </c>
      <c r="AC30" s="2">
        <f t="shared" si="33"/>
        <v>0</v>
      </c>
      <c r="AD30" s="2">
        <f t="shared" si="34"/>
        <v>16.534800000000001</v>
      </c>
      <c r="AE30" s="2">
        <f t="shared" si="35"/>
        <v>1.8180000000000001</v>
      </c>
      <c r="AF30" s="2">
        <f t="shared" si="36"/>
        <v>48.679200000000002</v>
      </c>
      <c r="AG30" s="2">
        <f t="shared" si="37"/>
        <v>0</v>
      </c>
      <c r="AH30" s="2">
        <f t="shared" si="38"/>
        <v>3.3479999999999999</v>
      </c>
      <c r="AI30" s="2">
        <f t="shared" si="39"/>
        <v>0</v>
      </c>
      <c r="AJ30" s="2">
        <f t="shared" si="40"/>
        <v>0</v>
      </c>
      <c r="AK30" s="2">
        <v>236.95</v>
      </c>
      <c r="AL30" s="2">
        <v>55.8</v>
      </c>
      <c r="AM30" s="2">
        <v>45.93</v>
      </c>
      <c r="AN30" s="2">
        <v>5.05</v>
      </c>
      <c r="AO30" s="2">
        <v>135.22</v>
      </c>
      <c r="AP30" s="2">
        <v>0</v>
      </c>
      <c r="AQ30" s="2">
        <v>9.3000000000000007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37</v>
      </c>
      <c r="BK30" s="2"/>
      <c r="BL30" s="2"/>
      <c r="BM30" s="2">
        <v>68</v>
      </c>
      <c r="BN30" s="2">
        <v>0</v>
      </c>
      <c r="BO30" s="2" t="s">
        <v>35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1331</v>
      </c>
      <c r="CO30" s="2">
        <v>0</v>
      </c>
      <c r="CP30" s="2">
        <f t="shared" si="41"/>
        <v>409.67</v>
      </c>
      <c r="CQ30" s="2">
        <f t="shared" si="42"/>
        <v>0</v>
      </c>
      <c r="CR30" s="2">
        <f t="shared" si="43"/>
        <v>17.309999999999999</v>
      </c>
      <c r="CS30" s="2">
        <f t="shared" si="44"/>
        <v>1.9</v>
      </c>
      <c r="CT30" s="2">
        <f t="shared" si="45"/>
        <v>50.97</v>
      </c>
      <c r="CU30" s="2">
        <f t="shared" si="46"/>
        <v>0</v>
      </c>
      <c r="CV30" s="2">
        <f t="shared" si="47"/>
        <v>3.5053559999999995</v>
      </c>
      <c r="CW30" s="2">
        <f t="shared" si="48"/>
        <v>0</v>
      </c>
      <c r="CX30" s="2">
        <f t="shared" si="49"/>
        <v>0</v>
      </c>
      <c r="CY30" s="2">
        <f t="shared" si="50"/>
        <v>276.93</v>
      </c>
      <c r="CZ30" s="2">
        <f t="shared" si="51"/>
        <v>141.54</v>
      </c>
      <c r="DA30" s="2"/>
      <c r="DB30" s="2">
        <v>5</v>
      </c>
      <c r="DC30" s="2" t="s">
        <v>3</v>
      </c>
      <c r="DD30" s="2" t="s">
        <v>28</v>
      </c>
      <c r="DE30" s="2" t="s">
        <v>29</v>
      </c>
      <c r="DF30" s="2" t="s">
        <v>29</v>
      </c>
      <c r="DG30" s="2" t="s">
        <v>29</v>
      </c>
      <c r="DH30" s="2" t="s">
        <v>3</v>
      </c>
      <c r="DI30" s="2" t="s">
        <v>29</v>
      </c>
      <c r="DJ30" s="2" t="s">
        <v>29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26</v>
      </c>
      <c r="DW30" s="2" t="s">
        <v>26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30</v>
      </c>
      <c r="EH30" s="2">
        <v>0</v>
      </c>
      <c r="EI30" s="2" t="s">
        <v>3</v>
      </c>
      <c r="EJ30" s="2">
        <v>2</v>
      </c>
      <c r="EK30" s="2">
        <v>68</v>
      </c>
      <c r="EL30" s="2" t="s">
        <v>31</v>
      </c>
      <c r="EM30" s="2" t="s">
        <v>32</v>
      </c>
      <c r="EN30" s="2"/>
      <c r="EO30" s="2" t="s">
        <v>33</v>
      </c>
      <c r="EP30" s="2"/>
      <c r="EQ30" s="2">
        <v>0</v>
      </c>
      <c r="ER30" s="2">
        <v>236.95</v>
      </c>
      <c r="ES30" s="2">
        <v>55.8</v>
      </c>
      <c r="ET30" s="2">
        <v>45.93</v>
      </c>
      <c r="EU30" s="2">
        <v>5.05</v>
      </c>
      <c r="EV30" s="2">
        <v>135.22</v>
      </c>
      <c r="EW30" s="2">
        <v>9.3000000000000007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224001626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841.09</v>
      </c>
      <c r="GN30" s="2">
        <f t="shared" si="54"/>
        <v>0</v>
      </c>
      <c r="GO30" s="2">
        <f t="shared" si="55"/>
        <v>841.09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ROW(SmtRes!A34)</f>
        <v>34</v>
      </c>
      <c r="D31" s="3">
        <f>ROW(EtalonRes!A42)</f>
        <v>42</v>
      </c>
      <c r="E31" s="3" t="s">
        <v>34</v>
      </c>
      <c r="F31" s="3" t="s">
        <v>35</v>
      </c>
      <c r="G31" s="3" t="s">
        <v>36</v>
      </c>
      <c r="H31" s="3" t="s">
        <v>26</v>
      </c>
      <c r="I31" s="3">
        <v>6</v>
      </c>
      <c r="J31" s="3">
        <v>0</v>
      </c>
      <c r="K31" s="3">
        <v>6</v>
      </c>
      <c r="O31" s="3">
        <f t="shared" si="21"/>
        <v>18910.37</v>
      </c>
      <c r="P31" s="3">
        <f t="shared" si="22"/>
        <v>0</v>
      </c>
      <c r="Q31" s="3">
        <f t="shared" si="23"/>
        <v>1678.54</v>
      </c>
      <c r="R31" s="3">
        <f t="shared" si="24"/>
        <v>643.52</v>
      </c>
      <c r="S31" s="3">
        <f t="shared" si="25"/>
        <v>17231.830000000002</v>
      </c>
      <c r="T31" s="3">
        <f t="shared" si="26"/>
        <v>0</v>
      </c>
      <c r="U31" s="3">
        <f t="shared" si="27"/>
        <v>21.032135999999998</v>
      </c>
      <c r="V31" s="3">
        <f t="shared" si="28"/>
        <v>0</v>
      </c>
      <c r="W31" s="3">
        <f t="shared" si="29"/>
        <v>0</v>
      </c>
      <c r="X31" s="3">
        <f t="shared" si="30"/>
        <v>16087.82</v>
      </c>
      <c r="Y31" s="3">
        <f t="shared" si="31"/>
        <v>8222.66</v>
      </c>
      <c r="AA31" s="3">
        <v>55929115</v>
      </c>
      <c r="AB31" s="3">
        <f t="shared" si="32"/>
        <v>65.213999999999999</v>
      </c>
      <c r="AC31" s="3">
        <f t="shared" si="33"/>
        <v>0</v>
      </c>
      <c r="AD31" s="3">
        <f t="shared" si="34"/>
        <v>16.534800000000001</v>
      </c>
      <c r="AE31" s="3">
        <f t="shared" si="35"/>
        <v>1.8180000000000001</v>
      </c>
      <c r="AF31" s="3">
        <f t="shared" si="36"/>
        <v>48.679200000000002</v>
      </c>
      <c r="AG31" s="3">
        <f t="shared" si="37"/>
        <v>0</v>
      </c>
      <c r="AH31" s="3">
        <f t="shared" si="38"/>
        <v>3.3479999999999999</v>
      </c>
      <c r="AI31" s="3">
        <f t="shared" si="39"/>
        <v>0</v>
      </c>
      <c r="AJ31" s="3">
        <f t="shared" si="40"/>
        <v>0</v>
      </c>
      <c r="AK31" s="3">
        <v>236.95</v>
      </c>
      <c r="AL31" s="3">
        <v>55.8</v>
      </c>
      <c r="AM31" s="3">
        <v>45.93</v>
      </c>
      <c r="AN31" s="3">
        <v>5.05</v>
      </c>
      <c r="AO31" s="3">
        <v>135.22</v>
      </c>
      <c r="AP31" s="3">
        <v>0</v>
      </c>
      <c r="AQ31" s="3">
        <v>9.3000000000000007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16.16</v>
      </c>
      <c r="BC31" s="3">
        <v>10.51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37</v>
      </c>
      <c r="BM31" s="3">
        <v>68</v>
      </c>
      <c r="BN31" s="3">
        <v>0</v>
      </c>
      <c r="BO31" s="3" t="s">
        <v>35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1331</v>
      </c>
      <c r="CO31" s="3">
        <v>0</v>
      </c>
      <c r="CP31" s="3">
        <f t="shared" si="41"/>
        <v>18910.370000000003</v>
      </c>
      <c r="CQ31" s="3">
        <f t="shared" si="42"/>
        <v>0</v>
      </c>
      <c r="CR31" s="3">
        <f t="shared" si="43"/>
        <v>279.73</v>
      </c>
      <c r="CS31" s="3">
        <f t="shared" si="44"/>
        <v>107.07</v>
      </c>
      <c r="CT31" s="3">
        <f t="shared" si="45"/>
        <v>2872.16</v>
      </c>
      <c r="CU31" s="3">
        <f t="shared" si="46"/>
        <v>0</v>
      </c>
      <c r="CV31" s="3">
        <f t="shared" si="47"/>
        <v>3.5053559999999995</v>
      </c>
      <c r="CW31" s="3">
        <f t="shared" si="48"/>
        <v>0</v>
      </c>
      <c r="CX31" s="3">
        <f t="shared" si="49"/>
        <v>0</v>
      </c>
      <c r="CY31" s="3">
        <f t="shared" si="50"/>
        <v>15605.01</v>
      </c>
      <c r="CZ31" s="3">
        <f t="shared" si="51"/>
        <v>7975.89</v>
      </c>
      <c r="DB31" s="3">
        <v>7</v>
      </c>
      <c r="DC31" s="3" t="s">
        <v>3</v>
      </c>
      <c r="DD31" s="3" t="s">
        <v>28</v>
      </c>
      <c r="DE31" s="3" t="s">
        <v>29</v>
      </c>
      <c r="DF31" s="3" t="s">
        <v>29</v>
      </c>
      <c r="DG31" s="3" t="s">
        <v>29</v>
      </c>
      <c r="DH31" s="3" t="s">
        <v>3</v>
      </c>
      <c r="DI31" s="3" t="s">
        <v>29</v>
      </c>
      <c r="DJ31" s="3" t="s">
        <v>29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26</v>
      </c>
      <c r="DW31" s="3" t="s">
        <v>26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30</v>
      </c>
      <c r="EH31" s="3">
        <v>0</v>
      </c>
      <c r="EI31" s="3" t="s">
        <v>3</v>
      </c>
      <c r="EJ31" s="3">
        <v>2</v>
      </c>
      <c r="EK31" s="3">
        <v>68</v>
      </c>
      <c r="EL31" s="3" t="s">
        <v>31</v>
      </c>
      <c r="EM31" s="3" t="s">
        <v>32</v>
      </c>
      <c r="EO31" s="3" t="s">
        <v>33</v>
      </c>
      <c r="EQ31" s="3">
        <v>0</v>
      </c>
      <c r="ER31" s="3">
        <v>236.95</v>
      </c>
      <c r="ES31" s="3">
        <v>55.8</v>
      </c>
      <c r="ET31" s="3">
        <v>45.93</v>
      </c>
      <c r="EU31" s="3">
        <v>5.05</v>
      </c>
      <c r="EV31" s="3">
        <v>135.22</v>
      </c>
      <c r="EW31" s="3">
        <v>9.3000000000000007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224001626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43220.85</v>
      </c>
      <c r="GN31" s="3">
        <f t="shared" si="54"/>
        <v>0</v>
      </c>
      <c r="GO31" s="3">
        <f t="shared" si="55"/>
        <v>43220.85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ROW(SmtRes!A36)</f>
        <v>36</v>
      </c>
      <c r="D32" s="2">
        <f>ROW(EtalonRes!A45)</f>
        <v>45</v>
      </c>
      <c r="E32" s="2" t="s">
        <v>38</v>
      </c>
      <c r="F32" s="2" t="s">
        <v>39</v>
      </c>
      <c r="G32" s="2" t="s">
        <v>40</v>
      </c>
      <c r="H32" s="2" t="s">
        <v>26</v>
      </c>
      <c r="I32" s="2">
        <f>ROUND(2+12,9)</f>
        <v>14</v>
      </c>
      <c r="J32" s="2">
        <v>0</v>
      </c>
      <c r="K32" s="2">
        <f>ROUND(2+12,9)</f>
        <v>14</v>
      </c>
      <c r="L32" s="2"/>
      <c r="M32" s="2"/>
      <c r="N32" s="2"/>
      <c r="O32" s="2">
        <f t="shared" si="21"/>
        <v>64.12</v>
      </c>
      <c r="P32" s="2">
        <f t="shared" si="22"/>
        <v>0</v>
      </c>
      <c r="Q32" s="2">
        <f t="shared" si="23"/>
        <v>2.64</v>
      </c>
      <c r="R32" s="2">
        <f t="shared" si="24"/>
        <v>0.42</v>
      </c>
      <c r="S32" s="2">
        <f t="shared" si="25"/>
        <v>61.48</v>
      </c>
      <c r="T32" s="2">
        <f t="shared" si="26"/>
        <v>0</v>
      </c>
      <c r="U32" s="2">
        <f t="shared" si="27"/>
        <v>5.4351863999999992</v>
      </c>
      <c r="V32" s="2">
        <f t="shared" si="28"/>
        <v>0</v>
      </c>
      <c r="W32" s="2">
        <f t="shared" si="29"/>
        <v>0</v>
      </c>
      <c r="X32" s="2">
        <f t="shared" si="30"/>
        <v>55.71</v>
      </c>
      <c r="Y32" s="2">
        <f t="shared" si="31"/>
        <v>28.47</v>
      </c>
      <c r="Z32" s="2"/>
      <c r="AA32" s="2">
        <v>55929113</v>
      </c>
      <c r="AB32" s="2">
        <f t="shared" si="32"/>
        <v>4.3739999999999997</v>
      </c>
      <c r="AC32" s="2">
        <f t="shared" si="33"/>
        <v>0</v>
      </c>
      <c r="AD32" s="2">
        <f t="shared" si="34"/>
        <v>0.18</v>
      </c>
      <c r="AE32" s="2">
        <f t="shared" si="35"/>
        <v>2.8799999999999999E-2</v>
      </c>
      <c r="AF32" s="2">
        <f t="shared" si="36"/>
        <v>4.194</v>
      </c>
      <c r="AG32" s="2">
        <f t="shared" si="37"/>
        <v>0</v>
      </c>
      <c r="AH32" s="2">
        <f t="shared" si="38"/>
        <v>0.37079999999999996</v>
      </c>
      <c r="AI32" s="2">
        <f t="shared" si="39"/>
        <v>0</v>
      </c>
      <c r="AJ32" s="2">
        <f t="shared" si="40"/>
        <v>0</v>
      </c>
      <c r="AK32" s="2">
        <v>12.15</v>
      </c>
      <c r="AL32" s="2">
        <v>0</v>
      </c>
      <c r="AM32" s="2">
        <v>0.5</v>
      </c>
      <c r="AN32" s="2">
        <v>0.08</v>
      </c>
      <c r="AO32" s="2">
        <v>11.65</v>
      </c>
      <c r="AP32" s="2">
        <v>0</v>
      </c>
      <c r="AQ32" s="2">
        <v>1.03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41</v>
      </c>
      <c r="BK32" s="2"/>
      <c r="BL32" s="2"/>
      <c r="BM32" s="2">
        <v>72</v>
      </c>
      <c r="BN32" s="2">
        <v>0</v>
      </c>
      <c r="BO32" s="2" t="s">
        <v>39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1331</v>
      </c>
      <c r="CO32" s="2">
        <v>0</v>
      </c>
      <c r="CP32" s="2">
        <f t="shared" si="41"/>
        <v>64.11999999999999</v>
      </c>
      <c r="CQ32" s="2">
        <f t="shared" si="42"/>
        <v>0</v>
      </c>
      <c r="CR32" s="2">
        <f t="shared" si="43"/>
        <v>0.19</v>
      </c>
      <c r="CS32" s="2">
        <f t="shared" si="44"/>
        <v>0.03</v>
      </c>
      <c r="CT32" s="2">
        <f t="shared" si="45"/>
        <v>4.3899999999999997</v>
      </c>
      <c r="CU32" s="2">
        <f t="shared" si="46"/>
        <v>0</v>
      </c>
      <c r="CV32" s="2">
        <f t="shared" si="47"/>
        <v>0.38822759999999995</v>
      </c>
      <c r="CW32" s="2">
        <f t="shared" si="48"/>
        <v>0</v>
      </c>
      <c r="CX32" s="2">
        <f t="shared" si="49"/>
        <v>0</v>
      </c>
      <c r="CY32" s="2">
        <f t="shared" si="50"/>
        <v>55.36</v>
      </c>
      <c r="CZ32" s="2">
        <f t="shared" si="51"/>
        <v>28.29</v>
      </c>
      <c r="DA32" s="2"/>
      <c r="DB32" s="2">
        <v>9</v>
      </c>
      <c r="DC32" s="2" t="s">
        <v>3</v>
      </c>
      <c r="DD32" s="2" t="s">
        <v>28</v>
      </c>
      <c r="DE32" s="2" t="s">
        <v>29</v>
      </c>
      <c r="DF32" s="2" t="s">
        <v>29</v>
      </c>
      <c r="DG32" s="2" t="s">
        <v>29</v>
      </c>
      <c r="DH32" s="2" t="s">
        <v>3</v>
      </c>
      <c r="DI32" s="2" t="s">
        <v>29</v>
      </c>
      <c r="DJ32" s="2" t="s">
        <v>29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26</v>
      </c>
      <c r="DW32" s="2" t="s">
        <v>26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55393704</v>
      </c>
      <c r="EF32" s="2">
        <v>40</v>
      </c>
      <c r="EG32" s="2" t="s">
        <v>30</v>
      </c>
      <c r="EH32" s="2">
        <v>0</v>
      </c>
      <c r="EI32" s="2" t="s">
        <v>3</v>
      </c>
      <c r="EJ32" s="2">
        <v>2</v>
      </c>
      <c r="EK32" s="2">
        <v>72</v>
      </c>
      <c r="EL32" s="2" t="s">
        <v>42</v>
      </c>
      <c r="EM32" s="2" t="s">
        <v>43</v>
      </c>
      <c r="EN32" s="2"/>
      <c r="EO32" s="2" t="s">
        <v>33</v>
      </c>
      <c r="EP32" s="2"/>
      <c r="EQ32" s="2">
        <v>0</v>
      </c>
      <c r="ER32" s="2">
        <v>12.15</v>
      </c>
      <c r="ES32" s="2">
        <v>0</v>
      </c>
      <c r="ET32" s="2">
        <v>0.5</v>
      </c>
      <c r="EU32" s="2">
        <v>0.08</v>
      </c>
      <c r="EV32" s="2">
        <v>11.65</v>
      </c>
      <c r="EW32" s="2">
        <v>1.03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-1677673030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148.30000000000001</v>
      </c>
      <c r="GN32" s="2">
        <f t="shared" si="54"/>
        <v>0</v>
      </c>
      <c r="GO32" s="2">
        <f t="shared" si="55"/>
        <v>148.30000000000001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ROW(SmtRes!A38)</f>
        <v>38</v>
      </c>
      <c r="D33" s="3">
        <f>ROW(EtalonRes!A48)</f>
        <v>48</v>
      </c>
      <c r="E33" s="3" t="s">
        <v>38</v>
      </c>
      <c r="F33" s="3" t="s">
        <v>39</v>
      </c>
      <c r="G33" s="3" t="s">
        <v>40</v>
      </c>
      <c r="H33" s="3" t="s">
        <v>26</v>
      </c>
      <c r="I33" s="3">
        <f>ROUND(2+12,9)</f>
        <v>14</v>
      </c>
      <c r="J33" s="3">
        <v>0</v>
      </c>
      <c r="K33" s="3">
        <f>ROUND(2+12,9)</f>
        <v>14</v>
      </c>
      <c r="O33" s="3">
        <f t="shared" si="21"/>
        <v>3509.33</v>
      </c>
      <c r="P33" s="3">
        <f t="shared" si="22"/>
        <v>0</v>
      </c>
      <c r="Q33" s="3">
        <f t="shared" si="23"/>
        <v>44.93</v>
      </c>
      <c r="R33" s="3">
        <f t="shared" si="24"/>
        <v>23.67</v>
      </c>
      <c r="S33" s="3">
        <f t="shared" si="25"/>
        <v>3464.4</v>
      </c>
      <c r="T33" s="3">
        <f t="shared" si="26"/>
        <v>0</v>
      </c>
      <c r="U33" s="3">
        <f t="shared" si="27"/>
        <v>5.4351863999999992</v>
      </c>
      <c r="V33" s="3">
        <f t="shared" si="28"/>
        <v>0</v>
      </c>
      <c r="W33" s="3">
        <f t="shared" si="29"/>
        <v>0</v>
      </c>
      <c r="X33" s="3">
        <f t="shared" si="30"/>
        <v>3139.26</v>
      </c>
      <c r="Y33" s="3">
        <f t="shared" si="31"/>
        <v>1604.51</v>
      </c>
      <c r="AA33" s="3">
        <v>55929115</v>
      </c>
      <c r="AB33" s="3">
        <f t="shared" si="32"/>
        <v>4.3739999999999997</v>
      </c>
      <c r="AC33" s="3">
        <f t="shared" si="33"/>
        <v>0</v>
      </c>
      <c r="AD33" s="3">
        <f t="shared" si="34"/>
        <v>0.18</v>
      </c>
      <c r="AE33" s="3">
        <f t="shared" si="35"/>
        <v>2.8799999999999999E-2</v>
      </c>
      <c r="AF33" s="3">
        <f t="shared" si="36"/>
        <v>4.194</v>
      </c>
      <c r="AG33" s="3">
        <f t="shared" si="37"/>
        <v>0</v>
      </c>
      <c r="AH33" s="3">
        <f t="shared" si="38"/>
        <v>0.37079999999999996</v>
      </c>
      <c r="AI33" s="3">
        <f t="shared" si="39"/>
        <v>0</v>
      </c>
      <c r="AJ33" s="3">
        <f t="shared" si="40"/>
        <v>0</v>
      </c>
      <c r="AK33" s="3">
        <v>12.15</v>
      </c>
      <c r="AL33" s="3">
        <v>0</v>
      </c>
      <c r="AM33" s="3">
        <v>0.5</v>
      </c>
      <c r="AN33" s="3">
        <v>0.08</v>
      </c>
      <c r="AO33" s="3">
        <v>11.65</v>
      </c>
      <c r="AP33" s="3">
        <v>0</v>
      </c>
      <c r="AQ33" s="3">
        <v>1.03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17.02</v>
      </c>
      <c r="BC33" s="3">
        <v>1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41</v>
      </c>
      <c r="BM33" s="3">
        <v>72</v>
      </c>
      <c r="BN33" s="3">
        <v>0</v>
      </c>
      <c r="BO33" s="3" t="s">
        <v>39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1331</v>
      </c>
      <c r="CO33" s="3">
        <v>0</v>
      </c>
      <c r="CP33" s="3">
        <f t="shared" si="41"/>
        <v>3509.33</v>
      </c>
      <c r="CQ33" s="3">
        <f t="shared" si="42"/>
        <v>0</v>
      </c>
      <c r="CR33" s="3">
        <f t="shared" si="43"/>
        <v>3.23</v>
      </c>
      <c r="CS33" s="3">
        <f t="shared" si="44"/>
        <v>1.69</v>
      </c>
      <c r="CT33" s="3">
        <f t="shared" si="45"/>
        <v>247.38</v>
      </c>
      <c r="CU33" s="3">
        <f t="shared" si="46"/>
        <v>0</v>
      </c>
      <c r="CV33" s="3">
        <f t="shared" si="47"/>
        <v>0.38822759999999995</v>
      </c>
      <c r="CW33" s="3">
        <f t="shared" si="48"/>
        <v>0</v>
      </c>
      <c r="CX33" s="3">
        <f t="shared" si="49"/>
        <v>0</v>
      </c>
      <c r="CY33" s="3">
        <f t="shared" si="50"/>
        <v>3119.48</v>
      </c>
      <c r="CZ33" s="3">
        <f t="shared" si="51"/>
        <v>1594.4</v>
      </c>
      <c r="DB33" s="3">
        <v>11</v>
      </c>
      <c r="DC33" s="3" t="s">
        <v>3</v>
      </c>
      <c r="DD33" s="3" t="s">
        <v>28</v>
      </c>
      <c r="DE33" s="3" t="s">
        <v>29</v>
      </c>
      <c r="DF33" s="3" t="s">
        <v>29</v>
      </c>
      <c r="DG33" s="3" t="s">
        <v>29</v>
      </c>
      <c r="DH33" s="3" t="s">
        <v>3</v>
      </c>
      <c r="DI33" s="3" t="s">
        <v>29</v>
      </c>
      <c r="DJ33" s="3" t="s">
        <v>29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26</v>
      </c>
      <c r="DW33" s="3" t="s">
        <v>26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55393704</v>
      </c>
      <c r="EF33" s="3">
        <v>40</v>
      </c>
      <c r="EG33" s="3" t="s">
        <v>30</v>
      </c>
      <c r="EH33" s="3">
        <v>0</v>
      </c>
      <c r="EI33" s="3" t="s">
        <v>3</v>
      </c>
      <c r="EJ33" s="3">
        <v>2</v>
      </c>
      <c r="EK33" s="3">
        <v>72</v>
      </c>
      <c r="EL33" s="3" t="s">
        <v>42</v>
      </c>
      <c r="EM33" s="3" t="s">
        <v>43</v>
      </c>
      <c r="EO33" s="3" t="s">
        <v>33</v>
      </c>
      <c r="EQ33" s="3">
        <v>0</v>
      </c>
      <c r="ER33" s="3">
        <v>12.15</v>
      </c>
      <c r="ES33" s="3">
        <v>0</v>
      </c>
      <c r="ET33" s="3">
        <v>0.5</v>
      </c>
      <c r="EU33" s="3">
        <v>0.08</v>
      </c>
      <c r="EV33" s="3">
        <v>11.65</v>
      </c>
      <c r="EW33" s="3">
        <v>1.03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-1677673030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8253.1</v>
      </c>
      <c r="GN33" s="3">
        <f t="shared" si="54"/>
        <v>0</v>
      </c>
      <c r="GO33" s="3">
        <f t="shared" si="55"/>
        <v>8253.1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ROW(SmtRes!A39)</f>
        <v>39</v>
      </c>
      <c r="D34" s="2">
        <f>ROW(EtalonRes!A49)</f>
        <v>49</v>
      </c>
      <c r="E34" s="2" t="s">
        <v>44</v>
      </c>
      <c r="F34" s="2" t="s">
        <v>45</v>
      </c>
      <c r="G34" s="2" t="s">
        <v>46</v>
      </c>
      <c r="H34" s="2" t="s">
        <v>47</v>
      </c>
      <c r="I34" s="2">
        <f>ROUND(1/100,9)</f>
        <v>0.01</v>
      </c>
      <c r="J34" s="2">
        <v>0</v>
      </c>
      <c r="K34" s="2">
        <f>ROUND(1/100,9)</f>
        <v>0.01</v>
      </c>
      <c r="L34" s="2"/>
      <c r="M34" s="2"/>
      <c r="N34" s="2"/>
      <c r="O34" s="2">
        <f t="shared" si="21"/>
        <v>2.14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2.14</v>
      </c>
      <c r="T34" s="2">
        <f t="shared" si="26"/>
        <v>0</v>
      </c>
      <c r="U34" s="2">
        <f t="shared" si="27"/>
        <v>0.14699879999999999</v>
      </c>
      <c r="V34" s="2">
        <f t="shared" si="28"/>
        <v>0</v>
      </c>
      <c r="W34" s="2">
        <f t="shared" si="29"/>
        <v>0</v>
      </c>
      <c r="X34" s="2">
        <f t="shared" si="30"/>
        <v>1.93</v>
      </c>
      <c r="Y34" s="2">
        <f t="shared" si="31"/>
        <v>0.98</v>
      </c>
      <c r="Z34" s="2"/>
      <c r="AA34" s="2">
        <v>55929113</v>
      </c>
      <c r="AB34" s="2">
        <f t="shared" si="32"/>
        <v>204.14160000000001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204.14160000000001</v>
      </c>
      <c r="AG34" s="2">
        <f t="shared" si="37"/>
        <v>0</v>
      </c>
      <c r="AH34" s="2">
        <f t="shared" si="38"/>
        <v>14.04</v>
      </c>
      <c r="AI34" s="2">
        <f t="shared" si="39"/>
        <v>0</v>
      </c>
      <c r="AJ34" s="2">
        <f t="shared" si="40"/>
        <v>0</v>
      </c>
      <c r="AK34" s="2">
        <v>567.05999999999995</v>
      </c>
      <c r="AL34" s="2">
        <v>0</v>
      </c>
      <c r="AM34" s="2">
        <v>0</v>
      </c>
      <c r="AN34" s="2">
        <v>0</v>
      </c>
      <c r="AO34" s="2">
        <v>567.05999999999995</v>
      </c>
      <c r="AP34" s="2">
        <v>0</v>
      </c>
      <c r="AQ34" s="2">
        <v>39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48</v>
      </c>
      <c r="BK34" s="2"/>
      <c r="BL34" s="2"/>
      <c r="BM34" s="2">
        <v>68</v>
      </c>
      <c r="BN34" s="2">
        <v>0</v>
      </c>
      <c r="BO34" s="2" t="s">
        <v>45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1331</v>
      </c>
      <c r="CO34" s="2">
        <v>0</v>
      </c>
      <c r="CP34" s="2">
        <f t="shared" si="41"/>
        <v>2.14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213.74</v>
      </c>
      <c r="CU34" s="2">
        <f t="shared" si="46"/>
        <v>0</v>
      </c>
      <c r="CV34" s="2">
        <f t="shared" si="47"/>
        <v>14.699879999999999</v>
      </c>
      <c r="CW34" s="2">
        <f t="shared" si="48"/>
        <v>0</v>
      </c>
      <c r="CX34" s="2">
        <f t="shared" si="49"/>
        <v>0</v>
      </c>
      <c r="CY34" s="2">
        <f t="shared" si="50"/>
        <v>1.93</v>
      </c>
      <c r="CZ34" s="2">
        <f t="shared" si="51"/>
        <v>0.98</v>
      </c>
      <c r="DA34" s="2"/>
      <c r="DB34" s="2">
        <v>13</v>
      </c>
      <c r="DC34" s="2" t="s">
        <v>3</v>
      </c>
      <c r="DD34" s="2" t="s">
        <v>28</v>
      </c>
      <c r="DE34" s="2" t="s">
        <v>29</v>
      </c>
      <c r="DF34" s="2" t="s">
        <v>29</v>
      </c>
      <c r="DG34" s="2" t="s">
        <v>29</v>
      </c>
      <c r="DH34" s="2" t="s">
        <v>3</v>
      </c>
      <c r="DI34" s="2" t="s">
        <v>29</v>
      </c>
      <c r="DJ34" s="2" t="s">
        <v>29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47</v>
      </c>
      <c r="DW34" s="2" t="s">
        <v>47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30</v>
      </c>
      <c r="EH34" s="2">
        <v>0</v>
      </c>
      <c r="EI34" s="2" t="s">
        <v>3</v>
      </c>
      <c r="EJ34" s="2">
        <v>2</v>
      </c>
      <c r="EK34" s="2">
        <v>68</v>
      </c>
      <c r="EL34" s="2" t="s">
        <v>31</v>
      </c>
      <c r="EM34" s="2" t="s">
        <v>32</v>
      </c>
      <c r="EN34" s="2"/>
      <c r="EO34" s="2" t="s">
        <v>33</v>
      </c>
      <c r="EP34" s="2"/>
      <c r="EQ34" s="2">
        <v>0</v>
      </c>
      <c r="ER34" s="2">
        <v>567.05999999999995</v>
      </c>
      <c r="ES34" s="2">
        <v>0</v>
      </c>
      <c r="ET34" s="2">
        <v>0</v>
      </c>
      <c r="EU34" s="2">
        <v>0</v>
      </c>
      <c r="EV34" s="2">
        <v>567.05999999999995</v>
      </c>
      <c r="EW34" s="2">
        <v>39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-821238356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5.05</v>
      </c>
      <c r="GN34" s="2">
        <f t="shared" si="54"/>
        <v>0</v>
      </c>
      <c r="GO34" s="2">
        <f t="shared" si="55"/>
        <v>5.05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ROW(SmtRes!A40)</f>
        <v>40</v>
      </c>
      <c r="D35" s="3">
        <f>ROW(EtalonRes!A50)</f>
        <v>50</v>
      </c>
      <c r="E35" s="3" t="s">
        <v>44</v>
      </c>
      <c r="F35" s="3" t="s">
        <v>45</v>
      </c>
      <c r="G35" s="3" t="s">
        <v>46</v>
      </c>
      <c r="H35" s="3" t="s">
        <v>47</v>
      </c>
      <c r="I35" s="3">
        <f>ROUND(1/100,9)</f>
        <v>0.01</v>
      </c>
      <c r="J35" s="3">
        <v>0</v>
      </c>
      <c r="K35" s="3">
        <f>ROUND(1/100,9)</f>
        <v>0.01</v>
      </c>
      <c r="O35" s="3">
        <f t="shared" si="21"/>
        <v>120.59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120.59</v>
      </c>
      <c r="T35" s="3">
        <f t="shared" si="26"/>
        <v>0</v>
      </c>
      <c r="U35" s="3">
        <f t="shared" si="27"/>
        <v>0.14699879999999999</v>
      </c>
      <c r="V35" s="3">
        <f t="shared" si="28"/>
        <v>0</v>
      </c>
      <c r="W35" s="3">
        <f t="shared" si="29"/>
        <v>0</v>
      </c>
      <c r="X35" s="3">
        <f t="shared" si="30"/>
        <v>108.53</v>
      </c>
      <c r="Y35" s="3">
        <f t="shared" si="31"/>
        <v>55.47</v>
      </c>
      <c r="AA35" s="3">
        <v>55929115</v>
      </c>
      <c r="AB35" s="3">
        <f t="shared" si="32"/>
        <v>204.14160000000001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204.14160000000001</v>
      </c>
      <c r="AG35" s="3">
        <f t="shared" si="37"/>
        <v>0</v>
      </c>
      <c r="AH35" s="3">
        <f t="shared" si="38"/>
        <v>14.04</v>
      </c>
      <c r="AI35" s="3">
        <f t="shared" si="39"/>
        <v>0</v>
      </c>
      <c r="AJ35" s="3">
        <f t="shared" si="40"/>
        <v>0</v>
      </c>
      <c r="AK35" s="3">
        <v>567.05999999999995</v>
      </c>
      <c r="AL35" s="3">
        <v>0</v>
      </c>
      <c r="AM35" s="3">
        <v>0</v>
      </c>
      <c r="AN35" s="3">
        <v>0</v>
      </c>
      <c r="AO35" s="3">
        <v>567.05999999999995</v>
      </c>
      <c r="AP35" s="3">
        <v>0</v>
      </c>
      <c r="AQ35" s="3">
        <v>39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1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48</v>
      </c>
      <c r="BM35" s="3">
        <v>68</v>
      </c>
      <c r="BN35" s="3">
        <v>0</v>
      </c>
      <c r="BO35" s="3" t="s">
        <v>45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1331</v>
      </c>
      <c r="CO35" s="3">
        <v>0</v>
      </c>
      <c r="CP35" s="3">
        <f t="shared" si="41"/>
        <v>120.59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12044.25</v>
      </c>
      <c r="CU35" s="3">
        <f t="shared" si="46"/>
        <v>0</v>
      </c>
      <c r="CV35" s="3">
        <f t="shared" si="47"/>
        <v>14.699879999999999</v>
      </c>
      <c r="CW35" s="3">
        <f t="shared" si="48"/>
        <v>0</v>
      </c>
      <c r="CX35" s="3">
        <f t="shared" si="49"/>
        <v>0</v>
      </c>
      <c r="CY35" s="3">
        <f t="shared" si="50"/>
        <v>108.53</v>
      </c>
      <c r="CZ35" s="3">
        <f t="shared" si="51"/>
        <v>55.47</v>
      </c>
      <c r="DB35" s="3">
        <v>15</v>
      </c>
      <c r="DC35" s="3" t="s">
        <v>3</v>
      </c>
      <c r="DD35" s="3" t="s">
        <v>28</v>
      </c>
      <c r="DE35" s="3" t="s">
        <v>29</v>
      </c>
      <c r="DF35" s="3" t="s">
        <v>29</v>
      </c>
      <c r="DG35" s="3" t="s">
        <v>29</v>
      </c>
      <c r="DH35" s="3" t="s">
        <v>3</v>
      </c>
      <c r="DI35" s="3" t="s">
        <v>29</v>
      </c>
      <c r="DJ35" s="3" t="s">
        <v>29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47</v>
      </c>
      <c r="DW35" s="3" t="s">
        <v>47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30</v>
      </c>
      <c r="EH35" s="3">
        <v>0</v>
      </c>
      <c r="EI35" s="3" t="s">
        <v>3</v>
      </c>
      <c r="EJ35" s="3">
        <v>2</v>
      </c>
      <c r="EK35" s="3">
        <v>68</v>
      </c>
      <c r="EL35" s="3" t="s">
        <v>31</v>
      </c>
      <c r="EM35" s="3" t="s">
        <v>32</v>
      </c>
      <c r="EO35" s="3" t="s">
        <v>33</v>
      </c>
      <c r="EQ35" s="3">
        <v>0</v>
      </c>
      <c r="ER35" s="3">
        <v>567.05999999999995</v>
      </c>
      <c r="ES35" s="3">
        <v>0</v>
      </c>
      <c r="ET35" s="3">
        <v>0</v>
      </c>
      <c r="EU35" s="3">
        <v>0</v>
      </c>
      <c r="EV35" s="3">
        <v>567.05999999999995</v>
      </c>
      <c r="EW35" s="3">
        <v>39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-821238356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284.58999999999997</v>
      </c>
      <c r="GN35" s="3">
        <f t="shared" si="54"/>
        <v>0</v>
      </c>
      <c r="GO35" s="3">
        <f t="shared" si="55"/>
        <v>284.58999999999997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ROW(SmtRes!A53)</f>
        <v>53</v>
      </c>
      <c r="D36" s="2">
        <f>ROW(EtalonRes!A66)</f>
        <v>66</v>
      </c>
      <c r="E36" s="2" t="s">
        <v>49</v>
      </c>
      <c r="F36" s="2" t="s">
        <v>35</v>
      </c>
      <c r="G36" s="2" t="s">
        <v>50</v>
      </c>
      <c r="H36" s="2" t="s">
        <v>26</v>
      </c>
      <c r="I36" s="2">
        <f>ROUND(1+3,9)</f>
        <v>4</v>
      </c>
      <c r="J36" s="2">
        <v>0</v>
      </c>
      <c r="K36" s="2">
        <f>ROUND(1+3,9)</f>
        <v>4</v>
      </c>
      <c r="L36" s="2"/>
      <c r="M36" s="2"/>
      <c r="N36" s="2"/>
      <c r="O36" s="2">
        <f t="shared" si="21"/>
        <v>273.12</v>
      </c>
      <c r="P36" s="2">
        <f t="shared" si="22"/>
        <v>0</v>
      </c>
      <c r="Q36" s="2">
        <f t="shared" si="23"/>
        <v>69.25</v>
      </c>
      <c r="R36" s="2">
        <f t="shared" si="24"/>
        <v>7.61</v>
      </c>
      <c r="S36" s="2">
        <f t="shared" si="25"/>
        <v>203.87</v>
      </c>
      <c r="T36" s="2">
        <f t="shared" si="26"/>
        <v>0</v>
      </c>
      <c r="U36" s="2">
        <f t="shared" si="27"/>
        <v>14.021423999999998</v>
      </c>
      <c r="V36" s="2">
        <f t="shared" si="28"/>
        <v>0</v>
      </c>
      <c r="W36" s="2">
        <f t="shared" si="29"/>
        <v>0</v>
      </c>
      <c r="X36" s="2">
        <f t="shared" si="30"/>
        <v>190.33</v>
      </c>
      <c r="Y36" s="2">
        <f t="shared" si="31"/>
        <v>97.28</v>
      </c>
      <c r="Z36" s="2"/>
      <c r="AA36" s="2">
        <v>55929113</v>
      </c>
      <c r="AB36" s="2">
        <f t="shared" si="32"/>
        <v>65.213999999999999</v>
      </c>
      <c r="AC36" s="2">
        <f t="shared" si="33"/>
        <v>0</v>
      </c>
      <c r="AD36" s="2">
        <f t="shared" si="34"/>
        <v>16.534800000000001</v>
      </c>
      <c r="AE36" s="2">
        <f t="shared" si="35"/>
        <v>1.8180000000000001</v>
      </c>
      <c r="AF36" s="2">
        <f t="shared" si="36"/>
        <v>48.679200000000002</v>
      </c>
      <c r="AG36" s="2">
        <f t="shared" si="37"/>
        <v>0</v>
      </c>
      <c r="AH36" s="2">
        <f t="shared" si="38"/>
        <v>3.3479999999999999</v>
      </c>
      <c r="AI36" s="2">
        <f t="shared" si="39"/>
        <v>0</v>
      </c>
      <c r="AJ36" s="2">
        <f t="shared" si="40"/>
        <v>0</v>
      </c>
      <c r="AK36" s="2">
        <v>236.95</v>
      </c>
      <c r="AL36" s="2">
        <v>55.8</v>
      </c>
      <c r="AM36" s="2">
        <v>45.93</v>
      </c>
      <c r="AN36" s="2">
        <v>5.05</v>
      </c>
      <c r="AO36" s="2">
        <v>135.22</v>
      </c>
      <c r="AP36" s="2">
        <v>0</v>
      </c>
      <c r="AQ36" s="2">
        <v>9.3000000000000007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37</v>
      </c>
      <c r="BK36" s="2"/>
      <c r="BL36" s="2"/>
      <c r="BM36" s="2">
        <v>68</v>
      </c>
      <c r="BN36" s="2">
        <v>0</v>
      </c>
      <c r="BO36" s="2" t="s">
        <v>35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1331</v>
      </c>
      <c r="CO36" s="2">
        <v>0</v>
      </c>
      <c r="CP36" s="2">
        <f t="shared" si="41"/>
        <v>273.12</v>
      </c>
      <c r="CQ36" s="2">
        <f t="shared" si="42"/>
        <v>0</v>
      </c>
      <c r="CR36" s="2">
        <f t="shared" si="43"/>
        <v>17.309999999999999</v>
      </c>
      <c r="CS36" s="2">
        <f t="shared" si="44"/>
        <v>1.9</v>
      </c>
      <c r="CT36" s="2">
        <f t="shared" si="45"/>
        <v>50.97</v>
      </c>
      <c r="CU36" s="2">
        <f t="shared" si="46"/>
        <v>0</v>
      </c>
      <c r="CV36" s="2">
        <f t="shared" si="47"/>
        <v>3.5053559999999995</v>
      </c>
      <c r="CW36" s="2">
        <f t="shared" si="48"/>
        <v>0</v>
      </c>
      <c r="CX36" s="2">
        <f t="shared" si="49"/>
        <v>0</v>
      </c>
      <c r="CY36" s="2">
        <f t="shared" si="50"/>
        <v>185.19</v>
      </c>
      <c r="CZ36" s="2">
        <f t="shared" si="51"/>
        <v>94.65</v>
      </c>
      <c r="DA36" s="2"/>
      <c r="DB36" s="2">
        <v>17</v>
      </c>
      <c r="DC36" s="2" t="s">
        <v>3</v>
      </c>
      <c r="DD36" s="2" t="s">
        <v>28</v>
      </c>
      <c r="DE36" s="2" t="s">
        <v>29</v>
      </c>
      <c r="DF36" s="2" t="s">
        <v>29</v>
      </c>
      <c r="DG36" s="2" t="s">
        <v>29</v>
      </c>
      <c r="DH36" s="2" t="s">
        <v>3</v>
      </c>
      <c r="DI36" s="2" t="s">
        <v>29</v>
      </c>
      <c r="DJ36" s="2" t="s">
        <v>29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26</v>
      </c>
      <c r="DW36" s="2" t="s">
        <v>26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30</v>
      </c>
      <c r="EH36" s="2">
        <v>0</v>
      </c>
      <c r="EI36" s="2" t="s">
        <v>3</v>
      </c>
      <c r="EJ36" s="2">
        <v>2</v>
      </c>
      <c r="EK36" s="2">
        <v>68</v>
      </c>
      <c r="EL36" s="2" t="s">
        <v>31</v>
      </c>
      <c r="EM36" s="2" t="s">
        <v>32</v>
      </c>
      <c r="EN36" s="2"/>
      <c r="EO36" s="2" t="s">
        <v>33</v>
      </c>
      <c r="EP36" s="2"/>
      <c r="EQ36" s="2">
        <v>0</v>
      </c>
      <c r="ER36" s="2">
        <v>236.95</v>
      </c>
      <c r="ES36" s="2">
        <v>55.8</v>
      </c>
      <c r="ET36" s="2">
        <v>45.93</v>
      </c>
      <c r="EU36" s="2">
        <v>5.05</v>
      </c>
      <c r="EV36" s="2">
        <v>135.22</v>
      </c>
      <c r="EW36" s="2">
        <v>9.3000000000000007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-1252701960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560.73</v>
      </c>
      <c r="GN36" s="2">
        <f t="shared" si="54"/>
        <v>0</v>
      </c>
      <c r="GO36" s="2">
        <f t="shared" si="55"/>
        <v>560.73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ROW(SmtRes!A66)</f>
        <v>66</v>
      </c>
      <c r="D37" s="3">
        <f>ROW(EtalonRes!A82)</f>
        <v>82</v>
      </c>
      <c r="E37" s="3" t="s">
        <v>49</v>
      </c>
      <c r="F37" s="3" t="s">
        <v>35</v>
      </c>
      <c r="G37" s="3" t="s">
        <v>50</v>
      </c>
      <c r="H37" s="3" t="s">
        <v>26</v>
      </c>
      <c r="I37" s="3">
        <f>ROUND(1+3,9)</f>
        <v>4</v>
      </c>
      <c r="J37" s="3">
        <v>0</v>
      </c>
      <c r="K37" s="3">
        <f>ROUND(1+3,9)</f>
        <v>4</v>
      </c>
      <c r="O37" s="3">
        <f t="shared" si="21"/>
        <v>12607.15</v>
      </c>
      <c r="P37" s="3">
        <f t="shared" si="22"/>
        <v>0</v>
      </c>
      <c r="Q37" s="3">
        <f t="shared" si="23"/>
        <v>1119.08</v>
      </c>
      <c r="R37" s="3">
        <f t="shared" si="24"/>
        <v>428.82</v>
      </c>
      <c r="S37" s="3">
        <f t="shared" si="25"/>
        <v>11488.07</v>
      </c>
      <c r="T37" s="3">
        <f t="shared" si="26"/>
        <v>0</v>
      </c>
      <c r="U37" s="3">
        <f t="shared" si="27"/>
        <v>14.021423999999998</v>
      </c>
      <c r="V37" s="3">
        <f t="shared" si="28"/>
        <v>0</v>
      </c>
      <c r="W37" s="3">
        <f t="shared" si="29"/>
        <v>0</v>
      </c>
      <c r="X37" s="3">
        <f t="shared" si="30"/>
        <v>10725.2</v>
      </c>
      <c r="Y37" s="3">
        <f t="shared" si="31"/>
        <v>5481.77</v>
      </c>
      <c r="AA37" s="3">
        <v>55929115</v>
      </c>
      <c r="AB37" s="3">
        <f t="shared" si="32"/>
        <v>65.213999999999999</v>
      </c>
      <c r="AC37" s="3">
        <f t="shared" si="33"/>
        <v>0</v>
      </c>
      <c r="AD37" s="3">
        <f t="shared" si="34"/>
        <v>16.534800000000001</v>
      </c>
      <c r="AE37" s="3">
        <f t="shared" si="35"/>
        <v>1.8180000000000001</v>
      </c>
      <c r="AF37" s="3">
        <f t="shared" si="36"/>
        <v>48.679200000000002</v>
      </c>
      <c r="AG37" s="3">
        <f t="shared" si="37"/>
        <v>0</v>
      </c>
      <c r="AH37" s="3">
        <f t="shared" si="38"/>
        <v>3.3479999999999999</v>
      </c>
      <c r="AI37" s="3">
        <f t="shared" si="39"/>
        <v>0</v>
      </c>
      <c r="AJ37" s="3">
        <f t="shared" si="40"/>
        <v>0</v>
      </c>
      <c r="AK37" s="3">
        <v>236.95</v>
      </c>
      <c r="AL37" s="3">
        <v>55.8</v>
      </c>
      <c r="AM37" s="3">
        <v>45.93</v>
      </c>
      <c r="AN37" s="3">
        <v>5.05</v>
      </c>
      <c r="AO37" s="3">
        <v>135.22</v>
      </c>
      <c r="AP37" s="3">
        <v>0</v>
      </c>
      <c r="AQ37" s="3">
        <v>9.3000000000000007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16.16</v>
      </c>
      <c r="BC37" s="3">
        <v>10.51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37</v>
      </c>
      <c r="BM37" s="3">
        <v>68</v>
      </c>
      <c r="BN37" s="3">
        <v>0</v>
      </c>
      <c r="BO37" s="3" t="s">
        <v>35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1331</v>
      </c>
      <c r="CO37" s="3">
        <v>0</v>
      </c>
      <c r="CP37" s="3">
        <f t="shared" si="41"/>
        <v>12607.15</v>
      </c>
      <c r="CQ37" s="3">
        <f t="shared" si="42"/>
        <v>0</v>
      </c>
      <c r="CR37" s="3">
        <f t="shared" si="43"/>
        <v>279.73</v>
      </c>
      <c r="CS37" s="3">
        <f t="shared" si="44"/>
        <v>107.07</v>
      </c>
      <c r="CT37" s="3">
        <f t="shared" si="45"/>
        <v>2872.16</v>
      </c>
      <c r="CU37" s="3">
        <f t="shared" si="46"/>
        <v>0</v>
      </c>
      <c r="CV37" s="3">
        <f t="shared" si="47"/>
        <v>3.5053559999999995</v>
      </c>
      <c r="CW37" s="3">
        <f t="shared" si="48"/>
        <v>0</v>
      </c>
      <c r="CX37" s="3">
        <f t="shared" si="49"/>
        <v>0</v>
      </c>
      <c r="CY37" s="3">
        <f t="shared" si="50"/>
        <v>10435.629999999999</v>
      </c>
      <c r="CZ37" s="3">
        <f t="shared" si="51"/>
        <v>5333.76</v>
      </c>
      <c r="DB37" s="3">
        <v>19</v>
      </c>
      <c r="DC37" s="3" t="s">
        <v>3</v>
      </c>
      <c r="DD37" s="3" t="s">
        <v>28</v>
      </c>
      <c r="DE37" s="3" t="s">
        <v>29</v>
      </c>
      <c r="DF37" s="3" t="s">
        <v>29</v>
      </c>
      <c r="DG37" s="3" t="s">
        <v>29</v>
      </c>
      <c r="DH37" s="3" t="s">
        <v>3</v>
      </c>
      <c r="DI37" s="3" t="s">
        <v>29</v>
      </c>
      <c r="DJ37" s="3" t="s">
        <v>29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26</v>
      </c>
      <c r="DW37" s="3" t="s">
        <v>26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30</v>
      </c>
      <c r="EH37" s="3">
        <v>0</v>
      </c>
      <c r="EI37" s="3" t="s">
        <v>3</v>
      </c>
      <c r="EJ37" s="3">
        <v>2</v>
      </c>
      <c r="EK37" s="3">
        <v>68</v>
      </c>
      <c r="EL37" s="3" t="s">
        <v>31</v>
      </c>
      <c r="EM37" s="3" t="s">
        <v>32</v>
      </c>
      <c r="EO37" s="3" t="s">
        <v>33</v>
      </c>
      <c r="EQ37" s="3">
        <v>0</v>
      </c>
      <c r="ER37" s="3">
        <v>236.95</v>
      </c>
      <c r="ES37" s="3">
        <v>55.8</v>
      </c>
      <c r="ET37" s="3">
        <v>45.93</v>
      </c>
      <c r="EU37" s="3">
        <v>5.05</v>
      </c>
      <c r="EV37" s="3">
        <v>135.22</v>
      </c>
      <c r="EW37" s="3">
        <v>9.3000000000000007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-1252701960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28814.12</v>
      </c>
      <c r="GN37" s="3">
        <f t="shared" si="54"/>
        <v>0</v>
      </c>
      <c r="GO37" s="3">
        <f t="shared" si="55"/>
        <v>28814.12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ROW(SmtRes!A72)</f>
        <v>72</v>
      </c>
      <c r="D38" s="2">
        <f>ROW(EtalonRes!A89)</f>
        <v>89</v>
      </c>
      <c r="E38" s="2" t="s">
        <v>51</v>
      </c>
      <c r="F38" s="2" t="s">
        <v>52</v>
      </c>
      <c r="G38" s="2" t="s">
        <v>53</v>
      </c>
      <c r="H38" s="2" t="s">
        <v>26</v>
      </c>
      <c r="I38" s="2">
        <v>3</v>
      </c>
      <c r="J38" s="2">
        <v>0</v>
      </c>
      <c r="K38" s="2">
        <v>3</v>
      </c>
      <c r="L38" s="2"/>
      <c r="M38" s="2"/>
      <c r="N38" s="2"/>
      <c r="O38" s="2">
        <f t="shared" si="21"/>
        <v>44.71</v>
      </c>
      <c r="P38" s="2">
        <f t="shared" si="22"/>
        <v>0</v>
      </c>
      <c r="Q38" s="2">
        <f t="shared" si="23"/>
        <v>2.78</v>
      </c>
      <c r="R38" s="2">
        <f t="shared" si="24"/>
        <v>0</v>
      </c>
      <c r="S38" s="2">
        <f t="shared" si="25"/>
        <v>41.93</v>
      </c>
      <c r="T38" s="2">
        <f t="shared" si="26"/>
        <v>0</v>
      </c>
      <c r="U38" s="2">
        <f t="shared" si="27"/>
        <v>2.1549131999999998</v>
      </c>
      <c r="V38" s="2">
        <f t="shared" si="28"/>
        <v>0</v>
      </c>
      <c r="W38" s="2">
        <f t="shared" si="29"/>
        <v>0</v>
      </c>
      <c r="X38" s="2">
        <f t="shared" si="30"/>
        <v>37.74</v>
      </c>
      <c r="Y38" s="2">
        <f t="shared" si="31"/>
        <v>19.29</v>
      </c>
      <c r="Z38" s="2"/>
      <c r="AA38" s="2">
        <v>55929113</v>
      </c>
      <c r="AB38" s="2">
        <f t="shared" si="32"/>
        <v>13.968</v>
      </c>
      <c r="AC38" s="2">
        <f t="shared" si="33"/>
        <v>0</v>
      </c>
      <c r="AD38" s="2">
        <f t="shared" si="34"/>
        <v>0.86760000000000004</v>
      </c>
      <c r="AE38" s="2">
        <f t="shared" si="35"/>
        <v>0</v>
      </c>
      <c r="AF38" s="2">
        <f t="shared" si="36"/>
        <v>13.1004</v>
      </c>
      <c r="AG38" s="2">
        <f t="shared" si="37"/>
        <v>0</v>
      </c>
      <c r="AH38" s="2">
        <f t="shared" si="38"/>
        <v>0.67320000000000002</v>
      </c>
      <c r="AI38" s="2">
        <f t="shared" si="39"/>
        <v>0</v>
      </c>
      <c r="AJ38" s="2">
        <f t="shared" si="40"/>
        <v>0</v>
      </c>
      <c r="AK38" s="2">
        <v>40.17</v>
      </c>
      <c r="AL38" s="2">
        <v>1.37</v>
      </c>
      <c r="AM38" s="2">
        <v>2.41</v>
      </c>
      <c r="AN38" s="2">
        <v>0</v>
      </c>
      <c r="AO38" s="2">
        <v>36.39</v>
      </c>
      <c r="AP38" s="2">
        <v>0</v>
      </c>
      <c r="AQ38" s="2">
        <v>1.87</v>
      </c>
      <c r="AR38" s="2">
        <v>0</v>
      </c>
      <c r="AS38" s="2">
        <v>0</v>
      </c>
      <c r="AT38" s="2">
        <v>90</v>
      </c>
      <c r="AU38" s="2">
        <v>46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54</v>
      </c>
      <c r="BK38" s="2"/>
      <c r="BL38" s="2"/>
      <c r="BM38" s="2">
        <v>71</v>
      </c>
      <c r="BN38" s="2">
        <v>0</v>
      </c>
      <c r="BO38" s="2" t="s">
        <v>52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1331</v>
      </c>
      <c r="CO38" s="2">
        <v>0</v>
      </c>
      <c r="CP38" s="2">
        <f t="shared" si="41"/>
        <v>44.71</v>
      </c>
      <c r="CQ38" s="2">
        <f t="shared" si="42"/>
        <v>0</v>
      </c>
      <c r="CR38" s="2">
        <f t="shared" si="43"/>
        <v>0.93</v>
      </c>
      <c r="CS38" s="2">
        <f t="shared" si="44"/>
        <v>0</v>
      </c>
      <c r="CT38" s="2">
        <f t="shared" si="45"/>
        <v>13.98</v>
      </c>
      <c r="CU38" s="2">
        <f t="shared" si="46"/>
        <v>0</v>
      </c>
      <c r="CV38" s="2">
        <f t="shared" si="47"/>
        <v>0.71830439999999995</v>
      </c>
      <c r="CW38" s="2">
        <f t="shared" si="48"/>
        <v>0</v>
      </c>
      <c r="CX38" s="2">
        <f t="shared" si="49"/>
        <v>0</v>
      </c>
      <c r="CY38" s="2">
        <f t="shared" si="50"/>
        <v>37.74</v>
      </c>
      <c r="CZ38" s="2">
        <f t="shared" si="51"/>
        <v>19.29</v>
      </c>
      <c r="DA38" s="2"/>
      <c r="DB38" s="2">
        <v>21</v>
      </c>
      <c r="DC38" s="2" t="s">
        <v>3</v>
      </c>
      <c r="DD38" s="2" t="s">
        <v>28</v>
      </c>
      <c r="DE38" s="2" t="s">
        <v>29</v>
      </c>
      <c r="DF38" s="2" t="s">
        <v>29</v>
      </c>
      <c r="DG38" s="2" t="s">
        <v>29</v>
      </c>
      <c r="DH38" s="2" t="s">
        <v>3</v>
      </c>
      <c r="DI38" s="2" t="s">
        <v>29</v>
      </c>
      <c r="DJ38" s="2" t="s">
        <v>29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26</v>
      </c>
      <c r="DW38" s="2" t="s">
        <v>26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55393703</v>
      </c>
      <c r="EF38" s="2">
        <v>40</v>
      </c>
      <c r="EG38" s="2" t="s">
        <v>30</v>
      </c>
      <c r="EH38" s="2">
        <v>0</v>
      </c>
      <c r="EI38" s="2" t="s">
        <v>3</v>
      </c>
      <c r="EJ38" s="2">
        <v>2</v>
      </c>
      <c r="EK38" s="2">
        <v>71</v>
      </c>
      <c r="EL38" s="2" t="s">
        <v>55</v>
      </c>
      <c r="EM38" s="2" t="s">
        <v>56</v>
      </c>
      <c r="EN38" s="2"/>
      <c r="EO38" s="2" t="s">
        <v>33</v>
      </c>
      <c r="EP38" s="2"/>
      <c r="EQ38" s="2">
        <v>0</v>
      </c>
      <c r="ER38" s="2">
        <v>40.17</v>
      </c>
      <c r="ES38" s="2">
        <v>1.37</v>
      </c>
      <c r="ET38" s="2">
        <v>2.41</v>
      </c>
      <c r="EU38" s="2">
        <v>0</v>
      </c>
      <c r="EV38" s="2">
        <v>36.39</v>
      </c>
      <c r="EW38" s="2">
        <v>1.87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2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-746104756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101.74</v>
      </c>
      <c r="GN38" s="2">
        <f t="shared" si="54"/>
        <v>0</v>
      </c>
      <c r="GO38" s="2">
        <f t="shared" si="55"/>
        <v>101.74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ROW(SmtRes!A78)</f>
        <v>78</v>
      </c>
      <c r="D39" s="3">
        <f>ROW(EtalonRes!A96)</f>
        <v>96</v>
      </c>
      <c r="E39" s="3" t="s">
        <v>51</v>
      </c>
      <c r="F39" s="3" t="s">
        <v>52</v>
      </c>
      <c r="G39" s="3" t="s">
        <v>53</v>
      </c>
      <c r="H39" s="3" t="s">
        <v>26</v>
      </c>
      <c r="I39" s="3">
        <v>3</v>
      </c>
      <c r="J39" s="3">
        <v>0</v>
      </c>
      <c r="K39" s="3">
        <v>3</v>
      </c>
      <c r="O39" s="3">
        <f t="shared" si="21"/>
        <v>2388.75</v>
      </c>
      <c r="P39" s="3">
        <f t="shared" si="22"/>
        <v>0</v>
      </c>
      <c r="Q39" s="3">
        <f t="shared" si="23"/>
        <v>25.99</v>
      </c>
      <c r="R39" s="3">
        <f t="shared" si="24"/>
        <v>0</v>
      </c>
      <c r="S39" s="3">
        <f t="shared" si="25"/>
        <v>2362.7600000000002</v>
      </c>
      <c r="T39" s="3">
        <f t="shared" si="26"/>
        <v>0</v>
      </c>
      <c r="U39" s="3">
        <f t="shared" si="27"/>
        <v>2.1549131999999998</v>
      </c>
      <c r="V39" s="3">
        <f t="shared" si="28"/>
        <v>0</v>
      </c>
      <c r="W39" s="3">
        <f t="shared" si="29"/>
        <v>0</v>
      </c>
      <c r="X39" s="3">
        <f t="shared" si="30"/>
        <v>2126.48</v>
      </c>
      <c r="Y39" s="3">
        <f t="shared" si="31"/>
        <v>1086.8699999999999</v>
      </c>
      <c r="AA39" s="3">
        <v>55929115</v>
      </c>
      <c r="AB39" s="3">
        <f t="shared" si="32"/>
        <v>13.968</v>
      </c>
      <c r="AC39" s="3">
        <f t="shared" si="33"/>
        <v>0</v>
      </c>
      <c r="AD39" s="3">
        <f t="shared" si="34"/>
        <v>0.86760000000000004</v>
      </c>
      <c r="AE39" s="3">
        <f t="shared" si="35"/>
        <v>0</v>
      </c>
      <c r="AF39" s="3">
        <f t="shared" si="36"/>
        <v>13.1004</v>
      </c>
      <c r="AG39" s="3">
        <f t="shared" si="37"/>
        <v>0</v>
      </c>
      <c r="AH39" s="3">
        <f t="shared" si="38"/>
        <v>0.67320000000000002</v>
      </c>
      <c r="AI39" s="3">
        <f t="shared" si="39"/>
        <v>0</v>
      </c>
      <c r="AJ39" s="3">
        <f t="shared" si="40"/>
        <v>0</v>
      </c>
      <c r="AK39" s="3">
        <v>40.17</v>
      </c>
      <c r="AL39" s="3">
        <v>1.37</v>
      </c>
      <c r="AM39" s="3">
        <v>2.41</v>
      </c>
      <c r="AN39" s="3">
        <v>0</v>
      </c>
      <c r="AO39" s="3">
        <v>36.39</v>
      </c>
      <c r="AP39" s="3">
        <v>0</v>
      </c>
      <c r="AQ39" s="3">
        <v>1.87</v>
      </c>
      <c r="AR39" s="3">
        <v>0</v>
      </c>
      <c r="AS39" s="3">
        <v>0</v>
      </c>
      <c r="AT39" s="3">
        <v>90</v>
      </c>
      <c r="AU39" s="3">
        <v>46</v>
      </c>
      <c r="AV39" s="3">
        <v>1.0669999999999999</v>
      </c>
      <c r="AW39" s="3">
        <v>1.081</v>
      </c>
      <c r="AZ39" s="3">
        <v>1</v>
      </c>
      <c r="BA39" s="3">
        <v>56.35</v>
      </c>
      <c r="BB39" s="3">
        <v>9.35</v>
      </c>
      <c r="BC39" s="3">
        <v>15.35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54</v>
      </c>
      <c r="BM39" s="3">
        <v>71</v>
      </c>
      <c r="BN39" s="3">
        <v>0</v>
      </c>
      <c r="BO39" s="3" t="s">
        <v>52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1331</v>
      </c>
      <c r="CO39" s="3">
        <v>0</v>
      </c>
      <c r="CP39" s="3">
        <f t="shared" si="41"/>
        <v>2388.75</v>
      </c>
      <c r="CQ39" s="3">
        <f t="shared" si="42"/>
        <v>0</v>
      </c>
      <c r="CR39" s="3">
        <f t="shared" si="43"/>
        <v>8.6999999999999993</v>
      </c>
      <c r="CS39" s="3">
        <f t="shared" si="44"/>
        <v>0</v>
      </c>
      <c r="CT39" s="3">
        <f t="shared" si="45"/>
        <v>787.77</v>
      </c>
      <c r="CU39" s="3">
        <f t="shared" si="46"/>
        <v>0</v>
      </c>
      <c r="CV39" s="3">
        <f t="shared" si="47"/>
        <v>0.71830439999999995</v>
      </c>
      <c r="CW39" s="3">
        <f t="shared" si="48"/>
        <v>0</v>
      </c>
      <c r="CX39" s="3">
        <f t="shared" si="49"/>
        <v>0</v>
      </c>
      <c r="CY39" s="3">
        <f t="shared" si="50"/>
        <v>2126.48</v>
      </c>
      <c r="CZ39" s="3">
        <f t="shared" si="51"/>
        <v>1086.8699999999999</v>
      </c>
      <c r="DB39" s="3">
        <v>23</v>
      </c>
      <c r="DC39" s="3" t="s">
        <v>3</v>
      </c>
      <c r="DD39" s="3" t="s">
        <v>28</v>
      </c>
      <c r="DE39" s="3" t="s">
        <v>29</v>
      </c>
      <c r="DF39" s="3" t="s">
        <v>29</v>
      </c>
      <c r="DG39" s="3" t="s">
        <v>29</v>
      </c>
      <c r="DH39" s="3" t="s">
        <v>3</v>
      </c>
      <c r="DI39" s="3" t="s">
        <v>29</v>
      </c>
      <c r="DJ39" s="3" t="s">
        <v>29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26</v>
      </c>
      <c r="DW39" s="3" t="s">
        <v>26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55393703</v>
      </c>
      <c r="EF39" s="3">
        <v>40</v>
      </c>
      <c r="EG39" s="3" t="s">
        <v>30</v>
      </c>
      <c r="EH39" s="3">
        <v>0</v>
      </c>
      <c r="EI39" s="3" t="s">
        <v>3</v>
      </c>
      <c r="EJ39" s="3">
        <v>2</v>
      </c>
      <c r="EK39" s="3">
        <v>71</v>
      </c>
      <c r="EL39" s="3" t="s">
        <v>55</v>
      </c>
      <c r="EM39" s="3" t="s">
        <v>56</v>
      </c>
      <c r="EO39" s="3" t="s">
        <v>33</v>
      </c>
      <c r="EQ39" s="3">
        <v>0</v>
      </c>
      <c r="ER39" s="3">
        <v>40.17</v>
      </c>
      <c r="ES39" s="3">
        <v>1.37</v>
      </c>
      <c r="ET39" s="3">
        <v>2.41</v>
      </c>
      <c r="EU39" s="3">
        <v>0</v>
      </c>
      <c r="EV39" s="3">
        <v>36.39</v>
      </c>
      <c r="EW39" s="3">
        <v>1.87</v>
      </c>
      <c r="EX39" s="3">
        <v>0</v>
      </c>
      <c r="EY39" s="3">
        <v>0</v>
      </c>
      <c r="FQ39" s="3">
        <v>0</v>
      </c>
      <c r="FR39" s="3">
        <v>0</v>
      </c>
      <c r="FS39" s="3">
        <v>2</v>
      </c>
      <c r="FX39" s="3">
        <v>90</v>
      </c>
      <c r="FY39" s="3">
        <v>46</v>
      </c>
      <c r="GA39" s="3" t="s">
        <v>3</v>
      </c>
      <c r="GD39" s="3">
        <v>1</v>
      </c>
      <c r="GF39" s="3">
        <v>-746104756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5602.1</v>
      </c>
      <c r="GN39" s="3">
        <f t="shared" si="54"/>
        <v>0</v>
      </c>
      <c r="GO39" s="3">
        <f t="shared" si="55"/>
        <v>5602.1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ROW(SmtRes!A83)</f>
        <v>83</v>
      </c>
      <c r="D40" s="2">
        <f>ROW(EtalonRes!A102)</f>
        <v>102</v>
      </c>
      <c r="E40" s="2" t="s">
        <v>57</v>
      </c>
      <c r="F40" s="2" t="s">
        <v>58</v>
      </c>
      <c r="G40" s="2" t="s">
        <v>59</v>
      </c>
      <c r="H40" s="2" t="s">
        <v>26</v>
      </c>
      <c r="I40" s="2">
        <f>ROUND(1+4,9)</f>
        <v>5</v>
      </c>
      <c r="J40" s="2">
        <v>0</v>
      </c>
      <c r="K40" s="2">
        <f>ROUND(1+4,9)</f>
        <v>5</v>
      </c>
      <c r="L40" s="2"/>
      <c r="M40" s="2"/>
      <c r="N40" s="2"/>
      <c r="O40" s="2">
        <f t="shared" si="21"/>
        <v>401.51</v>
      </c>
      <c r="P40" s="2">
        <f t="shared" si="22"/>
        <v>0</v>
      </c>
      <c r="Q40" s="2">
        <f t="shared" si="23"/>
        <v>119.18</v>
      </c>
      <c r="R40" s="2">
        <f t="shared" si="24"/>
        <v>12.83</v>
      </c>
      <c r="S40" s="2">
        <f t="shared" si="25"/>
        <v>282.33</v>
      </c>
      <c r="T40" s="2">
        <f t="shared" si="26"/>
        <v>0</v>
      </c>
      <c r="U40" s="2">
        <f t="shared" si="27"/>
        <v>25.253639999999994</v>
      </c>
      <c r="V40" s="2">
        <f t="shared" si="28"/>
        <v>0</v>
      </c>
      <c r="W40" s="2">
        <f t="shared" si="29"/>
        <v>0</v>
      </c>
      <c r="X40" s="2">
        <f t="shared" si="30"/>
        <v>265.64</v>
      </c>
      <c r="Y40" s="2">
        <f t="shared" si="31"/>
        <v>135.77000000000001</v>
      </c>
      <c r="Z40" s="2"/>
      <c r="AA40" s="2">
        <v>55929113</v>
      </c>
      <c r="AB40" s="2">
        <f t="shared" si="32"/>
        <v>76.697999999999993</v>
      </c>
      <c r="AC40" s="2">
        <f t="shared" si="33"/>
        <v>0</v>
      </c>
      <c r="AD40" s="2">
        <f t="shared" si="34"/>
        <v>22.766400000000001</v>
      </c>
      <c r="AE40" s="2">
        <f t="shared" si="35"/>
        <v>2.4516</v>
      </c>
      <c r="AF40" s="2">
        <f t="shared" si="36"/>
        <v>53.931600000000003</v>
      </c>
      <c r="AG40" s="2">
        <f t="shared" si="37"/>
        <v>0</v>
      </c>
      <c r="AH40" s="2">
        <f t="shared" si="38"/>
        <v>4.823999999999999</v>
      </c>
      <c r="AI40" s="2">
        <f t="shared" si="39"/>
        <v>0</v>
      </c>
      <c r="AJ40" s="2">
        <f t="shared" si="40"/>
        <v>0</v>
      </c>
      <c r="AK40" s="2">
        <v>216.97</v>
      </c>
      <c r="AL40" s="2">
        <v>3.92</v>
      </c>
      <c r="AM40" s="2">
        <v>63.24</v>
      </c>
      <c r="AN40" s="2">
        <v>6.81</v>
      </c>
      <c r="AO40" s="2">
        <v>149.81</v>
      </c>
      <c r="AP40" s="2">
        <v>0</v>
      </c>
      <c r="AQ40" s="2">
        <v>13.4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60</v>
      </c>
      <c r="BK40" s="2"/>
      <c r="BL40" s="2"/>
      <c r="BM40" s="2">
        <v>68</v>
      </c>
      <c r="BN40" s="2">
        <v>0</v>
      </c>
      <c r="BO40" s="2" t="s">
        <v>58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1331</v>
      </c>
      <c r="CO40" s="2">
        <v>0</v>
      </c>
      <c r="CP40" s="2">
        <f t="shared" si="41"/>
        <v>401.51</v>
      </c>
      <c r="CQ40" s="2">
        <f t="shared" si="42"/>
        <v>0</v>
      </c>
      <c r="CR40" s="2">
        <f t="shared" si="43"/>
        <v>23.84</v>
      </c>
      <c r="CS40" s="2">
        <f t="shared" si="44"/>
        <v>2.57</v>
      </c>
      <c r="CT40" s="2">
        <f t="shared" si="45"/>
        <v>56.47</v>
      </c>
      <c r="CU40" s="2">
        <f t="shared" si="46"/>
        <v>0</v>
      </c>
      <c r="CV40" s="2">
        <f t="shared" si="47"/>
        <v>5.0507279999999986</v>
      </c>
      <c r="CW40" s="2">
        <f t="shared" si="48"/>
        <v>0</v>
      </c>
      <c r="CX40" s="2">
        <f t="shared" si="49"/>
        <v>0</v>
      </c>
      <c r="CY40" s="2">
        <f t="shared" si="50"/>
        <v>256.41000000000003</v>
      </c>
      <c r="CZ40" s="2">
        <f t="shared" si="51"/>
        <v>131.05000000000001</v>
      </c>
      <c r="DA40" s="2"/>
      <c r="DB40" s="2">
        <v>25</v>
      </c>
      <c r="DC40" s="2" t="s">
        <v>3</v>
      </c>
      <c r="DD40" s="2" t="s">
        <v>28</v>
      </c>
      <c r="DE40" s="2" t="s">
        <v>29</v>
      </c>
      <c r="DF40" s="2" t="s">
        <v>29</v>
      </c>
      <c r="DG40" s="2" t="s">
        <v>29</v>
      </c>
      <c r="DH40" s="2" t="s">
        <v>3</v>
      </c>
      <c r="DI40" s="2" t="s">
        <v>29</v>
      </c>
      <c r="DJ40" s="2" t="s">
        <v>29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26</v>
      </c>
      <c r="DW40" s="2" t="s">
        <v>26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55393700</v>
      </c>
      <c r="EF40" s="2">
        <v>40</v>
      </c>
      <c r="EG40" s="2" t="s">
        <v>30</v>
      </c>
      <c r="EH40" s="2">
        <v>0</v>
      </c>
      <c r="EI40" s="2" t="s">
        <v>3</v>
      </c>
      <c r="EJ40" s="2">
        <v>2</v>
      </c>
      <c r="EK40" s="2">
        <v>68</v>
      </c>
      <c r="EL40" s="2" t="s">
        <v>31</v>
      </c>
      <c r="EM40" s="2" t="s">
        <v>32</v>
      </c>
      <c r="EN40" s="2"/>
      <c r="EO40" s="2" t="s">
        <v>33</v>
      </c>
      <c r="EP40" s="2"/>
      <c r="EQ40" s="2">
        <v>0</v>
      </c>
      <c r="ER40" s="2">
        <v>216.97</v>
      </c>
      <c r="ES40" s="2">
        <v>3.92</v>
      </c>
      <c r="ET40" s="2">
        <v>63.24</v>
      </c>
      <c r="EU40" s="2">
        <v>6.81</v>
      </c>
      <c r="EV40" s="2">
        <v>149.81</v>
      </c>
      <c r="EW40" s="2">
        <v>13.4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-1476025260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802.92</v>
      </c>
      <c r="GN40" s="2">
        <f t="shared" si="54"/>
        <v>0</v>
      </c>
      <c r="GO40" s="2">
        <f t="shared" si="55"/>
        <v>802.92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ROW(SmtRes!A88)</f>
        <v>88</v>
      </c>
      <c r="D41" s="3">
        <f>ROW(EtalonRes!A108)</f>
        <v>108</v>
      </c>
      <c r="E41" s="3" t="s">
        <v>57</v>
      </c>
      <c r="F41" s="3" t="s">
        <v>58</v>
      </c>
      <c r="G41" s="3" t="s">
        <v>59</v>
      </c>
      <c r="H41" s="3" t="s">
        <v>26</v>
      </c>
      <c r="I41" s="3">
        <f>ROUND(1+4,9)</f>
        <v>5</v>
      </c>
      <c r="J41" s="3">
        <v>0</v>
      </c>
      <c r="K41" s="3">
        <f>ROUND(1+4,9)</f>
        <v>5</v>
      </c>
      <c r="O41" s="3">
        <f t="shared" si="21"/>
        <v>17820.95</v>
      </c>
      <c r="P41" s="3">
        <f t="shared" si="22"/>
        <v>0</v>
      </c>
      <c r="Q41" s="3">
        <f t="shared" si="23"/>
        <v>1911.65</v>
      </c>
      <c r="R41" s="3">
        <f t="shared" si="24"/>
        <v>722.97</v>
      </c>
      <c r="S41" s="3">
        <f t="shared" si="25"/>
        <v>15909.3</v>
      </c>
      <c r="T41" s="3">
        <f t="shared" si="26"/>
        <v>0</v>
      </c>
      <c r="U41" s="3">
        <f t="shared" si="27"/>
        <v>25.253639999999994</v>
      </c>
      <c r="V41" s="3">
        <f t="shared" si="28"/>
        <v>0</v>
      </c>
      <c r="W41" s="3">
        <f t="shared" si="29"/>
        <v>0</v>
      </c>
      <c r="X41" s="3">
        <f t="shared" si="30"/>
        <v>14969.04</v>
      </c>
      <c r="Y41" s="3">
        <f t="shared" si="31"/>
        <v>7650.84</v>
      </c>
      <c r="AA41" s="3">
        <v>55929115</v>
      </c>
      <c r="AB41" s="3">
        <f t="shared" si="32"/>
        <v>76.697999999999993</v>
      </c>
      <c r="AC41" s="3">
        <f t="shared" si="33"/>
        <v>0</v>
      </c>
      <c r="AD41" s="3">
        <f t="shared" si="34"/>
        <v>22.766400000000001</v>
      </c>
      <c r="AE41" s="3">
        <f t="shared" si="35"/>
        <v>2.4516</v>
      </c>
      <c r="AF41" s="3">
        <f t="shared" si="36"/>
        <v>53.931600000000003</v>
      </c>
      <c r="AG41" s="3">
        <f t="shared" si="37"/>
        <v>0</v>
      </c>
      <c r="AH41" s="3">
        <f t="shared" si="38"/>
        <v>4.823999999999999</v>
      </c>
      <c r="AI41" s="3">
        <f t="shared" si="39"/>
        <v>0</v>
      </c>
      <c r="AJ41" s="3">
        <f t="shared" si="40"/>
        <v>0</v>
      </c>
      <c r="AK41" s="3">
        <v>216.97</v>
      </c>
      <c r="AL41" s="3">
        <v>3.92</v>
      </c>
      <c r="AM41" s="3">
        <v>63.24</v>
      </c>
      <c r="AN41" s="3">
        <v>6.81</v>
      </c>
      <c r="AO41" s="3">
        <v>149.81</v>
      </c>
      <c r="AP41" s="3">
        <v>0</v>
      </c>
      <c r="AQ41" s="3">
        <v>13.4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16.04</v>
      </c>
      <c r="BC41" s="3">
        <v>7.12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60</v>
      </c>
      <c r="BM41" s="3">
        <v>68</v>
      </c>
      <c r="BN41" s="3">
        <v>0</v>
      </c>
      <c r="BO41" s="3" t="s">
        <v>58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1331</v>
      </c>
      <c r="CO41" s="3">
        <v>0</v>
      </c>
      <c r="CP41" s="3">
        <f t="shared" si="41"/>
        <v>17820.95</v>
      </c>
      <c r="CQ41" s="3">
        <f t="shared" si="42"/>
        <v>0</v>
      </c>
      <c r="CR41" s="3">
        <f t="shared" si="43"/>
        <v>382.39</v>
      </c>
      <c r="CS41" s="3">
        <f t="shared" si="44"/>
        <v>144.82</v>
      </c>
      <c r="CT41" s="3">
        <f t="shared" si="45"/>
        <v>3182.08</v>
      </c>
      <c r="CU41" s="3">
        <f t="shared" si="46"/>
        <v>0</v>
      </c>
      <c r="CV41" s="3">
        <f t="shared" si="47"/>
        <v>5.0507279999999986</v>
      </c>
      <c r="CW41" s="3">
        <f t="shared" si="48"/>
        <v>0</v>
      </c>
      <c r="CX41" s="3">
        <f t="shared" si="49"/>
        <v>0</v>
      </c>
      <c r="CY41" s="3">
        <f t="shared" si="50"/>
        <v>14448.71</v>
      </c>
      <c r="CZ41" s="3">
        <f t="shared" si="51"/>
        <v>7384.9</v>
      </c>
      <c r="DB41" s="3">
        <v>27</v>
      </c>
      <c r="DC41" s="3" t="s">
        <v>3</v>
      </c>
      <c r="DD41" s="3" t="s">
        <v>28</v>
      </c>
      <c r="DE41" s="3" t="s">
        <v>29</v>
      </c>
      <c r="DF41" s="3" t="s">
        <v>29</v>
      </c>
      <c r="DG41" s="3" t="s">
        <v>29</v>
      </c>
      <c r="DH41" s="3" t="s">
        <v>3</v>
      </c>
      <c r="DI41" s="3" t="s">
        <v>29</v>
      </c>
      <c r="DJ41" s="3" t="s">
        <v>29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26</v>
      </c>
      <c r="DW41" s="3" t="s">
        <v>26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55393700</v>
      </c>
      <c r="EF41" s="3">
        <v>40</v>
      </c>
      <c r="EG41" s="3" t="s">
        <v>30</v>
      </c>
      <c r="EH41" s="3">
        <v>0</v>
      </c>
      <c r="EI41" s="3" t="s">
        <v>3</v>
      </c>
      <c r="EJ41" s="3">
        <v>2</v>
      </c>
      <c r="EK41" s="3">
        <v>68</v>
      </c>
      <c r="EL41" s="3" t="s">
        <v>31</v>
      </c>
      <c r="EM41" s="3" t="s">
        <v>32</v>
      </c>
      <c r="EO41" s="3" t="s">
        <v>33</v>
      </c>
      <c r="EQ41" s="3">
        <v>0</v>
      </c>
      <c r="ER41" s="3">
        <v>216.97</v>
      </c>
      <c r="ES41" s="3">
        <v>3.92</v>
      </c>
      <c r="ET41" s="3">
        <v>63.24</v>
      </c>
      <c r="EU41" s="3">
        <v>6.81</v>
      </c>
      <c r="EV41" s="3">
        <v>149.81</v>
      </c>
      <c r="EW41" s="3">
        <v>13.4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-1476025260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40440.83</v>
      </c>
      <c r="GN41" s="3">
        <f t="shared" si="54"/>
        <v>0</v>
      </c>
      <c r="GO41" s="3">
        <f t="shared" si="55"/>
        <v>40440.83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ROW(SmtRes!A89)</f>
        <v>89</v>
      </c>
      <c r="D42" s="2">
        <f>ROW(EtalonRes!A109)</f>
        <v>109</v>
      </c>
      <c r="E42" s="2" t="s">
        <v>61</v>
      </c>
      <c r="F42" s="2" t="s">
        <v>62</v>
      </c>
      <c r="G42" s="2" t="s">
        <v>63</v>
      </c>
      <c r="H42" s="2" t="s">
        <v>64</v>
      </c>
      <c r="I42" s="2">
        <f>ROUND((51+43+128)/100,9)</f>
        <v>2.2200000000000002</v>
      </c>
      <c r="J42" s="2">
        <v>0</v>
      </c>
      <c r="K42" s="2">
        <f>ROUND((51+43+128)/100,9)</f>
        <v>2.2200000000000002</v>
      </c>
      <c r="L42" s="2"/>
      <c r="M42" s="2"/>
      <c r="N42" s="2"/>
      <c r="O42" s="2">
        <f t="shared" si="21"/>
        <v>166.46</v>
      </c>
      <c r="P42" s="2">
        <f t="shared" si="22"/>
        <v>0</v>
      </c>
      <c r="Q42" s="2">
        <f>(ROUND((ROUND((((ET42*1.2))*AV42*I42),2)*BB42),2)+ROUND((ROUND(((AE42-((EU42*1.2)))*AV42*I42),2)*BS42),2))</f>
        <v>0</v>
      </c>
      <c r="R42" s="2">
        <f>(ROUND((ROUND((((EU42*1.2))*AV42*I42),2)*BS42),2)+ROUND((ROUND(((AE42-((EU42*1.2)))*AV42*I42),2)*BS42),2))</f>
        <v>0</v>
      </c>
      <c r="S42" s="2">
        <f t="shared" si="25"/>
        <v>166.46</v>
      </c>
      <c r="T42" s="2">
        <f t="shared" si="26"/>
        <v>0</v>
      </c>
      <c r="U42" s="2">
        <f t="shared" si="27"/>
        <v>16.288974720000002</v>
      </c>
      <c r="V42" s="2">
        <f t="shared" si="28"/>
        <v>0</v>
      </c>
      <c r="W42" s="2">
        <f t="shared" si="29"/>
        <v>0</v>
      </c>
      <c r="X42" s="2">
        <f>(ROUND((((S42+ROUND((ROUND((((EU42*1.2))*AV42*I42),2)*BS42),2))*AT42)/100),2)+ROUND(((ROUND((ROUND(((AE42-((EU42*1.2)))*AV42*I42),2)*BS42),2)*AT42)/100),2))</f>
        <v>151.47999999999999</v>
      </c>
      <c r="Y42" s="2">
        <f>(ROUND((((S42+ROUND((ROUND((((EU42*1.2))*AV42*I42),2)*BS42),2))*AU42)/100),2)+ROUND(((ROUND((ROUND(((AE42-((EU42*1.2)))*AV42*I42),2)*BS42),2)*AU42)/100),2))</f>
        <v>79.900000000000006</v>
      </c>
      <c r="Z42" s="2"/>
      <c r="AA42" s="2">
        <v>55929113</v>
      </c>
      <c r="AB42" s="2">
        <f t="shared" si="32"/>
        <v>71.616</v>
      </c>
      <c r="AC42" s="2">
        <f>ROUND(((ES42*1)),6)</f>
        <v>0</v>
      </c>
      <c r="AD42" s="2">
        <f>ROUND(((((ET42*1.2))-((EU42*1.2)))+AE42),6)</f>
        <v>0</v>
      </c>
      <c r="AE42" s="2">
        <f>ROUND(((EU42*1.2)),6)</f>
        <v>0</v>
      </c>
      <c r="AF42" s="2">
        <f>ROUND(((EV42*1.2)),6)</f>
        <v>71.616</v>
      </c>
      <c r="AG42" s="2">
        <f t="shared" si="37"/>
        <v>0</v>
      </c>
      <c r="AH42" s="2">
        <f>((EW42*1.2))</f>
        <v>7.008</v>
      </c>
      <c r="AI42" s="2">
        <f>((EX42*1.2))</f>
        <v>0</v>
      </c>
      <c r="AJ42" s="2">
        <f t="shared" si="40"/>
        <v>0</v>
      </c>
      <c r="AK42" s="2">
        <v>59.68</v>
      </c>
      <c r="AL42" s="2">
        <v>0</v>
      </c>
      <c r="AM42" s="2">
        <v>0</v>
      </c>
      <c r="AN42" s="2">
        <v>0</v>
      </c>
      <c r="AO42" s="2">
        <v>59.68</v>
      </c>
      <c r="AP42" s="2">
        <v>0</v>
      </c>
      <c r="AQ42" s="2">
        <v>5.84</v>
      </c>
      <c r="AR42" s="2">
        <v>0</v>
      </c>
      <c r="AS42" s="2">
        <v>0</v>
      </c>
      <c r="AT42" s="2">
        <v>91</v>
      </c>
      <c r="AU42" s="2">
        <v>48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65</v>
      </c>
      <c r="BK42" s="2"/>
      <c r="BL42" s="2"/>
      <c r="BM42" s="2">
        <v>106</v>
      </c>
      <c r="BN42" s="2">
        <v>0</v>
      </c>
      <c r="BO42" s="2" t="s">
        <v>62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91</v>
      </c>
      <c r="CA42" s="2">
        <v>48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1332</v>
      </c>
      <c r="CO42" s="2">
        <v>0</v>
      </c>
      <c r="CP42" s="2">
        <f t="shared" si="41"/>
        <v>166.46</v>
      </c>
      <c r="CQ42" s="2">
        <f t="shared" si="42"/>
        <v>0</v>
      </c>
      <c r="CR42" s="2">
        <f>(ROUND((ROUND((((ET42*1.2))*AV42*1),2)*BB42),2)+ROUND((ROUND(((AE42-((EU42*1.2)))*AV42*1),2)*BS42),2))</f>
        <v>0</v>
      </c>
      <c r="CS42" s="2">
        <f>(ROUND((ROUND((((EU42*1.2))*AV42*1),2)*BS42),2)+ROUND((ROUND(((AE42-((EU42*1.2)))*AV42*1),2)*BS42),2))</f>
        <v>0</v>
      </c>
      <c r="CT42" s="2">
        <f t="shared" si="45"/>
        <v>74.98</v>
      </c>
      <c r="CU42" s="2">
        <f t="shared" si="46"/>
        <v>0</v>
      </c>
      <c r="CV42" s="2">
        <f t="shared" si="47"/>
        <v>7.3373759999999999</v>
      </c>
      <c r="CW42" s="2">
        <f t="shared" si="48"/>
        <v>0</v>
      </c>
      <c r="CX42" s="2">
        <f t="shared" si="49"/>
        <v>0</v>
      </c>
      <c r="CY42" s="2">
        <f>(ROUND((((S42+ROUND((ROUND((((EU42*1.2))*AV42*1),2)*BS42),2))*AT42)/100),2)+ROUND(((ROUND((ROUND(((AE42-((EU42*1.2)))*AV42*1),2)*BS42),2)*AT42)/100),2))</f>
        <v>151.47999999999999</v>
      </c>
      <c r="CZ42" s="2">
        <f>(ROUND((((S42+ROUND((ROUND((((EU42*1.2))*AV42*1),2)*BS42),2))*AU42)/100),2)+ROUND(((ROUND((ROUND(((AE42-((EU42*1.2)))*AV42*1),2)*BS42),2)*AU42)/100),2))</f>
        <v>79.900000000000006</v>
      </c>
      <c r="DA42" s="2"/>
      <c r="DB42" s="2">
        <v>29</v>
      </c>
      <c r="DC42" s="2" t="s">
        <v>3</v>
      </c>
      <c r="DD42" s="2" t="s">
        <v>66</v>
      </c>
      <c r="DE42" s="2" t="s">
        <v>67</v>
      </c>
      <c r="DF42" s="2" t="s">
        <v>67</v>
      </c>
      <c r="DG42" s="2" t="s">
        <v>67</v>
      </c>
      <c r="DH42" s="2" t="s">
        <v>3</v>
      </c>
      <c r="DI42" s="2" t="s">
        <v>67</v>
      </c>
      <c r="DJ42" s="2" t="s">
        <v>67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64</v>
      </c>
      <c r="DW42" s="2" t="s">
        <v>64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55393738</v>
      </c>
      <c r="EF42" s="2">
        <v>60</v>
      </c>
      <c r="EG42" s="2" t="s">
        <v>68</v>
      </c>
      <c r="EH42" s="2">
        <v>0</v>
      </c>
      <c r="EI42" s="2" t="s">
        <v>3</v>
      </c>
      <c r="EJ42" s="2">
        <v>1</v>
      </c>
      <c r="EK42" s="2">
        <v>106</v>
      </c>
      <c r="EL42" s="2" t="s">
        <v>69</v>
      </c>
      <c r="EM42" s="2" t="s">
        <v>70</v>
      </c>
      <c r="EN42" s="2"/>
      <c r="EO42" s="2" t="s">
        <v>71</v>
      </c>
      <c r="EP42" s="2"/>
      <c r="EQ42" s="2">
        <v>0</v>
      </c>
      <c r="ER42" s="2">
        <v>59.68</v>
      </c>
      <c r="ES42" s="2">
        <v>0</v>
      </c>
      <c r="ET42" s="2">
        <v>0</v>
      </c>
      <c r="EU42" s="2">
        <v>0</v>
      </c>
      <c r="EV42" s="2">
        <v>59.68</v>
      </c>
      <c r="EW42" s="2">
        <v>5.84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91</v>
      </c>
      <c r="FY42" s="2">
        <v>48</v>
      </c>
      <c r="FZ42" s="2"/>
      <c r="GA42" s="2" t="s">
        <v>3</v>
      </c>
      <c r="GB42" s="2"/>
      <c r="GC42" s="2"/>
      <c r="GD42" s="2">
        <v>1</v>
      </c>
      <c r="GE42" s="2"/>
      <c r="GF42" s="2">
        <v>1478850760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397.84</v>
      </c>
      <c r="GN42" s="2">
        <f t="shared" si="54"/>
        <v>397.84</v>
      </c>
      <c r="GO42" s="2">
        <f t="shared" si="55"/>
        <v>0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ROW(SmtRes!A90)</f>
        <v>90</v>
      </c>
      <c r="D43" s="3">
        <f>ROW(EtalonRes!A110)</f>
        <v>110</v>
      </c>
      <c r="E43" s="3" t="s">
        <v>61</v>
      </c>
      <c r="F43" s="3" t="s">
        <v>62</v>
      </c>
      <c r="G43" s="3" t="s">
        <v>63</v>
      </c>
      <c r="H43" s="3" t="s">
        <v>64</v>
      </c>
      <c r="I43" s="3">
        <f>ROUND((51+43+128)/100,9)</f>
        <v>2.2200000000000002</v>
      </c>
      <c r="J43" s="3">
        <v>0</v>
      </c>
      <c r="K43" s="3">
        <f>ROUND((51+43+128)/100,9)</f>
        <v>2.2200000000000002</v>
      </c>
      <c r="O43" s="3">
        <f t="shared" si="21"/>
        <v>9380.02</v>
      </c>
      <c r="P43" s="3">
        <f t="shared" si="22"/>
        <v>0</v>
      </c>
      <c r="Q43" s="3">
        <f>(ROUND((ROUND((((ET43*1.2))*AV43*I43),2)*BB43),2)+ROUND((ROUND(((AE43-((EU43*1.2)))*AV43*I43),2)*BS43),2))</f>
        <v>0</v>
      </c>
      <c r="R43" s="3">
        <f>(ROUND((ROUND((((EU43*1.2))*AV43*I43),2)*BS43),2)+ROUND((ROUND(((AE43-((EU43*1.2)))*AV43*I43),2)*BS43),2))</f>
        <v>0</v>
      </c>
      <c r="S43" s="3">
        <f t="shared" si="25"/>
        <v>9380.02</v>
      </c>
      <c r="T43" s="3">
        <f t="shared" si="26"/>
        <v>0</v>
      </c>
      <c r="U43" s="3">
        <f t="shared" si="27"/>
        <v>16.288974720000002</v>
      </c>
      <c r="V43" s="3">
        <f t="shared" si="28"/>
        <v>0</v>
      </c>
      <c r="W43" s="3">
        <f t="shared" si="29"/>
        <v>0</v>
      </c>
      <c r="X43" s="3">
        <f>(ROUND((((S43+ROUND((ROUND((((EU43*1.2))*AV43*I43),2)*BS43),2))*AT43)/100),2)+ROUND(((ROUND((ROUND(((AE43-((EU43*1.2)))*AV43*I43),2)*BS43),2)*AT43)/100),2))</f>
        <v>8535.82</v>
      </c>
      <c r="Y43" s="3">
        <f>(ROUND((((S43+ROUND((ROUND((((EU43*1.2))*AV43*I43),2)*BS43),2))*AU43)/100),2)+ROUND(((ROUND((ROUND(((AE43-((EU43*1.2)))*AV43*I43),2)*BS43),2)*AU43)/100),2))</f>
        <v>4502.41</v>
      </c>
      <c r="AA43" s="3">
        <v>55929115</v>
      </c>
      <c r="AB43" s="3">
        <f t="shared" si="32"/>
        <v>71.616</v>
      </c>
      <c r="AC43" s="3">
        <f>ROUND(((ES43*1)),6)</f>
        <v>0</v>
      </c>
      <c r="AD43" s="3">
        <f>ROUND(((((ET43*1.2))-((EU43*1.2)))+AE43),6)</f>
        <v>0</v>
      </c>
      <c r="AE43" s="3">
        <f>ROUND(((EU43*1.2)),6)</f>
        <v>0</v>
      </c>
      <c r="AF43" s="3">
        <f>ROUND(((EV43*1.2)),6)</f>
        <v>71.616</v>
      </c>
      <c r="AG43" s="3">
        <f t="shared" si="37"/>
        <v>0</v>
      </c>
      <c r="AH43" s="3">
        <f>((EW43*1.2))</f>
        <v>7.008</v>
      </c>
      <c r="AI43" s="3">
        <f>((EX43*1.2))</f>
        <v>0</v>
      </c>
      <c r="AJ43" s="3">
        <f t="shared" si="40"/>
        <v>0</v>
      </c>
      <c r="AK43" s="3">
        <v>59.68</v>
      </c>
      <c r="AL43" s="3">
        <v>0</v>
      </c>
      <c r="AM43" s="3">
        <v>0</v>
      </c>
      <c r="AN43" s="3">
        <v>0</v>
      </c>
      <c r="AO43" s="3">
        <v>59.68</v>
      </c>
      <c r="AP43" s="3">
        <v>0</v>
      </c>
      <c r="AQ43" s="3">
        <v>5.84</v>
      </c>
      <c r="AR43" s="3">
        <v>0</v>
      </c>
      <c r="AS43" s="3">
        <v>0</v>
      </c>
      <c r="AT43" s="3">
        <v>91</v>
      </c>
      <c r="AU43" s="3">
        <v>48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1</v>
      </c>
      <c r="BJ43" s="3" t="s">
        <v>65</v>
      </c>
      <c r="BM43" s="3">
        <v>106</v>
      </c>
      <c r="BN43" s="3">
        <v>0</v>
      </c>
      <c r="BO43" s="3" t="s">
        <v>62</v>
      </c>
      <c r="BP43" s="3">
        <v>1</v>
      </c>
      <c r="BQ43" s="3">
        <v>60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91</v>
      </c>
      <c r="CA43" s="3">
        <v>48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1332</v>
      </c>
      <c r="CO43" s="3">
        <v>0</v>
      </c>
      <c r="CP43" s="3">
        <f t="shared" si="41"/>
        <v>9380.02</v>
      </c>
      <c r="CQ43" s="3">
        <f t="shared" si="42"/>
        <v>0</v>
      </c>
      <c r="CR43" s="3">
        <f>(ROUND((ROUND((((ET43*1.2))*AV43*1),2)*BB43),2)+ROUND((ROUND(((AE43-((EU43*1.2)))*AV43*1),2)*BS43),2))</f>
        <v>0</v>
      </c>
      <c r="CS43" s="3">
        <f>(ROUND((ROUND((((EU43*1.2))*AV43*1),2)*BS43),2)+ROUND((ROUND(((AE43-((EU43*1.2)))*AV43*1),2)*BS43),2))</f>
        <v>0</v>
      </c>
      <c r="CT43" s="3">
        <f t="shared" si="45"/>
        <v>4225.12</v>
      </c>
      <c r="CU43" s="3">
        <f t="shared" si="46"/>
        <v>0</v>
      </c>
      <c r="CV43" s="3">
        <f t="shared" si="47"/>
        <v>7.3373759999999999</v>
      </c>
      <c r="CW43" s="3">
        <f t="shared" si="48"/>
        <v>0</v>
      </c>
      <c r="CX43" s="3">
        <f t="shared" si="49"/>
        <v>0</v>
      </c>
      <c r="CY43" s="3">
        <f>(ROUND((((S43+ROUND((ROUND((((EU43*1.2))*AV43*1),2)*BS43),2))*AT43)/100),2)+ROUND(((ROUND((ROUND(((AE43-((EU43*1.2)))*AV43*1),2)*BS43),2)*AT43)/100),2))</f>
        <v>8535.82</v>
      </c>
      <c r="CZ43" s="3">
        <f>(ROUND((((S43+ROUND((ROUND((((EU43*1.2))*AV43*1),2)*BS43),2))*AU43)/100),2)+ROUND(((ROUND((ROUND(((AE43-((EU43*1.2)))*AV43*1),2)*BS43),2)*AU43)/100),2))</f>
        <v>4502.41</v>
      </c>
      <c r="DB43" s="3">
        <v>30</v>
      </c>
      <c r="DC43" s="3" t="s">
        <v>3</v>
      </c>
      <c r="DD43" s="3" t="s">
        <v>66</v>
      </c>
      <c r="DE43" s="3" t="s">
        <v>67</v>
      </c>
      <c r="DF43" s="3" t="s">
        <v>67</v>
      </c>
      <c r="DG43" s="3" t="s">
        <v>67</v>
      </c>
      <c r="DH43" s="3" t="s">
        <v>3</v>
      </c>
      <c r="DI43" s="3" t="s">
        <v>67</v>
      </c>
      <c r="DJ43" s="3" t="s">
        <v>67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64</v>
      </c>
      <c r="DW43" s="3" t="s">
        <v>64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55393738</v>
      </c>
      <c r="EF43" s="3">
        <v>60</v>
      </c>
      <c r="EG43" s="3" t="s">
        <v>68</v>
      </c>
      <c r="EH43" s="3">
        <v>0</v>
      </c>
      <c r="EI43" s="3" t="s">
        <v>3</v>
      </c>
      <c r="EJ43" s="3">
        <v>1</v>
      </c>
      <c r="EK43" s="3">
        <v>106</v>
      </c>
      <c r="EL43" s="3" t="s">
        <v>69</v>
      </c>
      <c r="EM43" s="3" t="s">
        <v>70</v>
      </c>
      <c r="EO43" s="3" t="s">
        <v>71</v>
      </c>
      <c r="EQ43" s="3">
        <v>0</v>
      </c>
      <c r="ER43" s="3">
        <v>59.68</v>
      </c>
      <c r="ES43" s="3">
        <v>0</v>
      </c>
      <c r="ET43" s="3">
        <v>0</v>
      </c>
      <c r="EU43" s="3">
        <v>0</v>
      </c>
      <c r="EV43" s="3">
        <v>59.68</v>
      </c>
      <c r="EW43" s="3">
        <v>5.84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91</v>
      </c>
      <c r="FY43" s="3">
        <v>48</v>
      </c>
      <c r="GA43" s="3" t="s">
        <v>3</v>
      </c>
      <c r="GD43" s="3">
        <v>1</v>
      </c>
      <c r="GF43" s="3">
        <v>1478850760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22418.25</v>
      </c>
      <c r="GN43" s="3">
        <f t="shared" si="54"/>
        <v>22418.25</v>
      </c>
      <c r="GO43" s="3">
        <f t="shared" si="55"/>
        <v>0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ROW(SmtRes!A96)</f>
        <v>96</v>
      </c>
      <c r="D44" s="2">
        <f>ROW(EtalonRes!A117)</f>
        <v>117</v>
      </c>
      <c r="E44" s="2" t="s">
        <v>72</v>
      </c>
      <c r="F44" s="2" t="s">
        <v>73</v>
      </c>
      <c r="G44" s="2" t="s">
        <v>74</v>
      </c>
      <c r="H44" s="2" t="s">
        <v>64</v>
      </c>
      <c r="I44" s="2">
        <f>ROUND(94/100,9)</f>
        <v>0.94</v>
      </c>
      <c r="J44" s="2">
        <v>0</v>
      </c>
      <c r="K44" s="2">
        <f>ROUND(94/100,9)</f>
        <v>0.94</v>
      </c>
      <c r="L44" s="2"/>
      <c r="M44" s="2"/>
      <c r="N44" s="2"/>
      <c r="O44" s="2">
        <f t="shared" si="21"/>
        <v>127.18</v>
      </c>
      <c r="P44" s="2">
        <f t="shared" si="22"/>
        <v>0</v>
      </c>
      <c r="Q44" s="2">
        <f t="shared" ref="Q44:Q49" si="60">(ROUND((ROUND(((((ET44*1.2)*0.3))*AV44*I44),2)*BB44),2)+ROUND((ROUND(((AE44-(((EU44*1.2)*0.3)))*AV44*I44),2)*BS44),2))</f>
        <v>5.37</v>
      </c>
      <c r="R44" s="2">
        <f t="shared" ref="R44:R49" si="61">(ROUND((ROUND(((((EU44*1.2)*0.3))*AV44*I44),2)*BS44),2)+ROUND((ROUND(((AE44-(((EU44*1.2)*0.3)))*AV44*I44),2)*BS44),2))</f>
        <v>0.05</v>
      </c>
      <c r="S44" s="2">
        <f t="shared" si="25"/>
        <v>121.81</v>
      </c>
      <c r="T44" s="2">
        <f t="shared" si="26"/>
        <v>0</v>
      </c>
      <c r="U44" s="2">
        <f t="shared" si="27"/>
        <v>10.894872599999998</v>
      </c>
      <c r="V44" s="2">
        <f t="shared" si="28"/>
        <v>0</v>
      </c>
      <c r="W44" s="2">
        <f t="shared" si="29"/>
        <v>0</v>
      </c>
      <c r="X44" s="2">
        <f t="shared" ref="X44:X49" si="62">(ROUND((((S44+ROUND((ROUND(((((EU44*1.2)*0.3))*AV44*I44),2)*BS44),2))*AT44)/100),2)+ROUND(((ROUND((ROUND(((AE44-(((EU44*1.2)*0.3)))*AV44*I44),2)*BS44),2)*AT44)/100),2))</f>
        <v>118.2</v>
      </c>
      <c r="Y44" s="2">
        <f t="shared" ref="Y44:Y49" si="63">(ROUND((((S44+ROUND((ROUND(((((EU44*1.2)*0.3))*AV44*I44),2)*BS44),2))*AU44)/100),2)+ROUND(((ROUND((ROUND(((AE44-(((EU44*1.2)*0.3)))*AV44*I44),2)*BS44),2)*AU44)/100),2))</f>
        <v>62.15</v>
      </c>
      <c r="Z44" s="2"/>
      <c r="AA44" s="2">
        <v>55929113</v>
      </c>
      <c r="AB44" s="2">
        <f t="shared" si="32"/>
        <v>129.2328</v>
      </c>
      <c r="AC44" s="2">
        <f t="shared" ref="AC44:AC49" si="64">ROUND((((ES44*1)*0)),6)</f>
        <v>0</v>
      </c>
      <c r="AD44" s="2">
        <f t="shared" ref="AD44:AD49" si="65">ROUND((((((ET44*1.2)*0.3))-(((EU44*1.2)*0.3)))+AE44),6)</f>
        <v>5.4611999999999998</v>
      </c>
      <c r="AE44" s="2">
        <f t="shared" ref="AE44:AF49" si="66">ROUND((((EU44*1.2)*0.3)),6)</f>
        <v>4.6800000000000001E-2</v>
      </c>
      <c r="AF44" s="2">
        <f t="shared" si="66"/>
        <v>123.77160000000001</v>
      </c>
      <c r="AG44" s="2">
        <f t="shared" si="37"/>
        <v>0</v>
      </c>
      <c r="AH44" s="2">
        <f t="shared" ref="AH44:AI49" si="67">(((EW44*1.2)*0.3))</f>
        <v>11.069999999999999</v>
      </c>
      <c r="AI44" s="2">
        <f t="shared" si="67"/>
        <v>0</v>
      </c>
      <c r="AJ44" s="2">
        <f t="shared" si="40"/>
        <v>0</v>
      </c>
      <c r="AK44" s="2">
        <v>1892.95</v>
      </c>
      <c r="AL44" s="2">
        <v>1533.97</v>
      </c>
      <c r="AM44" s="2">
        <v>15.17</v>
      </c>
      <c r="AN44" s="2">
        <v>0.13</v>
      </c>
      <c r="AO44" s="2">
        <v>343.81</v>
      </c>
      <c r="AP44" s="2">
        <v>0</v>
      </c>
      <c r="AQ44" s="2">
        <v>30.75</v>
      </c>
      <c r="AR44" s="2">
        <v>0</v>
      </c>
      <c r="AS44" s="2">
        <v>0</v>
      </c>
      <c r="AT44" s="2">
        <v>97</v>
      </c>
      <c r="AU44" s="2">
        <v>51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75</v>
      </c>
      <c r="BK44" s="2"/>
      <c r="BL44" s="2"/>
      <c r="BM44" s="2">
        <v>67</v>
      </c>
      <c r="BN44" s="2">
        <v>0</v>
      </c>
      <c r="BO44" s="2" t="s">
        <v>73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97</v>
      </c>
      <c r="CA44" s="2">
        <v>51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1331</v>
      </c>
      <c r="CO44" s="2">
        <v>0</v>
      </c>
      <c r="CP44" s="2">
        <f t="shared" si="41"/>
        <v>127.18</v>
      </c>
      <c r="CQ44" s="2">
        <f t="shared" si="42"/>
        <v>0</v>
      </c>
      <c r="CR44" s="2">
        <f t="shared" ref="CR44:CR49" si="68">(ROUND((ROUND(((((ET44*1.2)*0.3))*AV44*1),2)*BB44),2)+ROUND((ROUND(((AE44-(((EU44*1.2)*0.3)))*AV44*1),2)*BS44),2))</f>
        <v>5.72</v>
      </c>
      <c r="CS44" s="2">
        <f t="shared" ref="CS44:CS49" si="69">(ROUND((ROUND(((((EU44*1.2)*0.3))*AV44*1),2)*BS44),2)+ROUND((ROUND(((AE44-(((EU44*1.2)*0.3)))*AV44*1),2)*BS44),2))</f>
        <v>0.05</v>
      </c>
      <c r="CT44" s="2">
        <f t="shared" si="45"/>
        <v>129.59</v>
      </c>
      <c r="CU44" s="2">
        <f t="shared" si="46"/>
        <v>0</v>
      </c>
      <c r="CV44" s="2">
        <f t="shared" si="47"/>
        <v>11.590289999999998</v>
      </c>
      <c r="CW44" s="2">
        <f t="shared" si="48"/>
        <v>0</v>
      </c>
      <c r="CX44" s="2">
        <f t="shared" si="49"/>
        <v>0</v>
      </c>
      <c r="CY44" s="2">
        <f t="shared" ref="CY44:CY49" si="70">(ROUND((((S44+ROUND((ROUND(((((EU44*1.2)*0.3))*AV44*1),2)*BS44),2))*AT44)/100),2)+ROUND(((ROUND((ROUND(((AE44-(((EU44*1.2)*0.3)))*AV44*1),2)*BS44),2)*AT44)/100),2))</f>
        <v>118.2</v>
      </c>
      <c r="CZ44" s="2">
        <f t="shared" ref="CZ44:CZ49" si="71">(ROUND((((S44+ROUND((ROUND(((((EU44*1.2)*0.3))*AV44*1),2)*BS44),2))*AU44)/100),2)+ROUND(((ROUND((ROUND(((AE44-(((EU44*1.2)*0.3)))*AV44*1),2)*BS44),2)*AU44)/100),2))</f>
        <v>62.15</v>
      </c>
      <c r="DA44" s="2"/>
      <c r="DB44" s="2">
        <v>31</v>
      </c>
      <c r="DC44" s="2" t="s">
        <v>3</v>
      </c>
      <c r="DD44" s="2" t="s">
        <v>28</v>
      </c>
      <c r="DE44" s="2" t="s">
        <v>29</v>
      </c>
      <c r="DF44" s="2" t="s">
        <v>29</v>
      </c>
      <c r="DG44" s="2" t="s">
        <v>29</v>
      </c>
      <c r="DH44" s="2" t="s">
        <v>3</v>
      </c>
      <c r="DI44" s="2" t="s">
        <v>29</v>
      </c>
      <c r="DJ44" s="2" t="s">
        <v>29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64</v>
      </c>
      <c r="DW44" s="2" t="s">
        <v>64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55393699</v>
      </c>
      <c r="EF44" s="2">
        <v>40</v>
      </c>
      <c r="EG44" s="2" t="s">
        <v>30</v>
      </c>
      <c r="EH44" s="2">
        <v>0</v>
      </c>
      <c r="EI44" s="2" t="s">
        <v>3</v>
      </c>
      <c r="EJ44" s="2">
        <v>2</v>
      </c>
      <c r="EK44" s="2">
        <v>67</v>
      </c>
      <c r="EL44" s="2" t="s">
        <v>76</v>
      </c>
      <c r="EM44" s="2" t="s">
        <v>77</v>
      </c>
      <c r="EN44" s="2"/>
      <c r="EO44" s="2" t="s">
        <v>33</v>
      </c>
      <c r="EP44" s="2"/>
      <c r="EQ44" s="2">
        <v>0</v>
      </c>
      <c r="ER44" s="2">
        <v>1892.95</v>
      </c>
      <c r="ES44" s="2">
        <v>1533.97</v>
      </c>
      <c r="ET44" s="2">
        <v>15.17</v>
      </c>
      <c r="EU44" s="2">
        <v>0.13</v>
      </c>
      <c r="EV44" s="2">
        <v>343.81</v>
      </c>
      <c r="EW44" s="2">
        <v>30.75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97</v>
      </c>
      <c r="FY44" s="2">
        <v>51</v>
      </c>
      <c r="FZ44" s="2"/>
      <c r="GA44" s="2" t="s">
        <v>3</v>
      </c>
      <c r="GB44" s="2"/>
      <c r="GC44" s="2"/>
      <c r="GD44" s="2">
        <v>1</v>
      </c>
      <c r="GE44" s="2"/>
      <c r="GF44" s="2">
        <v>-602613933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307.52999999999997</v>
      </c>
      <c r="GN44" s="2">
        <f t="shared" si="54"/>
        <v>0</v>
      </c>
      <c r="GO44" s="2">
        <f t="shared" si="55"/>
        <v>307.52999999999997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ROW(SmtRes!A102)</f>
        <v>102</v>
      </c>
      <c r="D45" s="3">
        <f>ROW(EtalonRes!A124)</f>
        <v>124</v>
      </c>
      <c r="E45" s="3" t="s">
        <v>72</v>
      </c>
      <c r="F45" s="3" t="s">
        <v>73</v>
      </c>
      <c r="G45" s="3" t="s">
        <v>74</v>
      </c>
      <c r="H45" s="3" t="s">
        <v>64</v>
      </c>
      <c r="I45" s="3">
        <f>ROUND(94/100,9)</f>
        <v>0.94</v>
      </c>
      <c r="J45" s="3">
        <v>0</v>
      </c>
      <c r="K45" s="3">
        <f>ROUND(94/100,9)</f>
        <v>0.94</v>
      </c>
      <c r="O45" s="3">
        <f t="shared" si="21"/>
        <v>6917.53</v>
      </c>
      <c r="P45" s="3">
        <f t="shared" si="22"/>
        <v>0</v>
      </c>
      <c r="Q45" s="3">
        <f t="shared" si="60"/>
        <v>53.54</v>
      </c>
      <c r="R45" s="3">
        <f t="shared" si="61"/>
        <v>2.82</v>
      </c>
      <c r="S45" s="3">
        <f t="shared" si="25"/>
        <v>6863.99</v>
      </c>
      <c r="T45" s="3">
        <f t="shared" si="26"/>
        <v>0</v>
      </c>
      <c r="U45" s="3">
        <f t="shared" si="27"/>
        <v>10.894872599999998</v>
      </c>
      <c r="V45" s="3">
        <f t="shared" si="28"/>
        <v>0</v>
      </c>
      <c r="W45" s="3">
        <f t="shared" si="29"/>
        <v>0</v>
      </c>
      <c r="X45" s="3">
        <f t="shared" si="62"/>
        <v>6660.81</v>
      </c>
      <c r="Y45" s="3">
        <f t="shared" si="63"/>
        <v>3502.07</v>
      </c>
      <c r="AA45" s="3">
        <v>55929115</v>
      </c>
      <c r="AB45" s="3">
        <f t="shared" si="32"/>
        <v>129.2328</v>
      </c>
      <c r="AC45" s="3">
        <f t="shared" si="64"/>
        <v>0</v>
      </c>
      <c r="AD45" s="3">
        <f t="shared" si="65"/>
        <v>5.4611999999999998</v>
      </c>
      <c r="AE45" s="3">
        <f t="shared" si="66"/>
        <v>4.6800000000000001E-2</v>
      </c>
      <c r="AF45" s="3">
        <f t="shared" si="66"/>
        <v>123.77160000000001</v>
      </c>
      <c r="AG45" s="3">
        <f t="shared" si="37"/>
        <v>0</v>
      </c>
      <c r="AH45" s="3">
        <f t="shared" si="67"/>
        <v>11.069999999999999</v>
      </c>
      <c r="AI45" s="3">
        <f t="shared" si="67"/>
        <v>0</v>
      </c>
      <c r="AJ45" s="3">
        <f t="shared" si="40"/>
        <v>0</v>
      </c>
      <c r="AK45" s="3">
        <v>1892.95</v>
      </c>
      <c r="AL45" s="3">
        <v>1533.97</v>
      </c>
      <c r="AM45" s="3">
        <v>15.17</v>
      </c>
      <c r="AN45" s="3">
        <v>0.13</v>
      </c>
      <c r="AO45" s="3">
        <v>343.81</v>
      </c>
      <c r="AP45" s="3">
        <v>0</v>
      </c>
      <c r="AQ45" s="3">
        <v>30.75</v>
      </c>
      <c r="AR45" s="3">
        <v>0</v>
      </c>
      <c r="AS45" s="3">
        <v>0</v>
      </c>
      <c r="AT45" s="3">
        <v>97</v>
      </c>
      <c r="AU45" s="3">
        <v>51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9.9700000000000006</v>
      </c>
      <c r="BC45" s="3">
        <v>2.84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75</v>
      </c>
      <c r="BM45" s="3">
        <v>67</v>
      </c>
      <c r="BN45" s="3">
        <v>0</v>
      </c>
      <c r="BO45" s="3" t="s">
        <v>73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97</v>
      </c>
      <c r="CA45" s="3">
        <v>51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1331</v>
      </c>
      <c r="CO45" s="3">
        <v>0</v>
      </c>
      <c r="CP45" s="3">
        <f t="shared" si="41"/>
        <v>6917.53</v>
      </c>
      <c r="CQ45" s="3">
        <f t="shared" si="42"/>
        <v>0</v>
      </c>
      <c r="CR45" s="3">
        <f t="shared" si="68"/>
        <v>57.03</v>
      </c>
      <c r="CS45" s="3">
        <f t="shared" si="69"/>
        <v>2.82</v>
      </c>
      <c r="CT45" s="3">
        <f t="shared" si="45"/>
        <v>7302.4</v>
      </c>
      <c r="CU45" s="3">
        <f t="shared" si="46"/>
        <v>0</v>
      </c>
      <c r="CV45" s="3">
        <f t="shared" si="47"/>
        <v>11.590289999999998</v>
      </c>
      <c r="CW45" s="3">
        <f t="shared" si="48"/>
        <v>0</v>
      </c>
      <c r="CX45" s="3">
        <f t="shared" si="49"/>
        <v>0</v>
      </c>
      <c r="CY45" s="3">
        <f t="shared" si="70"/>
        <v>6660.81</v>
      </c>
      <c r="CZ45" s="3">
        <f t="shared" si="71"/>
        <v>3502.07</v>
      </c>
      <c r="DB45" s="3">
        <v>33</v>
      </c>
      <c r="DC45" s="3" t="s">
        <v>3</v>
      </c>
      <c r="DD45" s="3" t="s">
        <v>28</v>
      </c>
      <c r="DE45" s="3" t="s">
        <v>29</v>
      </c>
      <c r="DF45" s="3" t="s">
        <v>29</v>
      </c>
      <c r="DG45" s="3" t="s">
        <v>29</v>
      </c>
      <c r="DH45" s="3" t="s">
        <v>3</v>
      </c>
      <c r="DI45" s="3" t="s">
        <v>29</v>
      </c>
      <c r="DJ45" s="3" t="s">
        <v>29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1010</v>
      </c>
      <c r="DV45" s="3" t="s">
        <v>64</v>
      </c>
      <c r="DW45" s="3" t="s">
        <v>64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55393699</v>
      </c>
      <c r="EF45" s="3">
        <v>40</v>
      </c>
      <c r="EG45" s="3" t="s">
        <v>30</v>
      </c>
      <c r="EH45" s="3">
        <v>0</v>
      </c>
      <c r="EI45" s="3" t="s">
        <v>3</v>
      </c>
      <c r="EJ45" s="3">
        <v>2</v>
      </c>
      <c r="EK45" s="3">
        <v>67</v>
      </c>
      <c r="EL45" s="3" t="s">
        <v>76</v>
      </c>
      <c r="EM45" s="3" t="s">
        <v>77</v>
      </c>
      <c r="EO45" s="3" t="s">
        <v>33</v>
      </c>
      <c r="EQ45" s="3">
        <v>0</v>
      </c>
      <c r="ER45" s="3">
        <v>1892.95</v>
      </c>
      <c r="ES45" s="3">
        <v>1533.97</v>
      </c>
      <c r="ET45" s="3">
        <v>15.17</v>
      </c>
      <c r="EU45" s="3">
        <v>0.13</v>
      </c>
      <c r="EV45" s="3">
        <v>343.81</v>
      </c>
      <c r="EW45" s="3">
        <v>30.75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97</v>
      </c>
      <c r="FY45" s="3">
        <v>51</v>
      </c>
      <c r="GA45" s="3" t="s">
        <v>3</v>
      </c>
      <c r="GD45" s="3">
        <v>1</v>
      </c>
      <c r="GF45" s="3">
        <v>-602613933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17080.41</v>
      </c>
      <c r="GN45" s="3">
        <f t="shared" si="54"/>
        <v>0</v>
      </c>
      <c r="GO45" s="3">
        <f t="shared" si="55"/>
        <v>17080.41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ROW(SmtRes!A108)</f>
        <v>108</v>
      </c>
      <c r="D46" s="2">
        <f>ROW(EtalonRes!A131)</f>
        <v>131</v>
      </c>
      <c r="E46" s="2" t="s">
        <v>78</v>
      </c>
      <c r="F46" s="2" t="s">
        <v>79</v>
      </c>
      <c r="G46" s="2" t="s">
        <v>80</v>
      </c>
      <c r="H46" s="2" t="s">
        <v>81</v>
      </c>
      <c r="I46" s="2">
        <f>ROUND(4/10,9)</f>
        <v>0.4</v>
      </c>
      <c r="J46" s="2">
        <v>0</v>
      </c>
      <c r="K46" s="2">
        <f>ROUND(4/10,9)</f>
        <v>0.4</v>
      </c>
      <c r="L46" s="2"/>
      <c r="M46" s="2"/>
      <c r="N46" s="2"/>
      <c r="O46" s="2">
        <f t="shared" si="21"/>
        <v>37.659999999999997</v>
      </c>
      <c r="P46" s="2">
        <f t="shared" si="22"/>
        <v>0</v>
      </c>
      <c r="Q46" s="2">
        <f t="shared" si="60"/>
        <v>0.36</v>
      </c>
      <c r="R46" s="2">
        <f t="shared" si="61"/>
        <v>0.02</v>
      </c>
      <c r="S46" s="2">
        <f t="shared" si="25"/>
        <v>37.299999999999997</v>
      </c>
      <c r="T46" s="2">
        <f t="shared" si="26"/>
        <v>0</v>
      </c>
      <c r="U46" s="2">
        <f t="shared" si="27"/>
        <v>2.3429347199999997</v>
      </c>
      <c r="V46" s="2">
        <f t="shared" si="28"/>
        <v>0</v>
      </c>
      <c r="W46" s="2">
        <f t="shared" si="29"/>
        <v>0</v>
      </c>
      <c r="X46" s="2">
        <f t="shared" si="62"/>
        <v>33.590000000000003</v>
      </c>
      <c r="Y46" s="2">
        <f t="shared" si="63"/>
        <v>17.170000000000002</v>
      </c>
      <c r="Z46" s="2"/>
      <c r="AA46" s="2">
        <v>55929113</v>
      </c>
      <c r="AB46" s="2">
        <f t="shared" si="32"/>
        <v>89.9208</v>
      </c>
      <c r="AC46" s="2">
        <f t="shared" si="64"/>
        <v>0</v>
      </c>
      <c r="AD46" s="2">
        <f t="shared" si="65"/>
        <v>0.84960000000000002</v>
      </c>
      <c r="AE46" s="2">
        <f t="shared" si="66"/>
        <v>4.6800000000000001E-2</v>
      </c>
      <c r="AF46" s="2">
        <f t="shared" si="66"/>
        <v>89.071200000000005</v>
      </c>
      <c r="AG46" s="2">
        <f t="shared" si="37"/>
        <v>0</v>
      </c>
      <c r="AH46" s="2">
        <f t="shared" si="67"/>
        <v>5.5943999999999994</v>
      </c>
      <c r="AI46" s="2">
        <f t="shared" si="67"/>
        <v>0</v>
      </c>
      <c r="AJ46" s="2">
        <f t="shared" si="40"/>
        <v>0</v>
      </c>
      <c r="AK46" s="2">
        <v>292.29000000000002</v>
      </c>
      <c r="AL46" s="2">
        <v>42.51</v>
      </c>
      <c r="AM46" s="2">
        <v>2.36</v>
      </c>
      <c r="AN46" s="2">
        <v>0.13</v>
      </c>
      <c r="AO46" s="2">
        <v>247.42</v>
      </c>
      <c r="AP46" s="2">
        <v>0</v>
      </c>
      <c r="AQ46" s="2">
        <v>15.54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82</v>
      </c>
      <c r="BK46" s="2"/>
      <c r="BL46" s="2"/>
      <c r="BM46" s="2">
        <v>68</v>
      </c>
      <c r="BN46" s="2">
        <v>0</v>
      </c>
      <c r="BO46" s="2" t="s">
        <v>79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1331</v>
      </c>
      <c r="CO46" s="2">
        <v>0</v>
      </c>
      <c r="CP46" s="2">
        <f t="shared" si="41"/>
        <v>37.659999999999997</v>
      </c>
      <c r="CQ46" s="2">
        <f t="shared" si="42"/>
        <v>0</v>
      </c>
      <c r="CR46" s="2">
        <f t="shared" si="68"/>
        <v>0.89</v>
      </c>
      <c r="CS46" s="2">
        <f t="shared" si="69"/>
        <v>0.05</v>
      </c>
      <c r="CT46" s="2">
        <f t="shared" si="45"/>
        <v>93.26</v>
      </c>
      <c r="CU46" s="2">
        <f t="shared" si="46"/>
        <v>0</v>
      </c>
      <c r="CV46" s="2">
        <f t="shared" si="47"/>
        <v>5.8573367999999988</v>
      </c>
      <c r="CW46" s="2">
        <f t="shared" si="48"/>
        <v>0</v>
      </c>
      <c r="CX46" s="2">
        <f t="shared" si="49"/>
        <v>0</v>
      </c>
      <c r="CY46" s="2">
        <f t="shared" si="70"/>
        <v>33.619999999999997</v>
      </c>
      <c r="CZ46" s="2">
        <f t="shared" si="71"/>
        <v>17.18</v>
      </c>
      <c r="DA46" s="2"/>
      <c r="DB46" s="2">
        <v>35</v>
      </c>
      <c r="DC46" s="2" t="s">
        <v>3</v>
      </c>
      <c r="DD46" s="2" t="s">
        <v>28</v>
      </c>
      <c r="DE46" s="2" t="s">
        <v>29</v>
      </c>
      <c r="DF46" s="2" t="s">
        <v>29</v>
      </c>
      <c r="DG46" s="2" t="s">
        <v>29</v>
      </c>
      <c r="DH46" s="2" t="s">
        <v>3</v>
      </c>
      <c r="DI46" s="2" t="s">
        <v>29</v>
      </c>
      <c r="DJ46" s="2" t="s">
        <v>29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81</v>
      </c>
      <c r="DW46" s="2" t="s">
        <v>81</v>
      </c>
      <c r="DX46" s="2">
        <v>10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55393700</v>
      </c>
      <c r="EF46" s="2">
        <v>40</v>
      </c>
      <c r="EG46" s="2" t="s">
        <v>30</v>
      </c>
      <c r="EH46" s="2">
        <v>0</v>
      </c>
      <c r="EI46" s="2" t="s">
        <v>3</v>
      </c>
      <c r="EJ46" s="2">
        <v>2</v>
      </c>
      <c r="EK46" s="2">
        <v>68</v>
      </c>
      <c r="EL46" s="2" t="s">
        <v>31</v>
      </c>
      <c r="EM46" s="2" t="s">
        <v>32</v>
      </c>
      <c r="EN46" s="2"/>
      <c r="EO46" s="2" t="s">
        <v>33</v>
      </c>
      <c r="EP46" s="2"/>
      <c r="EQ46" s="2">
        <v>0</v>
      </c>
      <c r="ER46" s="2">
        <v>292.29000000000002</v>
      </c>
      <c r="ES46" s="2">
        <v>42.51</v>
      </c>
      <c r="ET46" s="2">
        <v>2.36</v>
      </c>
      <c r="EU46" s="2">
        <v>0.13</v>
      </c>
      <c r="EV46" s="2">
        <v>247.42</v>
      </c>
      <c r="EW46" s="2">
        <v>15.54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1698093513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88.42</v>
      </c>
      <c r="GN46" s="2">
        <f t="shared" si="54"/>
        <v>0</v>
      </c>
      <c r="GO46" s="2">
        <f t="shared" si="55"/>
        <v>88.42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ROW(SmtRes!A114)</f>
        <v>114</v>
      </c>
      <c r="D47" s="3">
        <f>ROW(EtalonRes!A138)</f>
        <v>138</v>
      </c>
      <c r="E47" s="3" t="s">
        <v>78</v>
      </c>
      <c r="F47" s="3" t="s">
        <v>79</v>
      </c>
      <c r="G47" s="3" t="s">
        <v>80</v>
      </c>
      <c r="H47" s="3" t="s">
        <v>81</v>
      </c>
      <c r="I47" s="3">
        <f>ROUND(4/10,9)</f>
        <v>0.4</v>
      </c>
      <c r="J47" s="3">
        <v>0</v>
      </c>
      <c r="K47" s="3">
        <f>ROUND(4/10,9)</f>
        <v>0.4</v>
      </c>
      <c r="O47" s="3">
        <f t="shared" si="21"/>
        <v>2106.2600000000002</v>
      </c>
      <c r="P47" s="3">
        <f t="shared" si="22"/>
        <v>0</v>
      </c>
      <c r="Q47" s="3">
        <f t="shared" si="60"/>
        <v>4.4000000000000004</v>
      </c>
      <c r="R47" s="3">
        <f t="shared" si="61"/>
        <v>1.1299999999999999</v>
      </c>
      <c r="S47" s="3">
        <f t="shared" si="25"/>
        <v>2101.86</v>
      </c>
      <c r="T47" s="3">
        <f t="shared" si="26"/>
        <v>0</v>
      </c>
      <c r="U47" s="3">
        <f t="shared" si="27"/>
        <v>2.3429347199999997</v>
      </c>
      <c r="V47" s="3">
        <f t="shared" si="28"/>
        <v>0</v>
      </c>
      <c r="W47" s="3">
        <f t="shared" si="29"/>
        <v>0</v>
      </c>
      <c r="X47" s="3">
        <f t="shared" si="62"/>
        <v>1892.69</v>
      </c>
      <c r="Y47" s="3">
        <f t="shared" si="63"/>
        <v>967.38</v>
      </c>
      <c r="AA47" s="3">
        <v>55929115</v>
      </c>
      <c r="AB47" s="3">
        <f t="shared" si="32"/>
        <v>89.9208</v>
      </c>
      <c r="AC47" s="3">
        <f t="shared" si="64"/>
        <v>0</v>
      </c>
      <c r="AD47" s="3">
        <f t="shared" si="65"/>
        <v>0.84960000000000002</v>
      </c>
      <c r="AE47" s="3">
        <f t="shared" si="66"/>
        <v>4.6800000000000001E-2</v>
      </c>
      <c r="AF47" s="3">
        <f t="shared" si="66"/>
        <v>89.071200000000005</v>
      </c>
      <c r="AG47" s="3">
        <f t="shared" si="37"/>
        <v>0</v>
      </c>
      <c r="AH47" s="3">
        <f t="shared" si="67"/>
        <v>5.5943999999999994</v>
      </c>
      <c r="AI47" s="3">
        <f t="shared" si="67"/>
        <v>0</v>
      </c>
      <c r="AJ47" s="3">
        <f t="shared" si="40"/>
        <v>0</v>
      </c>
      <c r="AK47" s="3">
        <v>292.29000000000002</v>
      </c>
      <c r="AL47" s="3">
        <v>42.51</v>
      </c>
      <c r="AM47" s="3">
        <v>2.36</v>
      </c>
      <c r="AN47" s="3">
        <v>0.13</v>
      </c>
      <c r="AO47" s="3">
        <v>247.42</v>
      </c>
      <c r="AP47" s="3">
        <v>0</v>
      </c>
      <c r="AQ47" s="3">
        <v>15.54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12.21</v>
      </c>
      <c r="BC47" s="3">
        <v>1.84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82</v>
      </c>
      <c r="BM47" s="3">
        <v>68</v>
      </c>
      <c r="BN47" s="3">
        <v>0</v>
      </c>
      <c r="BO47" s="3" t="s">
        <v>79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1331</v>
      </c>
      <c r="CO47" s="3">
        <v>0</v>
      </c>
      <c r="CP47" s="3">
        <f t="shared" si="41"/>
        <v>2106.2600000000002</v>
      </c>
      <c r="CQ47" s="3">
        <f t="shared" si="42"/>
        <v>0</v>
      </c>
      <c r="CR47" s="3">
        <f t="shared" si="68"/>
        <v>10.87</v>
      </c>
      <c r="CS47" s="3">
        <f t="shared" si="69"/>
        <v>2.82</v>
      </c>
      <c r="CT47" s="3">
        <f t="shared" si="45"/>
        <v>5255.2</v>
      </c>
      <c r="CU47" s="3">
        <f t="shared" si="46"/>
        <v>0</v>
      </c>
      <c r="CV47" s="3">
        <f t="shared" si="47"/>
        <v>5.8573367999999988</v>
      </c>
      <c r="CW47" s="3">
        <f t="shared" si="48"/>
        <v>0</v>
      </c>
      <c r="CX47" s="3">
        <f t="shared" si="49"/>
        <v>0</v>
      </c>
      <c r="CY47" s="3">
        <f t="shared" si="70"/>
        <v>1894.21</v>
      </c>
      <c r="CZ47" s="3">
        <f t="shared" si="71"/>
        <v>968.15</v>
      </c>
      <c r="DB47" s="3">
        <v>37</v>
      </c>
      <c r="DC47" s="3" t="s">
        <v>3</v>
      </c>
      <c r="DD47" s="3" t="s">
        <v>28</v>
      </c>
      <c r="DE47" s="3" t="s">
        <v>29</v>
      </c>
      <c r="DF47" s="3" t="s">
        <v>29</v>
      </c>
      <c r="DG47" s="3" t="s">
        <v>29</v>
      </c>
      <c r="DH47" s="3" t="s">
        <v>3</v>
      </c>
      <c r="DI47" s="3" t="s">
        <v>29</v>
      </c>
      <c r="DJ47" s="3" t="s">
        <v>29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1010</v>
      </c>
      <c r="DV47" s="3" t="s">
        <v>81</v>
      </c>
      <c r="DW47" s="3" t="s">
        <v>81</v>
      </c>
      <c r="DX47" s="3">
        <v>10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55393700</v>
      </c>
      <c r="EF47" s="3">
        <v>40</v>
      </c>
      <c r="EG47" s="3" t="s">
        <v>30</v>
      </c>
      <c r="EH47" s="3">
        <v>0</v>
      </c>
      <c r="EI47" s="3" t="s">
        <v>3</v>
      </c>
      <c r="EJ47" s="3">
        <v>2</v>
      </c>
      <c r="EK47" s="3">
        <v>68</v>
      </c>
      <c r="EL47" s="3" t="s">
        <v>31</v>
      </c>
      <c r="EM47" s="3" t="s">
        <v>32</v>
      </c>
      <c r="EO47" s="3" t="s">
        <v>33</v>
      </c>
      <c r="EQ47" s="3">
        <v>0</v>
      </c>
      <c r="ER47" s="3">
        <v>292.29000000000002</v>
      </c>
      <c r="ES47" s="3">
        <v>42.51</v>
      </c>
      <c r="ET47" s="3">
        <v>2.36</v>
      </c>
      <c r="EU47" s="3">
        <v>0.13</v>
      </c>
      <c r="EV47" s="3">
        <v>247.42</v>
      </c>
      <c r="EW47" s="3">
        <v>15.54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1698093513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4966.33</v>
      </c>
      <c r="GN47" s="3">
        <f t="shared" si="54"/>
        <v>0</v>
      </c>
      <c r="GO47" s="3">
        <f t="shared" si="55"/>
        <v>4966.33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ROW(SmtRes!A119)</f>
        <v>119</v>
      </c>
      <c r="D48" s="2">
        <f>ROW(EtalonRes!A144)</f>
        <v>144</v>
      </c>
      <c r="E48" s="2" t="s">
        <v>83</v>
      </c>
      <c r="F48" s="2" t="s">
        <v>84</v>
      </c>
      <c r="G48" s="2" t="s">
        <v>85</v>
      </c>
      <c r="H48" s="2" t="s">
        <v>86</v>
      </c>
      <c r="I48" s="2">
        <f>ROUND(22180/100,9)</f>
        <v>221.8</v>
      </c>
      <c r="J48" s="2">
        <v>0</v>
      </c>
      <c r="K48" s="2">
        <f>ROUND(22180/100,9)</f>
        <v>221.8</v>
      </c>
      <c r="L48" s="2"/>
      <c r="M48" s="2"/>
      <c r="N48" s="2"/>
      <c r="O48" s="2">
        <f t="shared" si="21"/>
        <v>5703.25</v>
      </c>
      <c r="P48" s="2">
        <f t="shared" si="22"/>
        <v>0</v>
      </c>
      <c r="Q48" s="2">
        <f t="shared" si="60"/>
        <v>219.03</v>
      </c>
      <c r="R48" s="2">
        <f t="shared" si="61"/>
        <v>25.08</v>
      </c>
      <c r="S48" s="2">
        <f t="shared" si="25"/>
        <v>5484.22</v>
      </c>
      <c r="T48" s="2">
        <f t="shared" si="26"/>
        <v>0</v>
      </c>
      <c r="U48" s="2">
        <f t="shared" si="27"/>
        <v>442.24852823999998</v>
      </c>
      <c r="V48" s="2">
        <f t="shared" si="28"/>
        <v>0</v>
      </c>
      <c r="W48" s="2">
        <f t="shared" si="29"/>
        <v>0</v>
      </c>
      <c r="X48" s="2">
        <f t="shared" si="62"/>
        <v>5344.02</v>
      </c>
      <c r="Y48" s="2">
        <f t="shared" si="63"/>
        <v>2809.74</v>
      </c>
      <c r="Z48" s="2"/>
      <c r="AA48" s="2">
        <v>55929113</v>
      </c>
      <c r="AB48" s="2">
        <f t="shared" si="32"/>
        <v>24.559200000000001</v>
      </c>
      <c r="AC48" s="2">
        <f t="shared" si="64"/>
        <v>0</v>
      </c>
      <c r="AD48" s="2">
        <f t="shared" si="65"/>
        <v>0.94320000000000004</v>
      </c>
      <c r="AE48" s="2">
        <f t="shared" si="66"/>
        <v>0.108</v>
      </c>
      <c r="AF48" s="2">
        <f t="shared" si="66"/>
        <v>23.616</v>
      </c>
      <c r="AG48" s="2">
        <f t="shared" si="37"/>
        <v>0</v>
      </c>
      <c r="AH48" s="2">
        <f t="shared" si="67"/>
        <v>1.9043999999999999</v>
      </c>
      <c r="AI48" s="2">
        <f t="shared" si="67"/>
        <v>0</v>
      </c>
      <c r="AJ48" s="2">
        <f t="shared" si="40"/>
        <v>0</v>
      </c>
      <c r="AK48" s="2">
        <v>194.05</v>
      </c>
      <c r="AL48" s="2">
        <v>125.83</v>
      </c>
      <c r="AM48" s="2">
        <v>2.62</v>
      </c>
      <c r="AN48" s="2">
        <v>0.3</v>
      </c>
      <c r="AO48" s="2">
        <v>65.599999999999994</v>
      </c>
      <c r="AP48" s="2">
        <v>0</v>
      </c>
      <c r="AQ48" s="2">
        <v>5.29</v>
      </c>
      <c r="AR48" s="2">
        <v>0</v>
      </c>
      <c r="AS48" s="2">
        <v>0</v>
      </c>
      <c r="AT48" s="2">
        <v>97</v>
      </c>
      <c r="AU48" s="2">
        <v>51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87</v>
      </c>
      <c r="BK48" s="2"/>
      <c r="BL48" s="2"/>
      <c r="BM48" s="2">
        <v>67</v>
      </c>
      <c r="BN48" s="2">
        <v>0</v>
      </c>
      <c r="BO48" s="2" t="s">
        <v>84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97</v>
      </c>
      <c r="CA48" s="2">
        <v>51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1331</v>
      </c>
      <c r="CO48" s="2">
        <v>0</v>
      </c>
      <c r="CP48" s="2">
        <f t="shared" si="41"/>
        <v>5703.25</v>
      </c>
      <c r="CQ48" s="2">
        <f t="shared" si="42"/>
        <v>0</v>
      </c>
      <c r="CR48" s="2">
        <f t="shared" si="68"/>
        <v>0.99</v>
      </c>
      <c r="CS48" s="2">
        <f t="shared" si="69"/>
        <v>0.11</v>
      </c>
      <c r="CT48" s="2">
        <f t="shared" si="45"/>
        <v>24.73</v>
      </c>
      <c r="CU48" s="2">
        <f t="shared" si="46"/>
        <v>0</v>
      </c>
      <c r="CV48" s="2">
        <f t="shared" si="47"/>
        <v>1.9939067999999998</v>
      </c>
      <c r="CW48" s="2">
        <f t="shared" si="48"/>
        <v>0</v>
      </c>
      <c r="CX48" s="2">
        <f t="shared" si="49"/>
        <v>0</v>
      </c>
      <c r="CY48" s="2">
        <f t="shared" si="70"/>
        <v>5319.8</v>
      </c>
      <c r="CZ48" s="2">
        <f t="shared" si="71"/>
        <v>2797.01</v>
      </c>
      <c r="DA48" s="2"/>
      <c r="DB48" s="2">
        <v>39</v>
      </c>
      <c r="DC48" s="2" t="s">
        <v>3</v>
      </c>
      <c r="DD48" s="2" t="s">
        <v>28</v>
      </c>
      <c r="DE48" s="2" t="s">
        <v>29</v>
      </c>
      <c r="DF48" s="2" t="s">
        <v>29</v>
      </c>
      <c r="DG48" s="2" t="s">
        <v>29</v>
      </c>
      <c r="DH48" s="2" t="s">
        <v>3</v>
      </c>
      <c r="DI48" s="2" t="s">
        <v>29</v>
      </c>
      <c r="DJ48" s="2" t="s">
        <v>29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86</v>
      </c>
      <c r="DW48" s="2" t="s">
        <v>86</v>
      </c>
      <c r="DX48" s="2">
        <v>100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55393699</v>
      </c>
      <c r="EF48" s="2">
        <v>40</v>
      </c>
      <c r="EG48" s="2" t="s">
        <v>30</v>
      </c>
      <c r="EH48" s="2">
        <v>0</v>
      </c>
      <c r="EI48" s="2" t="s">
        <v>3</v>
      </c>
      <c r="EJ48" s="2">
        <v>2</v>
      </c>
      <c r="EK48" s="2">
        <v>67</v>
      </c>
      <c r="EL48" s="2" t="s">
        <v>76</v>
      </c>
      <c r="EM48" s="2" t="s">
        <v>77</v>
      </c>
      <c r="EN48" s="2"/>
      <c r="EO48" s="2" t="s">
        <v>33</v>
      </c>
      <c r="EP48" s="2"/>
      <c r="EQ48" s="2">
        <v>0</v>
      </c>
      <c r="ER48" s="2">
        <v>194.05</v>
      </c>
      <c r="ES48" s="2">
        <v>125.83</v>
      </c>
      <c r="ET48" s="2">
        <v>2.62</v>
      </c>
      <c r="EU48" s="2">
        <v>0.3</v>
      </c>
      <c r="EV48" s="2">
        <v>65.599999999999994</v>
      </c>
      <c r="EW48" s="2">
        <v>5.29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97</v>
      </c>
      <c r="FY48" s="2">
        <v>51</v>
      </c>
      <c r="FZ48" s="2"/>
      <c r="GA48" s="2" t="s">
        <v>3</v>
      </c>
      <c r="GB48" s="2"/>
      <c r="GC48" s="2"/>
      <c r="GD48" s="2">
        <v>1</v>
      </c>
      <c r="GE48" s="2"/>
      <c r="GF48" s="2">
        <v>1117165266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13857.01</v>
      </c>
      <c r="GN48" s="2">
        <f t="shared" si="54"/>
        <v>0</v>
      </c>
      <c r="GO48" s="2">
        <f t="shared" si="55"/>
        <v>13857.01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ROW(SmtRes!A124)</f>
        <v>124</v>
      </c>
      <c r="D49" s="3">
        <f>ROW(EtalonRes!A150)</f>
        <v>150</v>
      </c>
      <c r="E49" s="3" t="s">
        <v>83</v>
      </c>
      <c r="F49" s="3" t="s">
        <v>84</v>
      </c>
      <c r="G49" s="3" t="s">
        <v>85</v>
      </c>
      <c r="H49" s="3" t="s">
        <v>86</v>
      </c>
      <c r="I49" s="3">
        <f>ROUND(22180/100,9)</f>
        <v>221.8</v>
      </c>
      <c r="J49" s="3">
        <v>0</v>
      </c>
      <c r="K49" s="3">
        <f>ROUND(22180/100,9)</f>
        <v>221.8</v>
      </c>
      <c r="O49" s="3">
        <f t="shared" si="21"/>
        <v>312382.58</v>
      </c>
      <c r="P49" s="3">
        <f t="shared" si="22"/>
        <v>0</v>
      </c>
      <c r="Q49" s="3">
        <f t="shared" si="60"/>
        <v>3346.78</v>
      </c>
      <c r="R49" s="3">
        <f t="shared" si="61"/>
        <v>1413.26</v>
      </c>
      <c r="S49" s="3">
        <f t="shared" si="25"/>
        <v>309035.8</v>
      </c>
      <c r="T49" s="3">
        <f t="shared" si="26"/>
        <v>0</v>
      </c>
      <c r="U49" s="3">
        <f t="shared" si="27"/>
        <v>442.24852823999998</v>
      </c>
      <c r="V49" s="3">
        <f t="shared" si="28"/>
        <v>0</v>
      </c>
      <c r="W49" s="3">
        <f t="shared" si="29"/>
        <v>0</v>
      </c>
      <c r="X49" s="3">
        <f t="shared" si="62"/>
        <v>301135.59000000003</v>
      </c>
      <c r="Y49" s="3">
        <f t="shared" si="63"/>
        <v>158329.01999999999</v>
      </c>
      <c r="AA49" s="3">
        <v>55929115</v>
      </c>
      <c r="AB49" s="3">
        <f t="shared" si="32"/>
        <v>24.559200000000001</v>
      </c>
      <c r="AC49" s="3">
        <f t="shared" si="64"/>
        <v>0</v>
      </c>
      <c r="AD49" s="3">
        <f t="shared" si="65"/>
        <v>0.94320000000000004</v>
      </c>
      <c r="AE49" s="3">
        <f t="shared" si="66"/>
        <v>0.108</v>
      </c>
      <c r="AF49" s="3">
        <f t="shared" si="66"/>
        <v>23.616</v>
      </c>
      <c r="AG49" s="3">
        <f t="shared" si="37"/>
        <v>0</v>
      </c>
      <c r="AH49" s="3">
        <f t="shared" si="67"/>
        <v>1.9043999999999999</v>
      </c>
      <c r="AI49" s="3">
        <f t="shared" si="67"/>
        <v>0</v>
      </c>
      <c r="AJ49" s="3">
        <f t="shared" si="40"/>
        <v>0</v>
      </c>
      <c r="AK49" s="3">
        <v>194.05</v>
      </c>
      <c r="AL49" s="3">
        <v>125.83</v>
      </c>
      <c r="AM49" s="3">
        <v>2.62</v>
      </c>
      <c r="AN49" s="3">
        <v>0.3</v>
      </c>
      <c r="AO49" s="3">
        <v>65.599999999999994</v>
      </c>
      <c r="AP49" s="3">
        <v>0</v>
      </c>
      <c r="AQ49" s="3">
        <v>5.29</v>
      </c>
      <c r="AR49" s="3">
        <v>0</v>
      </c>
      <c r="AS49" s="3">
        <v>0</v>
      </c>
      <c r="AT49" s="3">
        <v>97</v>
      </c>
      <c r="AU49" s="3">
        <v>51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15.28</v>
      </c>
      <c r="BC49" s="3">
        <v>3.78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87</v>
      </c>
      <c r="BM49" s="3">
        <v>67</v>
      </c>
      <c r="BN49" s="3">
        <v>0</v>
      </c>
      <c r="BO49" s="3" t="s">
        <v>84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97</v>
      </c>
      <c r="CA49" s="3">
        <v>51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1331</v>
      </c>
      <c r="CO49" s="3">
        <v>0</v>
      </c>
      <c r="CP49" s="3">
        <f t="shared" si="41"/>
        <v>312382.58</v>
      </c>
      <c r="CQ49" s="3">
        <f t="shared" si="42"/>
        <v>0</v>
      </c>
      <c r="CR49" s="3">
        <f t="shared" si="68"/>
        <v>15.13</v>
      </c>
      <c r="CS49" s="3">
        <f t="shared" si="69"/>
        <v>6.2</v>
      </c>
      <c r="CT49" s="3">
        <f t="shared" si="45"/>
        <v>1393.54</v>
      </c>
      <c r="CU49" s="3">
        <f t="shared" si="46"/>
        <v>0</v>
      </c>
      <c r="CV49" s="3">
        <f t="shared" si="47"/>
        <v>1.9939067999999998</v>
      </c>
      <c r="CW49" s="3">
        <f t="shared" si="48"/>
        <v>0</v>
      </c>
      <c r="CX49" s="3">
        <f t="shared" si="49"/>
        <v>0</v>
      </c>
      <c r="CY49" s="3">
        <f t="shared" si="70"/>
        <v>299770.74</v>
      </c>
      <c r="CZ49" s="3">
        <f t="shared" si="71"/>
        <v>157611.42000000001</v>
      </c>
      <c r="DB49" s="3">
        <v>41</v>
      </c>
      <c r="DC49" s="3" t="s">
        <v>3</v>
      </c>
      <c r="DD49" s="3" t="s">
        <v>28</v>
      </c>
      <c r="DE49" s="3" t="s">
        <v>29</v>
      </c>
      <c r="DF49" s="3" t="s">
        <v>29</v>
      </c>
      <c r="DG49" s="3" t="s">
        <v>29</v>
      </c>
      <c r="DH49" s="3" t="s">
        <v>3</v>
      </c>
      <c r="DI49" s="3" t="s">
        <v>29</v>
      </c>
      <c r="DJ49" s="3" t="s">
        <v>29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1003</v>
      </c>
      <c r="DV49" s="3" t="s">
        <v>86</v>
      </c>
      <c r="DW49" s="3" t="s">
        <v>86</v>
      </c>
      <c r="DX49" s="3">
        <v>100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55393699</v>
      </c>
      <c r="EF49" s="3">
        <v>40</v>
      </c>
      <c r="EG49" s="3" t="s">
        <v>30</v>
      </c>
      <c r="EH49" s="3">
        <v>0</v>
      </c>
      <c r="EI49" s="3" t="s">
        <v>3</v>
      </c>
      <c r="EJ49" s="3">
        <v>2</v>
      </c>
      <c r="EK49" s="3">
        <v>67</v>
      </c>
      <c r="EL49" s="3" t="s">
        <v>76</v>
      </c>
      <c r="EM49" s="3" t="s">
        <v>77</v>
      </c>
      <c r="EO49" s="3" t="s">
        <v>33</v>
      </c>
      <c r="EQ49" s="3">
        <v>0</v>
      </c>
      <c r="ER49" s="3">
        <v>194.05</v>
      </c>
      <c r="ES49" s="3">
        <v>125.83</v>
      </c>
      <c r="ET49" s="3">
        <v>2.62</v>
      </c>
      <c r="EU49" s="3">
        <v>0.3</v>
      </c>
      <c r="EV49" s="3">
        <v>65.599999999999994</v>
      </c>
      <c r="EW49" s="3">
        <v>5.29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97</v>
      </c>
      <c r="FY49" s="3">
        <v>51</v>
      </c>
      <c r="GA49" s="3" t="s">
        <v>3</v>
      </c>
      <c r="GD49" s="3">
        <v>1</v>
      </c>
      <c r="GF49" s="3">
        <v>1117165266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771847.19</v>
      </c>
      <c r="GN49" s="3">
        <f t="shared" si="54"/>
        <v>0</v>
      </c>
      <c r="GO49" s="3">
        <f t="shared" si="55"/>
        <v>771847.19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ROW(SmtRes!A125)</f>
        <v>125</v>
      </c>
      <c r="D50" s="2">
        <f>ROW(EtalonRes!A151)</f>
        <v>151</v>
      </c>
      <c r="E50" s="2" t="s">
        <v>3</v>
      </c>
      <c r="F50" s="2" t="s">
        <v>88</v>
      </c>
      <c r="G50" s="2" t="s">
        <v>89</v>
      </c>
      <c r="H50" s="2" t="s">
        <v>86</v>
      </c>
      <c r="I50" s="2">
        <f>ROUND((26500+150+100)/100,9)</f>
        <v>267.5</v>
      </c>
      <c r="J50" s="2">
        <v>0</v>
      </c>
      <c r="K50" s="2">
        <f>ROUND((26500+150+100)/100,9)</f>
        <v>267.5</v>
      </c>
      <c r="L50" s="2"/>
      <c r="M50" s="2"/>
      <c r="N50" s="2"/>
      <c r="O50" s="2">
        <f t="shared" si="21"/>
        <v>33111.29</v>
      </c>
      <c r="P50" s="2">
        <f t="shared" si="22"/>
        <v>0</v>
      </c>
      <c r="Q50" s="2">
        <f>(ROUND((ROUND((((ET50*1.2))*AV50*I50),2)*BB50),2)+ROUND((ROUND(((AE50-((EU50*1.2)))*AV50*I50),2)*BS50),2))</f>
        <v>0</v>
      </c>
      <c r="R50" s="2">
        <f>(ROUND((ROUND((((EU50*1.2))*AV50*I50),2)*BS50),2)+ROUND((ROUND(((AE50-((EU50*1.2)))*AV50*I50),2)*BS50),2))</f>
        <v>0</v>
      </c>
      <c r="S50" s="2">
        <f t="shared" si="25"/>
        <v>33111.29</v>
      </c>
      <c r="T50" s="2">
        <f t="shared" si="26"/>
        <v>0</v>
      </c>
      <c r="U50" s="2">
        <f t="shared" si="27"/>
        <v>3239.8786799999998</v>
      </c>
      <c r="V50" s="2">
        <f t="shared" si="28"/>
        <v>0</v>
      </c>
      <c r="W50" s="2">
        <f t="shared" si="29"/>
        <v>0</v>
      </c>
      <c r="X50" s="2">
        <f>(ROUND((((S50+ROUND((ROUND((((EU50*1.2))*AV50*I50),2)*BS50),2))*AT50)/100),2)+ROUND(((ROUND((ROUND(((AE50-((EU50*1.2)))*AV50*I50),2)*BS50),2)*AT50)/100),2))</f>
        <v>30131.27</v>
      </c>
      <c r="Y50" s="2">
        <f>(ROUND((((S50+ROUND((ROUND((((EU50*1.2))*AV50*I50),2)*BS50),2))*AU50)/100),2)+ROUND(((ROUND((ROUND(((AE50-((EU50*1.2)))*AV50*I50),2)*BS50),2)*AU50)/100),2))</f>
        <v>15893.42</v>
      </c>
      <c r="Z50" s="2"/>
      <c r="AA50" s="2">
        <v>-1</v>
      </c>
      <c r="AB50" s="2">
        <f t="shared" si="32"/>
        <v>118.224</v>
      </c>
      <c r="AC50" s="2">
        <f>ROUND(((ES50*1)),6)</f>
        <v>0</v>
      </c>
      <c r="AD50" s="2">
        <f>ROUND(((((ET50*1.2))-((EU50*1.2)))+AE50),6)</f>
        <v>0</v>
      </c>
      <c r="AE50" s="2">
        <f>ROUND(((EU50*1.2)),6)</f>
        <v>0</v>
      </c>
      <c r="AF50" s="2">
        <f>ROUND(((EV50*1.2)),6)</f>
        <v>118.224</v>
      </c>
      <c r="AG50" s="2">
        <f t="shared" si="37"/>
        <v>0</v>
      </c>
      <c r="AH50" s="2">
        <f>((EW50*1.2))</f>
        <v>11.568</v>
      </c>
      <c r="AI50" s="2">
        <f>((EX50*1.2))</f>
        <v>0</v>
      </c>
      <c r="AJ50" s="2">
        <f t="shared" si="40"/>
        <v>0</v>
      </c>
      <c r="AK50" s="2">
        <v>98.52</v>
      </c>
      <c r="AL50" s="2">
        <v>0</v>
      </c>
      <c r="AM50" s="2">
        <v>0</v>
      </c>
      <c r="AN50" s="2">
        <v>0</v>
      </c>
      <c r="AO50" s="2">
        <v>98.52</v>
      </c>
      <c r="AP50" s="2">
        <v>0</v>
      </c>
      <c r="AQ50" s="2">
        <v>9.64</v>
      </c>
      <c r="AR50" s="2">
        <v>0</v>
      </c>
      <c r="AS50" s="2">
        <v>0</v>
      </c>
      <c r="AT50" s="2">
        <v>91</v>
      </c>
      <c r="AU50" s="2">
        <v>48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90</v>
      </c>
      <c r="BK50" s="2"/>
      <c r="BL50" s="2"/>
      <c r="BM50" s="2">
        <v>106</v>
      </c>
      <c r="BN50" s="2">
        <v>0</v>
      </c>
      <c r="BO50" s="2" t="s">
        <v>88</v>
      </c>
      <c r="BP50" s="2">
        <v>1</v>
      </c>
      <c r="BQ50" s="2">
        <v>60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91</v>
      </c>
      <c r="CA50" s="2">
        <v>48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1332</v>
      </c>
      <c r="CO50" s="2">
        <v>0</v>
      </c>
      <c r="CP50" s="2">
        <f t="shared" si="41"/>
        <v>33111.29</v>
      </c>
      <c r="CQ50" s="2">
        <f t="shared" si="42"/>
        <v>0</v>
      </c>
      <c r="CR50" s="2">
        <f>(ROUND((ROUND((((ET50*1.2))*AV50*1),2)*BB50),2)+ROUND((ROUND(((AE50-((EU50*1.2)))*AV50*1),2)*BS50),2))</f>
        <v>0</v>
      </c>
      <c r="CS50" s="2">
        <f>(ROUND((ROUND((((EU50*1.2))*AV50*1),2)*BS50),2)+ROUND((ROUND(((AE50-((EU50*1.2)))*AV50*1),2)*BS50),2))</f>
        <v>0</v>
      </c>
      <c r="CT50" s="2">
        <f t="shared" si="45"/>
        <v>123.78</v>
      </c>
      <c r="CU50" s="2">
        <f t="shared" si="46"/>
        <v>0</v>
      </c>
      <c r="CV50" s="2">
        <f t="shared" si="47"/>
        <v>12.111695999999998</v>
      </c>
      <c r="CW50" s="2">
        <f t="shared" si="48"/>
        <v>0</v>
      </c>
      <c r="CX50" s="2">
        <f t="shared" si="49"/>
        <v>0</v>
      </c>
      <c r="CY50" s="2">
        <f>(ROUND((((S50+ROUND((ROUND((((EU50*1.2))*AV50*1),2)*BS50),2))*AT50)/100),2)+ROUND(((ROUND((ROUND(((AE50-((EU50*1.2)))*AV50*1),2)*BS50),2)*AT50)/100),2))</f>
        <v>30131.27</v>
      </c>
      <c r="CZ50" s="2">
        <f>(ROUND((((S50+ROUND((ROUND((((EU50*1.2))*AV50*1),2)*BS50),2))*AU50)/100),2)+ROUND(((ROUND((ROUND(((AE50-((EU50*1.2)))*AV50*1),2)*BS50),2)*AU50)/100),2))</f>
        <v>15893.42</v>
      </c>
      <c r="DA50" s="2"/>
      <c r="DB50" s="2">
        <v>43</v>
      </c>
      <c r="DC50" s="2" t="s">
        <v>3</v>
      </c>
      <c r="DD50" s="2" t="s">
        <v>66</v>
      </c>
      <c r="DE50" s="2" t="s">
        <v>67</v>
      </c>
      <c r="DF50" s="2" t="s">
        <v>67</v>
      </c>
      <c r="DG50" s="2" t="s">
        <v>67</v>
      </c>
      <c r="DH50" s="2" t="s">
        <v>3</v>
      </c>
      <c r="DI50" s="2" t="s">
        <v>67</v>
      </c>
      <c r="DJ50" s="2" t="s">
        <v>67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1003</v>
      </c>
      <c r="DV50" s="2" t="s">
        <v>86</v>
      </c>
      <c r="DW50" s="2" t="s">
        <v>86</v>
      </c>
      <c r="DX50" s="2">
        <v>100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55393738</v>
      </c>
      <c r="EF50" s="2">
        <v>60</v>
      </c>
      <c r="EG50" s="2" t="s">
        <v>68</v>
      </c>
      <c r="EH50" s="2">
        <v>0</v>
      </c>
      <c r="EI50" s="2" t="s">
        <v>3</v>
      </c>
      <c r="EJ50" s="2">
        <v>1</v>
      </c>
      <c r="EK50" s="2">
        <v>106</v>
      </c>
      <c r="EL50" s="2" t="s">
        <v>69</v>
      </c>
      <c r="EM50" s="2" t="s">
        <v>70</v>
      </c>
      <c r="EN50" s="2"/>
      <c r="EO50" s="2" t="s">
        <v>71</v>
      </c>
      <c r="EP50" s="2"/>
      <c r="EQ50" s="2">
        <v>1024</v>
      </c>
      <c r="ER50" s="2">
        <v>98.52</v>
      </c>
      <c r="ES50" s="2">
        <v>0</v>
      </c>
      <c r="ET50" s="2">
        <v>0</v>
      </c>
      <c r="EU50" s="2">
        <v>0</v>
      </c>
      <c r="EV50" s="2">
        <v>98.52</v>
      </c>
      <c r="EW50" s="2">
        <v>9.64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91</v>
      </c>
      <c r="FY50" s="2">
        <v>48</v>
      </c>
      <c r="FZ50" s="2"/>
      <c r="GA50" s="2" t="s">
        <v>3</v>
      </c>
      <c r="GB50" s="2"/>
      <c r="GC50" s="2"/>
      <c r="GD50" s="2">
        <v>1</v>
      </c>
      <c r="GE50" s="2"/>
      <c r="GF50" s="2">
        <v>1114236003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79135.98</v>
      </c>
      <c r="GN50" s="2">
        <f t="shared" si="54"/>
        <v>79135.98</v>
      </c>
      <c r="GO50" s="2">
        <f t="shared" si="55"/>
        <v>0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ROW(SmtRes!A126)</f>
        <v>126</v>
      </c>
      <c r="D51" s="3">
        <f>ROW(EtalonRes!A152)</f>
        <v>152</v>
      </c>
      <c r="E51" s="3" t="s">
        <v>3</v>
      </c>
      <c r="F51" s="3" t="s">
        <v>88</v>
      </c>
      <c r="G51" s="3" t="s">
        <v>89</v>
      </c>
      <c r="H51" s="3" t="s">
        <v>86</v>
      </c>
      <c r="I51" s="3">
        <f>ROUND((26500+150+100)/100,9)</f>
        <v>267.5</v>
      </c>
      <c r="J51" s="3">
        <v>0</v>
      </c>
      <c r="K51" s="3">
        <f>ROUND((26500+150+100)/100,9)</f>
        <v>267.5</v>
      </c>
      <c r="O51" s="3">
        <f t="shared" si="21"/>
        <v>1865821.19</v>
      </c>
      <c r="P51" s="3">
        <f t="shared" si="22"/>
        <v>0</v>
      </c>
      <c r="Q51" s="3">
        <f>(ROUND((ROUND((((ET51*1.2))*AV51*I51),2)*BB51),2)+ROUND((ROUND(((AE51-((EU51*1.2)))*AV51*I51),2)*BS51),2))</f>
        <v>0</v>
      </c>
      <c r="R51" s="3">
        <f>(ROUND((ROUND((((EU51*1.2))*AV51*I51),2)*BS51),2)+ROUND((ROUND(((AE51-((EU51*1.2)))*AV51*I51),2)*BS51),2))</f>
        <v>0</v>
      </c>
      <c r="S51" s="3">
        <f t="shared" si="25"/>
        <v>1865821.19</v>
      </c>
      <c r="T51" s="3">
        <f t="shared" si="26"/>
        <v>0</v>
      </c>
      <c r="U51" s="3">
        <f t="shared" si="27"/>
        <v>3239.8786799999998</v>
      </c>
      <c r="V51" s="3">
        <f t="shared" si="28"/>
        <v>0</v>
      </c>
      <c r="W51" s="3">
        <f t="shared" si="29"/>
        <v>0</v>
      </c>
      <c r="X51" s="3">
        <f>(ROUND((((S51+ROUND((ROUND((((EU51*1.2))*AV51*I51),2)*BS51),2))*AT51)/100),2)+ROUND(((ROUND((ROUND(((AE51-((EU51*1.2)))*AV51*I51),2)*BS51),2)*AT51)/100),2))</f>
        <v>1697897.28</v>
      </c>
      <c r="Y51" s="3">
        <f>(ROUND((((S51+ROUND((ROUND((((EU51*1.2))*AV51*I51),2)*BS51),2))*AU51)/100),2)+ROUND(((ROUND((ROUND(((AE51-((EU51*1.2)))*AV51*I51),2)*BS51),2)*AU51)/100),2))</f>
        <v>895594.17</v>
      </c>
      <c r="AA51" s="3">
        <v>-1</v>
      </c>
      <c r="AB51" s="3">
        <f t="shared" si="32"/>
        <v>118.224</v>
      </c>
      <c r="AC51" s="3">
        <f>ROUND(((ES51*1)),6)</f>
        <v>0</v>
      </c>
      <c r="AD51" s="3">
        <f>ROUND(((((ET51*1.2))-((EU51*1.2)))+AE51),6)</f>
        <v>0</v>
      </c>
      <c r="AE51" s="3">
        <f>ROUND(((EU51*1.2)),6)</f>
        <v>0</v>
      </c>
      <c r="AF51" s="3">
        <f>ROUND(((EV51*1.2)),6)</f>
        <v>118.224</v>
      </c>
      <c r="AG51" s="3">
        <f t="shared" si="37"/>
        <v>0</v>
      </c>
      <c r="AH51" s="3">
        <f>((EW51*1.2))</f>
        <v>11.568</v>
      </c>
      <c r="AI51" s="3">
        <f>((EX51*1.2))</f>
        <v>0</v>
      </c>
      <c r="AJ51" s="3">
        <f t="shared" si="40"/>
        <v>0</v>
      </c>
      <c r="AK51" s="3">
        <v>98.52</v>
      </c>
      <c r="AL51" s="3">
        <v>0</v>
      </c>
      <c r="AM51" s="3">
        <v>0</v>
      </c>
      <c r="AN51" s="3">
        <v>0</v>
      </c>
      <c r="AO51" s="3">
        <v>98.52</v>
      </c>
      <c r="AP51" s="3">
        <v>0</v>
      </c>
      <c r="AQ51" s="3">
        <v>9.64</v>
      </c>
      <c r="AR51" s="3">
        <v>0</v>
      </c>
      <c r="AS51" s="3">
        <v>0</v>
      </c>
      <c r="AT51" s="3">
        <v>91</v>
      </c>
      <c r="AU51" s="3">
        <v>48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1</v>
      </c>
      <c r="BJ51" s="3" t="s">
        <v>90</v>
      </c>
      <c r="BM51" s="3">
        <v>106</v>
      </c>
      <c r="BN51" s="3">
        <v>0</v>
      </c>
      <c r="BO51" s="3" t="s">
        <v>88</v>
      </c>
      <c r="BP51" s="3">
        <v>1</v>
      </c>
      <c r="BQ51" s="3">
        <v>60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91</v>
      </c>
      <c r="CA51" s="3">
        <v>48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1332</v>
      </c>
      <c r="CO51" s="3">
        <v>0</v>
      </c>
      <c r="CP51" s="3">
        <f t="shared" si="41"/>
        <v>1865821.19</v>
      </c>
      <c r="CQ51" s="3">
        <f t="shared" si="42"/>
        <v>0</v>
      </c>
      <c r="CR51" s="3">
        <f>(ROUND((ROUND((((ET51*1.2))*AV51*1),2)*BB51),2)+ROUND((ROUND(((AE51-((EU51*1.2)))*AV51*1),2)*BS51),2))</f>
        <v>0</v>
      </c>
      <c r="CS51" s="3">
        <f>(ROUND((ROUND((((EU51*1.2))*AV51*1),2)*BS51),2)+ROUND((ROUND(((AE51-((EU51*1.2)))*AV51*1),2)*BS51),2))</f>
        <v>0</v>
      </c>
      <c r="CT51" s="3">
        <f t="shared" si="45"/>
        <v>6975</v>
      </c>
      <c r="CU51" s="3">
        <f t="shared" si="46"/>
        <v>0</v>
      </c>
      <c r="CV51" s="3">
        <f t="shared" si="47"/>
        <v>12.111695999999998</v>
      </c>
      <c r="CW51" s="3">
        <f t="shared" si="48"/>
        <v>0</v>
      </c>
      <c r="CX51" s="3">
        <f t="shared" si="49"/>
        <v>0</v>
      </c>
      <c r="CY51" s="3">
        <f>(ROUND((((S51+ROUND((ROUND((((EU51*1.2))*AV51*1),2)*BS51),2))*AT51)/100),2)+ROUND(((ROUND((ROUND(((AE51-((EU51*1.2)))*AV51*1),2)*BS51),2)*AT51)/100),2))</f>
        <v>1697897.28</v>
      </c>
      <c r="CZ51" s="3">
        <f>(ROUND((((S51+ROUND((ROUND((((EU51*1.2))*AV51*1),2)*BS51),2))*AU51)/100),2)+ROUND(((ROUND((ROUND(((AE51-((EU51*1.2)))*AV51*1),2)*BS51),2)*AU51)/100),2))</f>
        <v>895594.17</v>
      </c>
      <c r="DB51" s="3">
        <v>44</v>
      </c>
      <c r="DC51" s="3" t="s">
        <v>3</v>
      </c>
      <c r="DD51" s="3" t="s">
        <v>66</v>
      </c>
      <c r="DE51" s="3" t="s">
        <v>67</v>
      </c>
      <c r="DF51" s="3" t="s">
        <v>67</v>
      </c>
      <c r="DG51" s="3" t="s">
        <v>67</v>
      </c>
      <c r="DH51" s="3" t="s">
        <v>3</v>
      </c>
      <c r="DI51" s="3" t="s">
        <v>67</v>
      </c>
      <c r="DJ51" s="3" t="s">
        <v>67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1003</v>
      </c>
      <c r="DV51" s="3" t="s">
        <v>86</v>
      </c>
      <c r="DW51" s="3" t="s">
        <v>86</v>
      </c>
      <c r="DX51" s="3">
        <v>100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55393738</v>
      </c>
      <c r="EF51" s="3">
        <v>60</v>
      </c>
      <c r="EG51" s="3" t="s">
        <v>68</v>
      </c>
      <c r="EH51" s="3">
        <v>0</v>
      </c>
      <c r="EI51" s="3" t="s">
        <v>3</v>
      </c>
      <c r="EJ51" s="3">
        <v>1</v>
      </c>
      <c r="EK51" s="3">
        <v>106</v>
      </c>
      <c r="EL51" s="3" t="s">
        <v>69</v>
      </c>
      <c r="EM51" s="3" t="s">
        <v>70</v>
      </c>
      <c r="EO51" s="3" t="s">
        <v>71</v>
      </c>
      <c r="EQ51" s="3">
        <v>1024</v>
      </c>
      <c r="ER51" s="3">
        <v>98.52</v>
      </c>
      <c r="ES51" s="3">
        <v>0</v>
      </c>
      <c r="ET51" s="3">
        <v>0</v>
      </c>
      <c r="EU51" s="3">
        <v>0</v>
      </c>
      <c r="EV51" s="3">
        <v>98.52</v>
      </c>
      <c r="EW51" s="3">
        <v>9.64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91</v>
      </c>
      <c r="FY51" s="3">
        <v>48</v>
      </c>
      <c r="GA51" s="3" t="s">
        <v>3</v>
      </c>
      <c r="GD51" s="3">
        <v>1</v>
      </c>
      <c r="GF51" s="3">
        <v>1114236003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4459312.6399999997</v>
      </c>
      <c r="GN51" s="3">
        <f t="shared" si="54"/>
        <v>4459312.6399999997</v>
      </c>
      <c r="GO51" s="3">
        <f t="shared" si="55"/>
        <v>0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ROW(SmtRes!A134)</f>
        <v>134</v>
      </c>
      <c r="D52" s="2">
        <f>ROW(EtalonRes!A165)</f>
        <v>165</v>
      </c>
      <c r="E52" s="2" t="s">
        <v>91</v>
      </c>
      <c r="F52" s="2" t="s">
        <v>92</v>
      </c>
      <c r="G52" s="2" t="s">
        <v>93</v>
      </c>
      <c r="H52" s="2" t="s">
        <v>94</v>
      </c>
      <c r="I52" s="2">
        <f>ROUND((450+100)/100,9)</f>
        <v>5.5</v>
      </c>
      <c r="J52" s="2">
        <v>0</v>
      </c>
      <c r="K52" s="2">
        <f>ROUND((450+100)/100,9)</f>
        <v>5.5</v>
      </c>
      <c r="L52" s="2"/>
      <c r="M52" s="2"/>
      <c r="N52" s="2"/>
      <c r="O52" s="2">
        <f t="shared" si="21"/>
        <v>441.23</v>
      </c>
      <c r="P52" s="2">
        <f t="shared" si="22"/>
        <v>0</v>
      </c>
      <c r="Q52" s="2">
        <f t="shared" ref="Q52:Q59" si="72">(ROUND((ROUND(((((ET52*1.2)*0.3))*AV52*I52),2)*BB52),2)+ROUND((ROUND(((AE52-(((EU52*1.2)*0.3)))*AV52*I52),2)*BS52),2))</f>
        <v>13.83</v>
      </c>
      <c r="R52" s="2">
        <f t="shared" ref="R52:R59" si="73">(ROUND((ROUND(((((EU52*1.2)*0.3))*AV52*I52),2)*BS52),2)+ROUND((ROUND(((AE52-(((EU52*1.2)*0.3)))*AV52*I52),2)*BS52),2))</f>
        <v>2.4900000000000002</v>
      </c>
      <c r="S52" s="2">
        <f t="shared" si="25"/>
        <v>427.4</v>
      </c>
      <c r="T52" s="2">
        <f t="shared" si="26"/>
        <v>0</v>
      </c>
      <c r="U52" s="2">
        <f t="shared" si="27"/>
        <v>37.605308399999998</v>
      </c>
      <c r="V52" s="2">
        <f t="shared" si="28"/>
        <v>0</v>
      </c>
      <c r="W52" s="2">
        <f t="shared" si="29"/>
        <v>0</v>
      </c>
      <c r="X52" s="2">
        <f t="shared" ref="X52:X59" si="74">(ROUND((((S52+ROUND((ROUND(((((EU52*1.2)*0.3))*AV52*I52),2)*BS52),2))*AT52)/100),2)+ROUND(((ROUND((ROUND(((AE52-(((EU52*1.2)*0.3)))*AV52*I52),2)*BS52),2)*AT52)/100),2))</f>
        <v>416.99</v>
      </c>
      <c r="Y52" s="2">
        <f t="shared" ref="Y52:Y59" si="75">(ROUND((((S52+ROUND((ROUND(((((EU52*1.2)*0.3))*AV52*I52),2)*BS52),2))*AU52)/100),2)+ROUND(((ROUND((ROUND(((AE52-(((EU52*1.2)*0.3)))*AV52*I52),2)*BS52),2)*AU52)/100),2))</f>
        <v>219.24</v>
      </c>
      <c r="Z52" s="2"/>
      <c r="AA52" s="2">
        <v>55929113</v>
      </c>
      <c r="AB52" s="2">
        <f t="shared" si="32"/>
        <v>76.622399999999999</v>
      </c>
      <c r="AC52" s="2">
        <f t="shared" ref="AC52:AC59" si="76">ROUND((((ES52*1)*0)),6)</f>
        <v>0</v>
      </c>
      <c r="AD52" s="2">
        <f t="shared" ref="AD52:AD59" si="77">ROUND((((((ET52*1.2)*0.3))-(((EU52*1.2)*0.3)))+AE52),6)</f>
        <v>2.4011999999999998</v>
      </c>
      <c r="AE52" s="2">
        <f t="shared" ref="AE52:AF59" si="78">ROUND((((EU52*1.2)*0.3)),6)</f>
        <v>0.432</v>
      </c>
      <c r="AF52" s="2">
        <f t="shared" si="78"/>
        <v>74.221199999999996</v>
      </c>
      <c r="AG52" s="2">
        <f t="shared" si="37"/>
        <v>0</v>
      </c>
      <c r="AH52" s="2">
        <f t="shared" ref="AH52:AI59" si="79">(((EW52*1.2)*0.3))</f>
        <v>6.5304000000000002</v>
      </c>
      <c r="AI52" s="2">
        <f t="shared" si="79"/>
        <v>0</v>
      </c>
      <c r="AJ52" s="2">
        <f t="shared" si="40"/>
        <v>0</v>
      </c>
      <c r="AK52" s="2">
        <v>224.18</v>
      </c>
      <c r="AL52" s="2">
        <v>11.34</v>
      </c>
      <c r="AM52" s="2">
        <v>6.67</v>
      </c>
      <c r="AN52" s="2">
        <v>1.2</v>
      </c>
      <c r="AO52" s="2">
        <v>206.17</v>
      </c>
      <c r="AP52" s="2">
        <v>0</v>
      </c>
      <c r="AQ52" s="2">
        <v>18.14</v>
      </c>
      <c r="AR52" s="2">
        <v>0</v>
      </c>
      <c r="AS52" s="2">
        <v>0</v>
      </c>
      <c r="AT52" s="2">
        <v>97</v>
      </c>
      <c r="AU52" s="2">
        <v>51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95</v>
      </c>
      <c r="BK52" s="2"/>
      <c r="BL52" s="2"/>
      <c r="BM52" s="2">
        <v>67</v>
      </c>
      <c r="BN52" s="2">
        <v>0</v>
      </c>
      <c r="BO52" s="2" t="s">
        <v>92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97</v>
      </c>
      <c r="CA52" s="2">
        <v>51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1331</v>
      </c>
      <c r="CO52" s="2">
        <v>0</v>
      </c>
      <c r="CP52" s="2">
        <f t="shared" si="41"/>
        <v>441.22999999999996</v>
      </c>
      <c r="CQ52" s="2">
        <f t="shared" si="42"/>
        <v>0</v>
      </c>
      <c r="CR52" s="2">
        <f t="shared" ref="CR52:CR59" si="80">(ROUND((ROUND(((((ET52*1.2)*0.3))*AV52*1),2)*BB52),2)+ROUND((ROUND(((AE52-(((EU52*1.2)*0.3)))*AV52*1),2)*BS52),2))</f>
        <v>2.5099999999999998</v>
      </c>
      <c r="CS52" s="2">
        <f t="shared" ref="CS52:CS59" si="81">(ROUND((ROUND(((((EU52*1.2)*0.3))*AV52*1),2)*BS52),2)+ROUND((ROUND(((AE52-(((EU52*1.2)*0.3)))*AV52*1),2)*BS52),2))</f>
        <v>0.45</v>
      </c>
      <c r="CT52" s="2">
        <f t="shared" si="45"/>
        <v>77.709999999999994</v>
      </c>
      <c r="CU52" s="2">
        <f t="shared" si="46"/>
        <v>0</v>
      </c>
      <c r="CV52" s="2">
        <f t="shared" si="47"/>
        <v>6.8373287999999999</v>
      </c>
      <c r="CW52" s="2">
        <f t="shared" si="48"/>
        <v>0</v>
      </c>
      <c r="CX52" s="2">
        <f t="shared" si="49"/>
        <v>0</v>
      </c>
      <c r="CY52" s="2">
        <f t="shared" ref="CY52:CY59" si="82">(ROUND((((S52+ROUND((ROUND(((((EU52*1.2)*0.3))*AV52*1),2)*BS52),2))*AT52)/100),2)+ROUND(((ROUND((ROUND(((AE52-(((EU52*1.2)*0.3)))*AV52*1),2)*BS52),2)*AT52)/100),2))</f>
        <v>415.01</v>
      </c>
      <c r="CZ52" s="2">
        <f t="shared" ref="CZ52:CZ59" si="83">(ROUND((((S52+ROUND((ROUND(((((EU52*1.2)*0.3))*AV52*1),2)*BS52),2))*AU52)/100),2)+ROUND(((ROUND((ROUND(((AE52-(((EU52*1.2)*0.3)))*AV52*1),2)*BS52),2)*AU52)/100),2))</f>
        <v>218.2</v>
      </c>
      <c r="DA52" s="2"/>
      <c r="DB52" s="2">
        <v>45</v>
      </c>
      <c r="DC52" s="2" t="s">
        <v>3</v>
      </c>
      <c r="DD52" s="2" t="s">
        <v>28</v>
      </c>
      <c r="DE52" s="2" t="s">
        <v>29</v>
      </c>
      <c r="DF52" s="2" t="s">
        <v>29</v>
      </c>
      <c r="DG52" s="2" t="s">
        <v>29</v>
      </c>
      <c r="DH52" s="2" t="s">
        <v>3</v>
      </c>
      <c r="DI52" s="2" t="s">
        <v>29</v>
      </c>
      <c r="DJ52" s="2" t="s">
        <v>29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94</v>
      </c>
      <c r="DW52" s="2" t="s">
        <v>94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55393699</v>
      </c>
      <c r="EF52" s="2">
        <v>40</v>
      </c>
      <c r="EG52" s="2" t="s">
        <v>30</v>
      </c>
      <c r="EH52" s="2">
        <v>0</v>
      </c>
      <c r="EI52" s="2" t="s">
        <v>3</v>
      </c>
      <c r="EJ52" s="2">
        <v>2</v>
      </c>
      <c r="EK52" s="2">
        <v>67</v>
      </c>
      <c r="EL52" s="2" t="s">
        <v>76</v>
      </c>
      <c r="EM52" s="2" t="s">
        <v>77</v>
      </c>
      <c r="EN52" s="2"/>
      <c r="EO52" s="2" t="s">
        <v>33</v>
      </c>
      <c r="EP52" s="2"/>
      <c r="EQ52" s="2">
        <v>0</v>
      </c>
      <c r="ER52" s="2">
        <v>224.18</v>
      </c>
      <c r="ES52" s="2">
        <v>11.34</v>
      </c>
      <c r="ET52" s="2">
        <v>6.67</v>
      </c>
      <c r="EU52" s="2">
        <v>1.2</v>
      </c>
      <c r="EV52" s="2">
        <v>206.17</v>
      </c>
      <c r="EW52" s="2">
        <v>18.14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97</v>
      </c>
      <c r="FY52" s="2">
        <v>51</v>
      </c>
      <c r="FZ52" s="2"/>
      <c r="GA52" s="2" t="s">
        <v>3</v>
      </c>
      <c r="GB52" s="2"/>
      <c r="GC52" s="2"/>
      <c r="GD52" s="2">
        <v>1</v>
      </c>
      <c r="GE52" s="2"/>
      <c r="GF52" s="2">
        <v>1878904797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1077.46</v>
      </c>
      <c r="GN52" s="2">
        <f t="shared" si="54"/>
        <v>0</v>
      </c>
      <c r="GO52" s="2">
        <f t="shared" si="55"/>
        <v>1077.46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ROW(SmtRes!A142)</f>
        <v>142</v>
      </c>
      <c r="D53" s="3">
        <f>ROW(EtalonRes!A178)</f>
        <v>178</v>
      </c>
      <c r="E53" s="3" t="s">
        <v>91</v>
      </c>
      <c r="F53" s="3" t="s">
        <v>92</v>
      </c>
      <c r="G53" s="3" t="s">
        <v>93</v>
      </c>
      <c r="H53" s="3" t="s">
        <v>94</v>
      </c>
      <c r="I53" s="3">
        <f>ROUND((450+100)/100,9)</f>
        <v>5.5</v>
      </c>
      <c r="J53" s="3">
        <v>0</v>
      </c>
      <c r="K53" s="3">
        <f>ROUND((450+100)/100,9)</f>
        <v>5.5</v>
      </c>
      <c r="O53" s="3">
        <f t="shared" si="21"/>
        <v>24346.21</v>
      </c>
      <c r="P53" s="3">
        <f t="shared" si="22"/>
        <v>0</v>
      </c>
      <c r="Q53" s="3">
        <f t="shared" si="72"/>
        <v>262.22000000000003</v>
      </c>
      <c r="R53" s="3">
        <f t="shared" si="73"/>
        <v>140.31</v>
      </c>
      <c r="S53" s="3">
        <f t="shared" si="25"/>
        <v>24083.99</v>
      </c>
      <c r="T53" s="3">
        <f t="shared" si="26"/>
        <v>0</v>
      </c>
      <c r="U53" s="3">
        <f t="shared" si="27"/>
        <v>37.605308399999998</v>
      </c>
      <c r="V53" s="3">
        <f t="shared" si="28"/>
        <v>0</v>
      </c>
      <c r="W53" s="3">
        <f t="shared" si="29"/>
        <v>0</v>
      </c>
      <c r="X53" s="3">
        <f t="shared" si="74"/>
        <v>23497.57</v>
      </c>
      <c r="Y53" s="3">
        <f t="shared" si="75"/>
        <v>12354.39</v>
      </c>
      <c r="AA53" s="3">
        <v>55929115</v>
      </c>
      <c r="AB53" s="3">
        <f t="shared" si="32"/>
        <v>76.622399999999999</v>
      </c>
      <c r="AC53" s="3">
        <f t="shared" si="76"/>
        <v>0</v>
      </c>
      <c r="AD53" s="3">
        <f t="shared" si="77"/>
        <v>2.4011999999999998</v>
      </c>
      <c r="AE53" s="3">
        <f t="shared" si="78"/>
        <v>0.432</v>
      </c>
      <c r="AF53" s="3">
        <f t="shared" si="78"/>
        <v>74.221199999999996</v>
      </c>
      <c r="AG53" s="3">
        <f t="shared" si="37"/>
        <v>0</v>
      </c>
      <c r="AH53" s="3">
        <f t="shared" si="79"/>
        <v>6.5304000000000002</v>
      </c>
      <c r="AI53" s="3">
        <f t="shared" si="79"/>
        <v>0</v>
      </c>
      <c r="AJ53" s="3">
        <f t="shared" si="40"/>
        <v>0</v>
      </c>
      <c r="AK53" s="3">
        <v>224.18</v>
      </c>
      <c r="AL53" s="3">
        <v>11.34</v>
      </c>
      <c r="AM53" s="3">
        <v>6.67</v>
      </c>
      <c r="AN53" s="3">
        <v>1.2</v>
      </c>
      <c r="AO53" s="3">
        <v>206.17</v>
      </c>
      <c r="AP53" s="3">
        <v>0</v>
      </c>
      <c r="AQ53" s="3">
        <v>18.14</v>
      </c>
      <c r="AR53" s="3">
        <v>0</v>
      </c>
      <c r="AS53" s="3">
        <v>0</v>
      </c>
      <c r="AT53" s="3">
        <v>97</v>
      </c>
      <c r="AU53" s="3">
        <v>51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18.96</v>
      </c>
      <c r="BC53" s="3">
        <v>8.24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95</v>
      </c>
      <c r="BM53" s="3">
        <v>67</v>
      </c>
      <c r="BN53" s="3">
        <v>0</v>
      </c>
      <c r="BO53" s="3" t="s">
        <v>92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97</v>
      </c>
      <c r="CA53" s="3">
        <v>51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1331</v>
      </c>
      <c r="CO53" s="3">
        <v>0</v>
      </c>
      <c r="CP53" s="3">
        <f t="shared" si="41"/>
        <v>24346.210000000003</v>
      </c>
      <c r="CQ53" s="3">
        <f t="shared" si="42"/>
        <v>0</v>
      </c>
      <c r="CR53" s="3">
        <f t="shared" si="80"/>
        <v>47.59</v>
      </c>
      <c r="CS53" s="3">
        <f t="shared" si="81"/>
        <v>25.36</v>
      </c>
      <c r="CT53" s="3">
        <f t="shared" si="45"/>
        <v>4378.96</v>
      </c>
      <c r="CU53" s="3">
        <f t="shared" si="46"/>
        <v>0</v>
      </c>
      <c r="CV53" s="3">
        <f t="shared" si="47"/>
        <v>6.8373287999999999</v>
      </c>
      <c r="CW53" s="3">
        <f t="shared" si="48"/>
        <v>0</v>
      </c>
      <c r="CX53" s="3">
        <f t="shared" si="49"/>
        <v>0</v>
      </c>
      <c r="CY53" s="3">
        <f t="shared" si="82"/>
        <v>23386.07</v>
      </c>
      <c r="CZ53" s="3">
        <f t="shared" si="83"/>
        <v>12295.77</v>
      </c>
      <c r="DB53" s="3">
        <v>47</v>
      </c>
      <c r="DC53" s="3" t="s">
        <v>3</v>
      </c>
      <c r="DD53" s="3" t="s">
        <v>28</v>
      </c>
      <c r="DE53" s="3" t="s">
        <v>29</v>
      </c>
      <c r="DF53" s="3" t="s">
        <v>29</v>
      </c>
      <c r="DG53" s="3" t="s">
        <v>29</v>
      </c>
      <c r="DH53" s="3" t="s">
        <v>3</v>
      </c>
      <c r="DI53" s="3" t="s">
        <v>29</v>
      </c>
      <c r="DJ53" s="3" t="s">
        <v>29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94</v>
      </c>
      <c r="DW53" s="3" t="s">
        <v>94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55393699</v>
      </c>
      <c r="EF53" s="3">
        <v>40</v>
      </c>
      <c r="EG53" s="3" t="s">
        <v>30</v>
      </c>
      <c r="EH53" s="3">
        <v>0</v>
      </c>
      <c r="EI53" s="3" t="s">
        <v>3</v>
      </c>
      <c r="EJ53" s="3">
        <v>2</v>
      </c>
      <c r="EK53" s="3">
        <v>67</v>
      </c>
      <c r="EL53" s="3" t="s">
        <v>76</v>
      </c>
      <c r="EM53" s="3" t="s">
        <v>77</v>
      </c>
      <c r="EO53" s="3" t="s">
        <v>33</v>
      </c>
      <c r="EQ53" s="3">
        <v>0</v>
      </c>
      <c r="ER53" s="3">
        <v>224.18</v>
      </c>
      <c r="ES53" s="3">
        <v>11.34</v>
      </c>
      <c r="ET53" s="3">
        <v>6.67</v>
      </c>
      <c r="EU53" s="3">
        <v>1.2</v>
      </c>
      <c r="EV53" s="3">
        <v>206.17</v>
      </c>
      <c r="EW53" s="3">
        <v>18.14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97</v>
      </c>
      <c r="FY53" s="3">
        <v>51</v>
      </c>
      <c r="GA53" s="3" t="s">
        <v>3</v>
      </c>
      <c r="GD53" s="3">
        <v>1</v>
      </c>
      <c r="GF53" s="3">
        <v>1878904797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60198.17</v>
      </c>
      <c r="GN53" s="3">
        <f t="shared" si="54"/>
        <v>0</v>
      </c>
      <c r="GO53" s="3">
        <f t="shared" si="55"/>
        <v>60198.17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>
        <f>ROW(SmtRes!A152)</f>
        <v>152</v>
      </c>
      <c r="D54" s="2">
        <f>ROW(EtalonRes!A192)</f>
        <v>192</v>
      </c>
      <c r="E54" s="2" t="s">
        <v>96</v>
      </c>
      <c r="F54" s="2" t="s">
        <v>97</v>
      </c>
      <c r="G54" s="2" t="s">
        <v>98</v>
      </c>
      <c r="H54" s="2" t="s">
        <v>94</v>
      </c>
      <c r="I54" s="2">
        <f>ROUND((450+100)/100,9)</f>
        <v>5.5</v>
      </c>
      <c r="J54" s="2">
        <v>0</v>
      </c>
      <c r="K54" s="2">
        <f>ROUND((450+100)/100,9)</f>
        <v>5.5</v>
      </c>
      <c r="L54" s="2"/>
      <c r="M54" s="2"/>
      <c r="N54" s="2"/>
      <c r="O54" s="2">
        <f t="shared" si="21"/>
        <v>181.77</v>
      </c>
      <c r="P54" s="2">
        <f t="shared" si="22"/>
        <v>0</v>
      </c>
      <c r="Q54" s="2">
        <f t="shared" si="72"/>
        <v>11.9</v>
      </c>
      <c r="R54" s="2">
        <f t="shared" si="73"/>
        <v>2.1800000000000002</v>
      </c>
      <c r="S54" s="2">
        <f t="shared" si="25"/>
        <v>169.87</v>
      </c>
      <c r="T54" s="2">
        <f t="shared" si="26"/>
        <v>0</v>
      </c>
      <c r="U54" s="2">
        <f t="shared" si="27"/>
        <v>15.071146199999996</v>
      </c>
      <c r="V54" s="2">
        <f t="shared" si="28"/>
        <v>0</v>
      </c>
      <c r="W54" s="2">
        <f t="shared" si="29"/>
        <v>0</v>
      </c>
      <c r="X54" s="2">
        <f t="shared" si="74"/>
        <v>166.89</v>
      </c>
      <c r="Y54" s="2">
        <f t="shared" si="75"/>
        <v>87.75</v>
      </c>
      <c r="Z54" s="2"/>
      <c r="AA54" s="2">
        <v>55929113</v>
      </c>
      <c r="AB54" s="2">
        <f t="shared" si="32"/>
        <v>31.564800000000002</v>
      </c>
      <c r="AC54" s="2">
        <f t="shared" si="76"/>
        <v>0</v>
      </c>
      <c r="AD54" s="2">
        <f t="shared" si="77"/>
        <v>2.0663999999999998</v>
      </c>
      <c r="AE54" s="2">
        <f t="shared" si="78"/>
        <v>0.378</v>
      </c>
      <c r="AF54" s="2">
        <f t="shared" si="78"/>
        <v>29.4984</v>
      </c>
      <c r="AG54" s="2">
        <f t="shared" si="37"/>
        <v>0</v>
      </c>
      <c r="AH54" s="2">
        <f t="shared" si="79"/>
        <v>2.6171999999999995</v>
      </c>
      <c r="AI54" s="2">
        <f t="shared" si="79"/>
        <v>0</v>
      </c>
      <c r="AJ54" s="2">
        <f t="shared" si="40"/>
        <v>0</v>
      </c>
      <c r="AK54" s="2">
        <v>104.14</v>
      </c>
      <c r="AL54" s="2">
        <v>16.46</v>
      </c>
      <c r="AM54" s="2">
        <v>5.74</v>
      </c>
      <c r="AN54" s="2">
        <v>1.05</v>
      </c>
      <c r="AO54" s="2">
        <v>81.94</v>
      </c>
      <c r="AP54" s="2">
        <v>0</v>
      </c>
      <c r="AQ54" s="2">
        <v>7.27</v>
      </c>
      <c r="AR54" s="2">
        <v>0</v>
      </c>
      <c r="AS54" s="2">
        <v>0</v>
      </c>
      <c r="AT54" s="2">
        <v>97</v>
      </c>
      <c r="AU54" s="2">
        <v>51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99</v>
      </c>
      <c r="BK54" s="2"/>
      <c r="BL54" s="2"/>
      <c r="BM54" s="2">
        <v>67</v>
      </c>
      <c r="BN54" s="2">
        <v>0</v>
      </c>
      <c r="BO54" s="2" t="s">
        <v>97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97</v>
      </c>
      <c r="CA54" s="2">
        <v>51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1331</v>
      </c>
      <c r="CO54" s="2">
        <v>0</v>
      </c>
      <c r="CP54" s="2">
        <f t="shared" si="41"/>
        <v>181.77</v>
      </c>
      <c r="CQ54" s="2">
        <f t="shared" si="42"/>
        <v>0</v>
      </c>
      <c r="CR54" s="2">
        <f t="shared" si="80"/>
        <v>2.16</v>
      </c>
      <c r="CS54" s="2">
        <f t="shared" si="81"/>
        <v>0.4</v>
      </c>
      <c r="CT54" s="2">
        <f t="shared" si="45"/>
        <v>30.88</v>
      </c>
      <c r="CU54" s="2">
        <f t="shared" si="46"/>
        <v>0</v>
      </c>
      <c r="CV54" s="2">
        <f t="shared" si="47"/>
        <v>2.7402083999999993</v>
      </c>
      <c r="CW54" s="2">
        <f t="shared" si="48"/>
        <v>0</v>
      </c>
      <c r="CX54" s="2">
        <f t="shared" si="49"/>
        <v>0</v>
      </c>
      <c r="CY54" s="2">
        <f t="shared" si="82"/>
        <v>165.16</v>
      </c>
      <c r="CZ54" s="2">
        <f t="shared" si="83"/>
        <v>86.84</v>
      </c>
      <c r="DA54" s="2"/>
      <c r="DB54" s="2">
        <v>49</v>
      </c>
      <c r="DC54" s="2" t="s">
        <v>3</v>
      </c>
      <c r="DD54" s="2" t="s">
        <v>28</v>
      </c>
      <c r="DE54" s="2" t="s">
        <v>29</v>
      </c>
      <c r="DF54" s="2" t="s">
        <v>29</v>
      </c>
      <c r="DG54" s="2" t="s">
        <v>29</v>
      </c>
      <c r="DH54" s="2" t="s">
        <v>3</v>
      </c>
      <c r="DI54" s="2" t="s">
        <v>29</v>
      </c>
      <c r="DJ54" s="2" t="s">
        <v>29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94</v>
      </c>
      <c r="DW54" s="2" t="s">
        <v>94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55393699</v>
      </c>
      <c r="EF54" s="2">
        <v>40</v>
      </c>
      <c r="EG54" s="2" t="s">
        <v>30</v>
      </c>
      <c r="EH54" s="2">
        <v>0</v>
      </c>
      <c r="EI54" s="2" t="s">
        <v>3</v>
      </c>
      <c r="EJ54" s="2">
        <v>2</v>
      </c>
      <c r="EK54" s="2">
        <v>67</v>
      </c>
      <c r="EL54" s="2" t="s">
        <v>76</v>
      </c>
      <c r="EM54" s="2" t="s">
        <v>77</v>
      </c>
      <c r="EN54" s="2"/>
      <c r="EO54" s="2" t="s">
        <v>33</v>
      </c>
      <c r="EP54" s="2"/>
      <c r="EQ54" s="2">
        <v>0</v>
      </c>
      <c r="ER54" s="2">
        <v>104.14</v>
      </c>
      <c r="ES54" s="2">
        <v>16.46</v>
      </c>
      <c r="ET54" s="2">
        <v>5.74</v>
      </c>
      <c r="EU54" s="2">
        <v>1.05</v>
      </c>
      <c r="EV54" s="2">
        <v>81.94</v>
      </c>
      <c r="EW54" s="2">
        <v>7.27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97</v>
      </c>
      <c r="FY54" s="2">
        <v>51</v>
      </c>
      <c r="FZ54" s="2"/>
      <c r="GA54" s="2" t="s">
        <v>3</v>
      </c>
      <c r="GB54" s="2"/>
      <c r="GC54" s="2"/>
      <c r="GD54" s="2">
        <v>1</v>
      </c>
      <c r="GE54" s="2"/>
      <c r="GF54" s="2">
        <v>-1382004924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436.41</v>
      </c>
      <c r="GN54" s="2">
        <f t="shared" si="54"/>
        <v>0</v>
      </c>
      <c r="GO54" s="2">
        <f t="shared" si="55"/>
        <v>436.41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C55" s="3">
        <f>ROW(SmtRes!A162)</f>
        <v>162</v>
      </c>
      <c r="D55" s="3">
        <f>ROW(EtalonRes!A206)</f>
        <v>206</v>
      </c>
      <c r="E55" s="3" t="s">
        <v>96</v>
      </c>
      <c r="F55" s="3" t="s">
        <v>97</v>
      </c>
      <c r="G55" s="3" t="s">
        <v>98</v>
      </c>
      <c r="H55" s="3" t="s">
        <v>94</v>
      </c>
      <c r="I55" s="3">
        <f>ROUND((450+100)/100,9)</f>
        <v>5.5</v>
      </c>
      <c r="J55" s="3">
        <v>0</v>
      </c>
      <c r="K55" s="3">
        <f>ROUND((450+100)/100,9)</f>
        <v>5.5</v>
      </c>
      <c r="O55" s="3">
        <f t="shared" si="21"/>
        <v>9800.2900000000009</v>
      </c>
      <c r="P55" s="3">
        <f t="shared" si="22"/>
        <v>0</v>
      </c>
      <c r="Q55" s="3">
        <f t="shared" si="72"/>
        <v>228.12</v>
      </c>
      <c r="R55" s="3">
        <f t="shared" si="73"/>
        <v>122.84</v>
      </c>
      <c r="S55" s="3">
        <f t="shared" si="25"/>
        <v>9572.17</v>
      </c>
      <c r="T55" s="3">
        <f t="shared" si="26"/>
        <v>0</v>
      </c>
      <c r="U55" s="3">
        <f t="shared" si="27"/>
        <v>15.071146199999996</v>
      </c>
      <c r="V55" s="3">
        <f t="shared" si="28"/>
        <v>0</v>
      </c>
      <c r="W55" s="3">
        <f t="shared" si="29"/>
        <v>0</v>
      </c>
      <c r="X55" s="3">
        <f t="shared" si="74"/>
        <v>9404.16</v>
      </c>
      <c r="Y55" s="3">
        <f t="shared" si="75"/>
        <v>4944.46</v>
      </c>
      <c r="AA55" s="3">
        <v>55929115</v>
      </c>
      <c r="AB55" s="3">
        <f t="shared" si="32"/>
        <v>31.564800000000002</v>
      </c>
      <c r="AC55" s="3">
        <f t="shared" si="76"/>
        <v>0</v>
      </c>
      <c r="AD55" s="3">
        <f t="shared" si="77"/>
        <v>2.0663999999999998</v>
      </c>
      <c r="AE55" s="3">
        <f t="shared" si="78"/>
        <v>0.378</v>
      </c>
      <c r="AF55" s="3">
        <f t="shared" si="78"/>
        <v>29.4984</v>
      </c>
      <c r="AG55" s="3">
        <f t="shared" si="37"/>
        <v>0</v>
      </c>
      <c r="AH55" s="3">
        <f t="shared" si="79"/>
        <v>2.6171999999999995</v>
      </c>
      <c r="AI55" s="3">
        <f t="shared" si="79"/>
        <v>0</v>
      </c>
      <c r="AJ55" s="3">
        <f t="shared" si="40"/>
        <v>0</v>
      </c>
      <c r="AK55" s="3">
        <v>104.14</v>
      </c>
      <c r="AL55" s="3">
        <v>16.46</v>
      </c>
      <c r="AM55" s="3">
        <v>5.74</v>
      </c>
      <c r="AN55" s="3">
        <v>1.05</v>
      </c>
      <c r="AO55" s="3">
        <v>81.94</v>
      </c>
      <c r="AP55" s="3">
        <v>0</v>
      </c>
      <c r="AQ55" s="3">
        <v>7.27</v>
      </c>
      <c r="AR55" s="3">
        <v>0</v>
      </c>
      <c r="AS55" s="3">
        <v>0</v>
      </c>
      <c r="AT55" s="3">
        <v>97</v>
      </c>
      <c r="AU55" s="3">
        <v>51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19.170000000000002</v>
      </c>
      <c r="BC55" s="3">
        <v>7.31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99</v>
      </c>
      <c r="BM55" s="3">
        <v>67</v>
      </c>
      <c r="BN55" s="3">
        <v>0</v>
      </c>
      <c r="BO55" s="3" t="s">
        <v>97</v>
      </c>
      <c r="BP55" s="3">
        <v>1</v>
      </c>
      <c r="BQ55" s="3">
        <v>40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97</v>
      </c>
      <c r="CA55" s="3">
        <v>51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1331</v>
      </c>
      <c r="CO55" s="3">
        <v>0</v>
      </c>
      <c r="CP55" s="3">
        <f t="shared" si="41"/>
        <v>9800.2900000000009</v>
      </c>
      <c r="CQ55" s="3">
        <f t="shared" si="42"/>
        <v>0</v>
      </c>
      <c r="CR55" s="3">
        <f t="shared" si="80"/>
        <v>41.41</v>
      </c>
      <c r="CS55" s="3">
        <f t="shared" si="81"/>
        <v>22.54</v>
      </c>
      <c r="CT55" s="3">
        <f t="shared" si="45"/>
        <v>1740.09</v>
      </c>
      <c r="CU55" s="3">
        <f t="shared" si="46"/>
        <v>0</v>
      </c>
      <c r="CV55" s="3">
        <f t="shared" si="47"/>
        <v>2.7402083999999993</v>
      </c>
      <c r="CW55" s="3">
        <f t="shared" si="48"/>
        <v>0</v>
      </c>
      <c r="CX55" s="3">
        <f t="shared" si="49"/>
        <v>0</v>
      </c>
      <c r="CY55" s="3">
        <f t="shared" si="82"/>
        <v>9306.8700000000008</v>
      </c>
      <c r="CZ55" s="3">
        <f t="shared" si="83"/>
        <v>4893.3</v>
      </c>
      <c r="DB55" s="3">
        <v>51</v>
      </c>
      <c r="DC55" s="3" t="s">
        <v>3</v>
      </c>
      <c r="DD55" s="3" t="s">
        <v>28</v>
      </c>
      <c r="DE55" s="3" t="s">
        <v>29</v>
      </c>
      <c r="DF55" s="3" t="s">
        <v>29</v>
      </c>
      <c r="DG55" s="3" t="s">
        <v>29</v>
      </c>
      <c r="DH55" s="3" t="s">
        <v>3</v>
      </c>
      <c r="DI55" s="3" t="s">
        <v>29</v>
      </c>
      <c r="DJ55" s="3" t="s">
        <v>29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94</v>
      </c>
      <c r="DW55" s="3" t="s">
        <v>94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55393699</v>
      </c>
      <c r="EF55" s="3">
        <v>40</v>
      </c>
      <c r="EG55" s="3" t="s">
        <v>30</v>
      </c>
      <c r="EH55" s="3">
        <v>0</v>
      </c>
      <c r="EI55" s="3" t="s">
        <v>3</v>
      </c>
      <c r="EJ55" s="3">
        <v>2</v>
      </c>
      <c r="EK55" s="3">
        <v>67</v>
      </c>
      <c r="EL55" s="3" t="s">
        <v>76</v>
      </c>
      <c r="EM55" s="3" t="s">
        <v>77</v>
      </c>
      <c r="EO55" s="3" t="s">
        <v>33</v>
      </c>
      <c r="EQ55" s="3">
        <v>0</v>
      </c>
      <c r="ER55" s="3">
        <v>104.14</v>
      </c>
      <c r="ES55" s="3">
        <v>16.46</v>
      </c>
      <c r="ET55" s="3">
        <v>5.74</v>
      </c>
      <c r="EU55" s="3">
        <v>1.05</v>
      </c>
      <c r="EV55" s="3">
        <v>81.94</v>
      </c>
      <c r="EW55" s="3">
        <v>7.27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97</v>
      </c>
      <c r="FY55" s="3">
        <v>51</v>
      </c>
      <c r="GA55" s="3" t="s">
        <v>3</v>
      </c>
      <c r="GD55" s="3">
        <v>1</v>
      </c>
      <c r="GF55" s="3">
        <v>-1382004924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24148.91</v>
      </c>
      <c r="GN55" s="3">
        <f t="shared" si="54"/>
        <v>0</v>
      </c>
      <c r="GO55" s="3">
        <f t="shared" si="55"/>
        <v>24148.91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ROW(SmtRes!A166)</f>
        <v>166</v>
      </c>
      <c r="D56" s="2">
        <f>ROW(EtalonRes!A212)</f>
        <v>212</v>
      </c>
      <c r="E56" s="2" t="s">
        <v>100</v>
      </c>
      <c r="F56" s="2" t="s">
        <v>101</v>
      </c>
      <c r="G56" s="2" t="s">
        <v>102</v>
      </c>
      <c r="H56" s="2" t="s">
        <v>64</v>
      </c>
      <c r="I56" s="2">
        <f>ROUND((50+40)/100,9)</f>
        <v>0.9</v>
      </c>
      <c r="J56" s="2">
        <v>0</v>
      </c>
      <c r="K56" s="2">
        <f>ROUND((50+40)/100,9)</f>
        <v>0.9</v>
      </c>
      <c r="L56" s="2"/>
      <c r="M56" s="2"/>
      <c r="N56" s="2"/>
      <c r="O56" s="2">
        <f t="shared" si="21"/>
        <v>87.2</v>
      </c>
      <c r="P56" s="2">
        <f t="shared" si="22"/>
        <v>0</v>
      </c>
      <c r="Q56" s="2">
        <f t="shared" si="72"/>
        <v>3.2</v>
      </c>
      <c r="R56" s="2">
        <f t="shared" si="73"/>
        <v>0.34</v>
      </c>
      <c r="S56" s="2">
        <f t="shared" si="25"/>
        <v>84</v>
      </c>
      <c r="T56" s="2">
        <f t="shared" si="26"/>
        <v>0</v>
      </c>
      <c r="U56" s="2">
        <f t="shared" si="27"/>
        <v>7.3646398799999995</v>
      </c>
      <c r="V56" s="2">
        <f t="shared" si="28"/>
        <v>0</v>
      </c>
      <c r="W56" s="2">
        <f t="shared" si="29"/>
        <v>0</v>
      </c>
      <c r="X56" s="2">
        <f t="shared" si="74"/>
        <v>81.81</v>
      </c>
      <c r="Y56" s="2">
        <f t="shared" si="75"/>
        <v>43.01</v>
      </c>
      <c r="Z56" s="2"/>
      <c r="AA56" s="2">
        <v>55929113</v>
      </c>
      <c r="AB56" s="2">
        <f t="shared" si="32"/>
        <v>92.530799999999999</v>
      </c>
      <c r="AC56" s="2">
        <f t="shared" si="76"/>
        <v>0</v>
      </c>
      <c r="AD56" s="2">
        <f t="shared" si="77"/>
        <v>3.3912</v>
      </c>
      <c r="AE56" s="2">
        <f t="shared" si="78"/>
        <v>0.36359999999999998</v>
      </c>
      <c r="AF56" s="2">
        <f t="shared" si="78"/>
        <v>89.139600000000002</v>
      </c>
      <c r="AG56" s="2">
        <f t="shared" si="37"/>
        <v>0</v>
      </c>
      <c r="AH56" s="2">
        <f t="shared" si="79"/>
        <v>7.8155999999999999</v>
      </c>
      <c r="AI56" s="2">
        <f t="shared" si="79"/>
        <v>0</v>
      </c>
      <c r="AJ56" s="2">
        <f t="shared" si="40"/>
        <v>0</v>
      </c>
      <c r="AK56" s="2">
        <v>260.87</v>
      </c>
      <c r="AL56" s="2">
        <v>3.84</v>
      </c>
      <c r="AM56" s="2">
        <v>9.42</v>
      </c>
      <c r="AN56" s="2">
        <v>1.01</v>
      </c>
      <c r="AO56" s="2">
        <v>247.61</v>
      </c>
      <c r="AP56" s="2">
        <v>0</v>
      </c>
      <c r="AQ56" s="2">
        <v>21.71</v>
      </c>
      <c r="AR56" s="2">
        <v>0</v>
      </c>
      <c r="AS56" s="2">
        <v>0</v>
      </c>
      <c r="AT56" s="2">
        <v>97</v>
      </c>
      <c r="AU56" s="2">
        <v>51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103</v>
      </c>
      <c r="BK56" s="2"/>
      <c r="BL56" s="2"/>
      <c r="BM56" s="2">
        <v>67</v>
      </c>
      <c r="BN56" s="2">
        <v>0</v>
      </c>
      <c r="BO56" s="2" t="s">
        <v>101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97</v>
      </c>
      <c r="CA56" s="2">
        <v>51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1331</v>
      </c>
      <c r="CO56" s="2">
        <v>0</v>
      </c>
      <c r="CP56" s="2">
        <f t="shared" si="41"/>
        <v>87.2</v>
      </c>
      <c r="CQ56" s="2">
        <f t="shared" si="42"/>
        <v>0</v>
      </c>
      <c r="CR56" s="2">
        <f t="shared" si="80"/>
        <v>3.55</v>
      </c>
      <c r="CS56" s="2">
        <f t="shared" si="81"/>
        <v>0.38</v>
      </c>
      <c r="CT56" s="2">
        <f t="shared" si="45"/>
        <v>93.33</v>
      </c>
      <c r="CU56" s="2">
        <f t="shared" si="46"/>
        <v>0</v>
      </c>
      <c r="CV56" s="2">
        <f t="shared" si="47"/>
        <v>8.182933199999999</v>
      </c>
      <c r="CW56" s="2">
        <f t="shared" si="48"/>
        <v>0</v>
      </c>
      <c r="CX56" s="2">
        <f t="shared" si="49"/>
        <v>0</v>
      </c>
      <c r="CY56" s="2">
        <f t="shared" si="82"/>
        <v>81.849999999999994</v>
      </c>
      <c r="CZ56" s="2">
        <f t="shared" si="83"/>
        <v>43.03</v>
      </c>
      <c r="DA56" s="2"/>
      <c r="DB56" s="2">
        <v>53</v>
      </c>
      <c r="DC56" s="2" t="s">
        <v>3</v>
      </c>
      <c r="DD56" s="2" t="s">
        <v>28</v>
      </c>
      <c r="DE56" s="2" t="s">
        <v>29</v>
      </c>
      <c r="DF56" s="2" t="s">
        <v>29</v>
      </c>
      <c r="DG56" s="2" t="s">
        <v>29</v>
      </c>
      <c r="DH56" s="2" t="s">
        <v>3</v>
      </c>
      <c r="DI56" s="2" t="s">
        <v>29</v>
      </c>
      <c r="DJ56" s="2" t="s">
        <v>29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64</v>
      </c>
      <c r="DW56" s="2" t="s">
        <v>64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55393699</v>
      </c>
      <c r="EF56" s="2">
        <v>40</v>
      </c>
      <c r="EG56" s="2" t="s">
        <v>30</v>
      </c>
      <c r="EH56" s="2">
        <v>0</v>
      </c>
      <c r="EI56" s="2" t="s">
        <v>3</v>
      </c>
      <c r="EJ56" s="2">
        <v>2</v>
      </c>
      <c r="EK56" s="2">
        <v>67</v>
      </c>
      <c r="EL56" s="2" t="s">
        <v>76</v>
      </c>
      <c r="EM56" s="2" t="s">
        <v>77</v>
      </c>
      <c r="EN56" s="2"/>
      <c r="EO56" s="2" t="s">
        <v>33</v>
      </c>
      <c r="EP56" s="2"/>
      <c r="EQ56" s="2">
        <v>0</v>
      </c>
      <c r="ER56" s="2">
        <v>260.87</v>
      </c>
      <c r="ES56" s="2">
        <v>3.84</v>
      </c>
      <c r="ET56" s="2">
        <v>9.42</v>
      </c>
      <c r="EU56" s="2">
        <v>1.01</v>
      </c>
      <c r="EV56" s="2">
        <v>247.61</v>
      </c>
      <c r="EW56" s="2">
        <v>21.71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97</v>
      </c>
      <c r="FY56" s="2">
        <v>51</v>
      </c>
      <c r="FZ56" s="2"/>
      <c r="GA56" s="2" t="s">
        <v>3</v>
      </c>
      <c r="GB56" s="2"/>
      <c r="GC56" s="2"/>
      <c r="GD56" s="2">
        <v>1</v>
      </c>
      <c r="GE56" s="2"/>
      <c r="GF56" s="2">
        <v>154324872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212.02</v>
      </c>
      <c r="GN56" s="2">
        <f t="shared" si="54"/>
        <v>0</v>
      </c>
      <c r="GO56" s="2">
        <f t="shared" si="55"/>
        <v>212.02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ROW(SmtRes!A170)</f>
        <v>170</v>
      </c>
      <c r="D57" s="3">
        <f>ROW(EtalonRes!A218)</f>
        <v>218</v>
      </c>
      <c r="E57" s="3" t="s">
        <v>100</v>
      </c>
      <c r="F57" s="3" t="s">
        <v>101</v>
      </c>
      <c r="G57" s="3" t="s">
        <v>102</v>
      </c>
      <c r="H57" s="3" t="s">
        <v>64</v>
      </c>
      <c r="I57" s="3">
        <f>ROUND((50+40)/100,9)</f>
        <v>0.9</v>
      </c>
      <c r="J57" s="3">
        <v>0</v>
      </c>
      <c r="K57" s="3">
        <f>ROUND((50+40)/100,9)</f>
        <v>0.9</v>
      </c>
      <c r="O57" s="3">
        <f t="shared" si="21"/>
        <v>4780.92</v>
      </c>
      <c r="P57" s="3">
        <f t="shared" si="22"/>
        <v>0</v>
      </c>
      <c r="Q57" s="3">
        <f t="shared" si="72"/>
        <v>47.52</v>
      </c>
      <c r="R57" s="3">
        <f t="shared" si="73"/>
        <v>19.16</v>
      </c>
      <c r="S57" s="3">
        <f t="shared" si="25"/>
        <v>4733.3999999999996</v>
      </c>
      <c r="T57" s="3">
        <f t="shared" si="26"/>
        <v>0</v>
      </c>
      <c r="U57" s="3">
        <f t="shared" si="27"/>
        <v>7.3646398799999995</v>
      </c>
      <c r="V57" s="3">
        <f t="shared" si="28"/>
        <v>0</v>
      </c>
      <c r="W57" s="3">
        <f t="shared" si="29"/>
        <v>0</v>
      </c>
      <c r="X57" s="3">
        <f t="shared" si="74"/>
        <v>4609.9799999999996</v>
      </c>
      <c r="Y57" s="3">
        <f t="shared" si="75"/>
        <v>2423.81</v>
      </c>
      <c r="AA57" s="3">
        <v>55929115</v>
      </c>
      <c r="AB57" s="3">
        <f t="shared" si="32"/>
        <v>92.530799999999999</v>
      </c>
      <c r="AC57" s="3">
        <f t="shared" si="76"/>
        <v>0</v>
      </c>
      <c r="AD57" s="3">
        <f t="shared" si="77"/>
        <v>3.3912</v>
      </c>
      <c r="AE57" s="3">
        <f t="shared" si="78"/>
        <v>0.36359999999999998</v>
      </c>
      <c r="AF57" s="3">
        <f t="shared" si="78"/>
        <v>89.139600000000002</v>
      </c>
      <c r="AG57" s="3">
        <f t="shared" si="37"/>
        <v>0</v>
      </c>
      <c r="AH57" s="3">
        <f t="shared" si="79"/>
        <v>7.8155999999999999</v>
      </c>
      <c r="AI57" s="3">
        <f t="shared" si="79"/>
        <v>0</v>
      </c>
      <c r="AJ57" s="3">
        <f t="shared" si="40"/>
        <v>0</v>
      </c>
      <c r="AK57" s="3">
        <v>260.87</v>
      </c>
      <c r="AL57" s="3">
        <v>3.84</v>
      </c>
      <c r="AM57" s="3">
        <v>9.42</v>
      </c>
      <c r="AN57" s="3">
        <v>1.01</v>
      </c>
      <c r="AO57" s="3">
        <v>247.61</v>
      </c>
      <c r="AP57" s="3">
        <v>0</v>
      </c>
      <c r="AQ57" s="3">
        <v>21.71</v>
      </c>
      <c r="AR57" s="3">
        <v>0</v>
      </c>
      <c r="AS57" s="3">
        <v>0</v>
      </c>
      <c r="AT57" s="3">
        <v>97</v>
      </c>
      <c r="AU57" s="3">
        <v>51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14.85</v>
      </c>
      <c r="BC57" s="3">
        <v>11.66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103</v>
      </c>
      <c r="BM57" s="3">
        <v>67</v>
      </c>
      <c r="BN57" s="3">
        <v>0</v>
      </c>
      <c r="BO57" s="3" t="s">
        <v>101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97</v>
      </c>
      <c r="CA57" s="3">
        <v>51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1331</v>
      </c>
      <c r="CO57" s="3">
        <v>0</v>
      </c>
      <c r="CP57" s="3">
        <f t="shared" si="41"/>
        <v>4780.92</v>
      </c>
      <c r="CQ57" s="3">
        <f t="shared" si="42"/>
        <v>0</v>
      </c>
      <c r="CR57" s="3">
        <f t="shared" si="80"/>
        <v>52.72</v>
      </c>
      <c r="CS57" s="3">
        <f t="shared" si="81"/>
        <v>21.41</v>
      </c>
      <c r="CT57" s="3">
        <f t="shared" si="45"/>
        <v>5259.15</v>
      </c>
      <c r="CU57" s="3">
        <f t="shared" si="46"/>
        <v>0</v>
      </c>
      <c r="CV57" s="3">
        <f t="shared" si="47"/>
        <v>8.182933199999999</v>
      </c>
      <c r="CW57" s="3">
        <f t="shared" si="48"/>
        <v>0</v>
      </c>
      <c r="CX57" s="3">
        <f t="shared" si="49"/>
        <v>0</v>
      </c>
      <c r="CY57" s="3">
        <f t="shared" si="82"/>
        <v>4612.17</v>
      </c>
      <c r="CZ57" s="3">
        <f t="shared" si="83"/>
        <v>2424.9499999999998</v>
      </c>
      <c r="DB57" s="3">
        <v>55</v>
      </c>
      <c r="DC57" s="3" t="s">
        <v>3</v>
      </c>
      <c r="DD57" s="3" t="s">
        <v>28</v>
      </c>
      <c r="DE57" s="3" t="s">
        <v>29</v>
      </c>
      <c r="DF57" s="3" t="s">
        <v>29</v>
      </c>
      <c r="DG57" s="3" t="s">
        <v>29</v>
      </c>
      <c r="DH57" s="3" t="s">
        <v>3</v>
      </c>
      <c r="DI57" s="3" t="s">
        <v>29</v>
      </c>
      <c r="DJ57" s="3" t="s">
        <v>29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1010</v>
      </c>
      <c r="DV57" s="3" t="s">
        <v>64</v>
      </c>
      <c r="DW57" s="3" t="s">
        <v>64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55393699</v>
      </c>
      <c r="EF57" s="3">
        <v>40</v>
      </c>
      <c r="EG57" s="3" t="s">
        <v>30</v>
      </c>
      <c r="EH57" s="3">
        <v>0</v>
      </c>
      <c r="EI57" s="3" t="s">
        <v>3</v>
      </c>
      <c r="EJ57" s="3">
        <v>2</v>
      </c>
      <c r="EK57" s="3">
        <v>67</v>
      </c>
      <c r="EL57" s="3" t="s">
        <v>76</v>
      </c>
      <c r="EM57" s="3" t="s">
        <v>77</v>
      </c>
      <c r="EO57" s="3" t="s">
        <v>33</v>
      </c>
      <c r="EQ57" s="3">
        <v>0</v>
      </c>
      <c r="ER57" s="3">
        <v>260.87</v>
      </c>
      <c r="ES57" s="3">
        <v>3.84</v>
      </c>
      <c r="ET57" s="3">
        <v>9.42</v>
      </c>
      <c r="EU57" s="3">
        <v>1.01</v>
      </c>
      <c r="EV57" s="3">
        <v>247.61</v>
      </c>
      <c r="EW57" s="3">
        <v>21.71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97</v>
      </c>
      <c r="FY57" s="3">
        <v>51</v>
      </c>
      <c r="GA57" s="3" t="s">
        <v>3</v>
      </c>
      <c r="GD57" s="3">
        <v>1</v>
      </c>
      <c r="GF57" s="3">
        <v>154324872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11814.71</v>
      </c>
      <c r="GN57" s="3">
        <f t="shared" si="54"/>
        <v>0</v>
      </c>
      <c r="GO57" s="3">
        <f t="shared" si="55"/>
        <v>11814.71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17</v>
      </c>
      <c r="B58" s="2">
        <v>1</v>
      </c>
      <c r="C58" s="2">
        <f>ROW(SmtRes!A178)</f>
        <v>178</v>
      </c>
      <c r="D58" s="2">
        <f>ROW(EtalonRes!A229)</f>
        <v>229</v>
      </c>
      <c r="E58" s="2" t="s">
        <v>104</v>
      </c>
      <c r="F58" s="2" t="s">
        <v>105</v>
      </c>
      <c r="G58" s="2" t="s">
        <v>106</v>
      </c>
      <c r="H58" s="2" t="s">
        <v>86</v>
      </c>
      <c r="I58" s="2">
        <f>ROUND((2500+2000+70)/100,9)</f>
        <v>45.7</v>
      </c>
      <c r="J58" s="2">
        <v>0</v>
      </c>
      <c r="K58" s="2">
        <f>ROUND((2500+2000+70)/100,9)</f>
        <v>45.7</v>
      </c>
      <c r="L58" s="2"/>
      <c r="M58" s="2"/>
      <c r="N58" s="2"/>
      <c r="O58" s="2">
        <f t="shared" si="21"/>
        <v>3428</v>
      </c>
      <c r="P58" s="2">
        <f t="shared" si="22"/>
        <v>0</v>
      </c>
      <c r="Q58" s="2">
        <f t="shared" si="72"/>
        <v>29.8</v>
      </c>
      <c r="R58" s="2">
        <f t="shared" si="73"/>
        <v>0</v>
      </c>
      <c r="S58" s="2">
        <f t="shared" si="25"/>
        <v>3398.2</v>
      </c>
      <c r="T58" s="2">
        <f t="shared" si="26"/>
        <v>0</v>
      </c>
      <c r="U58" s="2">
        <f t="shared" si="27"/>
        <v>285.93905039999999</v>
      </c>
      <c r="V58" s="2">
        <f t="shared" si="28"/>
        <v>0</v>
      </c>
      <c r="W58" s="2">
        <f t="shared" si="29"/>
        <v>0</v>
      </c>
      <c r="X58" s="2">
        <f t="shared" si="74"/>
        <v>3058.38</v>
      </c>
      <c r="Y58" s="2">
        <f t="shared" si="75"/>
        <v>1563.17</v>
      </c>
      <c r="Z58" s="2"/>
      <c r="AA58" s="2">
        <v>55929113</v>
      </c>
      <c r="AB58" s="2">
        <f t="shared" si="32"/>
        <v>71.643600000000006</v>
      </c>
      <c r="AC58" s="2">
        <f t="shared" si="76"/>
        <v>0</v>
      </c>
      <c r="AD58" s="2">
        <f t="shared" si="77"/>
        <v>0.62280000000000002</v>
      </c>
      <c r="AE58" s="2">
        <f t="shared" si="78"/>
        <v>0</v>
      </c>
      <c r="AF58" s="2">
        <f t="shared" si="78"/>
        <v>71.020799999999994</v>
      </c>
      <c r="AG58" s="2">
        <f t="shared" si="37"/>
        <v>0</v>
      </c>
      <c r="AH58" s="2">
        <f t="shared" si="79"/>
        <v>5.976</v>
      </c>
      <c r="AI58" s="2">
        <f t="shared" si="79"/>
        <v>0</v>
      </c>
      <c r="AJ58" s="2">
        <f t="shared" si="40"/>
        <v>0</v>
      </c>
      <c r="AK58" s="2">
        <v>290.92</v>
      </c>
      <c r="AL58" s="2">
        <v>91.91</v>
      </c>
      <c r="AM58" s="2">
        <v>1.73</v>
      </c>
      <c r="AN58" s="2">
        <v>0</v>
      </c>
      <c r="AO58" s="2">
        <v>197.28</v>
      </c>
      <c r="AP58" s="2">
        <v>0</v>
      </c>
      <c r="AQ58" s="2">
        <v>16.600000000000001</v>
      </c>
      <c r="AR58" s="2">
        <v>0</v>
      </c>
      <c r="AS58" s="2">
        <v>0</v>
      </c>
      <c r="AT58" s="2">
        <v>90</v>
      </c>
      <c r="AU58" s="2">
        <v>46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2</v>
      </c>
      <c r="BJ58" s="2" t="s">
        <v>107</v>
      </c>
      <c r="BK58" s="2"/>
      <c r="BL58" s="2"/>
      <c r="BM58" s="2">
        <v>68</v>
      </c>
      <c r="BN58" s="2">
        <v>0</v>
      </c>
      <c r="BO58" s="2" t="s">
        <v>105</v>
      </c>
      <c r="BP58" s="2">
        <v>1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90</v>
      </c>
      <c r="CA58" s="2">
        <v>46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1331</v>
      </c>
      <c r="CO58" s="2">
        <v>0</v>
      </c>
      <c r="CP58" s="2">
        <f t="shared" si="41"/>
        <v>3428</v>
      </c>
      <c r="CQ58" s="2">
        <f t="shared" si="42"/>
        <v>0</v>
      </c>
      <c r="CR58" s="2">
        <f t="shared" si="80"/>
        <v>0.65</v>
      </c>
      <c r="CS58" s="2">
        <f t="shared" si="81"/>
        <v>0</v>
      </c>
      <c r="CT58" s="2">
        <f t="shared" si="45"/>
        <v>74.36</v>
      </c>
      <c r="CU58" s="2">
        <f t="shared" si="46"/>
        <v>0</v>
      </c>
      <c r="CV58" s="2">
        <f t="shared" si="47"/>
        <v>6.2568719999999995</v>
      </c>
      <c r="CW58" s="2">
        <f t="shared" si="48"/>
        <v>0</v>
      </c>
      <c r="CX58" s="2">
        <f t="shared" si="49"/>
        <v>0</v>
      </c>
      <c r="CY58" s="2">
        <f t="shared" si="82"/>
        <v>3058.38</v>
      </c>
      <c r="CZ58" s="2">
        <f t="shared" si="83"/>
        <v>1563.17</v>
      </c>
      <c r="DA58" s="2"/>
      <c r="DB58" s="2">
        <v>57</v>
      </c>
      <c r="DC58" s="2" t="s">
        <v>3</v>
      </c>
      <c r="DD58" s="2" t="s">
        <v>28</v>
      </c>
      <c r="DE58" s="2" t="s">
        <v>29</v>
      </c>
      <c r="DF58" s="2" t="s">
        <v>29</v>
      </c>
      <c r="DG58" s="2" t="s">
        <v>29</v>
      </c>
      <c r="DH58" s="2" t="s">
        <v>3</v>
      </c>
      <c r="DI58" s="2" t="s">
        <v>29</v>
      </c>
      <c r="DJ58" s="2" t="s">
        <v>29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1003</v>
      </c>
      <c r="DV58" s="2" t="s">
        <v>86</v>
      </c>
      <c r="DW58" s="2" t="s">
        <v>86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55393700</v>
      </c>
      <c r="EF58" s="2">
        <v>40</v>
      </c>
      <c r="EG58" s="2" t="s">
        <v>30</v>
      </c>
      <c r="EH58" s="2">
        <v>0</v>
      </c>
      <c r="EI58" s="2" t="s">
        <v>3</v>
      </c>
      <c r="EJ58" s="2">
        <v>2</v>
      </c>
      <c r="EK58" s="2">
        <v>68</v>
      </c>
      <c r="EL58" s="2" t="s">
        <v>31</v>
      </c>
      <c r="EM58" s="2" t="s">
        <v>32</v>
      </c>
      <c r="EN58" s="2"/>
      <c r="EO58" s="2" t="s">
        <v>33</v>
      </c>
      <c r="EP58" s="2"/>
      <c r="EQ58" s="2">
        <v>0</v>
      </c>
      <c r="ER58" s="2">
        <v>290.92</v>
      </c>
      <c r="ES58" s="2">
        <v>91.91</v>
      </c>
      <c r="ET58" s="2">
        <v>1.73</v>
      </c>
      <c r="EU58" s="2">
        <v>0</v>
      </c>
      <c r="EV58" s="2">
        <v>197.28</v>
      </c>
      <c r="EW58" s="2">
        <v>16.600000000000001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90</v>
      </c>
      <c r="FY58" s="2">
        <v>46</v>
      </c>
      <c r="FZ58" s="2"/>
      <c r="GA58" s="2" t="s">
        <v>3</v>
      </c>
      <c r="GB58" s="2"/>
      <c r="GC58" s="2"/>
      <c r="GD58" s="2">
        <v>1</v>
      </c>
      <c r="GE58" s="2"/>
      <c r="GF58" s="2">
        <v>-1300493366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8049.55</v>
      </c>
      <c r="GN58" s="2">
        <f t="shared" si="54"/>
        <v>0</v>
      </c>
      <c r="GO58" s="2">
        <f t="shared" si="55"/>
        <v>8049.55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17</v>
      </c>
      <c r="B59" s="3">
        <v>1</v>
      </c>
      <c r="C59" s="3">
        <f>ROW(SmtRes!A186)</f>
        <v>186</v>
      </c>
      <c r="D59" s="3">
        <f>ROW(EtalonRes!A240)</f>
        <v>240</v>
      </c>
      <c r="E59" s="3" t="s">
        <v>104</v>
      </c>
      <c r="F59" s="3" t="s">
        <v>105</v>
      </c>
      <c r="G59" s="3" t="s">
        <v>106</v>
      </c>
      <c r="H59" s="3" t="s">
        <v>86</v>
      </c>
      <c r="I59" s="3">
        <f>ROUND((2500+2000+70)/100,9)</f>
        <v>45.7</v>
      </c>
      <c r="J59" s="3">
        <v>0</v>
      </c>
      <c r="K59" s="3">
        <f>ROUND((2500+2000+70)/100,9)</f>
        <v>45.7</v>
      </c>
      <c r="O59" s="3">
        <f t="shared" si="21"/>
        <v>191775.25</v>
      </c>
      <c r="P59" s="3">
        <f t="shared" si="22"/>
        <v>0</v>
      </c>
      <c r="Q59" s="3">
        <f t="shared" si="72"/>
        <v>286.68</v>
      </c>
      <c r="R59" s="3">
        <f t="shared" si="73"/>
        <v>0</v>
      </c>
      <c r="S59" s="3">
        <f t="shared" si="25"/>
        <v>191488.57</v>
      </c>
      <c r="T59" s="3">
        <f t="shared" si="26"/>
        <v>0</v>
      </c>
      <c r="U59" s="3">
        <f t="shared" si="27"/>
        <v>285.93905039999999</v>
      </c>
      <c r="V59" s="3">
        <f t="shared" si="28"/>
        <v>0</v>
      </c>
      <c r="W59" s="3">
        <f t="shared" si="29"/>
        <v>0</v>
      </c>
      <c r="X59" s="3">
        <f t="shared" si="74"/>
        <v>172339.71</v>
      </c>
      <c r="Y59" s="3">
        <f t="shared" si="75"/>
        <v>88084.74</v>
      </c>
      <c r="AA59" s="3">
        <v>55929115</v>
      </c>
      <c r="AB59" s="3">
        <f t="shared" si="32"/>
        <v>71.643600000000006</v>
      </c>
      <c r="AC59" s="3">
        <f t="shared" si="76"/>
        <v>0</v>
      </c>
      <c r="AD59" s="3">
        <f t="shared" si="77"/>
        <v>0.62280000000000002</v>
      </c>
      <c r="AE59" s="3">
        <f t="shared" si="78"/>
        <v>0</v>
      </c>
      <c r="AF59" s="3">
        <f t="shared" si="78"/>
        <v>71.020799999999994</v>
      </c>
      <c r="AG59" s="3">
        <f t="shared" si="37"/>
        <v>0</v>
      </c>
      <c r="AH59" s="3">
        <f t="shared" si="79"/>
        <v>5.976</v>
      </c>
      <c r="AI59" s="3">
        <f t="shared" si="79"/>
        <v>0</v>
      </c>
      <c r="AJ59" s="3">
        <f t="shared" si="40"/>
        <v>0</v>
      </c>
      <c r="AK59" s="3">
        <v>290.92</v>
      </c>
      <c r="AL59" s="3">
        <v>91.91</v>
      </c>
      <c r="AM59" s="3">
        <v>1.73</v>
      </c>
      <c r="AN59" s="3">
        <v>0</v>
      </c>
      <c r="AO59" s="3">
        <v>197.28</v>
      </c>
      <c r="AP59" s="3">
        <v>0</v>
      </c>
      <c r="AQ59" s="3">
        <v>16.600000000000001</v>
      </c>
      <c r="AR59" s="3">
        <v>0</v>
      </c>
      <c r="AS59" s="3">
        <v>0</v>
      </c>
      <c r="AT59" s="3">
        <v>90</v>
      </c>
      <c r="AU59" s="3">
        <v>46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9.6199999999999992</v>
      </c>
      <c r="BC59" s="3">
        <v>2.4700000000000002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2</v>
      </c>
      <c r="BJ59" s="3" t="s">
        <v>107</v>
      </c>
      <c r="BM59" s="3">
        <v>68</v>
      </c>
      <c r="BN59" s="3">
        <v>0</v>
      </c>
      <c r="BO59" s="3" t="s">
        <v>105</v>
      </c>
      <c r="BP59" s="3">
        <v>1</v>
      </c>
      <c r="BQ59" s="3">
        <v>40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90</v>
      </c>
      <c r="CA59" s="3">
        <v>46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1331</v>
      </c>
      <c r="CO59" s="3">
        <v>0</v>
      </c>
      <c r="CP59" s="3">
        <f t="shared" si="41"/>
        <v>191775.25</v>
      </c>
      <c r="CQ59" s="3">
        <f t="shared" si="42"/>
        <v>0</v>
      </c>
      <c r="CR59" s="3">
        <f t="shared" si="80"/>
        <v>6.25</v>
      </c>
      <c r="CS59" s="3">
        <f t="shared" si="81"/>
        <v>0</v>
      </c>
      <c r="CT59" s="3">
        <f t="shared" si="45"/>
        <v>4190.1899999999996</v>
      </c>
      <c r="CU59" s="3">
        <f t="shared" si="46"/>
        <v>0</v>
      </c>
      <c r="CV59" s="3">
        <f t="shared" si="47"/>
        <v>6.2568719999999995</v>
      </c>
      <c r="CW59" s="3">
        <f t="shared" si="48"/>
        <v>0</v>
      </c>
      <c r="CX59" s="3">
        <f t="shared" si="49"/>
        <v>0</v>
      </c>
      <c r="CY59" s="3">
        <f t="shared" si="82"/>
        <v>172339.71</v>
      </c>
      <c r="CZ59" s="3">
        <f t="shared" si="83"/>
        <v>88084.74</v>
      </c>
      <c r="DB59" s="3">
        <v>59</v>
      </c>
      <c r="DC59" s="3" t="s">
        <v>3</v>
      </c>
      <c r="DD59" s="3" t="s">
        <v>28</v>
      </c>
      <c r="DE59" s="3" t="s">
        <v>29</v>
      </c>
      <c r="DF59" s="3" t="s">
        <v>29</v>
      </c>
      <c r="DG59" s="3" t="s">
        <v>29</v>
      </c>
      <c r="DH59" s="3" t="s">
        <v>3</v>
      </c>
      <c r="DI59" s="3" t="s">
        <v>29</v>
      </c>
      <c r="DJ59" s="3" t="s">
        <v>29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1003</v>
      </c>
      <c r="DV59" s="3" t="s">
        <v>86</v>
      </c>
      <c r="DW59" s="3" t="s">
        <v>86</v>
      </c>
      <c r="DX59" s="3">
        <v>100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55393700</v>
      </c>
      <c r="EF59" s="3">
        <v>40</v>
      </c>
      <c r="EG59" s="3" t="s">
        <v>30</v>
      </c>
      <c r="EH59" s="3">
        <v>0</v>
      </c>
      <c r="EI59" s="3" t="s">
        <v>3</v>
      </c>
      <c r="EJ59" s="3">
        <v>2</v>
      </c>
      <c r="EK59" s="3">
        <v>68</v>
      </c>
      <c r="EL59" s="3" t="s">
        <v>31</v>
      </c>
      <c r="EM59" s="3" t="s">
        <v>32</v>
      </c>
      <c r="EO59" s="3" t="s">
        <v>33</v>
      </c>
      <c r="EQ59" s="3">
        <v>0</v>
      </c>
      <c r="ER59" s="3">
        <v>290.92</v>
      </c>
      <c r="ES59" s="3">
        <v>91.91</v>
      </c>
      <c r="ET59" s="3">
        <v>1.73</v>
      </c>
      <c r="EU59" s="3">
        <v>0</v>
      </c>
      <c r="EV59" s="3">
        <v>197.28</v>
      </c>
      <c r="EW59" s="3">
        <v>16.600000000000001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90</v>
      </c>
      <c r="FY59" s="3">
        <v>46</v>
      </c>
      <c r="GA59" s="3" t="s">
        <v>3</v>
      </c>
      <c r="GD59" s="3">
        <v>1</v>
      </c>
      <c r="GF59" s="3">
        <v>-1300493366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452199.7</v>
      </c>
      <c r="GN59" s="3">
        <f t="shared" si="54"/>
        <v>0</v>
      </c>
      <c r="GO59" s="3">
        <f t="shared" si="55"/>
        <v>452199.7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17</v>
      </c>
      <c r="B60" s="2">
        <v>1</v>
      </c>
      <c r="C60" s="2">
        <f>ROW(SmtRes!A188)</f>
        <v>188</v>
      </c>
      <c r="D60" s="2">
        <f>ROW(EtalonRes!A242)</f>
        <v>242</v>
      </c>
      <c r="E60" s="2" t="s">
        <v>3</v>
      </c>
      <c r="F60" s="2" t="s">
        <v>108</v>
      </c>
      <c r="G60" s="2" t="s">
        <v>109</v>
      </c>
      <c r="H60" s="2" t="s">
        <v>86</v>
      </c>
      <c r="I60" s="2">
        <f>ROUND((2500+2000+70)/100,9)</f>
        <v>45.7</v>
      </c>
      <c r="J60" s="2">
        <v>0</v>
      </c>
      <c r="K60" s="2">
        <f>ROUND((2500+2000+70)/100,9)</f>
        <v>45.7</v>
      </c>
      <c r="L60" s="2"/>
      <c r="M60" s="2"/>
      <c r="N60" s="2"/>
      <c r="O60" s="2">
        <f t="shared" si="21"/>
        <v>18386.8</v>
      </c>
      <c r="P60" s="2">
        <f t="shared" si="22"/>
        <v>0</v>
      </c>
      <c r="Q60" s="2">
        <f>(ROUND((ROUND((((ET60*1.2))*AV60*I60),2)*BB60),2)+ROUND((ROUND(((AE60-((EU60*1.2)))*AV60*I60),2)*BS60),2))</f>
        <v>0</v>
      </c>
      <c r="R60" s="2">
        <f>(ROUND((ROUND((((EU60*1.2))*AV60*I60),2)*BS60),2)+ROUND((ROUND(((AE60-((EU60*1.2)))*AV60*I60),2)*BS60),2))</f>
        <v>0</v>
      </c>
      <c r="S60" s="2">
        <f t="shared" si="25"/>
        <v>18386.8</v>
      </c>
      <c r="T60" s="2">
        <f t="shared" si="26"/>
        <v>0</v>
      </c>
      <c r="U60" s="2">
        <f t="shared" si="27"/>
        <v>1747.7880911999998</v>
      </c>
      <c r="V60" s="2">
        <f t="shared" si="28"/>
        <v>0</v>
      </c>
      <c r="W60" s="2">
        <f t="shared" si="29"/>
        <v>0</v>
      </c>
      <c r="X60" s="2">
        <f>(ROUND((((S60+ROUND((ROUND((((EU60*1.2))*AV60*I60),2)*BS60),2))*AT60)/100),2)+ROUND(((ROUND((ROUND(((AE60-((EU60*1.2)))*AV60*I60),2)*BS60),2)*AT60)/100),2))</f>
        <v>16731.990000000002</v>
      </c>
      <c r="Y60" s="2">
        <f>(ROUND((((S60+ROUND((ROUND((((EU60*1.2))*AV60*I60),2)*BS60),2))*AU60)/100),2)+ROUND(((ROUND((ROUND(((AE60-((EU60*1.2)))*AV60*I60),2)*BS60),2)*AU60)/100),2))</f>
        <v>8825.66</v>
      </c>
      <c r="Z60" s="2"/>
      <c r="AA60" s="2">
        <v>-1</v>
      </c>
      <c r="AB60" s="2">
        <f t="shared" si="32"/>
        <v>384.27600000000001</v>
      </c>
      <c r="AC60" s="2">
        <f>ROUND(((ES60*1)),6)</f>
        <v>0</v>
      </c>
      <c r="AD60" s="2">
        <f>ROUND(((((ET60*1.2))-((EU60*1.2)))+AE60),6)</f>
        <v>0</v>
      </c>
      <c r="AE60" s="2">
        <f>ROUND(((EU60*1.2)),6)</f>
        <v>0</v>
      </c>
      <c r="AF60" s="2">
        <f>ROUND(((EV60*1.2)),6)</f>
        <v>384.27600000000001</v>
      </c>
      <c r="AG60" s="2">
        <f t="shared" si="37"/>
        <v>0</v>
      </c>
      <c r="AH60" s="2">
        <f>((EW60*1.2))</f>
        <v>36.527999999999999</v>
      </c>
      <c r="AI60" s="2">
        <f>((EX60*1.2))</f>
        <v>0</v>
      </c>
      <c r="AJ60" s="2">
        <f t="shared" si="40"/>
        <v>0</v>
      </c>
      <c r="AK60" s="2">
        <v>320.23</v>
      </c>
      <c r="AL60" s="2">
        <v>0</v>
      </c>
      <c r="AM60" s="2">
        <v>0</v>
      </c>
      <c r="AN60" s="2">
        <v>0</v>
      </c>
      <c r="AO60" s="2">
        <v>320.23</v>
      </c>
      <c r="AP60" s="2">
        <v>0</v>
      </c>
      <c r="AQ60" s="2">
        <v>30.44</v>
      </c>
      <c r="AR60" s="2">
        <v>0</v>
      </c>
      <c r="AS60" s="2">
        <v>0</v>
      </c>
      <c r="AT60" s="2">
        <v>91</v>
      </c>
      <c r="AU60" s="2">
        <v>48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1</v>
      </c>
      <c r="BJ60" s="2" t="s">
        <v>110</v>
      </c>
      <c r="BK60" s="2"/>
      <c r="BL60" s="2"/>
      <c r="BM60" s="2">
        <v>106</v>
      </c>
      <c r="BN60" s="2">
        <v>0</v>
      </c>
      <c r="BO60" s="2" t="s">
        <v>108</v>
      </c>
      <c r="BP60" s="2">
        <v>1</v>
      </c>
      <c r="BQ60" s="2">
        <v>60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91</v>
      </c>
      <c r="CA60" s="2">
        <v>48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1332</v>
      </c>
      <c r="CO60" s="2">
        <v>0</v>
      </c>
      <c r="CP60" s="2">
        <f t="shared" si="41"/>
        <v>18386.8</v>
      </c>
      <c r="CQ60" s="2">
        <f t="shared" si="42"/>
        <v>0</v>
      </c>
      <c r="CR60" s="2">
        <f>(ROUND((ROUND((((ET60*1.2))*AV60*1),2)*BB60),2)+ROUND((ROUND(((AE60-((EU60*1.2)))*AV60*1),2)*BS60),2))</f>
        <v>0</v>
      </c>
      <c r="CS60" s="2">
        <f>(ROUND((ROUND((((EU60*1.2))*AV60*1),2)*BS60),2)+ROUND((ROUND(((AE60-((EU60*1.2)))*AV60*1),2)*BS60),2))</f>
        <v>0</v>
      </c>
      <c r="CT60" s="2">
        <f t="shared" si="45"/>
        <v>402.34</v>
      </c>
      <c r="CU60" s="2">
        <f t="shared" si="46"/>
        <v>0</v>
      </c>
      <c r="CV60" s="2">
        <f t="shared" si="47"/>
        <v>38.244815999999993</v>
      </c>
      <c r="CW60" s="2">
        <f t="shared" si="48"/>
        <v>0</v>
      </c>
      <c r="CX60" s="2">
        <f t="shared" si="49"/>
        <v>0</v>
      </c>
      <c r="CY60" s="2">
        <f>(ROUND((((S60+ROUND((ROUND((((EU60*1.2))*AV60*1),2)*BS60),2))*AT60)/100),2)+ROUND(((ROUND((ROUND(((AE60-((EU60*1.2)))*AV60*1),2)*BS60),2)*AT60)/100),2))</f>
        <v>16731.990000000002</v>
      </c>
      <c r="CZ60" s="2">
        <f>(ROUND((((S60+ROUND((ROUND((((EU60*1.2))*AV60*1),2)*BS60),2))*AU60)/100),2)+ROUND(((ROUND((ROUND(((AE60-((EU60*1.2)))*AV60*1),2)*BS60),2)*AU60)/100),2))</f>
        <v>8825.66</v>
      </c>
      <c r="DA60" s="2"/>
      <c r="DB60" s="2">
        <v>61</v>
      </c>
      <c r="DC60" s="2" t="s">
        <v>3</v>
      </c>
      <c r="DD60" s="2" t="s">
        <v>66</v>
      </c>
      <c r="DE60" s="2" t="s">
        <v>67</v>
      </c>
      <c r="DF60" s="2" t="s">
        <v>67</v>
      </c>
      <c r="DG60" s="2" t="s">
        <v>67</v>
      </c>
      <c r="DH60" s="2" t="s">
        <v>3</v>
      </c>
      <c r="DI60" s="2" t="s">
        <v>67</v>
      </c>
      <c r="DJ60" s="2" t="s">
        <v>67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1003</v>
      </c>
      <c r="DV60" s="2" t="s">
        <v>86</v>
      </c>
      <c r="DW60" s="2" t="s">
        <v>86</v>
      </c>
      <c r="DX60" s="2">
        <v>100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55393738</v>
      </c>
      <c r="EF60" s="2">
        <v>60</v>
      </c>
      <c r="EG60" s="2" t="s">
        <v>68</v>
      </c>
      <c r="EH60" s="2">
        <v>0</v>
      </c>
      <c r="EI60" s="2" t="s">
        <v>3</v>
      </c>
      <c r="EJ60" s="2">
        <v>1</v>
      </c>
      <c r="EK60" s="2">
        <v>106</v>
      </c>
      <c r="EL60" s="2" t="s">
        <v>69</v>
      </c>
      <c r="EM60" s="2" t="s">
        <v>70</v>
      </c>
      <c r="EN60" s="2"/>
      <c r="EO60" s="2" t="s">
        <v>71</v>
      </c>
      <c r="EP60" s="2"/>
      <c r="EQ60" s="2">
        <v>1024</v>
      </c>
      <c r="ER60" s="2">
        <v>320.23</v>
      </c>
      <c r="ES60" s="2">
        <v>0</v>
      </c>
      <c r="ET60" s="2">
        <v>0</v>
      </c>
      <c r="EU60" s="2">
        <v>0</v>
      </c>
      <c r="EV60" s="2">
        <v>320.23</v>
      </c>
      <c r="EW60" s="2">
        <v>30.44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91</v>
      </c>
      <c r="FY60" s="2">
        <v>48</v>
      </c>
      <c r="FZ60" s="2"/>
      <c r="GA60" s="2" t="s">
        <v>3</v>
      </c>
      <c r="GB60" s="2"/>
      <c r="GC60" s="2"/>
      <c r="GD60" s="2">
        <v>1</v>
      </c>
      <c r="GE60" s="2"/>
      <c r="GF60" s="2">
        <v>-1403822920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52"/>
        <v>0</v>
      </c>
      <c r="GM60" s="2">
        <f t="shared" si="53"/>
        <v>43944.45</v>
      </c>
      <c r="GN60" s="2">
        <f t="shared" si="54"/>
        <v>43944.45</v>
      </c>
      <c r="GO60" s="2">
        <f t="shared" si="55"/>
        <v>0</v>
      </c>
      <c r="GP60" s="2">
        <f t="shared" si="56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17</v>
      </c>
      <c r="B61" s="3">
        <v>1</v>
      </c>
      <c r="C61" s="3">
        <f>ROW(SmtRes!A190)</f>
        <v>190</v>
      </c>
      <c r="D61" s="3">
        <f>ROW(EtalonRes!A244)</f>
        <v>244</v>
      </c>
      <c r="E61" s="3" t="s">
        <v>3</v>
      </c>
      <c r="F61" s="3" t="s">
        <v>108</v>
      </c>
      <c r="G61" s="3" t="s">
        <v>109</v>
      </c>
      <c r="H61" s="3" t="s">
        <v>86</v>
      </c>
      <c r="I61" s="3">
        <f>ROUND((2500+2000+70)/100,9)</f>
        <v>45.7</v>
      </c>
      <c r="J61" s="3">
        <v>0</v>
      </c>
      <c r="K61" s="3">
        <f>ROUND((2500+2000+70)/100,9)</f>
        <v>45.7</v>
      </c>
      <c r="O61" s="3">
        <f t="shared" si="21"/>
        <v>1036096.18</v>
      </c>
      <c r="P61" s="3">
        <f t="shared" si="22"/>
        <v>0</v>
      </c>
      <c r="Q61" s="3">
        <f>(ROUND((ROUND((((ET61*1.2))*AV61*I61),2)*BB61),2)+ROUND((ROUND(((AE61-((EU61*1.2)))*AV61*I61),2)*BS61),2))</f>
        <v>0</v>
      </c>
      <c r="R61" s="3">
        <f>(ROUND((ROUND((((EU61*1.2))*AV61*I61),2)*BS61),2)+ROUND((ROUND(((AE61-((EU61*1.2)))*AV61*I61),2)*BS61),2))</f>
        <v>0</v>
      </c>
      <c r="S61" s="3">
        <f t="shared" si="25"/>
        <v>1036096.18</v>
      </c>
      <c r="T61" s="3">
        <f t="shared" si="26"/>
        <v>0</v>
      </c>
      <c r="U61" s="3">
        <f t="shared" si="27"/>
        <v>1747.7880911999998</v>
      </c>
      <c r="V61" s="3">
        <f t="shared" si="28"/>
        <v>0</v>
      </c>
      <c r="W61" s="3">
        <f t="shared" si="29"/>
        <v>0</v>
      </c>
      <c r="X61" s="3">
        <f>(ROUND((((S61+ROUND((ROUND((((EU61*1.2))*AV61*I61),2)*BS61),2))*AT61)/100),2)+ROUND(((ROUND((ROUND(((AE61-((EU61*1.2)))*AV61*I61),2)*BS61),2)*AT61)/100),2))</f>
        <v>942847.52</v>
      </c>
      <c r="Y61" s="3">
        <f>(ROUND((((S61+ROUND((ROUND((((EU61*1.2))*AV61*I61),2)*BS61),2))*AU61)/100),2)+ROUND(((ROUND((ROUND(((AE61-((EU61*1.2)))*AV61*I61),2)*BS61),2)*AU61)/100),2))</f>
        <v>497326.17</v>
      </c>
      <c r="AA61" s="3">
        <v>-1</v>
      </c>
      <c r="AB61" s="3">
        <f t="shared" si="32"/>
        <v>384.27600000000001</v>
      </c>
      <c r="AC61" s="3">
        <f>ROUND(((ES61*1)),6)</f>
        <v>0</v>
      </c>
      <c r="AD61" s="3">
        <f>ROUND(((((ET61*1.2))-((EU61*1.2)))+AE61),6)</f>
        <v>0</v>
      </c>
      <c r="AE61" s="3">
        <f>ROUND(((EU61*1.2)),6)</f>
        <v>0</v>
      </c>
      <c r="AF61" s="3">
        <f>ROUND(((EV61*1.2)),6)</f>
        <v>384.27600000000001</v>
      </c>
      <c r="AG61" s="3">
        <f t="shared" si="37"/>
        <v>0</v>
      </c>
      <c r="AH61" s="3">
        <f>((EW61*1.2))</f>
        <v>36.527999999999999</v>
      </c>
      <c r="AI61" s="3">
        <f>((EX61*1.2))</f>
        <v>0</v>
      </c>
      <c r="AJ61" s="3">
        <f t="shared" si="40"/>
        <v>0</v>
      </c>
      <c r="AK61" s="3">
        <v>320.23</v>
      </c>
      <c r="AL61" s="3">
        <v>0</v>
      </c>
      <c r="AM61" s="3">
        <v>0</v>
      </c>
      <c r="AN61" s="3">
        <v>0</v>
      </c>
      <c r="AO61" s="3">
        <v>320.23</v>
      </c>
      <c r="AP61" s="3">
        <v>0</v>
      </c>
      <c r="AQ61" s="3">
        <v>30.44</v>
      </c>
      <c r="AR61" s="3">
        <v>0</v>
      </c>
      <c r="AS61" s="3">
        <v>0</v>
      </c>
      <c r="AT61" s="3">
        <v>91</v>
      </c>
      <c r="AU61" s="3">
        <v>48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1</v>
      </c>
      <c r="BC61" s="3">
        <v>1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1</v>
      </c>
      <c r="BJ61" s="3" t="s">
        <v>110</v>
      </c>
      <c r="BM61" s="3">
        <v>106</v>
      </c>
      <c r="BN61" s="3">
        <v>0</v>
      </c>
      <c r="BO61" s="3" t="s">
        <v>108</v>
      </c>
      <c r="BP61" s="3">
        <v>1</v>
      </c>
      <c r="BQ61" s="3">
        <v>60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91</v>
      </c>
      <c r="CA61" s="3">
        <v>48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1332</v>
      </c>
      <c r="CO61" s="3">
        <v>0</v>
      </c>
      <c r="CP61" s="3">
        <f t="shared" si="41"/>
        <v>1036096.18</v>
      </c>
      <c r="CQ61" s="3">
        <f t="shared" si="42"/>
        <v>0</v>
      </c>
      <c r="CR61" s="3">
        <f>(ROUND((ROUND((((ET61*1.2))*AV61*1),2)*BB61),2)+ROUND((ROUND(((AE61-((EU61*1.2)))*AV61*1),2)*BS61),2))</f>
        <v>0</v>
      </c>
      <c r="CS61" s="3">
        <f>(ROUND((ROUND((((EU61*1.2))*AV61*1),2)*BS61),2)+ROUND((ROUND(((AE61-((EU61*1.2)))*AV61*1),2)*BS61),2))</f>
        <v>0</v>
      </c>
      <c r="CT61" s="3">
        <f t="shared" si="45"/>
        <v>22671.86</v>
      </c>
      <c r="CU61" s="3">
        <f t="shared" si="46"/>
        <v>0</v>
      </c>
      <c r="CV61" s="3">
        <f t="shared" si="47"/>
        <v>38.244815999999993</v>
      </c>
      <c r="CW61" s="3">
        <f t="shared" si="48"/>
        <v>0</v>
      </c>
      <c r="CX61" s="3">
        <f t="shared" si="49"/>
        <v>0</v>
      </c>
      <c r="CY61" s="3">
        <f>(ROUND((((S61+ROUND((ROUND((((EU61*1.2))*AV61*1),2)*BS61),2))*AT61)/100),2)+ROUND(((ROUND((ROUND(((AE61-((EU61*1.2)))*AV61*1),2)*BS61),2)*AT61)/100),2))</f>
        <v>942847.52</v>
      </c>
      <c r="CZ61" s="3">
        <f>(ROUND((((S61+ROUND((ROUND((((EU61*1.2))*AV61*1),2)*BS61),2))*AU61)/100),2)+ROUND(((ROUND((ROUND(((AE61-((EU61*1.2)))*AV61*1),2)*BS61),2)*AU61)/100),2))</f>
        <v>497326.17</v>
      </c>
      <c r="DB61" s="3">
        <v>62</v>
      </c>
      <c r="DC61" s="3" t="s">
        <v>3</v>
      </c>
      <c r="DD61" s="3" t="s">
        <v>66</v>
      </c>
      <c r="DE61" s="3" t="s">
        <v>67</v>
      </c>
      <c r="DF61" s="3" t="s">
        <v>67</v>
      </c>
      <c r="DG61" s="3" t="s">
        <v>67</v>
      </c>
      <c r="DH61" s="3" t="s">
        <v>3</v>
      </c>
      <c r="DI61" s="3" t="s">
        <v>67</v>
      </c>
      <c r="DJ61" s="3" t="s">
        <v>67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1003</v>
      </c>
      <c r="DV61" s="3" t="s">
        <v>86</v>
      </c>
      <c r="DW61" s="3" t="s">
        <v>86</v>
      </c>
      <c r="DX61" s="3">
        <v>100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55393738</v>
      </c>
      <c r="EF61" s="3">
        <v>60</v>
      </c>
      <c r="EG61" s="3" t="s">
        <v>68</v>
      </c>
      <c r="EH61" s="3">
        <v>0</v>
      </c>
      <c r="EI61" s="3" t="s">
        <v>3</v>
      </c>
      <c r="EJ61" s="3">
        <v>1</v>
      </c>
      <c r="EK61" s="3">
        <v>106</v>
      </c>
      <c r="EL61" s="3" t="s">
        <v>69</v>
      </c>
      <c r="EM61" s="3" t="s">
        <v>70</v>
      </c>
      <c r="EO61" s="3" t="s">
        <v>71</v>
      </c>
      <c r="EQ61" s="3">
        <v>1024</v>
      </c>
      <c r="ER61" s="3">
        <v>320.23</v>
      </c>
      <c r="ES61" s="3">
        <v>0</v>
      </c>
      <c r="ET61" s="3">
        <v>0</v>
      </c>
      <c r="EU61" s="3">
        <v>0</v>
      </c>
      <c r="EV61" s="3">
        <v>320.23</v>
      </c>
      <c r="EW61" s="3">
        <v>30.44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91</v>
      </c>
      <c r="FY61" s="3">
        <v>48</v>
      </c>
      <c r="GA61" s="3" t="s">
        <v>3</v>
      </c>
      <c r="GD61" s="3">
        <v>1</v>
      </c>
      <c r="GF61" s="3">
        <v>-1403822920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52"/>
        <v>0</v>
      </c>
      <c r="GM61" s="3">
        <f t="shared" si="53"/>
        <v>2476269.87</v>
      </c>
      <c r="GN61" s="3">
        <f t="shared" si="54"/>
        <v>2476269.87</v>
      </c>
      <c r="GO61" s="3">
        <f t="shared" si="55"/>
        <v>0</v>
      </c>
      <c r="GP61" s="3">
        <f t="shared" si="56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57"/>
        <v>0</v>
      </c>
      <c r="GW61" s="3">
        <v>1</v>
      </c>
      <c r="GX61" s="3">
        <f t="shared" si="58"/>
        <v>0</v>
      </c>
      <c r="HA61" s="3">
        <v>0</v>
      </c>
      <c r="HB61" s="3">
        <v>0</v>
      </c>
      <c r="HC61" s="3">
        <f t="shared" si="59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3" spans="1:255" ht="13" x14ac:dyDescent="0.3">
      <c r="A63" s="11">
        <v>51</v>
      </c>
      <c r="B63" s="11">
        <f>B24</f>
        <v>1</v>
      </c>
      <c r="C63" s="11">
        <f>A24</f>
        <v>4</v>
      </c>
      <c r="D63" s="11">
        <f>ROW(A24)</f>
        <v>24</v>
      </c>
      <c r="E63" s="11"/>
      <c r="F63" s="11" t="str">
        <f>IF(F24&lt;&gt;"",F24,"")</f>
        <v>Новый раздел</v>
      </c>
      <c r="G63" s="11" t="str">
        <f>IF(G24&lt;&gt;"",G24,"")</f>
        <v>Демонтажные работы (Письмо от АНО «РГТ» об утверждении объёмов демонтажных работ)</v>
      </c>
      <c r="H63" s="11">
        <v>0</v>
      </c>
      <c r="I63" s="11"/>
      <c r="J63" s="11"/>
      <c r="K63" s="11"/>
      <c r="L63" s="11"/>
      <c r="M63" s="11"/>
      <c r="N63" s="11"/>
      <c r="O63" s="11">
        <f t="shared" ref="O63:T63" si="84">ROUND(AB63,2)</f>
        <v>11730.82</v>
      </c>
      <c r="P63" s="11">
        <f t="shared" si="84"/>
        <v>0</v>
      </c>
      <c r="Q63" s="11">
        <f t="shared" si="84"/>
        <v>678.6</v>
      </c>
      <c r="R63" s="11">
        <f t="shared" si="84"/>
        <v>73.16</v>
      </c>
      <c r="S63" s="11">
        <f t="shared" si="84"/>
        <v>11052.22</v>
      </c>
      <c r="T63" s="11">
        <f t="shared" si="84"/>
        <v>0</v>
      </c>
      <c r="U63" s="11">
        <f>AH63</f>
        <v>906.83188956000004</v>
      </c>
      <c r="V63" s="11">
        <f>AI63</f>
        <v>0</v>
      </c>
      <c r="W63" s="11">
        <f>ROUND(AJ63,2)</f>
        <v>0</v>
      </c>
      <c r="X63" s="11">
        <f>ROUND(AK63,2)</f>
        <v>10456.73</v>
      </c>
      <c r="Y63" s="11">
        <f>ROUND(AL63,2)</f>
        <v>5436.86</v>
      </c>
      <c r="Z63" s="11"/>
      <c r="AA63" s="11"/>
      <c r="AB63" s="11">
        <f>ROUND(SUMIF(AA28:AA61,"=55929113",O28:O61),2)</f>
        <v>11730.82</v>
      </c>
      <c r="AC63" s="11">
        <f>ROUND(SUMIF(AA28:AA61,"=55929113",P28:P61),2)</f>
        <v>0</v>
      </c>
      <c r="AD63" s="11">
        <f>ROUND(SUMIF(AA28:AA61,"=55929113",Q28:Q61),2)</f>
        <v>678.6</v>
      </c>
      <c r="AE63" s="11">
        <f>ROUND(SUMIF(AA28:AA61,"=55929113",R28:R61),2)</f>
        <v>73.16</v>
      </c>
      <c r="AF63" s="11">
        <f>ROUND(SUMIF(AA28:AA61,"=55929113",S28:S61),2)</f>
        <v>11052.22</v>
      </c>
      <c r="AG63" s="11">
        <f>ROUND(SUMIF(AA28:AA61,"=55929113",T28:T61),2)</f>
        <v>0</v>
      </c>
      <c r="AH63" s="11">
        <f>SUMIF(AA28:AA61,"=55929113",U28:U61)</f>
        <v>906.83188956000004</v>
      </c>
      <c r="AI63" s="11">
        <f>SUMIF(AA28:AA61,"=55929113",V28:V61)</f>
        <v>0</v>
      </c>
      <c r="AJ63" s="11">
        <f>ROUND(SUMIF(AA28:AA61,"=55929113",W28:W61),2)</f>
        <v>0</v>
      </c>
      <c r="AK63" s="11">
        <f>ROUND(SUMIF(AA28:AA61,"=55929113",X28:X61),2)</f>
        <v>10456.73</v>
      </c>
      <c r="AL63" s="11">
        <f>ROUND(SUMIF(AA28:AA61,"=55929113",Y28:Y61),2)</f>
        <v>5436.86</v>
      </c>
      <c r="AM63" s="11"/>
      <c r="AN63" s="11"/>
      <c r="AO63" s="11">
        <f t="shared" ref="AO63:BD63" si="85">ROUND(BX63,2)</f>
        <v>0</v>
      </c>
      <c r="AP63" s="11">
        <f t="shared" si="85"/>
        <v>0</v>
      </c>
      <c r="AQ63" s="11">
        <f t="shared" si="85"/>
        <v>0</v>
      </c>
      <c r="AR63" s="11">
        <f t="shared" si="85"/>
        <v>27624.41</v>
      </c>
      <c r="AS63" s="11">
        <f t="shared" si="85"/>
        <v>397.84</v>
      </c>
      <c r="AT63" s="11">
        <f t="shared" si="85"/>
        <v>27226.57</v>
      </c>
      <c r="AU63" s="11">
        <f t="shared" si="85"/>
        <v>0</v>
      </c>
      <c r="AV63" s="11">
        <f t="shared" si="85"/>
        <v>0</v>
      </c>
      <c r="AW63" s="11">
        <f t="shared" si="85"/>
        <v>0</v>
      </c>
      <c r="AX63" s="11">
        <f t="shared" si="85"/>
        <v>0</v>
      </c>
      <c r="AY63" s="11">
        <f t="shared" si="85"/>
        <v>0</v>
      </c>
      <c r="AZ63" s="11">
        <f t="shared" si="85"/>
        <v>0</v>
      </c>
      <c r="BA63" s="11">
        <f t="shared" si="85"/>
        <v>0</v>
      </c>
      <c r="BB63" s="11">
        <f t="shared" si="85"/>
        <v>0</v>
      </c>
      <c r="BC63" s="11">
        <f t="shared" si="85"/>
        <v>0</v>
      </c>
      <c r="BD63" s="11">
        <f t="shared" si="85"/>
        <v>0</v>
      </c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>
        <f>ROUND(SUMIF(AA28:AA61,"=55929113",FQ28:FQ61),2)</f>
        <v>0</v>
      </c>
      <c r="BY63" s="11">
        <f>ROUND(SUMIF(AA28:AA61,"=55929113",FR28:FR61),2)</f>
        <v>0</v>
      </c>
      <c r="BZ63" s="11">
        <f>ROUND(SUMIF(AA28:AA61,"=55929113",GL28:GL61),2)</f>
        <v>0</v>
      </c>
      <c r="CA63" s="11">
        <f>ROUND(SUMIF(AA28:AA61,"=55929113",GM28:GM61),2)</f>
        <v>27624.41</v>
      </c>
      <c r="CB63" s="11">
        <f>ROUND(SUMIF(AA28:AA61,"=55929113",GN28:GN61),2)</f>
        <v>397.84</v>
      </c>
      <c r="CC63" s="11">
        <f>ROUND(SUMIF(AA28:AA61,"=55929113",GO28:GO61),2)</f>
        <v>27226.57</v>
      </c>
      <c r="CD63" s="11">
        <f>ROUND(SUMIF(AA28:AA61,"=55929113",GP28:GP61),2)</f>
        <v>0</v>
      </c>
      <c r="CE63" s="11">
        <f>AC63-BX63</f>
        <v>0</v>
      </c>
      <c r="CF63" s="11">
        <f>AC63-BY63</f>
        <v>0</v>
      </c>
      <c r="CG63" s="11">
        <f>BX63-BZ63</f>
        <v>0</v>
      </c>
      <c r="CH63" s="11">
        <f>AC63-BX63-BY63+BZ63</f>
        <v>0</v>
      </c>
      <c r="CI63" s="11">
        <f>BY63-BZ63</f>
        <v>0</v>
      </c>
      <c r="CJ63" s="11">
        <f>ROUND(SUMIF(AA28:AA61,"=55929113",GX28:GX61),2)</f>
        <v>0</v>
      </c>
      <c r="CK63" s="11">
        <f>ROUND(SUMIF(AA28:AA61,"=55929113",GY28:GY61),2)</f>
        <v>0</v>
      </c>
      <c r="CL63" s="11">
        <f>ROUND(SUMIF(AA28:AA61,"=55929113",GZ28:GZ61),2)</f>
        <v>0</v>
      </c>
      <c r="CM63" s="11">
        <f>ROUND(SUMIF(AA28:AA61,"=55929113",HD28:HD61),2)</f>
        <v>0</v>
      </c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2">
        <f t="shared" ref="DG63:DL63" si="86">ROUND(DT63,2)</f>
        <v>633375.87</v>
      </c>
      <c r="DH63" s="12">
        <f t="shared" si="86"/>
        <v>0</v>
      </c>
      <c r="DI63" s="12">
        <f t="shared" si="86"/>
        <v>10583.27</v>
      </c>
      <c r="DJ63" s="12">
        <f t="shared" si="86"/>
        <v>4122.57</v>
      </c>
      <c r="DK63" s="12">
        <f t="shared" si="86"/>
        <v>622792.6</v>
      </c>
      <c r="DL63" s="12">
        <f t="shared" si="86"/>
        <v>0</v>
      </c>
      <c r="DM63" s="12">
        <f>DZ63</f>
        <v>906.83188956000004</v>
      </c>
      <c r="DN63" s="12">
        <f>EA63</f>
        <v>0</v>
      </c>
      <c r="DO63" s="12">
        <f>ROUND(EB63,2)</f>
        <v>0</v>
      </c>
      <c r="DP63" s="12">
        <f>ROUND(EC63,2)</f>
        <v>589236.59</v>
      </c>
      <c r="DQ63" s="12">
        <f>ROUND(ED63,2)</f>
        <v>306367.96000000002</v>
      </c>
      <c r="DR63" s="12"/>
      <c r="DS63" s="12"/>
      <c r="DT63" s="12">
        <f>ROUND(SUMIF(AA28:AA61,"=55929115",O28:O61),2)</f>
        <v>633375.87</v>
      </c>
      <c r="DU63" s="12">
        <f>ROUND(SUMIF(AA28:AA61,"=55929115",P28:P61),2)</f>
        <v>0</v>
      </c>
      <c r="DV63" s="12">
        <f>ROUND(SUMIF(AA28:AA61,"=55929115",Q28:Q61),2)</f>
        <v>10583.27</v>
      </c>
      <c r="DW63" s="12">
        <f>ROUND(SUMIF(AA28:AA61,"=55929115",R28:R61),2)</f>
        <v>4122.57</v>
      </c>
      <c r="DX63" s="12">
        <f>ROUND(SUMIF(AA28:AA61,"=55929115",S28:S61),2)</f>
        <v>622792.6</v>
      </c>
      <c r="DY63" s="12">
        <f>ROUND(SUMIF(AA28:AA61,"=55929115",T28:T61),2)</f>
        <v>0</v>
      </c>
      <c r="DZ63" s="12">
        <f>SUMIF(AA28:AA61,"=55929115",U28:U61)</f>
        <v>906.83188956000004</v>
      </c>
      <c r="EA63" s="12">
        <f>SUMIF(AA28:AA61,"=55929115",V28:V61)</f>
        <v>0</v>
      </c>
      <c r="EB63" s="12">
        <f>ROUND(SUMIF(AA28:AA61,"=55929115",W28:W61),2)</f>
        <v>0</v>
      </c>
      <c r="EC63" s="12">
        <f>ROUND(SUMIF(AA28:AA61,"=55929115",X28:X61),2)</f>
        <v>589236.59</v>
      </c>
      <c r="ED63" s="12">
        <f>ROUND(SUMIF(AA28:AA61,"=55929115",Y28:Y61),2)</f>
        <v>306367.96000000002</v>
      </c>
      <c r="EE63" s="12"/>
      <c r="EF63" s="12"/>
      <c r="EG63" s="12">
        <f t="shared" ref="EG63:EV63" si="87">ROUND(FP63,2)</f>
        <v>0</v>
      </c>
      <c r="EH63" s="12">
        <f t="shared" si="87"/>
        <v>0</v>
      </c>
      <c r="EI63" s="12">
        <f t="shared" si="87"/>
        <v>0</v>
      </c>
      <c r="EJ63" s="12">
        <f t="shared" si="87"/>
        <v>1528980.42</v>
      </c>
      <c r="EK63" s="12">
        <f t="shared" si="87"/>
        <v>22418.25</v>
      </c>
      <c r="EL63" s="12">
        <f t="shared" si="87"/>
        <v>1506562.17</v>
      </c>
      <c r="EM63" s="12">
        <f t="shared" si="87"/>
        <v>0</v>
      </c>
      <c r="EN63" s="12">
        <f t="shared" si="87"/>
        <v>0</v>
      </c>
      <c r="EO63" s="12">
        <f t="shared" si="87"/>
        <v>0</v>
      </c>
      <c r="EP63" s="12">
        <f t="shared" si="87"/>
        <v>0</v>
      </c>
      <c r="EQ63" s="12">
        <f t="shared" si="87"/>
        <v>0</v>
      </c>
      <c r="ER63" s="12">
        <f t="shared" si="87"/>
        <v>0</v>
      </c>
      <c r="ES63" s="12">
        <f t="shared" si="87"/>
        <v>0</v>
      </c>
      <c r="ET63" s="12">
        <f t="shared" si="87"/>
        <v>0</v>
      </c>
      <c r="EU63" s="12">
        <f t="shared" si="87"/>
        <v>0</v>
      </c>
      <c r="EV63" s="12">
        <f t="shared" si="87"/>
        <v>0</v>
      </c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>
        <f>ROUND(SUMIF(AA28:AA61,"=55929115",FQ28:FQ61),2)</f>
        <v>0</v>
      </c>
      <c r="FQ63" s="12">
        <f>ROUND(SUMIF(AA28:AA61,"=55929115",FR28:FR61),2)</f>
        <v>0</v>
      </c>
      <c r="FR63" s="12">
        <f>ROUND(SUMIF(AA28:AA61,"=55929115",GL28:GL61),2)</f>
        <v>0</v>
      </c>
      <c r="FS63" s="12">
        <f>ROUND(SUMIF(AA28:AA61,"=55929115",GM28:GM61),2)</f>
        <v>1528980.42</v>
      </c>
      <c r="FT63" s="12">
        <f>ROUND(SUMIF(AA28:AA61,"=55929115",GN28:GN61),2)</f>
        <v>22418.25</v>
      </c>
      <c r="FU63" s="12">
        <f>ROUND(SUMIF(AA28:AA61,"=55929115",GO28:GO61),2)</f>
        <v>1506562.17</v>
      </c>
      <c r="FV63" s="12">
        <f>ROUND(SUMIF(AA28:AA61,"=55929115",GP28:GP61),2)</f>
        <v>0</v>
      </c>
      <c r="FW63" s="12">
        <f>DU63-FP63</f>
        <v>0</v>
      </c>
      <c r="FX63" s="12">
        <f>DU63-FQ63</f>
        <v>0</v>
      </c>
      <c r="FY63" s="12">
        <f>FP63-FR63</f>
        <v>0</v>
      </c>
      <c r="FZ63" s="12">
        <f>DU63-FP63-FQ63+FR63</f>
        <v>0</v>
      </c>
      <c r="GA63" s="12">
        <f>FQ63-FR63</f>
        <v>0</v>
      </c>
      <c r="GB63" s="12">
        <f>ROUND(SUMIF(AA28:AA61,"=55929115",GX28:GX61),2)</f>
        <v>0</v>
      </c>
      <c r="GC63" s="12">
        <f>ROUND(SUMIF(AA28:AA61,"=55929115",GY28:GY61),2)</f>
        <v>0</v>
      </c>
      <c r="GD63" s="12">
        <f>ROUND(SUMIF(AA28:AA61,"=55929115",GZ28:GZ61),2)</f>
        <v>0</v>
      </c>
      <c r="GE63" s="12">
        <f>ROUND(SUMIF(AA28:AA61,"=55929115",HD28:HD61),2)</f>
        <v>0</v>
      </c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>
        <v>0</v>
      </c>
    </row>
    <row r="65" spans="1:2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201</v>
      </c>
      <c r="F65" s="13">
        <f>ROUND(Source!O63,O65)</f>
        <v>11730.82</v>
      </c>
      <c r="G65" s="13" t="s">
        <v>111</v>
      </c>
      <c r="H65" s="13" t="s">
        <v>112</v>
      </c>
      <c r="I65" s="13"/>
      <c r="J65" s="13"/>
      <c r="K65" s="13">
        <v>201</v>
      </c>
      <c r="L65" s="13">
        <v>1</v>
      </c>
      <c r="M65" s="13">
        <v>3</v>
      </c>
      <c r="N65" s="13" t="s">
        <v>3</v>
      </c>
      <c r="O65" s="13">
        <v>2</v>
      </c>
      <c r="P65" s="13">
        <f>ROUND(Source!DG63,O65)</f>
        <v>633375.87</v>
      </c>
      <c r="Q65" s="13"/>
      <c r="R65" s="13"/>
      <c r="S65" s="13"/>
      <c r="T65" s="13"/>
      <c r="U65" s="13"/>
      <c r="V65" s="13"/>
      <c r="W65" s="13">
        <v>11730.82</v>
      </c>
      <c r="X65" s="13">
        <v>1</v>
      </c>
      <c r="Y65" s="13">
        <v>11730.82</v>
      </c>
      <c r="Z65" s="13">
        <v>633375.87</v>
      </c>
      <c r="AA65" s="13">
        <v>1</v>
      </c>
      <c r="AB65" s="13">
        <v>633375.87</v>
      </c>
    </row>
    <row r="66" spans="1:2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202</v>
      </c>
      <c r="F66" s="13">
        <f>ROUND(Source!P63,O66)</f>
        <v>0</v>
      </c>
      <c r="G66" s="13" t="s">
        <v>113</v>
      </c>
      <c r="H66" s="13" t="s">
        <v>114</v>
      </c>
      <c r="I66" s="13"/>
      <c r="J66" s="13"/>
      <c r="K66" s="13">
        <v>202</v>
      </c>
      <c r="L66" s="13">
        <v>2</v>
      </c>
      <c r="M66" s="13">
        <v>3</v>
      </c>
      <c r="N66" s="13" t="s">
        <v>3</v>
      </c>
      <c r="O66" s="13">
        <v>2</v>
      </c>
      <c r="P66" s="13">
        <f>ROUND(Source!DH63,O66)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222</v>
      </c>
      <c r="F67" s="13">
        <f>ROUND(Source!AO63,O67)</f>
        <v>0</v>
      </c>
      <c r="G67" s="13" t="s">
        <v>115</v>
      </c>
      <c r="H67" s="13" t="s">
        <v>116</v>
      </c>
      <c r="I67" s="13"/>
      <c r="J67" s="13"/>
      <c r="K67" s="13">
        <v>222</v>
      </c>
      <c r="L67" s="13">
        <v>3</v>
      </c>
      <c r="M67" s="13">
        <v>3</v>
      </c>
      <c r="N67" s="13" t="s">
        <v>3</v>
      </c>
      <c r="O67" s="13">
        <v>2</v>
      </c>
      <c r="P67" s="13">
        <f>ROUND(Source!EG63,O67)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2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225</v>
      </c>
      <c r="F68" s="13">
        <f>ROUND(Source!AV63,O68)</f>
        <v>0</v>
      </c>
      <c r="G68" s="13" t="s">
        <v>117</v>
      </c>
      <c r="H68" s="13" t="s">
        <v>118</v>
      </c>
      <c r="I68" s="13"/>
      <c r="J68" s="13"/>
      <c r="K68" s="13">
        <v>225</v>
      </c>
      <c r="L68" s="13">
        <v>4</v>
      </c>
      <c r="M68" s="13">
        <v>3</v>
      </c>
      <c r="N68" s="13" t="s">
        <v>3</v>
      </c>
      <c r="O68" s="13">
        <v>2</v>
      </c>
      <c r="P68" s="13">
        <f>ROUND(Source!EN63,O68)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2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226</v>
      </c>
      <c r="F69" s="13">
        <f>ROUND(Source!AW63,O69)</f>
        <v>0</v>
      </c>
      <c r="G69" s="13" t="s">
        <v>119</v>
      </c>
      <c r="H69" s="13" t="s">
        <v>120</v>
      </c>
      <c r="I69" s="13"/>
      <c r="J69" s="13"/>
      <c r="K69" s="13">
        <v>226</v>
      </c>
      <c r="L69" s="13">
        <v>5</v>
      </c>
      <c r="M69" s="13">
        <v>3</v>
      </c>
      <c r="N69" s="13" t="s">
        <v>3</v>
      </c>
      <c r="O69" s="13">
        <v>2</v>
      </c>
      <c r="P69" s="13">
        <f>ROUND(Source!EO63,O69)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2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227</v>
      </c>
      <c r="F70" s="13">
        <f>ROUND(Source!AX63,O70)</f>
        <v>0</v>
      </c>
      <c r="G70" s="13" t="s">
        <v>121</v>
      </c>
      <c r="H70" s="13" t="s">
        <v>122</v>
      </c>
      <c r="I70" s="13"/>
      <c r="J70" s="13"/>
      <c r="K70" s="13">
        <v>227</v>
      </c>
      <c r="L70" s="13">
        <v>6</v>
      </c>
      <c r="M70" s="13">
        <v>3</v>
      </c>
      <c r="N70" s="13" t="s">
        <v>3</v>
      </c>
      <c r="O70" s="13">
        <v>2</v>
      </c>
      <c r="P70" s="13">
        <f>ROUND(Source!EP63,O70)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2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228</v>
      </c>
      <c r="F71" s="13">
        <f>ROUND(Source!AY63,O71)</f>
        <v>0</v>
      </c>
      <c r="G71" s="13" t="s">
        <v>123</v>
      </c>
      <c r="H71" s="13" t="s">
        <v>124</v>
      </c>
      <c r="I71" s="13"/>
      <c r="J71" s="13"/>
      <c r="K71" s="13">
        <v>228</v>
      </c>
      <c r="L71" s="13">
        <v>7</v>
      </c>
      <c r="M71" s="13">
        <v>3</v>
      </c>
      <c r="N71" s="13" t="s">
        <v>3</v>
      </c>
      <c r="O71" s="13">
        <v>2</v>
      </c>
      <c r="P71" s="13">
        <f>ROUND(Source!EQ63,O71)</f>
        <v>0</v>
      </c>
      <c r="Q71" s="13"/>
      <c r="R71" s="13"/>
      <c r="S71" s="13"/>
      <c r="T71" s="13"/>
      <c r="U71" s="13"/>
      <c r="V71" s="13"/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</row>
    <row r="72" spans="1:2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216</v>
      </c>
      <c r="F72" s="13">
        <f>ROUND(Source!AP63,O72)</f>
        <v>0</v>
      </c>
      <c r="G72" s="13" t="s">
        <v>125</v>
      </c>
      <c r="H72" s="13" t="s">
        <v>126</v>
      </c>
      <c r="I72" s="13"/>
      <c r="J72" s="13"/>
      <c r="K72" s="13">
        <v>216</v>
      </c>
      <c r="L72" s="13">
        <v>8</v>
      </c>
      <c r="M72" s="13">
        <v>3</v>
      </c>
      <c r="N72" s="13" t="s">
        <v>3</v>
      </c>
      <c r="O72" s="13">
        <v>2</v>
      </c>
      <c r="P72" s="13">
        <f>ROUND(Source!EH63,O72)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223</v>
      </c>
      <c r="F73" s="13">
        <f>ROUND(Source!AQ63,O73)</f>
        <v>0</v>
      </c>
      <c r="G73" s="13" t="s">
        <v>127</v>
      </c>
      <c r="H73" s="13" t="s">
        <v>128</v>
      </c>
      <c r="I73" s="13"/>
      <c r="J73" s="13"/>
      <c r="K73" s="13">
        <v>223</v>
      </c>
      <c r="L73" s="13">
        <v>9</v>
      </c>
      <c r="M73" s="13">
        <v>3</v>
      </c>
      <c r="N73" s="13" t="s">
        <v>3</v>
      </c>
      <c r="O73" s="13">
        <v>2</v>
      </c>
      <c r="P73" s="13">
        <f>ROUND(Source!EI63,O73)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2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229</v>
      </c>
      <c r="F74" s="13">
        <f>ROUND(Source!AZ63,O74)</f>
        <v>0</v>
      </c>
      <c r="G74" s="13" t="s">
        <v>129</v>
      </c>
      <c r="H74" s="13" t="s">
        <v>130</v>
      </c>
      <c r="I74" s="13"/>
      <c r="J74" s="13"/>
      <c r="K74" s="13">
        <v>229</v>
      </c>
      <c r="L74" s="13">
        <v>10</v>
      </c>
      <c r="M74" s="13">
        <v>3</v>
      </c>
      <c r="N74" s="13" t="s">
        <v>3</v>
      </c>
      <c r="O74" s="13">
        <v>2</v>
      </c>
      <c r="P74" s="13">
        <f>ROUND(Source!ER63,O74)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203</v>
      </c>
      <c r="F75" s="13">
        <f>ROUND(Source!Q63,O75)</f>
        <v>678.6</v>
      </c>
      <c r="G75" s="13" t="s">
        <v>131</v>
      </c>
      <c r="H75" s="13" t="s">
        <v>132</v>
      </c>
      <c r="I75" s="13"/>
      <c r="J75" s="13"/>
      <c r="K75" s="13">
        <v>203</v>
      </c>
      <c r="L75" s="13">
        <v>11</v>
      </c>
      <c r="M75" s="13">
        <v>3</v>
      </c>
      <c r="N75" s="13" t="s">
        <v>3</v>
      </c>
      <c r="O75" s="13">
        <v>2</v>
      </c>
      <c r="P75" s="13">
        <f>ROUND(Source!DI63,O75)</f>
        <v>10583.27</v>
      </c>
      <c r="Q75" s="13"/>
      <c r="R75" s="13"/>
      <c r="S75" s="13"/>
      <c r="T75" s="13"/>
      <c r="U75" s="13"/>
      <c r="V75" s="13"/>
      <c r="W75" s="13">
        <v>678.6</v>
      </c>
      <c r="X75" s="13">
        <v>1</v>
      </c>
      <c r="Y75" s="13">
        <v>678.6</v>
      </c>
      <c r="Z75" s="13">
        <v>10583.27</v>
      </c>
      <c r="AA75" s="13">
        <v>1</v>
      </c>
      <c r="AB75" s="13">
        <v>10583.27</v>
      </c>
    </row>
    <row r="76" spans="1:2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231</v>
      </c>
      <c r="F76" s="13">
        <f>ROUND(Source!BB63,O76)</f>
        <v>0</v>
      </c>
      <c r="G76" s="13" t="s">
        <v>133</v>
      </c>
      <c r="H76" s="13" t="s">
        <v>134</v>
      </c>
      <c r="I76" s="13"/>
      <c r="J76" s="13"/>
      <c r="K76" s="13">
        <v>231</v>
      </c>
      <c r="L76" s="13">
        <v>12</v>
      </c>
      <c r="M76" s="13">
        <v>3</v>
      </c>
      <c r="N76" s="13" t="s">
        <v>3</v>
      </c>
      <c r="O76" s="13">
        <v>2</v>
      </c>
      <c r="P76" s="13">
        <f>ROUND(Source!ET63,O76)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204</v>
      </c>
      <c r="F77" s="13">
        <f>ROUND(Source!R63,O77)</f>
        <v>73.16</v>
      </c>
      <c r="G77" s="13" t="s">
        <v>135</v>
      </c>
      <c r="H77" s="13" t="s">
        <v>136</v>
      </c>
      <c r="I77" s="13"/>
      <c r="J77" s="13"/>
      <c r="K77" s="13">
        <v>204</v>
      </c>
      <c r="L77" s="13">
        <v>13</v>
      </c>
      <c r="M77" s="13">
        <v>3</v>
      </c>
      <c r="N77" s="13" t="s">
        <v>3</v>
      </c>
      <c r="O77" s="13">
        <v>2</v>
      </c>
      <c r="P77" s="13">
        <f>ROUND(Source!DJ63,O77)</f>
        <v>4122.57</v>
      </c>
      <c r="Q77" s="13"/>
      <c r="R77" s="13"/>
      <c r="S77" s="13"/>
      <c r="T77" s="13"/>
      <c r="U77" s="13"/>
      <c r="V77" s="13"/>
      <c r="W77" s="13">
        <v>73.16</v>
      </c>
      <c r="X77" s="13">
        <v>1</v>
      </c>
      <c r="Y77" s="13">
        <v>73.16</v>
      </c>
      <c r="Z77" s="13">
        <v>4122.57</v>
      </c>
      <c r="AA77" s="13">
        <v>1</v>
      </c>
      <c r="AB77" s="13">
        <v>4122.57</v>
      </c>
    </row>
    <row r="78" spans="1:28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205</v>
      </c>
      <c r="F78" s="13">
        <f>ROUND(Source!S63,O78)</f>
        <v>11052.22</v>
      </c>
      <c r="G78" s="13" t="s">
        <v>137</v>
      </c>
      <c r="H78" s="13" t="s">
        <v>138</v>
      </c>
      <c r="I78" s="13"/>
      <c r="J78" s="13"/>
      <c r="K78" s="13">
        <v>205</v>
      </c>
      <c r="L78" s="13">
        <v>14</v>
      </c>
      <c r="M78" s="13">
        <v>3</v>
      </c>
      <c r="N78" s="13" t="s">
        <v>3</v>
      </c>
      <c r="O78" s="13">
        <v>2</v>
      </c>
      <c r="P78" s="13">
        <f>ROUND(Source!DK63,O78)</f>
        <v>622792.6</v>
      </c>
      <c r="Q78" s="13"/>
      <c r="R78" s="13"/>
      <c r="S78" s="13"/>
      <c r="T78" s="13"/>
      <c r="U78" s="13"/>
      <c r="V78" s="13"/>
      <c r="W78" s="13">
        <v>11052.22</v>
      </c>
      <c r="X78" s="13">
        <v>1</v>
      </c>
      <c r="Y78" s="13">
        <v>11052.22</v>
      </c>
      <c r="Z78" s="13">
        <v>622792.6</v>
      </c>
      <c r="AA78" s="13">
        <v>1</v>
      </c>
      <c r="AB78" s="13">
        <v>622792.6</v>
      </c>
    </row>
    <row r="79" spans="1:28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232</v>
      </c>
      <c r="F79" s="13">
        <f>ROUND(Source!BC63,O79)</f>
        <v>0</v>
      </c>
      <c r="G79" s="13" t="s">
        <v>139</v>
      </c>
      <c r="H79" s="13" t="s">
        <v>140</v>
      </c>
      <c r="I79" s="13"/>
      <c r="J79" s="13"/>
      <c r="K79" s="13">
        <v>232</v>
      </c>
      <c r="L79" s="13">
        <v>15</v>
      </c>
      <c r="M79" s="13">
        <v>3</v>
      </c>
      <c r="N79" s="13" t="s">
        <v>3</v>
      </c>
      <c r="O79" s="13">
        <v>2</v>
      </c>
      <c r="P79" s="13">
        <f>ROUND(Source!EU63,O79)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214</v>
      </c>
      <c r="F80" s="13">
        <f>ROUND(Source!AS63,O80)</f>
        <v>397.84</v>
      </c>
      <c r="G80" s="13" t="s">
        <v>141</v>
      </c>
      <c r="H80" s="13" t="s">
        <v>142</v>
      </c>
      <c r="I80" s="13"/>
      <c r="J80" s="13"/>
      <c r="K80" s="13">
        <v>214</v>
      </c>
      <c r="L80" s="13">
        <v>16</v>
      </c>
      <c r="M80" s="13">
        <v>3</v>
      </c>
      <c r="N80" s="13" t="s">
        <v>3</v>
      </c>
      <c r="O80" s="13">
        <v>2</v>
      </c>
      <c r="P80" s="13">
        <f>ROUND(Source!EK63,O80)</f>
        <v>22418.25</v>
      </c>
      <c r="Q80" s="13"/>
      <c r="R80" s="13"/>
      <c r="S80" s="13"/>
      <c r="T80" s="13"/>
      <c r="U80" s="13"/>
      <c r="V80" s="13"/>
      <c r="W80" s="13">
        <v>397.84</v>
      </c>
      <c r="X80" s="13">
        <v>1</v>
      </c>
      <c r="Y80" s="13">
        <v>397.84</v>
      </c>
      <c r="Z80" s="13">
        <v>22418.25</v>
      </c>
      <c r="AA80" s="13">
        <v>1</v>
      </c>
      <c r="AB80" s="13">
        <v>22418.25</v>
      </c>
    </row>
    <row r="81" spans="1:206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215</v>
      </c>
      <c r="F81" s="13">
        <f>ROUND(Source!AT63,O81)</f>
        <v>27226.57</v>
      </c>
      <c r="G81" s="13" t="s">
        <v>143</v>
      </c>
      <c r="H81" s="13" t="s">
        <v>144</v>
      </c>
      <c r="I81" s="13"/>
      <c r="J81" s="13"/>
      <c r="K81" s="13">
        <v>215</v>
      </c>
      <c r="L81" s="13">
        <v>17</v>
      </c>
      <c r="M81" s="13">
        <v>3</v>
      </c>
      <c r="N81" s="13" t="s">
        <v>3</v>
      </c>
      <c r="O81" s="13">
        <v>2</v>
      </c>
      <c r="P81" s="13">
        <f>ROUND(Source!EL63,O81)</f>
        <v>1506562.17</v>
      </c>
      <c r="Q81" s="13"/>
      <c r="R81" s="13"/>
      <c r="S81" s="13"/>
      <c r="T81" s="13"/>
      <c r="U81" s="13"/>
      <c r="V81" s="13"/>
      <c r="W81" s="13">
        <v>27226.57</v>
      </c>
      <c r="X81" s="13">
        <v>1</v>
      </c>
      <c r="Y81" s="13">
        <v>27226.57</v>
      </c>
      <c r="Z81" s="13">
        <v>1506562.17</v>
      </c>
      <c r="AA81" s="13">
        <v>1</v>
      </c>
      <c r="AB81" s="13">
        <v>1506562.17</v>
      </c>
    </row>
    <row r="82" spans="1:206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217</v>
      </c>
      <c r="F82" s="13">
        <f>ROUND(Source!AU63,O82)</f>
        <v>0</v>
      </c>
      <c r="G82" s="13" t="s">
        <v>145</v>
      </c>
      <c r="H82" s="13" t="s">
        <v>146</v>
      </c>
      <c r="I82" s="13"/>
      <c r="J82" s="13"/>
      <c r="K82" s="13">
        <v>217</v>
      </c>
      <c r="L82" s="13">
        <v>18</v>
      </c>
      <c r="M82" s="13">
        <v>3</v>
      </c>
      <c r="N82" s="13" t="s">
        <v>3</v>
      </c>
      <c r="O82" s="13">
        <v>2</v>
      </c>
      <c r="P82" s="13">
        <f>ROUND(Source!EM63,O82)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06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230</v>
      </c>
      <c r="F83" s="13">
        <f>ROUND(Source!BA63,O83)</f>
        <v>0</v>
      </c>
      <c r="G83" s="13" t="s">
        <v>147</v>
      </c>
      <c r="H83" s="13" t="s">
        <v>148</v>
      </c>
      <c r="I83" s="13"/>
      <c r="J83" s="13"/>
      <c r="K83" s="13">
        <v>230</v>
      </c>
      <c r="L83" s="13">
        <v>19</v>
      </c>
      <c r="M83" s="13">
        <v>3</v>
      </c>
      <c r="N83" s="13" t="s">
        <v>3</v>
      </c>
      <c r="O83" s="13">
        <v>2</v>
      </c>
      <c r="P83" s="13">
        <f>ROUND(Source!ES63,O83)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06" ht="13" x14ac:dyDescent="0.3">
      <c r="A84" s="13">
        <v>50</v>
      </c>
      <c r="B84" s="13">
        <v>0</v>
      </c>
      <c r="C84" s="13">
        <v>0</v>
      </c>
      <c r="D84" s="13">
        <v>1</v>
      </c>
      <c r="E84" s="13">
        <v>206</v>
      </c>
      <c r="F84" s="13">
        <f>ROUND(Source!T63,O84)</f>
        <v>0</v>
      </c>
      <c r="G84" s="13" t="s">
        <v>149</v>
      </c>
      <c r="H84" s="13" t="s">
        <v>150</v>
      </c>
      <c r="I84" s="13"/>
      <c r="J84" s="13"/>
      <c r="K84" s="13">
        <v>206</v>
      </c>
      <c r="L84" s="13">
        <v>20</v>
      </c>
      <c r="M84" s="13">
        <v>3</v>
      </c>
      <c r="N84" s="13" t="s">
        <v>3</v>
      </c>
      <c r="O84" s="13">
        <v>2</v>
      </c>
      <c r="P84" s="13">
        <f>ROUND(Source!DL63,O84)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06" ht="13" x14ac:dyDescent="0.3">
      <c r="A85" s="13">
        <v>50</v>
      </c>
      <c r="B85" s="13">
        <v>0</v>
      </c>
      <c r="C85" s="13">
        <v>0</v>
      </c>
      <c r="D85" s="13">
        <v>1</v>
      </c>
      <c r="E85" s="13">
        <v>207</v>
      </c>
      <c r="F85" s="13">
        <f>Source!U63</f>
        <v>906.83188956000004</v>
      </c>
      <c r="G85" s="13" t="s">
        <v>151</v>
      </c>
      <c r="H85" s="13" t="s">
        <v>152</v>
      </c>
      <c r="I85" s="13"/>
      <c r="J85" s="13"/>
      <c r="K85" s="13">
        <v>207</v>
      </c>
      <c r="L85" s="13">
        <v>21</v>
      </c>
      <c r="M85" s="13">
        <v>3</v>
      </c>
      <c r="N85" s="13" t="s">
        <v>3</v>
      </c>
      <c r="O85" s="13">
        <v>-1</v>
      </c>
      <c r="P85" s="13">
        <f>Source!DM63</f>
        <v>906.83188956000004</v>
      </c>
      <c r="Q85" s="13"/>
      <c r="R85" s="13"/>
      <c r="S85" s="13"/>
      <c r="T85" s="13"/>
      <c r="U85" s="13"/>
      <c r="V85" s="13"/>
      <c r="W85" s="13">
        <v>906.83188956000004</v>
      </c>
      <c r="X85" s="13">
        <v>1</v>
      </c>
      <c r="Y85" s="13">
        <v>906.83188956000004</v>
      </c>
      <c r="Z85" s="13">
        <v>906.83188956000004</v>
      </c>
      <c r="AA85" s="13">
        <v>1</v>
      </c>
      <c r="AB85" s="13">
        <v>906.83188956000004</v>
      </c>
    </row>
    <row r="86" spans="1:206" ht="13" x14ac:dyDescent="0.3">
      <c r="A86" s="13">
        <v>50</v>
      </c>
      <c r="B86" s="13">
        <v>0</v>
      </c>
      <c r="C86" s="13">
        <v>0</v>
      </c>
      <c r="D86" s="13">
        <v>1</v>
      </c>
      <c r="E86" s="13">
        <v>208</v>
      </c>
      <c r="F86" s="13">
        <f>Source!V63</f>
        <v>0</v>
      </c>
      <c r="G86" s="13" t="s">
        <v>153</v>
      </c>
      <c r="H86" s="13" t="s">
        <v>154</v>
      </c>
      <c r="I86" s="13"/>
      <c r="J86" s="13"/>
      <c r="K86" s="13">
        <v>208</v>
      </c>
      <c r="L86" s="13">
        <v>22</v>
      </c>
      <c r="M86" s="13">
        <v>3</v>
      </c>
      <c r="N86" s="13" t="s">
        <v>3</v>
      </c>
      <c r="O86" s="13">
        <v>-1</v>
      </c>
      <c r="P86" s="13">
        <f>Source!DN63</f>
        <v>0</v>
      </c>
      <c r="Q86" s="13"/>
      <c r="R86" s="13"/>
      <c r="S86" s="13"/>
      <c r="T86" s="13"/>
      <c r="U86" s="13"/>
      <c r="V86" s="13"/>
      <c r="W86" s="13">
        <v>0</v>
      </c>
      <c r="X86" s="13">
        <v>1</v>
      </c>
      <c r="Y86" s="13">
        <v>0</v>
      </c>
      <c r="Z86" s="13">
        <v>0</v>
      </c>
      <c r="AA86" s="13">
        <v>1</v>
      </c>
      <c r="AB86" s="13">
        <v>0</v>
      </c>
    </row>
    <row r="87" spans="1:206" ht="13" x14ac:dyDescent="0.3">
      <c r="A87" s="13">
        <v>50</v>
      </c>
      <c r="B87" s="13">
        <v>0</v>
      </c>
      <c r="C87" s="13">
        <v>0</v>
      </c>
      <c r="D87" s="13">
        <v>1</v>
      </c>
      <c r="E87" s="13">
        <v>209</v>
      </c>
      <c r="F87" s="13">
        <f>ROUND(Source!W63,O87)</f>
        <v>0</v>
      </c>
      <c r="G87" s="13" t="s">
        <v>155</v>
      </c>
      <c r="H87" s="13" t="s">
        <v>156</v>
      </c>
      <c r="I87" s="13"/>
      <c r="J87" s="13"/>
      <c r="K87" s="13">
        <v>209</v>
      </c>
      <c r="L87" s="13">
        <v>23</v>
      </c>
      <c r="M87" s="13">
        <v>3</v>
      </c>
      <c r="N87" s="13" t="s">
        <v>3</v>
      </c>
      <c r="O87" s="13">
        <v>2</v>
      </c>
      <c r="P87" s="13">
        <f>ROUND(Source!DO63,O87)</f>
        <v>0</v>
      </c>
      <c r="Q87" s="13"/>
      <c r="R87" s="13"/>
      <c r="S87" s="13"/>
      <c r="T87" s="13"/>
      <c r="U87" s="13"/>
      <c r="V87" s="13"/>
      <c r="W87" s="13">
        <v>0</v>
      </c>
      <c r="X87" s="13">
        <v>1</v>
      </c>
      <c r="Y87" s="13">
        <v>0</v>
      </c>
      <c r="Z87" s="13">
        <v>0</v>
      </c>
      <c r="AA87" s="13">
        <v>1</v>
      </c>
      <c r="AB87" s="13">
        <v>0</v>
      </c>
    </row>
    <row r="88" spans="1:206" ht="13" x14ac:dyDescent="0.3">
      <c r="A88" s="13">
        <v>50</v>
      </c>
      <c r="B88" s="13">
        <v>0</v>
      </c>
      <c r="C88" s="13">
        <v>0</v>
      </c>
      <c r="D88" s="13">
        <v>1</v>
      </c>
      <c r="E88" s="13">
        <v>233</v>
      </c>
      <c r="F88" s="13">
        <f>ROUND(Source!BD63,O88)</f>
        <v>0</v>
      </c>
      <c r="G88" s="13" t="s">
        <v>157</v>
      </c>
      <c r="H88" s="13" t="s">
        <v>158</v>
      </c>
      <c r="I88" s="13"/>
      <c r="J88" s="13"/>
      <c r="K88" s="13">
        <v>233</v>
      </c>
      <c r="L88" s="13">
        <v>24</v>
      </c>
      <c r="M88" s="13">
        <v>3</v>
      </c>
      <c r="N88" s="13" t="s">
        <v>3</v>
      </c>
      <c r="O88" s="13">
        <v>2</v>
      </c>
      <c r="P88" s="13">
        <f>ROUND(Source!EV63,O88)</f>
        <v>0</v>
      </c>
      <c r="Q88" s="13"/>
      <c r="R88" s="13"/>
      <c r="S88" s="13"/>
      <c r="T88" s="13"/>
      <c r="U88" s="13"/>
      <c r="V88" s="13"/>
      <c r="W88" s="13">
        <v>0</v>
      </c>
      <c r="X88" s="13">
        <v>1</v>
      </c>
      <c r="Y88" s="13">
        <v>0</v>
      </c>
      <c r="Z88" s="13">
        <v>0</v>
      </c>
      <c r="AA88" s="13">
        <v>1</v>
      </c>
      <c r="AB88" s="13">
        <v>0</v>
      </c>
    </row>
    <row r="89" spans="1:206" ht="13" x14ac:dyDescent="0.3">
      <c r="A89" s="13">
        <v>50</v>
      </c>
      <c r="B89" s="13">
        <v>0</v>
      </c>
      <c r="C89" s="13">
        <v>0</v>
      </c>
      <c r="D89" s="13">
        <v>1</v>
      </c>
      <c r="E89" s="13">
        <v>210</v>
      </c>
      <c r="F89" s="13">
        <f>ROUND(Source!X63,O89)</f>
        <v>10456.73</v>
      </c>
      <c r="G89" s="13" t="s">
        <v>159</v>
      </c>
      <c r="H89" s="13" t="s">
        <v>160</v>
      </c>
      <c r="I89" s="13"/>
      <c r="J89" s="13"/>
      <c r="K89" s="13">
        <v>210</v>
      </c>
      <c r="L89" s="13">
        <v>25</v>
      </c>
      <c r="M89" s="13">
        <v>3</v>
      </c>
      <c r="N89" s="13" t="s">
        <v>3</v>
      </c>
      <c r="O89" s="13">
        <v>2</v>
      </c>
      <c r="P89" s="13">
        <f>ROUND(Source!DP63,O89)</f>
        <v>589236.59</v>
      </c>
      <c r="Q89" s="13"/>
      <c r="R89" s="13"/>
      <c r="S89" s="13"/>
      <c r="T89" s="13"/>
      <c r="U89" s="13"/>
      <c r="V89" s="13"/>
      <c r="W89" s="13">
        <v>10456.73</v>
      </c>
      <c r="X89" s="13">
        <v>1</v>
      </c>
      <c r="Y89" s="13">
        <v>10456.73</v>
      </c>
      <c r="Z89" s="13">
        <v>589236.59</v>
      </c>
      <c r="AA89" s="13">
        <v>1</v>
      </c>
      <c r="AB89" s="13">
        <v>589236.59</v>
      </c>
    </row>
    <row r="90" spans="1:206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211</v>
      </c>
      <c r="F90" s="13">
        <f>ROUND(Source!Y63,O90)</f>
        <v>5436.86</v>
      </c>
      <c r="G90" s="13" t="s">
        <v>161</v>
      </c>
      <c r="H90" s="13" t="s">
        <v>162</v>
      </c>
      <c r="I90" s="13"/>
      <c r="J90" s="13"/>
      <c r="K90" s="13">
        <v>211</v>
      </c>
      <c r="L90" s="13">
        <v>26</v>
      </c>
      <c r="M90" s="13">
        <v>3</v>
      </c>
      <c r="N90" s="13" t="s">
        <v>3</v>
      </c>
      <c r="O90" s="13">
        <v>2</v>
      </c>
      <c r="P90" s="13">
        <f>ROUND(Source!DQ63,O90)</f>
        <v>306367.96000000002</v>
      </c>
      <c r="Q90" s="13"/>
      <c r="R90" s="13"/>
      <c r="S90" s="13"/>
      <c r="T90" s="13"/>
      <c r="U90" s="13"/>
      <c r="V90" s="13"/>
      <c r="W90" s="13">
        <v>5436.86</v>
      </c>
      <c r="X90" s="13">
        <v>1</v>
      </c>
      <c r="Y90" s="13">
        <v>5436.86</v>
      </c>
      <c r="Z90" s="13">
        <v>306367.96000000002</v>
      </c>
      <c r="AA90" s="13">
        <v>1</v>
      </c>
      <c r="AB90" s="13">
        <v>306367.96000000002</v>
      </c>
    </row>
    <row r="91" spans="1:206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224</v>
      </c>
      <c r="F91" s="13">
        <f>ROUND(Source!AR63,O91)</f>
        <v>27624.41</v>
      </c>
      <c r="G91" s="13" t="s">
        <v>163</v>
      </c>
      <c r="H91" s="13" t="s">
        <v>164</v>
      </c>
      <c r="I91" s="13"/>
      <c r="J91" s="13"/>
      <c r="K91" s="13">
        <v>224</v>
      </c>
      <c r="L91" s="13">
        <v>27</v>
      </c>
      <c r="M91" s="13">
        <v>3</v>
      </c>
      <c r="N91" s="13" t="s">
        <v>3</v>
      </c>
      <c r="O91" s="13">
        <v>2</v>
      </c>
      <c r="P91" s="13">
        <f>ROUND(Source!EJ63,O91)</f>
        <v>1528980.42</v>
      </c>
      <c r="Q91" s="13"/>
      <c r="R91" s="13"/>
      <c r="S91" s="13"/>
      <c r="T91" s="13"/>
      <c r="U91" s="13"/>
      <c r="V91" s="13"/>
      <c r="W91" s="13">
        <v>27624.41</v>
      </c>
      <c r="X91" s="13">
        <v>1</v>
      </c>
      <c r="Y91" s="13">
        <v>27624.41</v>
      </c>
      <c r="Z91" s="13">
        <v>1528980.42</v>
      </c>
      <c r="AA91" s="13">
        <v>1</v>
      </c>
      <c r="AB91" s="13">
        <v>1528980.42</v>
      </c>
    </row>
    <row r="93" spans="1:206" ht="13" x14ac:dyDescent="0.3">
      <c r="A93" s="10">
        <v>4</v>
      </c>
      <c r="B93" s="10">
        <v>1</v>
      </c>
      <c r="C93" s="10"/>
      <c r="D93" s="10">
        <f>ROW(A250)</f>
        <v>250</v>
      </c>
      <c r="E93" s="10"/>
      <c r="F93" s="10" t="s">
        <v>23</v>
      </c>
      <c r="G93" s="10" t="s">
        <v>165</v>
      </c>
      <c r="H93" s="10" t="s">
        <v>3</v>
      </c>
      <c r="I93" s="10">
        <v>0</v>
      </c>
      <c r="J93" s="10"/>
      <c r="K93" s="10">
        <v>-1</v>
      </c>
      <c r="L93" s="10"/>
      <c r="M93" s="10" t="s">
        <v>3</v>
      </c>
      <c r="N93" s="10"/>
      <c r="O93" s="10"/>
      <c r="P93" s="10"/>
      <c r="Q93" s="10"/>
      <c r="R93" s="10"/>
      <c r="S93" s="10">
        <v>0</v>
      </c>
      <c r="T93" s="10">
        <v>0</v>
      </c>
      <c r="U93" s="10" t="s">
        <v>3</v>
      </c>
      <c r="V93" s="10">
        <v>0</v>
      </c>
      <c r="W93" s="10"/>
      <c r="X93" s="10"/>
      <c r="Y93" s="10"/>
      <c r="Z93" s="10"/>
      <c r="AA93" s="10"/>
      <c r="AB93" s="10" t="s">
        <v>3</v>
      </c>
      <c r="AC93" s="10" t="s">
        <v>3</v>
      </c>
      <c r="AD93" s="10" t="s">
        <v>3</v>
      </c>
      <c r="AE93" s="10" t="s">
        <v>3</v>
      </c>
      <c r="AF93" s="10" t="s">
        <v>3</v>
      </c>
      <c r="AG93" s="10" t="s">
        <v>3</v>
      </c>
      <c r="AH93" s="10"/>
      <c r="AI93" s="10"/>
      <c r="AJ93" s="10"/>
      <c r="AK93" s="10"/>
      <c r="AL93" s="10"/>
      <c r="AM93" s="10"/>
      <c r="AN93" s="10"/>
      <c r="AO93" s="10"/>
      <c r="AP93" s="10" t="s">
        <v>3</v>
      </c>
      <c r="AQ93" s="10" t="s">
        <v>3</v>
      </c>
      <c r="AR93" s="10" t="s">
        <v>3</v>
      </c>
      <c r="AS93" s="10"/>
      <c r="AT93" s="10"/>
      <c r="AU93" s="10"/>
      <c r="AV93" s="10"/>
      <c r="AW93" s="10"/>
      <c r="AX93" s="10"/>
      <c r="AY93" s="10"/>
      <c r="AZ93" s="10" t="s">
        <v>3</v>
      </c>
      <c r="BA93" s="10"/>
      <c r="BB93" s="10" t="s">
        <v>3</v>
      </c>
      <c r="BC93" s="10" t="s">
        <v>3</v>
      </c>
      <c r="BD93" s="10" t="s">
        <v>3</v>
      </c>
      <c r="BE93" s="10" t="s">
        <v>3</v>
      </c>
      <c r="BF93" s="10" t="s">
        <v>3</v>
      </c>
      <c r="BG93" s="10" t="s">
        <v>3</v>
      </c>
      <c r="BH93" s="10" t="s">
        <v>3</v>
      </c>
      <c r="BI93" s="10" t="s">
        <v>3</v>
      </c>
      <c r="BJ93" s="10" t="s">
        <v>3</v>
      </c>
      <c r="BK93" s="10" t="s">
        <v>3</v>
      </c>
      <c r="BL93" s="10" t="s">
        <v>3</v>
      </c>
      <c r="BM93" s="10" t="s">
        <v>3</v>
      </c>
      <c r="BN93" s="10" t="s">
        <v>3</v>
      </c>
      <c r="BO93" s="10" t="s">
        <v>3</v>
      </c>
      <c r="BP93" s="10" t="s">
        <v>3</v>
      </c>
      <c r="BQ93" s="10"/>
      <c r="BR93" s="10"/>
      <c r="BS93" s="10"/>
      <c r="BT93" s="10"/>
      <c r="BU93" s="10"/>
      <c r="BV93" s="10"/>
      <c r="BW93" s="10"/>
      <c r="BX93" s="10">
        <v>0</v>
      </c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>
        <v>0</v>
      </c>
    </row>
    <row r="95" spans="1:206" ht="13" x14ac:dyDescent="0.3">
      <c r="A95" s="11">
        <v>52</v>
      </c>
      <c r="B95" s="11">
        <f t="shared" ref="B95:G95" si="88">B250</f>
        <v>1</v>
      </c>
      <c r="C95" s="11">
        <f t="shared" si="88"/>
        <v>4</v>
      </c>
      <c r="D95" s="11">
        <f t="shared" si="88"/>
        <v>93</v>
      </c>
      <c r="E95" s="11">
        <f t="shared" si="88"/>
        <v>0</v>
      </c>
      <c r="F95" s="11" t="str">
        <f t="shared" si="88"/>
        <v>1</v>
      </c>
      <c r="G95" s="11" t="str">
        <f t="shared" si="88"/>
        <v>Центральное оборудование</v>
      </c>
      <c r="H95" s="11"/>
      <c r="I95" s="11"/>
      <c r="J95" s="11"/>
      <c r="K95" s="11"/>
      <c r="L95" s="11"/>
      <c r="M95" s="11"/>
      <c r="N95" s="11"/>
      <c r="O95" s="11">
        <f t="shared" ref="O95:AT95" si="89">O250</f>
        <v>558104.37</v>
      </c>
      <c r="P95" s="11">
        <f t="shared" si="89"/>
        <v>553600.82999999996</v>
      </c>
      <c r="Q95" s="11">
        <f t="shared" si="89"/>
        <v>907.75</v>
      </c>
      <c r="R95" s="11">
        <f t="shared" si="89"/>
        <v>104.05</v>
      </c>
      <c r="S95" s="11">
        <f t="shared" si="89"/>
        <v>3595.79</v>
      </c>
      <c r="T95" s="11">
        <f t="shared" si="89"/>
        <v>0</v>
      </c>
      <c r="U95" s="11">
        <f t="shared" si="89"/>
        <v>297.78145379999995</v>
      </c>
      <c r="V95" s="11">
        <f t="shared" si="89"/>
        <v>0</v>
      </c>
      <c r="W95" s="11">
        <f t="shared" si="89"/>
        <v>0</v>
      </c>
      <c r="X95" s="11">
        <f t="shared" si="89"/>
        <v>3331.39</v>
      </c>
      <c r="Y95" s="11">
        <f t="shared" si="89"/>
        <v>1703.04</v>
      </c>
      <c r="Z95" s="11">
        <f t="shared" si="89"/>
        <v>0</v>
      </c>
      <c r="AA95" s="11">
        <f t="shared" si="89"/>
        <v>0</v>
      </c>
      <c r="AB95" s="11">
        <f t="shared" si="89"/>
        <v>558104.37</v>
      </c>
      <c r="AC95" s="11">
        <f t="shared" si="89"/>
        <v>553600.82999999996</v>
      </c>
      <c r="AD95" s="11">
        <f t="shared" si="89"/>
        <v>907.75</v>
      </c>
      <c r="AE95" s="11">
        <f t="shared" si="89"/>
        <v>104.05</v>
      </c>
      <c r="AF95" s="11">
        <f t="shared" si="89"/>
        <v>3595.79</v>
      </c>
      <c r="AG95" s="11">
        <f t="shared" si="89"/>
        <v>0</v>
      </c>
      <c r="AH95" s="11">
        <f t="shared" si="89"/>
        <v>297.78145379999995</v>
      </c>
      <c r="AI95" s="11">
        <f t="shared" si="89"/>
        <v>0</v>
      </c>
      <c r="AJ95" s="11">
        <f t="shared" si="89"/>
        <v>0</v>
      </c>
      <c r="AK95" s="11">
        <f t="shared" si="89"/>
        <v>3331.39</v>
      </c>
      <c r="AL95" s="11">
        <f t="shared" si="89"/>
        <v>1703.04</v>
      </c>
      <c r="AM95" s="11">
        <f t="shared" si="89"/>
        <v>0</v>
      </c>
      <c r="AN95" s="11">
        <f t="shared" si="89"/>
        <v>0</v>
      </c>
      <c r="AO95" s="11">
        <f t="shared" si="89"/>
        <v>0</v>
      </c>
      <c r="AP95" s="11">
        <f t="shared" si="89"/>
        <v>543350.31000000006</v>
      </c>
      <c r="AQ95" s="11">
        <f t="shared" si="89"/>
        <v>0</v>
      </c>
      <c r="AR95" s="11">
        <f t="shared" si="89"/>
        <v>563138.80000000005</v>
      </c>
      <c r="AS95" s="11">
        <f t="shared" si="89"/>
        <v>0</v>
      </c>
      <c r="AT95" s="11">
        <f t="shared" si="89"/>
        <v>19788.490000000002</v>
      </c>
      <c r="AU95" s="11">
        <f t="shared" ref="AU95:BZ95" si="90">AU250</f>
        <v>0</v>
      </c>
      <c r="AV95" s="11">
        <f t="shared" si="90"/>
        <v>553600.82999999996</v>
      </c>
      <c r="AW95" s="11">
        <f t="shared" si="90"/>
        <v>10250.52</v>
      </c>
      <c r="AX95" s="11">
        <f t="shared" si="90"/>
        <v>0</v>
      </c>
      <c r="AY95" s="11">
        <f t="shared" si="90"/>
        <v>10250.52</v>
      </c>
      <c r="AZ95" s="11">
        <f t="shared" si="90"/>
        <v>543350.31000000006</v>
      </c>
      <c r="BA95" s="11">
        <f t="shared" si="90"/>
        <v>0</v>
      </c>
      <c r="BB95" s="11">
        <f t="shared" si="90"/>
        <v>0</v>
      </c>
      <c r="BC95" s="11">
        <f t="shared" si="90"/>
        <v>0</v>
      </c>
      <c r="BD95" s="11">
        <f t="shared" si="90"/>
        <v>0</v>
      </c>
      <c r="BE95" s="11">
        <f t="shared" si="90"/>
        <v>0</v>
      </c>
      <c r="BF95" s="11">
        <f t="shared" si="90"/>
        <v>0</v>
      </c>
      <c r="BG95" s="11">
        <f t="shared" si="90"/>
        <v>0</v>
      </c>
      <c r="BH95" s="11">
        <f t="shared" si="90"/>
        <v>0</v>
      </c>
      <c r="BI95" s="11">
        <f t="shared" si="90"/>
        <v>0</v>
      </c>
      <c r="BJ95" s="11">
        <f t="shared" si="90"/>
        <v>0</v>
      </c>
      <c r="BK95" s="11">
        <f t="shared" si="90"/>
        <v>0</v>
      </c>
      <c r="BL95" s="11">
        <f t="shared" si="90"/>
        <v>0</v>
      </c>
      <c r="BM95" s="11">
        <f t="shared" si="90"/>
        <v>0</v>
      </c>
      <c r="BN95" s="11">
        <f t="shared" si="90"/>
        <v>0</v>
      </c>
      <c r="BO95" s="11">
        <f t="shared" si="90"/>
        <v>0</v>
      </c>
      <c r="BP95" s="11">
        <f t="shared" si="90"/>
        <v>0</v>
      </c>
      <c r="BQ95" s="11">
        <f t="shared" si="90"/>
        <v>0</v>
      </c>
      <c r="BR95" s="11">
        <f t="shared" si="90"/>
        <v>0</v>
      </c>
      <c r="BS95" s="11">
        <f t="shared" si="90"/>
        <v>0</v>
      </c>
      <c r="BT95" s="11">
        <f t="shared" si="90"/>
        <v>0</v>
      </c>
      <c r="BU95" s="11">
        <f t="shared" si="90"/>
        <v>0</v>
      </c>
      <c r="BV95" s="11">
        <f t="shared" si="90"/>
        <v>0</v>
      </c>
      <c r="BW95" s="11">
        <f t="shared" si="90"/>
        <v>0</v>
      </c>
      <c r="BX95" s="11">
        <f t="shared" si="90"/>
        <v>0</v>
      </c>
      <c r="BY95" s="11">
        <f t="shared" si="90"/>
        <v>543350.31000000006</v>
      </c>
      <c r="BZ95" s="11">
        <f t="shared" si="90"/>
        <v>0</v>
      </c>
      <c r="CA95" s="11">
        <f t="shared" ref="CA95:DF95" si="91">CA250</f>
        <v>563138.80000000005</v>
      </c>
      <c r="CB95" s="11">
        <f t="shared" si="91"/>
        <v>0</v>
      </c>
      <c r="CC95" s="11">
        <f t="shared" si="91"/>
        <v>19788.490000000002</v>
      </c>
      <c r="CD95" s="11">
        <f t="shared" si="91"/>
        <v>0</v>
      </c>
      <c r="CE95" s="11">
        <f t="shared" si="91"/>
        <v>553600.82999999996</v>
      </c>
      <c r="CF95" s="11">
        <f t="shared" si="91"/>
        <v>10250.519999999902</v>
      </c>
      <c r="CG95" s="11">
        <f t="shared" si="91"/>
        <v>0</v>
      </c>
      <c r="CH95" s="11">
        <f t="shared" si="91"/>
        <v>10250.519999999902</v>
      </c>
      <c r="CI95" s="11">
        <f t="shared" si="91"/>
        <v>543350.31000000006</v>
      </c>
      <c r="CJ95" s="11">
        <f t="shared" si="91"/>
        <v>0</v>
      </c>
      <c r="CK95" s="11">
        <f t="shared" si="91"/>
        <v>0</v>
      </c>
      <c r="CL95" s="11">
        <f t="shared" si="91"/>
        <v>0</v>
      </c>
      <c r="CM95" s="11">
        <f t="shared" si="91"/>
        <v>0</v>
      </c>
      <c r="CN95" s="11">
        <f t="shared" si="91"/>
        <v>0</v>
      </c>
      <c r="CO95" s="11">
        <f t="shared" si="91"/>
        <v>0</v>
      </c>
      <c r="CP95" s="11">
        <f t="shared" si="91"/>
        <v>0</v>
      </c>
      <c r="CQ95" s="11">
        <f t="shared" si="91"/>
        <v>0</v>
      </c>
      <c r="CR95" s="11">
        <f t="shared" si="91"/>
        <v>0</v>
      </c>
      <c r="CS95" s="11">
        <f t="shared" si="91"/>
        <v>0</v>
      </c>
      <c r="CT95" s="11">
        <f t="shared" si="91"/>
        <v>0</v>
      </c>
      <c r="CU95" s="11">
        <f t="shared" si="91"/>
        <v>0</v>
      </c>
      <c r="CV95" s="11">
        <f t="shared" si="91"/>
        <v>0</v>
      </c>
      <c r="CW95" s="11">
        <f t="shared" si="91"/>
        <v>0</v>
      </c>
      <c r="CX95" s="11">
        <f t="shared" si="91"/>
        <v>0</v>
      </c>
      <c r="CY95" s="11">
        <f t="shared" si="91"/>
        <v>0</v>
      </c>
      <c r="CZ95" s="11">
        <f t="shared" si="91"/>
        <v>0</v>
      </c>
      <c r="DA95" s="11">
        <f t="shared" si="91"/>
        <v>0</v>
      </c>
      <c r="DB95" s="11">
        <f t="shared" si="91"/>
        <v>0</v>
      </c>
      <c r="DC95" s="11">
        <f t="shared" si="91"/>
        <v>0</v>
      </c>
      <c r="DD95" s="11">
        <f t="shared" si="91"/>
        <v>0</v>
      </c>
      <c r="DE95" s="11">
        <f t="shared" si="91"/>
        <v>0</v>
      </c>
      <c r="DF95" s="11">
        <f t="shared" si="91"/>
        <v>0</v>
      </c>
      <c r="DG95" s="12">
        <f t="shared" ref="DG95:EL95" si="92">DG250</f>
        <v>4391300.63</v>
      </c>
      <c r="DH95" s="12">
        <f t="shared" si="92"/>
        <v>4173855.18</v>
      </c>
      <c r="DI95" s="12">
        <f t="shared" si="92"/>
        <v>14822.69</v>
      </c>
      <c r="DJ95" s="12">
        <f t="shared" si="92"/>
        <v>5863.23</v>
      </c>
      <c r="DK95" s="12">
        <f t="shared" si="92"/>
        <v>202622.76</v>
      </c>
      <c r="DL95" s="12">
        <f t="shared" si="92"/>
        <v>0</v>
      </c>
      <c r="DM95" s="12">
        <f t="shared" si="92"/>
        <v>297.78145379999995</v>
      </c>
      <c r="DN95" s="12">
        <f t="shared" si="92"/>
        <v>0</v>
      </c>
      <c r="DO95" s="12">
        <f t="shared" si="92"/>
        <v>0</v>
      </c>
      <c r="DP95" s="12">
        <f t="shared" si="92"/>
        <v>187724.89</v>
      </c>
      <c r="DQ95" s="12">
        <f t="shared" si="92"/>
        <v>95966.05</v>
      </c>
      <c r="DR95" s="12">
        <f t="shared" si="92"/>
        <v>0</v>
      </c>
      <c r="DS95" s="12">
        <f t="shared" si="92"/>
        <v>0</v>
      </c>
      <c r="DT95" s="12">
        <f t="shared" si="92"/>
        <v>4391300.63</v>
      </c>
      <c r="DU95" s="12">
        <f t="shared" si="92"/>
        <v>4173855.18</v>
      </c>
      <c r="DV95" s="12">
        <f t="shared" si="92"/>
        <v>14822.69</v>
      </c>
      <c r="DW95" s="12">
        <f t="shared" si="92"/>
        <v>5863.23</v>
      </c>
      <c r="DX95" s="12">
        <f t="shared" si="92"/>
        <v>202622.76</v>
      </c>
      <c r="DY95" s="12">
        <f t="shared" si="92"/>
        <v>0</v>
      </c>
      <c r="DZ95" s="12">
        <f t="shared" si="92"/>
        <v>297.78145379999995</v>
      </c>
      <c r="EA95" s="12">
        <f t="shared" si="92"/>
        <v>0</v>
      </c>
      <c r="EB95" s="12">
        <f t="shared" si="92"/>
        <v>0</v>
      </c>
      <c r="EC95" s="12">
        <f t="shared" si="92"/>
        <v>187724.89</v>
      </c>
      <c r="ED95" s="12">
        <f t="shared" si="92"/>
        <v>95966.05</v>
      </c>
      <c r="EE95" s="12">
        <f t="shared" si="92"/>
        <v>0</v>
      </c>
      <c r="EF95" s="12">
        <f t="shared" si="92"/>
        <v>0</v>
      </c>
      <c r="EG95" s="12">
        <f t="shared" si="92"/>
        <v>0</v>
      </c>
      <c r="EH95" s="12">
        <f t="shared" si="92"/>
        <v>4069355.82</v>
      </c>
      <c r="EI95" s="12">
        <f t="shared" si="92"/>
        <v>0</v>
      </c>
      <c r="EJ95" s="12">
        <f t="shared" si="92"/>
        <v>4674991.57</v>
      </c>
      <c r="EK95" s="12">
        <f t="shared" si="92"/>
        <v>0</v>
      </c>
      <c r="EL95" s="12">
        <f t="shared" si="92"/>
        <v>605635.75</v>
      </c>
      <c r="EM95" s="12">
        <f t="shared" ref="EM95:FR95" si="93">EM250</f>
        <v>0</v>
      </c>
      <c r="EN95" s="12">
        <f t="shared" si="93"/>
        <v>4173855.18</v>
      </c>
      <c r="EO95" s="12">
        <f t="shared" si="93"/>
        <v>104499.36</v>
      </c>
      <c r="EP95" s="12">
        <f t="shared" si="93"/>
        <v>0</v>
      </c>
      <c r="EQ95" s="12">
        <f t="shared" si="93"/>
        <v>104499.36</v>
      </c>
      <c r="ER95" s="12">
        <f t="shared" si="93"/>
        <v>4069355.82</v>
      </c>
      <c r="ES95" s="12">
        <f t="shared" si="93"/>
        <v>0</v>
      </c>
      <c r="ET95" s="12">
        <f t="shared" si="93"/>
        <v>0</v>
      </c>
      <c r="EU95" s="12">
        <f t="shared" si="93"/>
        <v>0</v>
      </c>
      <c r="EV95" s="12">
        <f t="shared" si="93"/>
        <v>0</v>
      </c>
      <c r="EW95" s="12">
        <f t="shared" si="93"/>
        <v>0</v>
      </c>
      <c r="EX95" s="12">
        <f t="shared" si="93"/>
        <v>0</v>
      </c>
      <c r="EY95" s="12">
        <f t="shared" si="93"/>
        <v>0</v>
      </c>
      <c r="EZ95" s="12">
        <f t="shared" si="93"/>
        <v>0</v>
      </c>
      <c r="FA95" s="12">
        <f t="shared" si="93"/>
        <v>0</v>
      </c>
      <c r="FB95" s="12">
        <f t="shared" si="93"/>
        <v>0</v>
      </c>
      <c r="FC95" s="12">
        <f t="shared" si="93"/>
        <v>0</v>
      </c>
      <c r="FD95" s="12">
        <f t="shared" si="93"/>
        <v>0</v>
      </c>
      <c r="FE95" s="12">
        <f t="shared" si="93"/>
        <v>0</v>
      </c>
      <c r="FF95" s="12">
        <f t="shared" si="93"/>
        <v>0</v>
      </c>
      <c r="FG95" s="12">
        <f t="shared" si="93"/>
        <v>0</v>
      </c>
      <c r="FH95" s="12">
        <f t="shared" si="93"/>
        <v>0</v>
      </c>
      <c r="FI95" s="12">
        <f t="shared" si="93"/>
        <v>0</v>
      </c>
      <c r="FJ95" s="12">
        <f t="shared" si="93"/>
        <v>0</v>
      </c>
      <c r="FK95" s="12">
        <f t="shared" si="93"/>
        <v>0</v>
      </c>
      <c r="FL95" s="12">
        <f t="shared" si="93"/>
        <v>0</v>
      </c>
      <c r="FM95" s="12">
        <f t="shared" si="93"/>
        <v>0</v>
      </c>
      <c r="FN95" s="12">
        <f t="shared" si="93"/>
        <v>0</v>
      </c>
      <c r="FO95" s="12">
        <f t="shared" si="93"/>
        <v>0</v>
      </c>
      <c r="FP95" s="12">
        <f t="shared" si="93"/>
        <v>0</v>
      </c>
      <c r="FQ95" s="12">
        <f t="shared" si="93"/>
        <v>4069355.82</v>
      </c>
      <c r="FR95" s="12">
        <f t="shared" si="93"/>
        <v>0</v>
      </c>
      <c r="FS95" s="12">
        <f t="shared" ref="FS95:GX95" si="94">FS250</f>
        <v>4674991.57</v>
      </c>
      <c r="FT95" s="12">
        <f t="shared" si="94"/>
        <v>0</v>
      </c>
      <c r="FU95" s="12">
        <f t="shared" si="94"/>
        <v>605635.75</v>
      </c>
      <c r="FV95" s="12">
        <f t="shared" si="94"/>
        <v>0</v>
      </c>
      <c r="FW95" s="12">
        <f t="shared" si="94"/>
        <v>4173855.18</v>
      </c>
      <c r="FX95" s="12">
        <f t="shared" si="94"/>
        <v>104499.36000000034</v>
      </c>
      <c r="FY95" s="12">
        <f t="shared" si="94"/>
        <v>0</v>
      </c>
      <c r="FZ95" s="12">
        <f t="shared" si="94"/>
        <v>104499.36000000034</v>
      </c>
      <c r="GA95" s="12">
        <f t="shared" si="94"/>
        <v>4069355.82</v>
      </c>
      <c r="GB95" s="12">
        <f t="shared" si="94"/>
        <v>0</v>
      </c>
      <c r="GC95" s="12">
        <f t="shared" si="94"/>
        <v>0</v>
      </c>
      <c r="GD95" s="12">
        <f t="shared" si="94"/>
        <v>0</v>
      </c>
      <c r="GE95" s="12">
        <f t="shared" si="94"/>
        <v>0</v>
      </c>
      <c r="GF95" s="12">
        <f t="shared" si="94"/>
        <v>0</v>
      </c>
      <c r="GG95" s="12">
        <f t="shared" si="94"/>
        <v>0</v>
      </c>
      <c r="GH95" s="12">
        <f t="shared" si="94"/>
        <v>0</v>
      </c>
      <c r="GI95" s="12">
        <f t="shared" si="94"/>
        <v>0</v>
      </c>
      <c r="GJ95" s="12">
        <f t="shared" si="94"/>
        <v>0</v>
      </c>
      <c r="GK95" s="12">
        <f t="shared" si="94"/>
        <v>0</v>
      </c>
      <c r="GL95" s="12">
        <f t="shared" si="94"/>
        <v>0</v>
      </c>
      <c r="GM95" s="12">
        <f t="shared" si="94"/>
        <v>0</v>
      </c>
      <c r="GN95" s="12">
        <f t="shared" si="94"/>
        <v>0</v>
      </c>
      <c r="GO95" s="12">
        <f t="shared" si="94"/>
        <v>0</v>
      </c>
      <c r="GP95" s="12">
        <f t="shared" si="94"/>
        <v>0</v>
      </c>
      <c r="GQ95" s="12">
        <f t="shared" si="94"/>
        <v>0</v>
      </c>
      <c r="GR95" s="12">
        <f t="shared" si="94"/>
        <v>0</v>
      </c>
      <c r="GS95" s="12">
        <f t="shared" si="94"/>
        <v>0</v>
      </c>
      <c r="GT95" s="12">
        <f t="shared" si="94"/>
        <v>0</v>
      </c>
      <c r="GU95" s="12">
        <f t="shared" si="94"/>
        <v>0</v>
      </c>
      <c r="GV95" s="12">
        <f t="shared" si="94"/>
        <v>0</v>
      </c>
      <c r="GW95" s="12">
        <f t="shared" si="94"/>
        <v>0</v>
      </c>
      <c r="GX95" s="12">
        <f t="shared" si="94"/>
        <v>0</v>
      </c>
    </row>
    <row r="97" spans="1:255" x14ac:dyDescent="0.25">
      <c r="A97" s="2">
        <v>17</v>
      </c>
      <c r="B97" s="2">
        <v>1</v>
      </c>
      <c r="C97" s="2">
        <f>ROW(SmtRes!A194)</f>
        <v>194</v>
      </c>
      <c r="D97" s="2">
        <f>ROW(EtalonRes!A249)</f>
        <v>249</v>
      </c>
      <c r="E97" s="2" t="s">
        <v>166</v>
      </c>
      <c r="F97" s="2" t="s">
        <v>24</v>
      </c>
      <c r="G97" s="2" t="s">
        <v>167</v>
      </c>
      <c r="H97" s="2" t="s">
        <v>26</v>
      </c>
      <c r="I97" s="2">
        <f>ROUND(5+3,9)</f>
        <v>8</v>
      </c>
      <c r="J97" s="2">
        <v>0</v>
      </c>
      <c r="K97" s="2">
        <f>ROUND(5+3,9)</f>
        <v>8</v>
      </c>
      <c r="L97" s="2"/>
      <c r="M97" s="2"/>
      <c r="N97" s="2"/>
      <c r="O97" s="2">
        <f t="shared" ref="O97:O128" si="95">ROUND(CP97,2)</f>
        <v>1173.78</v>
      </c>
      <c r="P97" s="2">
        <f t="shared" ref="P97:P128" si="96">ROUND((ROUND((AC97*AW97*I97),2)*BC97),2)</f>
        <v>98.8</v>
      </c>
      <c r="Q97" s="2">
        <f>(ROUND((ROUND((((ET97*1.2))*AV97*I97),2)*BB97),2)+ROUND((ROUND(((AE97-((EU97*1.2)))*AV97*I97),2)*BS97),2))</f>
        <v>288.57</v>
      </c>
      <c r="R97" s="2">
        <f>(ROUND((ROUND((((EU97*1.2))*AV97*I97),2)*BS97),2)+ROUND((ROUND(((AE97-((EU97*1.2)))*AV97*I97),2)*BS97),2))</f>
        <v>31.76</v>
      </c>
      <c r="S97" s="2">
        <f t="shared" ref="S97:S128" si="97">ROUND((ROUND((AF97*AV97*I97),2)*BA97),2)</f>
        <v>786.41</v>
      </c>
      <c r="T97" s="2">
        <f t="shared" ref="T97:T128" si="98">ROUND(CU97*I97,2)</f>
        <v>0</v>
      </c>
      <c r="U97" s="2">
        <f t="shared" ref="U97:U128" si="99">CV97*I97</f>
        <v>62.317439999999991</v>
      </c>
      <c r="V97" s="2">
        <f t="shared" ref="V97:V128" si="100">CW97*I97</f>
        <v>0</v>
      </c>
      <c r="W97" s="2">
        <f t="shared" ref="W97:W128" si="101">ROUND(CX97*I97,2)</f>
        <v>0</v>
      </c>
      <c r="X97" s="2">
        <f>(ROUND((((S97+ROUND((ROUND((((EU97*1.2))*AV97*I97),2)*BS97),2))*AT97)/100),2)+ROUND(((ROUND((ROUND(((AE97-((EU97*1.2)))*AV97*I97),2)*BS97),2)*AT97)/100),2))</f>
        <v>736.35</v>
      </c>
      <c r="Y97" s="2">
        <f>(ROUND((((S97+ROUND((ROUND((((EU97*1.2))*AV97*I97),2)*BS97),2))*AU97)/100),2)+ROUND(((ROUND((ROUND(((AE97-((EU97*1.2)))*AV97*I97),2)*BS97),2)*AU97)/100),2))</f>
        <v>376.36</v>
      </c>
      <c r="Z97" s="2"/>
      <c r="AA97" s="2">
        <v>55929113</v>
      </c>
      <c r="AB97" s="2">
        <f t="shared" ref="AB97:AB128" si="102">ROUND((AC97+AD97+AF97),6)</f>
        <v>140.69</v>
      </c>
      <c r="AC97" s="2">
        <f>ROUND(((ES97*1)),6)</f>
        <v>12.35</v>
      </c>
      <c r="AD97" s="2">
        <f>ROUND(((((ET97*1.2))-((EU97*1.2)))+AE97),6)</f>
        <v>34.451999999999998</v>
      </c>
      <c r="AE97" s="2">
        <f>ROUND(((EU97*1.2)),6)</f>
        <v>3.7919999999999998</v>
      </c>
      <c r="AF97" s="2">
        <f>ROUND(((EV97*1.2)),6)</f>
        <v>93.888000000000005</v>
      </c>
      <c r="AG97" s="2">
        <f t="shared" ref="AG97:AG128" si="103">ROUND((AP97),6)</f>
        <v>0</v>
      </c>
      <c r="AH97" s="2">
        <f>((EW97*1.2))</f>
        <v>7.4399999999999995</v>
      </c>
      <c r="AI97" s="2">
        <f>((EX97*1.2))</f>
        <v>0</v>
      </c>
      <c r="AJ97" s="2">
        <f t="shared" ref="AJ97:AJ128" si="104">(AS97)</f>
        <v>0</v>
      </c>
      <c r="AK97" s="2">
        <v>119.3</v>
      </c>
      <c r="AL97" s="2">
        <v>12.35</v>
      </c>
      <c r="AM97" s="2">
        <v>28.71</v>
      </c>
      <c r="AN97" s="2">
        <v>3.16</v>
      </c>
      <c r="AO97" s="2">
        <v>78.239999999999995</v>
      </c>
      <c r="AP97" s="2">
        <v>0</v>
      </c>
      <c r="AQ97" s="2">
        <v>6.2</v>
      </c>
      <c r="AR97" s="2">
        <v>0</v>
      </c>
      <c r="AS97" s="2">
        <v>0</v>
      </c>
      <c r="AT97" s="2">
        <v>90</v>
      </c>
      <c r="AU97" s="2">
        <v>46</v>
      </c>
      <c r="AV97" s="2">
        <v>1.0469999999999999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27</v>
      </c>
      <c r="BK97" s="2"/>
      <c r="BL97" s="2"/>
      <c r="BM97" s="2">
        <v>68</v>
      </c>
      <c r="BN97" s="2">
        <v>0</v>
      </c>
      <c r="BO97" s="2" t="s">
        <v>24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1332</v>
      </c>
      <c r="CO97" s="2">
        <v>0</v>
      </c>
      <c r="CP97" s="2">
        <f t="shared" ref="CP97:CP128" si="105">(P97+Q97+S97)</f>
        <v>1173.78</v>
      </c>
      <c r="CQ97" s="2">
        <f t="shared" ref="CQ97:CQ128" si="106">ROUND((ROUND((AC97*AW97*1),2)*BC97),2)</f>
        <v>12.35</v>
      </c>
      <c r="CR97" s="2">
        <f>(ROUND((ROUND((((ET97*1.2))*AV97*1),2)*BB97),2)+ROUND((ROUND(((AE97-((EU97*1.2)))*AV97*1),2)*BS97),2))</f>
        <v>36.07</v>
      </c>
      <c r="CS97" s="2">
        <f>(ROUND((ROUND((((EU97*1.2))*AV97*1),2)*BS97),2)+ROUND((ROUND(((AE97-((EU97*1.2)))*AV97*1),2)*BS97),2))</f>
        <v>3.97</v>
      </c>
      <c r="CT97" s="2">
        <f t="shared" ref="CT97:CT128" si="107">ROUND((ROUND((AF97*AV97*1),2)*BA97),2)</f>
        <v>98.3</v>
      </c>
      <c r="CU97" s="2">
        <f t="shared" ref="CU97:CU128" si="108">AG97</f>
        <v>0</v>
      </c>
      <c r="CV97" s="2">
        <f t="shared" ref="CV97:CV128" si="109">(AH97*AV97)</f>
        <v>7.7896799999999988</v>
      </c>
      <c r="CW97" s="2">
        <f t="shared" ref="CW97:CW128" si="110">AI97</f>
        <v>0</v>
      </c>
      <c r="CX97" s="2">
        <f t="shared" ref="CX97:CX128" si="111">AJ97</f>
        <v>0</v>
      </c>
      <c r="CY97" s="2">
        <f>(ROUND((((S97+ROUND((ROUND((((EU97*1.2))*AV97*1),2)*BS97),2))*AT97)/100),2)+ROUND(((ROUND((ROUND(((AE97-((EU97*1.2)))*AV97*1),2)*BS97),2)*AT97)/100),2))</f>
        <v>711.34</v>
      </c>
      <c r="CZ97" s="2">
        <f>(ROUND((((S97+ROUND((ROUND((((EU97*1.2))*AV97*1),2)*BS97),2))*AU97)/100),2)+ROUND(((ROUND((ROUND(((AE97-((EU97*1.2)))*AV97*1),2)*BS97),2)*AU97)/100),2))</f>
        <v>363.57</v>
      </c>
      <c r="DA97" s="2"/>
      <c r="DB97" s="2">
        <v>63</v>
      </c>
      <c r="DC97" s="2" t="s">
        <v>3</v>
      </c>
      <c r="DD97" s="2" t="s">
        <v>66</v>
      </c>
      <c r="DE97" s="2" t="s">
        <v>67</v>
      </c>
      <c r="DF97" s="2" t="s">
        <v>67</v>
      </c>
      <c r="DG97" s="2" t="s">
        <v>67</v>
      </c>
      <c r="DH97" s="2" t="s">
        <v>3</v>
      </c>
      <c r="DI97" s="2" t="s">
        <v>67</v>
      </c>
      <c r="DJ97" s="2" t="s">
        <v>67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26</v>
      </c>
      <c r="DW97" s="2" t="s">
        <v>26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55393700</v>
      </c>
      <c r="EF97" s="2">
        <v>40</v>
      </c>
      <c r="EG97" s="2" t="s">
        <v>30</v>
      </c>
      <c r="EH97" s="2">
        <v>0</v>
      </c>
      <c r="EI97" s="2" t="s">
        <v>3</v>
      </c>
      <c r="EJ97" s="2">
        <v>2</v>
      </c>
      <c r="EK97" s="2">
        <v>68</v>
      </c>
      <c r="EL97" s="2" t="s">
        <v>31</v>
      </c>
      <c r="EM97" s="2" t="s">
        <v>32</v>
      </c>
      <c r="EN97" s="2"/>
      <c r="EO97" s="2" t="s">
        <v>71</v>
      </c>
      <c r="EP97" s="2"/>
      <c r="EQ97" s="2">
        <v>0</v>
      </c>
      <c r="ER97" s="2">
        <v>119.3</v>
      </c>
      <c r="ES97" s="2">
        <v>12.35</v>
      </c>
      <c r="ET97" s="2">
        <v>28.71</v>
      </c>
      <c r="EU97" s="2">
        <v>3.16</v>
      </c>
      <c r="EV97" s="2">
        <v>78.239999999999995</v>
      </c>
      <c r="EW97" s="2">
        <v>6.2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3</v>
      </c>
      <c r="GB97" s="2"/>
      <c r="GC97" s="2"/>
      <c r="GD97" s="2">
        <v>1</v>
      </c>
      <c r="GE97" s="2"/>
      <c r="GF97" s="2">
        <v>982292204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ref="GL97:GL128" si="112">ROUND(IF(AND(BH97=3,BI97=3,FS97&lt;&gt;0),P97,0),2)</f>
        <v>0</v>
      </c>
      <c r="GM97" s="2">
        <f t="shared" ref="GM97:GM128" si="113">ROUND(O97+X97+Y97,2)+GX97</f>
        <v>2286.4899999999998</v>
      </c>
      <c r="GN97" s="2">
        <f t="shared" ref="GN97:GN128" si="114">IF(OR(BI97=0,BI97=1),GM97-GX97,0)</f>
        <v>0</v>
      </c>
      <c r="GO97" s="2">
        <f t="shared" ref="GO97:GO128" si="115">IF(BI97=2,GM97-GX97,0)</f>
        <v>2286.4899999999998</v>
      </c>
      <c r="GP97" s="2">
        <f t="shared" ref="GP97:GP128" si="116">IF(BI97=4,GM97-GX97,0)</f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ref="GV97:GV128" si="117">ROUND((GT97),6)</f>
        <v>0</v>
      </c>
      <c r="GW97" s="2">
        <v>1</v>
      </c>
      <c r="GX97" s="2">
        <f t="shared" ref="GX97:GX128" si="118">ROUND(HC97*I97,2)</f>
        <v>0</v>
      </c>
      <c r="GY97" s="2"/>
      <c r="GZ97" s="2"/>
      <c r="HA97" s="2">
        <v>0</v>
      </c>
      <c r="HB97" s="2">
        <v>0</v>
      </c>
      <c r="HC97" s="2">
        <f t="shared" ref="HC97:HC128" si="119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C98" s="3">
        <f>ROW(SmtRes!A198)</f>
        <v>198</v>
      </c>
      <c r="D98" s="3">
        <f>ROW(EtalonRes!A254)</f>
        <v>254</v>
      </c>
      <c r="E98" s="3" t="s">
        <v>166</v>
      </c>
      <c r="F98" s="3" t="s">
        <v>24</v>
      </c>
      <c r="G98" s="3" t="s">
        <v>167</v>
      </c>
      <c r="H98" s="3" t="s">
        <v>26</v>
      </c>
      <c r="I98" s="3">
        <f>ROUND(5+3,9)</f>
        <v>8</v>
      </c>
      <c r="J98" s="3">
        <v>0</v>
      </c>
      <c r="K98" s="3">
        <f>ROUND(5+3,9)</f>
        <v>8</v>
      </c>
      <c r="O98" s="3">
        <f t="shared" si="95"/>
        <v>50429.85</v>
      </c>
      <c r="P98" s="3">
        <f t="shared" si="96"/>
        <v>1452.36</v>
      </c>
      <c r="Q98" s="3">
        <f>(ROUND((ROUND((((ET98*1.2))*AV98*I98),2)*BB98),2)+ROUND((ROUND(((AE98-((EU98*1.2)))*AV98*I98),2)*BS98),2))</f>
        <v>4663.29</v>
      </c>
      <c r="R98" s="3">
        <f>(ROUND((ROUND((((EU98*1.2))*AV98*I98),2)*BS98),2)+ROUND((ROUND(((AE98-((EU98*1.2)))*AV98*I98),2)*BS98),2))</f>
        <v>1789.68</v>
      </c>
      <c r="S98" s="3">
        <f t="shared" si="97"/>
        <v>44314.2</v>
      </c>
      <c r="T98" s="3">
        <f t="shared" si="98"/>
        <v>0</v>
      </c>
      <c r="U98" s="3">
        <f t="shared" si="99"/>
        <v>62.317439999999991</v>
      </c>
      <c r="V98" s="3">
        <f t="shared" si="100"/>
        <v>0</v>
      </c>
      <c r="W98" s="3">
        <f t="shared" si="101"/>
        <v>0</v>
      </c>
      <c r="X98" s="3">
        <f>(ROUND((((S98+ROUND((ROUND((((EU98*1.2))*AV98*I98),2)*BS98),2))*AT98)/100),2)+ROUND(((ROUND((ROUND(((AE98-((EU98*1.2)))*AV98*I98),2)*BS98),2)*AT98)/100),2))</f>
        <v>41493.49</v>
      </c>
      <c r="Y98" s="3">
        <f>(ROUND((((S98+ROUND((ROUND((((EU98*1.2))*AV98*I98),2)*BS98),2))*AU98)/100),2)+ROUND(((ROUND((ROUND(((AE98-((EU98*1.2)))*AV98*I98),2)*BS98),2)*AU98)/100),2))</f>
        <v>21207.78</v>
      </c>
      <c r="AA98" s="3">
        <v>55929115</v>
      </c>
      <c r="AB98" s="3">
        <f t="shared" si="102"/>
        <v>140.69</v>
      </c>
      <c r="AC98" s="3">
        <f>ROUND(((ES98*1)),6)</f>
        <v>12.35</v>
      </c>
      <c r="AD98" s="3">
        <f>ROUND(((((ET98*1.2))-((EU98*1.2)))+AE98),6)</f>
        <v>34.451999999999998</v>
      </c>
      <c r="AE98" s="3">
        <f>ROUND(((EU98*1.2)),6)</f>
        <v>3.7919999999999998</v>
      </c>
      <c r="AF98" s="3">
        <f>ROUND(((EV98*1.2)),6)</f>
        <v>93.888000000000005</v>
      </c>
      <c r="AG98" s="3">
        <f t="shared" si="103"/>
        <v>0</v>
      </c>
      <c r="AH98" s="3">
        <f>((EW98*1.2))</f>
        <v>7.4399999999999995</v>
      </c>
      <c r="AI98" s="3">
        <f>((EX98*1.2))</f>
        <v>0</v>
      </c>
      <c r="AJ98" s="3">
        <f t="shared" si="104"/>
        <v>0</v>
      </c>
      <c r="AK98" s="3">
        <v>119.3</v>
      </c>
      <c r="AL98" s="3">
        <v>12.35</v>
      </c>
      <c r="AM98" s="3">
        <v>28.71</v>
      </c>
      <c r="AN98" s="3">
        <v>3.16</v>
      </c>
      <c r="AO98" s="3">
        <v>78.239999999999995</v>
      </c>
      <c r="AP98" s="3">
        <v>0</v>
      </c>
      <c r="AQ98" s="3">
        <v>6.2</v>
      </c>
      <c r="AR98" s="3">
        <v>0</v>
      </c>
      <c r="AS98" s="3">
        <v>0</v>
      </c>
      <c r="AT98" s="3">
        <v>90</v>
      </c>
      <c r="AU98" s="3">
        <v>46</v>
      </c>
      <c r="AV98" s="3">
        <v>1.0469999999999999</v>
      </c>
      <c r="AW98" s="3">
        <v>1</v>
      </c>
      <c r="AZ98" s="3">
        <v>1</v>
      </c>
      <c r="BA98" s="3">
        <v>56.35</v>
      </c>
      <c r="BB98" s="3">
        <v>16.16</v>
      </c>
      <c r="BC98" s="3">
        <v>14.7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27</v>
      </c>
      <c r="BM98" s="3">
        <v>68</v>
      </c>
      <c r="BN98" s="3">
        <v>0</v>
      </c>
      <c r="BO98" s="3" t="s">
        <v>24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90</v>
      </c>
      <c r="CA98" s="3">
        <v>46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1332</v>
      </c>
      <c r="CO98" s="3">
        <v>0</v>
      </c>
      <c r="CP98" s="3">
        <f t="shared" si="105"/>
        <v>50429.85</v>
      </c>
      <c r="CQ98" s="3">
        <f t="shared" si="106"/>
        <v>181.55</v>
      </c>
      <c r="CR98" s="3">
        <f>(ROUND((ROUND((((ET98*1.2))*AV98*1),2)*BB98),2)+ROUND((ROUND(((AE98-((EU98*1.2)))*AV98*1),2)*BS98),2))</f>
        <v>582.89</v>
      </c>
      <c r="CS98" s="3">
        <f>(ROUND((ROUND((((EU98*1.2))*AV98*1),2)*BS98),2)+ROUND((ROUND(((AE98-((EU98*1.2)))*AV98*1),2)*BS98),2))</f>
        <v>223.71</v>
      </c>
      <c r="CT98" s="3">
        <f t="shared" si="107"/>
        <v>5539.21</v>
      </c>
      <c r="CU98" s="3">
        <f t="shared" si="108"/>
        <v>0</v>
      </c>
      <c r="CV98" s="3">
        <f t="shared" si="109"/>
        <v>7.7896799999999988</v>
      </c>
      <c r="CW98" s="3">
        <f t="shared" si="110"/>
        <v>0</v>
      </c>
      <c r="CX98" s="3">
        <f t="shared" si="111"/>
        <v>0</v>
      </c>
      <c r="CY98" s="3">
        <f>(ROUND((((S98+ROUND((ROUND((((EU98*1.2))*AV98*1),2)*BS98),2))*AT98)/100),2)+ROUND(((ROUND((ROUND(((AE98-((EU98*1.2)))*AV98*1),2)*BS98),2)*AT98)/100),2))</f>
        <v>40084.120000000003</v>
      </c>
      <c r="CZ98" s="3">
        <f>(ROUND((((S98+ROUND((ROUND((((EU98*1.2))*AV98*1),2)*BS98),2))*AU98)/100),2)+ROUND(((ROUND((ROUND(((AE98-((EU98*1.2)))*AV98*1),2)*BS98),2)*AU98)/100),2))</f>
        <v>20487.439999999999</v>
      </c>
      <c r="DB98" s="3">
        <v>64</v>
      </c>
      <c r="DC98" s="3" t="s">
        <v>3</v>
      </c>
      <c r="DD98" s="3" t="s">
        <v>66</v>
      </c>
      <c r="DE98" s="3" t="s">
        <v>67</v>
      </c>
      <c r="DF98" s="3" t="s">
        <v>67</v>
      </c>
      <c r="DG98" s="3" t="s">
        <v>67</v>
      </c>
      <c r="DH98" s="3" t="s">
        <v>3</v>
      </c>
      <c r="DI98" s="3" t="s">
        <v>67</v>
      </c>
      <c r="DJ98" s="3" t="s">
        <v>67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26</v>
      </c>
      <c r="DW98" s="3" t="s">
        <v>26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55393700</v>
      </c>
      <c r="EF98" s="3">
        <v>40</v>
      </c>
      <c r="EG98" s="3" t="s">
        <v>30</v>
      </c>
      <c r="EH98" s="3">
        <v>0</v>
      </c>
      <c r="EI98" s="3" t="s">
        <v>3</v>
      </c>
      <c r="EJ98" s="3">
        <v>2</v>
      </c>
      <c r="EK98" s="3">
        <v>68</v>
      </c>
      <c r="EL98" s="3" t="s">
        <v>31</v>
      </c>
      <c r="EM98" s="3" t="s">
        <v>32</v>
      </c>
      <c r="EO98" s="3" t="s">
        <v>71</v>
      </c>
      <c r="EQ98" s="3">
        <v>0</v>
      </c>
      <c r="ER98" s="3">
        <v>119.3</v>
      </c>
      <c r="ES98" s="3">
        <v>12.35</v>
      </c>
      <c r="ET98" s="3">
        <v>28.71</v>
      </c>
      <c r="EU98" s="3">
        <v>3.16</v>
      </c>
      <c r="EV98" s="3">
        <v>78.239999999999995</v>
      </c>
      <c r="EW98" s="3">
        <v>6.2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90</v>
      </c>
      <c r="FY98" s="3">
        <v>46</v>
      </c>
      <c r="GA98" s="3" t="s">
        <v>3</v>
      </c>
      <c r="GD98" s="3">
        <v>1</v>
      </c>
      <c r="GF98" s="3">
        <v>982292204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112"/>
        <v>0</v>
      </c>
      <c r="GM98" s="3">
        <f t="shared" si="113"/>
        <v>113131.12</v>
      </c>
      <c r="GN98" s="3">
        <f t="shared" si="114"/>
        <v>0</v>
      </c>
      <c r="GO98" s="3">
        <f t="shared" si="115"/>
        <v>113131.12</v>
      </c>
      <c r="GP98" s="3">
        <f t="shared" si="116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117"/>
        <v>0</v>
      </c>
      <c r="GW98" s="3">
        <v>1</v>
      </c>
      <c r="GX98" s="3">
        <f t="shared" si="118"/>
        <v>0</v>
      </c>
      <c r="HA98" s="3">
        <v>0</v>
      </c>
      <c r="HB98" s="3">
        <v>0</v>
      </c>
      <c r="HC98" s="3">
        <f t="shared" si="119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/>
      <c r="D99" s="2"/>
      <c r="E99" s="2" t="s">
        <v>168</v>
      </c>
      <c r="F99" s="2" t="s">
        <v>169</v>
      </c>
      <c r="G99" s="2" t="s">
        <v>170</v>
      </c>
      <c r="H99" s="2" t="s">
        <v>171</v>
      </c>
      <c r="I99" s="2">
        <v>5</v>
      </c>
      <c r="J99" s="2">
        <v>0</v>
      </c>
      <c r="K99" s="2">
        <v>5</v>
      </c>
      <c r="L99" s="2"/>
      <c r="M99" s="2"/>
      <c r="N99" s="2"/>
      <c r="O99" s="2">
        <f t="shared" si="95"/>
        <v>107417.1</v>
      </c>
      <c r="P99" s="2">
        <f t="shared" si="96"/>
        <v>107417.1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97"/>
        <v>0</v>
      </c>
      <c r="T99" s="2">
        <f t="shared" si="98"/>
        <v>0</v>
      </c>
      <c r="U99" s="2">
        <f t="shared" si="99"/>
        <v>0</v>
      </c>
      <c r="V99" s="2">
        <f t="shared" si="100"/>
        <v>0</v>
      </c>
      <c r="W99" s="2">
        <f t="shared" si="101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55929113</v>
      </c>
      <c r="AB99" s="2">
        <f t="shared" si="102"/>
        <v>21483.42</v>
      </c>
      <c r="AC99" s="2">
        <f>ROUND((ES99),6)</f>
        <v>21483.42</v>
      </c>
      <c r="AD99" s="2">
        <f>ROUND((((ET99)-(EU99))+AE99),6)</f>
        <v>0</v>
      </c>
      <c r="AE99" s="2">
        <f t="shared" ref="AE99:AF102" si="120">ROUND((EU99),6)</f>
        <v>0</v>
      </c>
      <c r="AF99" s="2">
        <f t="shared" si="120"/>
        <v>0</v>
      </c>
      <c r="AG99" s="2">
        <f t="shared" si="103"/>
        <v>0</v>
      </c>
      <c r="AH99" s="2">
        <f t="shared" ref="AH99:AI102" si="121">(EW99)</f>
        <v>0</v>
      </c>
      <c r="AI99" s="2">
        <f t="shared" si="121"/>
        <v>0</v>
      </c>
      <c r="AJ99" s="2">
        <f t="shared" si="104"/>
        <v>0</v>
      </c>
      <c r="AK99" s="2">
        <v>21483.420000000002</v>
      </c>
      <c r="AL99" s="2">
        <v>21483.420000000002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169</v>
      </c>
      <c r="BK99" s="2"/>
      <c r="BL99" s="2"/>
      <c r="BM99" s="2">
        <v>400007</v>
      </c>
      <c r="BN99" s="2">
        <v>0</v>
      </c>
      <c r="BO99" s="2" t="s">
        <v>3</v>
      </c>
      <c r="BP99" s="2">
        <v>0</v>
      </c>
      <c r="BQ99" s="2">
        <v>214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105"/>
        <v>107417.1</v>
      </c>
      <c r="CQ99" s="2">
        <f t="shared" si="106"/>
        <v>21483.42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107"/>
        <v>0</v>
      </c>
      <c r="CU99" s="2">
        <f t="shared" si="108"/>
        <v>0</v>
      </c>
      <c r="CV99" s="2">
        <f t="shared" si="109"/>
        <v>0</v>
      </c>
      <c r="CW99" s="2">
        <f t="shared" si="110"/>
        <v>0</v>
      </c>
      <c r="CX99" s="2">
        <f t="shared" si="111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171</v>
      </c>
      <c r="DW99" s="2" t="s">
        <v>171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55393630</v>
      </c>
      <c r="EF99" s="2">
        <v>214</v>
      </c>
      <c r="EG99" s="2" t="s">
        <v>172</v>
      </c>
      <c r="EH99" s="2">
        <v>0</v>
      </c>
      <c r="EI99" s="2" t="s">
        <v>3</v>
      </c>
      <c r="EJ99" s="2">
        <v>3</v>
      </c>
      <c r="EK99" s="2">
        <v>400007</v>
      </c>
      <c r="EL99" s="2" t="s">
        <v>172</v>
      </c>
      <c r="EM99" s="2" t="s">
        <v>173</v>
      </c>
      <c r="EN99" s="2"/>
      <c r="EO99" s="2" t="s">
        <v>3</v>
      </c>
      <c r="EP99" s="2"/>
      <c r="EQ99" s="2">
        <v>16</v>
      </c>
      <c r="ER99" s="2">
        <v>0</v>
      </c>
      <c r="ES99" s="2">
        <v>21483.420000000002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107417.1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174</v>
      </c>
      <c r="GB99" s="2"/>
      <c r="GC99" s="2"/>
      <c r="GD99" s="2">
        <v>1</v>
      </c>
      <c r="GE99" s="2"/>
      <c r="GF99" s="2">
        <v>-1938986092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112"/>
        <v>0</v>
      </c>
      <c r="GM99" s="2">
        <f t="shared" si="113"/>
        <v>107417.1</v>
      </c>
      <c r="GN99" s="2">
        <f t="shared" si="114"/>
        <v>0</v>
      </c>
      <c r="GO99" s="2">
        <f t="shared" si="115"/>
        <v>0</v>
      </c>
      <c r="GP99" s="2">
        <f t="shared" si="116"/>
        <v>0</v>
      </c>
      <c r="GQ99" s="2"/>
      <c r="GR99" s="2">
        <v>1</v>
      </c>
      <c r="GS99" s="2">
        <v>2</v>
      </c>
      <c r="GT99" s="2">
        <v>0</v>
      </c>
      <c r="GU99" s="2" t="s">
        <v>3</v>
      </c>
      <c r="GV99" s="2">
        <f t="shared" si="117"/>
        <v>0</v>
      </c>
      <c r="GW99" s="2">
        <v>1</v>
      </c>
      <c r="GX99" s="2">
        <f t="shared" si="118"/>
        <v>0</v>
      </c>
      <c r="GY99" s="2"/>
      <c r="GZ99" s="2"/>
      <c r="HA99" s="2">
        <v>0</v>
      </c>
      <c r="HB99" s="2">
        <v>0</v>
      </c>
      <c r="HC99" s="2">
        <f t="shared" si="119"/>
        <v>0</v>
      </c>
      <c r="HD99" s="2"/>
      <c r="HE99" s="2" t="s">
        <v>38</v>
      </c>
      <c r="HF99" s="2" t="s">
        <v>175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E100" s="3" t="s">
        <v>168</v>
      </c>
      <c r="F100" s="3" t="s">
        <v>169</v>
      </c>
      <c r="G100" s="3" t="s">
        <v>170</v>
      </c>
      <c r="H100" s="3" t="s">
        <v>171</v>
      </c>
      <c r="I100" s="3">
        <v>5</v>
      </c>
      <c r="J100" s="3">
        <v>0</v>
      </c>
      <c r="K100" s="3">
        <v>5</v>
      </c>
      <c r="O100" s="3">
        <f t="shared" si="95"/>
        <v>813147.45</v>
      </c>
      <c r="P100" s="3">
        <f t="shared" si="96"/>
        <v>813147.45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97"/>
        <v>0</v>
      </c>
      <c r="T100" s="3">
        <f t="shared" si="98"/>
        <v>0</v>
      </c>
      <c r="U100" s="3">
        <f t="shared" si="99"/>
        <v>0</v>
      </c>
      <c r="V100" s="3">
        <f t="shared" si="100"/>
        <v>0</v>
      </c>
      <c r="W100" s="3">
        <f t="shared" si="101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55929115</v>
      </c>
      <c r="AB100" s="3">
        <f t="shared" si="102"/>
        <v>21483.42</v>
      </c>
      <c r="AC100" s="3">
        <f>ROUND((ES100),6)</f>
        <v>21483.42</v>
      </c>
      <c r="AD100" s="3">
        <f>ROUND((((ET100)-(EU100))+AE100),6)</f>
        <v>0</v>
      </c>
      <c r="AE100" s="3">
        <f t="shared" si="120"/>
        <v>0</v>
      </c>
      <c r="AF100" s="3">
        <f t="shared" si="120"/>
        <v>0</v>
      </c>
      <c r="AG100" s="3">
        <f t="shared" si="103"/>
        <v>0</v>
      </c>
      <c r="AH100" s="3">
        <f t="shared" si="121"/>
        <v>0</v>
      </c>
      <c r="AI100" s="3">
        <f t="shared" si="121"/>
        <v>0</v>
      </c>
      <c r="AJ100" s="3">
        <f t="shared" si="104"/>
        <v>0</v>
      </c>
      <c r="AK100" s="3">
        <v>21483.420000000002</v>
      </c>
      <c r="AL100" s="3">
        <v>21483.420000000002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7.57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169</v>
      </c>
      <c r="BM100" s="3">
        <v>400007</v>
      </c>
      <c r="BN100" s="3">
        <v>0</v>
      </c>
      <c r="BO100" s="3" t="s">
        <v>3</v>
      </c>
      <c r="BP100" s="3">
        <v>0</v>
      </c>
      <c r="BQ100" s="3">
        <v>214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105"/>
        <v>813147.45</v>
      </c>
      <c r="CQ100" s="3">
        <f t="shared" si="106"/>
        <v>162629.49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107"/>
        <v>0</v>
      </c>
      <c r="CU100" s="3">
        <f t="shared" si="108"/>
        <v>0</v>
      </c>
      <c r="CV100" s="3">
        <f t="shared" si="109"/>
        <v>0</v>
      </c>
      <c r="CW100" s="3">
        <f t="shared" si="110"/>
        <v>0</v>
      </c>
      <c r="CX100" s="3">
        <f t="shared" si="111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171</v>
      </c>
      <c r="DW100" s="3" t="s">
        <v>171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55393630</v>
      </c>
      <c r="EF100" s="3">
        <v>214</v>
      </c>
      <c r="EG100" s="3" t="s">
        <v>172</v>
      </c>
      <c r="EH100" s="3">
        <v>0</v>
      </c>
      <c r="EI100" s="3" t="s">
        <v>3</v>
      </c>
      <c r="EJ100" s="3">
        <v>3</v>
      </c>
      <c r="EK100" s="3">
        <v>400007</v>
      </c>
      <c r="EL100" s="3" t="s">
        <v>172</v>
      </c>
      <c r="EM100" s="3" t="s">
        <v>173</v>
      </c>
      <c r="EO100" s="3" t="s">
        <v>3</v>
      </c>
      <c r="EQ100" s="3">
        <v>16</v>
      </c>
      <c r="ER100" s="3">
        <v>0</v>
      </c>
      <c r="ES100" s="3">
        <v>21483.420000000002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5</v>
      </c>
      <c r="FC100" s="3">
        <v>1</v>
      </c>
      <c r="FD100" s="3">
        <v>18</v>
      </c>
      <c r="FF100" s="3">
        <v>190345</v>
      </c>
      <c r="FQ100" s="3">
        <v>0</v>
      </c>
      <c r="FR100" s="3">
        <f>P100</f>
        <v>813147.45</v>
      </c>
      <c r="FS100" s="3">
        <v>0</v>
      </c>
      <c r="FX100" s="3">
        <v>0</v>
      </c>
      <c r="FY100" s="3">
        <v>0</v>
      </c>
      <c r="GA100" s="3" t="s">
        <v>174</v>
      </c>
      <c r="GD100" s="3">
        <v>1</v>
      </c>
      <c r="GF100" s="3">
        <v>-1938986092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112"/>
        <v>0</v>
      </c>
      <c r="GM100" s="3">
        <f t="shared" si="113"/>
        <v>813147.45</v>
      </c>
      <c r="GN100" s="3">
        <f t="shared" si="114"/>
        <v>0</v>
      </c>
      <c r="GO100" s="3">
        <f t="shared" si="115"/>
        <v>0</v>
      </c>
      <c r="GP100" s="3">
        <f t="shared" si="116"/>
        <v>0</v>
      </c>
      <c r="GR100" s="3">
        <v>1</v>
      </c>
      <c r="GS100" s="3">
        <v>1</v>
      </c>
      <c r="GT100" s="3">
        <v>0</v>
      </c>
      <c r="GU100" s="3" t="s">
        <v>3</v>
      </c>
      <c r="GV100" s="3">
        <f t="shared" si="117"/>
        <v>0</v>
      </c>
      <c r="GW100" s="3">
        <v>1</v>
      </c>
      <c r="GX100" s="3">
        <f t="shared" si="118"/>
        <v>0</v>
      </c>
      <c r="HA100" s="3">
        <v>0</v>
      </c>
      <c r="HB100" s="3">
        <v>0</v>
      </c>
      <c r="HC100" s="3">
        <f t="shared" si="119"/>
        <v>0</v>
      </c>
      <c r="HE100" s="3" t="s">
        <v>38</v>
      </c>
      <c r="HF100" s="3" t="s">
        <v>175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17</v>
      </c>
      <c r="B101" s="2">
        <v>1</v>
      </c>
      <c r="C101" s="2"/>
      <c r="D101" s="2"/>
      <c r="E101" s="2" t="s">
        <v>176</v>
      </c>
      <c r="F101" s="2" t="s">
        <v>177</v>
      </c>
      <c r="G101" s="2" t="s">
        <v>178</v>
      </c>
      <c r="H101" s="2" t="s">
        <v>171</v>
      </c>
      <c r="I101" s="2">
        <v>3</v>
      </c>
      <c r="J101" s="2">
        <v>0</v>
      </c>
      <c r="K101" s="2">
        <v>3</v>
      </c>
      <c r="L101" s="2"/>
      <c r="M101" s="2"/>
      <c r="N101" s="2"/>
      <c r="O101" s="2">
        <f t="shared" si="95"/>
        <v>196059.93</v>
      </c>
      <c r="P101" s="2">
        <f t="shared" si="96"/>
        <v>196059.93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97"/>
        <v>0</v>
      </c>
      <c r="T101" s="2">
        <f t="shared" si="98"/>
        <v>0</v>
      </c>
      <c r="U101" s="2">
        <f t="shared" si="99"/>
        <v>0</v>
      </c>
      <c r="V101" s="2">
        <f t="shared" si="100"/>
        <v>0</v>
      </c>
      <c r="W101" s="2">
        <f t="shared" si="101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55929113</v>
      </c>
      <c r="AB101" s="2">
        <f t="shared" si="102"/>
        <v>65353.31</v>
      </c>
      <c r="AC101" s="2">
        <f>ROUND((ES101),6)</f>
        <v>65353.31</v>
      </c>
      <c r="AD101" s="2">
        <f>ROUND((((ET101)-(EU101))+AE101),6)</f>
        <v>0</v>
      </c>
      <c r="AE101" s="2">
        <f t="shared" si="120"/>
        <v>0</v>
      </c>
      <c r="AF101" s="2">
        <f t="shared" si="120"/>
        <v>0</v>
      </c>
      <c r="AG101" s="2">
        <f t="shared" si="103"/>
        <v>0</v>
      </c>
      <c r="AH101" s="2">
        <f t="shared" si="121"/>
        <v>0</v>
      </c>
      <c r="AI101" s="2">
        <f t="shared" si="121"/>
        <v>0</v>
      </c>
      <c r="AJ101" s="2">
        <f t="shared" si="104"/>
        <v>0</v>
      </c>
      <c r="AK101" s="2">
        <v>65353.31</v>
      </c>
      <c r="AL101" s="2">
        <v>65353.31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3</v>
      </c>
      <c r="BJ101" s="2" t="s">
        <v>177</v>
      </c>
      <c r="BK101" s="2"/>
      <c r="BL101" s="2"/>
      <c r="BM101" s="2">
        <v>400007</v>
      </c>
      <c r="BN101" s="2">
        <v>0</v>
      </c>
      <c r="BO101" s="2" t="s">
        <v>3</v>
      </c>
      <c r="BP101" s="2">
        <v>0</v>
      </c>
      <c r="BQ101" s="2">
        <v>214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105"/>
        <v>196059.93</v>
      </c>
      <c r="CQ101" s="2">
        <f t="shared" si="106"/>
        <v>65353.31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107"/>
        <v>0</v>
      </c>
      <c r="CU101" s="2">
        <f t="shared" si="108"/>
        <v>0</v>
      </c>
      <c r="CV101" s="2">
        <f t="shared" si="109"/>
        <v>0</v>
      </c>
      <c r="CW101" s="2">
        <f t="shared" si="110"/>
        <v>0</v>
      </c>
      <c r="CX101" s="2">
        <f t="shared" si="111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171</v>
      </c>
      <c r="DW101" s="2" t="s">
        <v>171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55393630</v>
      </c>
      <c r="EF101" s="2">
        <v>214</v>
      </c>
      <c r="EG101" s="2" t="s">
        <v>172</v>
      </c>
      <c r="EH101" s="2">
        <v>0</v>
      </c>
      <c r="EI101" s="2" t="s">
        <v>3</v>
      </c>
      <c r="EJ101" s="2">
        <v>3</v>
      </c>
      <c r="EK101" s="2">
        <v>400007</v>
      </c>
      <c r="EL101" s="2" t="s">
        <v>172</v>
      </c>
      <c r="EM101" s="2" t="s">
        <v>173</v>
      </c>
      <c r="EN101" s="2"/>
      <c r="EO101" s="2" t="s">
        <v>3</v>
      </c>
      <c r="EP101" s="2"/>
      <c r="EQ101" s="2">
        <v>16</v>
      </c>
      <c r="ER101" s="2">
        <v>0</v>
      </c>
      <c r="ES101" s="2">
        <v>65353.31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f>P101</f>
        <v>196059.93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179</v>
      </c>
      <c r="GB101" s="2"/>
      <c r="GC101" s="2"/>
      <c r="GD101" s="2">
        <v>1</v>
      </c>
      <c r="GE101" s="2"/>
      <c r="GF101" s="2">
        <v>-250941930</v>
      </c>
      <c r="GG101" s="2">
        <v>2</v>
      </c>
      <c r="GH101" s="2">
        <v>4</v>
      </c>
      <c r="GI101" s="2">
        <v>-2</v>
      </c>
      <c r="GJ101" s="2">
        <v>0</v>
      </c>
      <c r="GK101" s="2">
        <v>0</v>
      </c>
      <c r="GL101" s="2">
        <f t="shared" si="112"/>
        <v>0</v>
      </c>
      <c r="GM101" s="2">
        <f t="shared" si="113"/>
        <v>196059.93</v>
      </c>
      <c r="GN101" s="2">
        <f t="shared" si="114"/>
        <v>0</v>
      </c>
      <c r="GO101" s="2">
        <f t="shared" si="115"/>
        <v>0</v>
      </c>
      <c r="GP101" s="2">
        <f t="shared" si="116"/>
        <v>0</v>
      </c>
      <c r="GQ101" s="2"/>
      <c r="GR101" s="2">
        <v>1</v>
      </c>
      <c r="GS101" s="2">
        <v>2</v>
      </c>
      <c r="GT101" s="2">
        <v>0</v>
      </c>
      <c r="GU101" s="2" t="s">
        <v>3</v>
      </c>
      <c r="GV101" s="2">
        <f t="shared" si="117"/>
        <v>0</v>
      </c>
      <c r="GW101" s="2">
        <v>1</v>
      </c>
      <c r="GX101" s="2">
        <f t="shared" si="118"/>
        <v>0</v>
      </c>
      <c r="GY101" s="2"/>
      <c r="GZ101" s="2"/>
      <c r="HA101" s="2">
        <v>0</v>
      </c>
      <c r="HB101" s="2">
        <v>0</v>
      </c>
      <c r="HC101" s="2">
        <f t="shared" si="119"/>
        <v>0</v>
      </c>
      <c r="HD101" s="2"/>
      <c r="HE101" s="2" t="s">
        <v>38</v>
      </c>
      <c r="HF101" s="2" t="s">
        <v>175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17</v>
      </c>
      <c r="B102" s="3">
        <v>1</v>
      </c>
      <c r="E102" s="3" t="s">
        <v>176</v>
      </c>
      <c r="F102" s="3" t="s">
        <v>177</v>
      </c>
      <c r="G102" s="3" t="s">
        <v>178</v>
      </c>
      <c r="H102" s="3" t="s">
        <v>171</v>
      </c>
      <c r="I102" s="3">
        <v>3</v>
      </c>
      <c r="J102" s="3">
        <v>0</v>
      </c>
      <c r="K102" s="3">
        <v>3</v>
      </c>
      <c r="O102" s="3">
        <f t="shared" si="95"/>
        <v>1484173.67</v>
      </c>
      <c r="P102" s="3">
        <f t="shared" si="96"/>
        <v>1484173.67</v>
      </c>
      <c r="Q102" s="3">
        <f>(ROUND((ROUND(((ET102)*AV102*I102),2)*BB102),2)+ROUND((ROUND(((AE102-(EU102))*AV102*I102),2)*BS102),2))</f>
        <v>0</v>
      </c>
      <c r="R102" s="3">
        <f>(ROUND((ROUND(((EU102)*AV102*I102),2)*BS102),2)+ROUND((ROUND(((AE102-(EU102))*AV102*I102),2)*BS102),2))</f>
        <v>0</v>
      </c>
      <c r="S102" s="3">
        <f t="shared" si="97"/>
        <v>0</v>
      </c>
      <c r="T102" s="3">
        <f t="shared" si="98"/>
        <v>0</v>
      </c>
      <c r="U102" s="3">
        <f t="shared" si="99"/>
        <v>0</v>
      </c>
      <c r="V102" s="3">
        <f t="shared" si="100"/>
        <v>0</v>
      </c>
      <c r="W102" s="3">
        <f t="shared" si="101"/>
        <v>0</v>
      </c>
      <c r="X102" s="3">
        <f>(ROUND((((S102+ROUND((ROUND(((EU102)*AV102*I102),2)*BS102),2))*AT102)/100),2)+ROUND(((ROUND((ROUND(((AE102-(EU102))*AV102*I102),2)*BS102),2)*AT102)/100),2))</f>
        <v>0</v>
      </c>
      <c r="Y102" s="3">
        <f>(ROUND((((S102+ROUND((ROUND(((EU102)*AV102*I102),2)*BS102),2))*AU102)/100),2)+ROUND(((ROUND((ROUND(((AE102-(EU102))*AV102*I102),2)*BS102),2)*AU102)/100),2))</f>
        <v>0</v>
      </c>
      <c r="AA102" s="3">
        <v>55929115</v>
      </c>
      <c r="AB102" s="3">
        <f t="shared" si="102"/>
        <v>65353.31</v>
      </c>
      <c r="AC102" s="3">
        <f>ROUND((ES102),6)</f>
        <v>65353.31</v>
      </c>
      <c r="AD102" s="3">
        <f>ROUND((((ET102)-(EU102))+AE102),6)</f>
        <v>0</v>
      </c>
      <c r="AE102" s="3">
        <f t="shared" si="120"/>
        <v>0</v>
      </c>
      <c r="AF102" s="3">
        <f t="shared" si="120"/>
        <v>0</v>
      </c>
      <c r="AG102" s="3">
        <f t="shared" si="103"/>
        <v>0</v>
      </c>
      <c r="AH102" s="3">
        <f t="shared" si="121"/>
        <v>0</v>
      </c>
      <c r="AI102" s="3">
        <f t="shared" si="121"/>
        <v>0</v>
      </c>
      <c r="AJ102" s="3">
        <f t="shared" si="104"/>
        <v>0</v>
      </c>
      <c r="AK102" s="3">
        <v>65353.31</v>
      </c>
      <c r="AL102" s="3">
        <v>65353.31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1</v>
      </c>
      <c r="AW102" s="3">
        <v>1</v>
      </c>
      <c r="AZ102" s="3">
        <v>1</v>
      </c>
      <c r="BA102" s="3">
        <v>1</v>
      </c>
      <c r="BB102" s="3">
        <v>1</v>
      </c>
      <c r="BC102" s="3">
        <v>7.57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3</v>
      </c>
      <c r="BI102" s="3">
        <v>3</v>
      </c>
      <c r="BJ102" s="3" t="s">
        <v>177</v>
      </c>
      <c r="BM102" s="3">
        <v>400007</v>
      </c>
      <c r="BN102" s="3">
        <v>0</v>
      </c>
      <c r="BO102" s="3" t="s">
        <v>3</v>
      </c>
      <c r="BP102" s="3">
        <v>0</v>
      </c>
      <c r="BQ102" s="3">
        <v>214</v>
      </c>
      <c r="BR102" s="3">
        <v>0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0</v>
      </c>
      <c r="CA102" s="3">
        <v>0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3</v>
      </c>
      <c r="CO102" s="3">
        <v>0</v>
      </c>
      <c r="CP102" s="3">
        <f t="shared" si="105"/>
        <v>1484173.67</v>
      </c>
      <c r="CQ102" s="3">
        <f t="shared" si="106"/>
        <v>494724.56</v>
      </c>
      <c r="CR102" s="3">
        <f>(ROUND((ROUND(((ET102)*AV102*1),2)*BB102),2)+ROUND((ROUND(((AE102-(EU102))*AV102*1),2)*BS102),2))</f>
        <v>0</v>
      </c>
      <c r="CS102" s="3">
        <f>(ROUND((ROUND(((EU102)*AV102*1),2)*BS102),2)+ROUND((ROUND(((AE102-(EU102))*AV102*1),2)*BS102),2))</f>
        <v>0</v>
      </c>
      <c r="CT102" s="3">
        <f t="shared" si="107"/>
        <v>0</v>
      </c>
      <c r="CU102" s="3">
        <f t="shared" si="108"/>
        <v>0</v>
      </c>
      <c r="CV102" s="3">
        <f t="shared" si="109"/>
        <v>0</v>
      </c>
      <c r="CW102" s="3">
        <f t="shared" si="110"/>
        <v>0</v>
      </c>
      <c r="CX102" s="3">
        <f t="shared" si="111"/>
        <v>0</v>
      </c>
      <c r="CY102" s="3">
        <f>(ROUND((((S102+ROUND((ROUND(((EU102)*AV102*1),2)*BS102),2))*AT102)/100),2)+ROUND(((ROUND((ROUND(((AE102-(EU102))*AV102*1),2)*BS102),2)*AT102)/100),2))</f>
        <v>0</v>
      </c>
      <c r="CZ102" s="3">
        <f>(ROUND((((S102+ROUND((ROUND(((EU102)*AV102*1),2)*BS102),2))*AU102)/100),2)+ROUND(((ROUND((ROUND(((AE102-(EU102))*AV102*1),2)*BS102),2)*AU102)/100),2))</f>
        <v>0</v>
      </c>
      <c r="DC102" s="3" t="s">
        <v>3</v>
      </c>
      <c r="DD102" s="3" t="s">
        <v>3</v>
      </c>
      <c r="DE102" s="3" t="s">
        <v>3</v>
      </c>
      <c r="DF102" s="3" t="s">
        <v>3</v>
      </c>
      <c r="DG102" s="3" t="s">
        <v>3</v>
      </c>
      <c r="DH102" s="3" t="s">
        <v>3</v>
      </c>
      <c r="DI102" s="3" t="s">
        <v>3</v>
      </c>
      <c r="DJ102" s="3" t="s">
        <v>3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171</v>
      </c>
      <c r="DW102" s="3" t="s">
        <v>171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55393630</v>
      </c>
      <c r="EF102" s="3">
        <v>214</v>
      </c>
      <c r="EG102" s="3" t="s">
        <v>172</v>
      </c>
      <c r="EH102" s="3">
        <v>0</v>
      </c>
      <c r="EI102" s="3" t="s">
        <v>3</v>
      </c>
      <c r="EJ102" s="3">
        <v>3</v>
      </c>
      <c r="EK102" s="3">
        <v>400007</v>
      </c>
      <c r="EL102" s="3" t="s">
        <v>172</v>
      </c>
      <c r="EM102" s="3" t="s">
        <v>173</v>
      </c>
      <c r="EO102" s="3" t="s">
        <v>3</v>
      </c>
      <c r="EQ102" s="3">
        <v>16</v>
      </c>
      <c r="ER102" s="3">
        <v>0</v>
      </c>
      <c r="ES102" s="3">
        <v>65353.31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5</v>
      </c>
      <c r="FC102" s="3">
        <v>1</v>
      </c>
      <c r="FD102" s="3">
        <v>18</v>
      </c>
      <c r="FF102" s="3">
        <v>579036</v>
      </c>
      <c r="FQ102" s="3">
        <v>0</v>
      </c>
      <c r="FR102" s="3">
        <f>P102</f>
        <v>1484173.67</v>
      </c>
      <c r="FS102" s="3">
        <v>0</v>
      </c>
      <c r="FX102" s="3">
        <v>0</v>
      </c>
      <c r="FY102" s="3">
        <v>0</v>
      </c>
      <c r="GA102" s="3" t="s">
        <v>179</v>
      </c>
      <c r="GD102" s="3">
        <v>1</v>
      </c>
      <c r="GF102" s="3">
        <v>-250941930</v>
      </c>
      <c r="GG102" s="3">
        <v>2</v>
      </c>
      <c r="GH102" s="3">
        <v>3</v>
      </c>
      <c r="GI102" s="3">
        <v>5</v>
      </c>
      <c r="GJ102" s="3">
        <v>0</v>
      </c>
      <c r="GK102" s="3">
        <v>0</v>
      </c>
      <c r="GL102" s="3">
        <f t="shared" si="112"/>
        <v>0</v>
      </c>
      <c r="GM102" s="3">
        <f t="shared" si="113"/>
        <v>1484173.67</v>
      </c>
      <c r="GN102" s="3">
        <f t="shared" si="114"/>
        <v>0</v>
      </c>
      <c r="GO102" s="3">
        <f t="shared" si="115"/>
        <v>0</v>
      </c>
      <c r="GP102" s="3">
        <f t="shared" si="116"/>
        <v>0</v>
      </c>
      <c r="GR102" s="3">
        <v>1</v>
      </c>
      <c r="GS102" s="3">
        <v>1</v>
      </c>
      <c r="GT102" s="3">
        <v>0</v>
      </c>
      <c r="GU102" s="3" t="s">
        <v>3</v>
      </c>
      <c r="GV102" s="3">
        <f t="shared" si="117"/>
        <v>0</v>
      </c>
      <c r="GW102" s="3">
        <v>1</v>
      </c>
      <c r="GX102" s="3">
        <f t="shared" si="118"/>
        <v>0</v>
      </c>
      <c r="HA102" s="3">
        <v>0</v>
      </c>
      <c r="HB102" s="3">
        <v>0</v>
      </c>
      <c r="HC102" s="3">
        <f t="shared" si="119"/>
        <v>0</v>
      </c>
      <c r="HE102" s="3" t="s">
        <v>38</v>
      </c>
      <c r="HF102" s="3" t="s">
        <v>175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>
        <f>ROW(SmtRes!A200)</f>
        <v>200</v>
      </c>
      <c r="D103" s="2">
        <f>ROW(EtalonRes!A257)</f>
        <v>257</v>
      </c>
      <c r="E103" s="2" t="s">
        <v>180</v>
      </c>
      <c r="F103" s="2" t="s">
        <v>39</v>
      </c>
      <c r="G103" s="2" t="s">
        <v>181</v>
      </c>
      <c r="H103" s="2" t="s">
        <v>26</v>
      </c>
      <c r="I103" s="2">
        <v>6</v>
      </c>
      <c r="J103" s="2">
        <v>0</v>
      </c>
      <c r="K103" s="2">
        <v>6</v>
      </c>
      <c r="L103" s="2"/>
      <c r="M103" s="2"/>
      <c r="N103" s="2"/>
      <c r="O103" s="2">
        <f t="shared" si="95"/>
        <v>91.59</v>
      </c>
      <c r="P103" s="2">
        <f t="shared" si="96"/>
        <v>0</v>
      </c>
      <c r="Q103" s="2">
        <f>(ROUND((ROUND((((ET103*1.2))*AV103*I103),2)*BB103),2)+ROUND((ROUND(((AE103-((EU103*1.2)))*AV103*I103),2)*BS103),2))</f>
        <v>3.77</v>
      </c>
      <c r="R103" s="2">
        <f>(ROUND((ROUND((((EU103*1.2))*AV103*I103),2)*BS103),2)+ROUND((ROUND(((AE103-((EU103*1.2)))*AV103*I103),2)*BS103),2))</f>
        <v>0.6</v>
      </c>
      <c r="S103" s="2">
        <f t="shared" si="97"/>
        <v>87.82</v>
      </c>
      <c r="T103" s="2">
        <f t="shared" si="98"/>
        <v>0</v>
      </c>
      <c r="U103" s="2">
        <f t="shared" si="99"/>
        <v>7.7645519999999983</v>
      </c>
      <c r="V103" s="2">
        <f t="shared" si="100"/>
        <v>0</v>
      </c>
      <c r="W103" s="2">
        <f t="shared" si="101"/>
        <v>0</v>
      </c>
      <c r="X103" s="2">
        <f>(ROUND((((S103+ROUND((ROUND((((EU103*1.2))*AV103*I103),2)*BS103),2))*AT103)/100),2)+ROUND(((ROUND((ROUND(((AE103-((EU103*1.2)))*AV103*I103),2)*BS103),2)*AT103)/100),2))</f>
        <v>79.58</v>
      </c>
      <c r="Y103" s="2">
        <f>(ROUND((((S103+ROUND((ROUND((((EU103*1.2))*AV103*I103),2)*BS103),2))*AU103)/100),2)+ROUND(((ROUND((ROUND(((AE103-((EU103*1.2)))*AV103*I103),2)*BS103),2)*AU103)/100),2))</f>
        <v>40.67</v>
      </c>
      <c r="Z103" s="2"/>
      <c r="AA103" s="2">
        <v>55929113</v>
      </c>
      <c r="AB103" s="2">
        <f t="shared" si="102"/>
        <v>14.58</v>
      </c>
      <c r="AC103" s="2">
        <f>ROUND(((ES103*1)),6)</f>
        <v>0</v>
      </c>
      <c r="AD103" s="2">
        <f>ROUND(((((ET103*1.2))-((EU103*1.2)))+AE103),6)</f>
        <v>0.6</v>
      </c>
      <c r="AE103" s="2">
        <f t="shared" ref="AE103:AF106" si="122">ROUND(((EU103*1.2)),6)</f>
        <v>9.6000000000000002E-2</v>
      </c>
      <c r="AF103" s="2">
        <f t="shared" si="122"/>
        <v>13.98</v>
      </c>
      <c r="AG103" s="2">
        <f t="shared" si="103"/>
        <v>0</v>
      </c>
      <c r="AH103" s="2">
        <f t="shared" ref="AH103:AI106" si="123">((EW103*1.2))</f>
        <v>1.236</v>
      </c>
      <c r="AI103" s="2">
        <f t="shared" si="123"/>
        <v>0</v>
      </c>
      <c r="AJ103" s="2">
        <f t="shared" si="104"/>
        <v>0</v>
      </c>
      <c r="AK103" s="2">
        <v>12.15</v>
      </c>
      <c r="AL103" s="2">
        <v>0</v>
      </c>
      <c r="AM103" s="2">
        <v>0.5</v>
      </c>
      <c r="AN103" s="2">
        <v>0.08</v>
      </c>
      <c r="AO103" s="2">
        <v>11.65</v>
      </c>
      <c r="AP103" s="2">
        <v>0</v>
      </c>
      <c r="AQ103" s="2">
        <v>1.03</v>
      </c>
      <c r="AR103" s="2">
        <v>0</v>
      </c>
      <c r="AS103" s="2">
        <v>0</v>
      </c>
      <c r="AT103" s="2">
        <v>90</v>
      </c>
      <c r="AU103" s="2">
        <v>46</v>
      </c>
      <c r="AV103" s="2">
        <v>1.0469999999999999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2</v>
      </c>
      <c r="BJ103" s="2" t="s">
        <v>41</v>
      </c>
      <c r="BK103" s="2"/>
      <c r="BL103" s="2"/>
      <c r="BM103" s="2">
        <v>72</v>
      </c>
      <c r="BN103" s="2">
        <v>0</v>
      </c>
      <c r="BO103" s="2" t="s">
        <v>39</v>
      </c>
      <c r="BP103" s="2">
        <v>1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90</v>
      </c>
      <c r="CA103" s="2">
        <v>46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1332</v>
      </c>
      <c r="CO103" s="2">
        <v>0</v>
      </c>
      <c r="CP103" s="2">
        <f t="shared" si="105"/>
        <v>91.589999999999989</v>
      </c>
      <c r="CQ103" s="2">
        <f t="shared" si="106"/>
        <v>0</v>
      </c>
      <c r="CR103" s="2">
        <f>(ROUND((ROUND((((ET103*1.2))*AV103*1),2)*BB103),2)+ROUND((ROUND(((AE103-((EU103*1.2)))*AV103*1),2)*BS103),2))</f>
        <v>0.63</v>
      </c>
      <c r="CS103" s="2">
        <f>(ROUND((ROUND((((EU103*1.2))*AV103*1),2)*BS103),2)+ROUND((ROUND(((AE103-((EU103*1.2)))*AV103*1),2)*BS103),2))</f>
        <v>0.1</v>
      </c>
      <c r="CT103" s="2">
        <f t="shared" si="107"/>
        <v>14.64</v>
      </c>
      <c r="CU103" s="2">
        <f t="shared" si="108"/>
        <v>0</v>
      </c>
      <c r="CV103" s="2">
        <f t="shared" si="109"/>
        <v>1.2940919999999998</v>
      </c>
      <c r="CW103" s="2">
        <f t="shared" si="110"/>
        <v>0</v>
      </c>
      <c r="CX103" s="2">
        <f t="shared" si="111"/>
        <v>0</v>
      </c>
      <c r="CY103" s="2">
        <f>(ROUND((((S103+ROUND((ROUND((((EU103*1.2))*AV103*1),2)*BS103),2))*AT103)/100),2)+ROUND(((ROUND((ROUND(((AE103-((EU103*1.2)))*AV103*1),2)*BS103),2)*AT103)/100),2))</f>
        <v>79.13</v>
      </c>
      <c r="CZ103" s="2">
        <f>(ROUND((((S103+ROUND((ROUND((((EU103*1.2))*AV103*1),2)*BS103),2))*AU103)/100),2)+ROUND(((ROUND((ROUND(((AE103-((EU103*1.2)))*AV103*1),2)*BS103),2)*AU103)/100),2))</f>
        <v>40.44</v>
      </c>
      <c r="DA103" s="2"/>
      <c r="DB103" s="2">
        <v>65</v>
      </c>
      <c r="DC103" s="2" t="s">
        <v>3</v>
      </c>
      <c r="DD103" s="2" t="s">
        <v>66</v>
      </c>
      <c r="DE103" s="2" t="s">
        <v>67</v>
      </c>
      <c r="DF103" s="2" t="s">
        <v>67</v>
      </c>
      <c r="DG103" s="2" t="s">
        <v>67</v>
      </c>
      <c r="DH103" s="2" t="s">
        <v>3</v>
      </c>
      <c r="DI103" s="2" t="s">
        <v>67</v>
      </c>
      <c r="DJ103" s="2" t="s">
        <v>67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26</v>
      </c>
      <c r="DW103" s="2" t="s">
        <v>26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55393704</v>
      </c>
      <c r="EF103" s="2">
        <v>40</v>
      </c>
      <c r="EG103" s="2" t="s">
        <v>30</v>
      </c>
      <c r="EH103" s="2">
        <v>0</v>
      </c>
      <c r="EI103" s="2" t="s">
        <v>3</v>
      </c>
      <c r="EJ103" s="2">
        <v>2</v>
      </c>
      <c r="EK103" s="2">
        <v>72</v>
      </c>
      <c r="EL103" s="2" t="s">
        <v>42</v>
      </c>
      <c r="EM103" s="2" t="s">
        <v>43</v>
      </c>
      <c r="EN103" s="2"/>
      <c r="EO103" s="2" t="s">
        <v>71</v>
      </c>
      <c r="EP103" s="2"/>
      <c r="EQ103" s="2">
        <v>0</v>
      </c>
      <c r="ER103" s="2">
        <v>12.15</v>
      </c>
      <c r="ES103" s="2">
        <v>0</v>
      </c>
      <c r="ET103" s="2">
        <v>0.5</v>
      </c>
      <c r="EU103" s="2">
        <v>0.08</v>
      </c>
      <c r="EV103" s="2">
        <v>11.65</v>
      </c>
      <c r="EW103" s="2">
        <v>1.03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90</v>
      </c>
      <c r="FY103" s="2">
        <v>46</v>
      </c>
      <c r="FZ103" s="2"/>
      <c r="GA103" s="2" t="s">
        <v>3</v>
      </c>
      <c r="GB103" s="2"/>
      <c r="GC103" s="2"/>
      <c r="GD103" s="2">
        <v>1</v>
      </c>
      <c r="GE103" s="2"/>
      <c r="GF103" s="2">
        <v>-920792427</v>
      </c>
      <c r="GG103" s="2">
        <v>2</v>
      </c>
      <c r="GH103" s="2">
        <v>1</v>
      </c>
      <c r="GI103" s="2">
        <v>2</v>
      </c>
      <c r="GJ103" s="2">
        <v>0</v>
      </c>
      <c r="GK103" s="2">
        <v>0</v>
      </c>
      <c r="GL103" s="2">
        <f t="shared" si="112"/>
        <v>0</v>
      </c>
      <c r="GM103" s="2">
        <f t="shared" si="113"/>
        <v>211.84</v>
      </c>
      <c r="GN103" s="2">
        <f t="shared" si="114"/>
        <v>0</v>
      </c>
      <c r="GO103" s="2">
        <f t="shared" si="115"/>
        <v>211.84</v>
      </c>
      <c r="GP103" s="2">
        <f t="shared" si="116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117"/>
        <v>0</v>
      </c>
      <c r="GW103" s="2">
        <v>1</v>
      </c>
      <c r="GX103" s="2">
        <f t="shared" si="118"/>
        <v>0</v>
      </c>
      <c r="GY103" s="2"/>
      <c r="GZ103" s="2"/>
      <c r="HA103" s="2">
        <v>0</v>
      </c>
      <c r="HB103" s="2">
        <v>0</v>
      </c>
      <c r="HC103" s="2">
        <f t="shared" si="119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C104" s="3">
        <f>ROW(SmtRes!A202)</f>
        <v>202</v>
      </c>
      <c r="D104" s="3">
        <f>ROW(EtalonRes!A260)</f>
        <v>260</v>
      </c>
      <c r="E104" s="3" t="s">
        <v>180</v>
      </c>
      <c r="F104" s="3" t="s">
        <v>39</v>
      </c>
      <c r="G104" s="3" t="s">
        <v>181</v>
      </c>
      <c r="H104" s="3" t="s">
        <v>26</v>
      </c>
      <c r="I104" s="3">
        <v>6</v>
      </c>
      <c r="J104" s="3">
        <v>0</v>
      </c>
      <c r="K104" s="3">
        <v>6</v>
      </c>
      <c r="O104" s="3">
        <f t="shared" si="95"/>
        <v>5012.83</v>
      </c>
      <c r="P104" s="3">
        <f t="shared" si="96"/>
        <v>0</v>
      </c>
      <c r="Q104" s="3">
        <f>(ROUND((ROUND((((ET104*1.2))*AV104*I104),2)*BB104),2)+ROUND((ROUND(((AE104-((EU104*1.2)))*AV104*I104),2)*BS104),2))</f>
        <v>64.17</v>
      </c>
      <c r="R104" s="3">
        <f>(ROUND((ROUND((((EU104*1.2))*AV104*I104),2)*BS104),2)+ROUND((ROUND(((AE104-((EU104*1.2)))*AV104*I104),2)*BS104),2))</f>
        <v>33.81</v>
      </c>
      <c r="S104" s="3">
        <f t="shared" si="97"/>
        <v>4948.66</v>
      </c>
      <c r="T104" s="3">
        <f t="shared" si="98"/>
        <v>0</v>
      </c>
      <c r="U104" s="3">
        <f t="shared" si="99"/>
        <v>7.7645519999999983</v>
      </c>
      <c r="V104" s="3">
        <f t="shared" si="100"/>
        <v>0</v>
      </c>
      <c r="W104" s="3">
        <f t="shared" si="101"/>
        <v>0</v>
      </c>
      <c r="X104" s="3">
        <f>(ROUND((((S104+ROUND((ROUND((((EU104*1.2))*AV104*I104),2)*BS104),2))*AT104)/100),2)+ROUND(((ROUND((ROUND(((AE104-((EU104*1.2)))*AV104*I104),2)*BS104),2)*AT104)/100),2))</f>
        <v>4484.22</v>
      </c>
      <c r="Y104" s="3">
        <f>(ROUND((((S104+ROUND((ROUND((((EU104*1.2))*AV104*I104),2)*BS104),2))*AU104)/100),2)+ROUND(((ROUND((ROUND(((AE104-((EU104*1.2)))*AV104*I104),2)*BS104),2)*AU104)/100),2))</f>
        <v>2291.94</v>
      </c>
      <c r="AA104" s="3">
        <v>55929115</v>
      </c>
      <c r="AB104" s="3">
        <f t="shared" si="102"/>
        <v>14.58</v>
      </c>
      <c r="AC104" s="3">
        <f>ROUND(((ES104*1)),6)</f>
        <v>0</v>
      </c>
      <c r="AD104" s="3">
        <f>ROUND(((((ET104*1.2))-((EU104*1.2)))+AE104),6)</f>
        <v>0.6</v>
      </c>
      <c r="AE104" s="3">
        <f t="shared" si="122"/>
        <v>9.6000000000000002E-2</v>
      </c>
      <c r="AF104" s="3">
        <f t="shared" si="122"/>
        <v>13.98</v>
      </c>
      <c r="AG104" s="3">
        <f t="shared" si="103"/>
        <v>0</v>
      </c>
      <c r="AH104" s="3">
        <f t="shared" si="123"/>
        <v>1.236</v>
      </c>
      <c r="AI104" s="3">
        <f t="shared" si="123"/>
        <v>0</v>
      </c>
      <c r="AJ104" s="3">
        <f t="shared" si="104"/>
        <v>0</v>
      </c>
      <c r="AK104" s="3">
        <v>12.15</v>
      </c>
      <c r="AL104" s="3">
        <v>0</v>
      </c>
      <c r="AM104" s="3">
        <v>0.5</v>
      </c>
      <c r="AN104" s="3">
        <v>0.08</v>
      </c>
      <c r="AO104" s="3">
        <v>11.65</v>
      </c>
      <c r="AP104" s="3">
        <v>0</v>
      </c>
      <c r="AQ104" s="3">
        <v>1.03</v>
      </c>
      <c r="AR104" s="3">
        <v>0</v>
      </c>
      <c r="AS104" s="3">
        <v>0</v>
      </c>
      <c r="AT104" s="3">
        <v>90</v>
      </c>
      <c r="AU104" s="3">
        <v>46</v>
      </c>
      <c r="AV104" s="3">
        <v>1.0469999999999999</v>
      </c>
      <c r="AW104" s="3">
        <v>1</v>
      </c>
      <c r="AZ104" s="3">
        <v>1</v>
      </c>
      <c r="BA104" s="3">
        <v>56.35</v>
      </c>
      <c r="BB104" s="3">
        <v>17.02</v>
      </c>
      <c r="BC104" s="3">
        <v>1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0</v>
      </c>
      <c r="BI104" s="3">
        <v>2</v>
      </c>
      <c r="BJ104" s="3" t="s">
        <v>41</v>
      </c>
      <c r="BM104" s="3">
        <v>72</v>
      </c>
      <c r="BN104" s="3">
        <v>0</v>
      </c>
      <c r="BO104" s="3" t="s">
        <v>39</v>
      </c>
      <c r="BP104" s="3">
        <v>1</v>
      </c>
      <c r="BQ104" s="3">
        <v>40</v>
      </c>
      <c r="BR104" s="3">
        <v>0</v>
      </c>
      <c r="BS104" s="3">
        <v>56.35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90</v>
      </c>
      <c r="CA104" s="3">
        <v>46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1332</v>
      </c>
      <c r="CO104" s="3">
        <v>0</v>
      </c>
      <c r="CP104" s="3">
        <f t="shared" si="105"/>
        <v>5012.83</v>
      </c>
      <c r="CQ104" s="3">
        <f t="shared" si="106"/>
        <v>0</v>
      </c>
      <c r="CR104" s="3">
        <f>(ROUND((ROUND((((ET104*1.2))*AV104*1),2)*BB104),2)+ROUND((ROUND(((AE104-((EU104*1.2)))*AV104*1),2)*BS104),2))</f>
        <v>10.72</v>
      </c>
      <c r="CS104" s="3">
        <f>(ROUND((ROUND((((EU104*1.2))*AV104*1),2)*BS104),2)+ROUND((ROUND(((AE104-((EU104*1.2)))*AV104*1),2)*BS104),2))</f>
        <v>5.64</v>
      </c>
      <c r="CT104" s="3">
        <f t="shared" si="107"/>
        <v>824.96</v>
      </c>
      <c r="CU104" s="3">
        <f t="shared" si="108"/>
        <v>0</v>
      </c>
      <c r="CV104" s="3">
        <f t="shared" si="109"/>
        <v>1.2940919999999998</v>
      </c>
      <c r="CW104" s="3">
        <f t="shared" si="110"/>
        <v>0</v>
      </c>
      <c r="CX104" s="3">
        <f t="shared" si="111"/>
        <v>0</v>
      </c>
      <c r="CY104" s="3">
        <f>(ROUND((((S104+ROUND((ROUND((((EU104*1.2))*AV104*1),2)*BS104),2))*AT104)/100),2)+ROUND(((ROUND((ROUND(((AE104-((EU104*1.2)))*AV104*1),2)*BS104),2)*AT104)/100),2))</f>
        <v>4458.87</v>
      </c>
      <c r="CZ104" s="3">
        <f>(ROUND((((S104+ROUND((ROUND((((EU104*1.2))*AV104*1),2)*BS104),2))*AU104)/100),2)+ROUND(((ROUND((ROUND(((AE104-((EU104*1.2)))*AV104*1),2)*BS104),2)*AU104)/100),2))</f>
        <v>2278.98</v>
      </c>
      <c r="DB104" s="3">
        <v>66</v>
      </c>
      <c r="DC104" s="3" t="s">
        <v>3</v>
      </c>
      <c r="DD104" s="3" t="s">
        <v>66</v>
      </c>
      <c r="DE104" s="3" t="s">
        <v>67</v>
      </c>
      <c r="DF104" s="3" t="s">
        <v>67</v>
      </c>
      <c r="DG104" s="3" t="s">
        <v>67</v>
      </c>
      <c r="DH104" s="3" t="s">
        <v>3</v>
      </c>
      <c r="DI104" s="3" t="s">
        <v>67</v>
      </c>
      <c r="DJ104" s="3" t="s">
        <v>67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26</v>
      </c>
      <c r="DW104" s="3" t="s">
        <v>26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55393704</v>
      </c>
      <c r="EF104" s="3">
        <v>40</v>
      </c>
      <c r="EG104" s="3" t="s">
        <v>30</v>
      </c>
      <c r="EH104" s="3">
        <v>0</v>
      </c>
      <c r="EI104" s="3" t="s">
        <v>3</v>
      </c>
      <c r="EJ104" s="3">
        <v>2</v>
      </c>
      <c r="EK104" s="3">
        <v>72</v>
      </c>
      <c r="EL104" s="3" t="s">
        <v>42</v>
      </c>
      <c r="EM104" s="3" t="s">
        <v>43</v>
      </c>
      <c r="EO104" s="3" t="s">
        <v>71</v>
      </c>
      <c r="EQ104" s="3">
        <v>0</v>
      </c>
      <c r="ER104" s="3">
        <v>12.15</v>
      </c>
      <c r="ES104" s="3">
        <v>0</v>
      </c>
      <c r="ET104" s="3">
        <v>0.5</v>
      </c>
      <c r="EU104" s="3">
        <v>0.08</v>
      </c>
      <c r="EV104" s="3">
        <v>11.65</v>
      </c>
      <c r="EW104" s="3">
        <v>1.03</v>
      </c>
      <c r="EX104" s="3">
        <v>0</v>
      </c>
      <c r="EY104" s="3">
        <v>0</v>
      </c>
      <c r="FQ104" s="3">
        <v>0</v>
      </c>
      <c r="FR104" s="3">
        <v>0</v>
      </c>
      <c r="FS104" s="3">
        <v>0</v>
      </c>
      <c r="FX104" s="3">
        <v>90</v>
      </c>
      <c r="FY104" s="3">
        <v>46</v>
      </c>
      <c r="GA104" s="3" t="s">
        <v>3</v>
      </c>
      <c r="GD104" s="3">
        <v>1</v>
      </c>
      <c r="GF104" s="3">
        <v>-920792427</v>
      </c>
      <c r="GG104" s="3">
        <v>2</v>
      </c>
      <c r="GH104" s="3">
        <v>1</v>
      </c>
      <c r="GI104" s="3">
        <v>2</v>
      </c>
      <c r="GJ104" s="3">
        <v>0</v>
      </c>
      <c r="GK104" s="3">
        <v>0</v>
      </c>
      <c r="GL104" s="3">
        <f t="shared" si="112"/>
        <v>0</v>
      </c>
      <c r="GM104" s="3">
        <f t="shared" si="113"/>
        <v>11788.99</v>
      </c>
      <c r="GN104" s="3">
        <f t="shared" si="114"/>
        <v>0</v>
      </c>
      <c r="GO104" s="3">
        <f t="shared" si="115"/>
        <v>11788.99</v>
      </c>
      <c r="GP104" s="3">
        <f t="shared" si="116"/>
        <v>0</v>
      </c>
      <c r="GR104" s="3">
        <v>0</v>
      </c>
      <c r="GS104" s="3">
        <v>3</v>
      </c>
      <c r="GT104" s="3">
        <v>0</v>
      </c>
      <c r="GU104" s="3" t="s">
        <v>3</v>
      </c>
      <c r="GV104" s="3">
        <f t="shared" si="117"/>
        <v>0</v>
      </c>
      <c r="GW104" s="3">
        <v>1</v>
      </c>
      <c r="GX104" s="3">
        <f t="shared" si="118"/>
        <v>0</v>
      </c>
      <c r="HA104" s="3">
        <v>0</v>
      </c>
      <c r="HB104" s="3">
        <v>0</v>
      </c>
      <c r="HC104" s="3">
        <f t="shared" si="119"/>
        <v>0</v>
      </c>
      <c r="HE104" s="3" t="s">
        <v>3</v>
      </c>
      <c r="HF104" s="3" t="s">
        <v>3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>
        <f>ROW(SmtRes!A217)</f>
        <v>217</v>
      </c>
      <c r="D105" s="2">
        <f>ROW(EtalonRes!A276)</f>
        <v>276</v>
      </c>
      <c r="E105" s="2" t="s">
        <v>3</v>
      </c>
      <c r="F105" s="2" t="s">
        <v>35</v>
      </c>
      <c r="G105" s="2" t="s">
        <v>182</v>
      </c>
      <c r="H105" s="2" t="s">
        <v>26</v>
      </c>
      <c r="I105" s="2">
        <v>6</v>
      </c>
      <c r="J105" s="2">
        <v>0</v>
      </c>
      <c r="K105" s="2">
        <v>6</v>
      </c>
      <c r="L105" s="2"/>
      <c r="M105" s="2"/>
      <c r="N105" s="2"/>
      <c r="O105" s="2">
        <f t="shared" si="95"/>
        <v>1700.38</v>
      </c>
      <c r="P105" s="2">
        <f t="shared" si="96"/>
        <v>334.8</v>
      </c>
      <c r="Q105" s="2">
        <f>(ROUND((ROUND((((ET105*1.2))*AV105*I105),2)*BB105),2)+ROUND((ROUND(((AE105-((EU105*1.2)))*AV105*I105),2)*BS105),2))</f>
        <v>346.24</v>
      </c>
      <c r="R105" s="2">
        <f>(ROUND((ROUND((((EU105*1.2))*AV105*I105),2)*BS105),2)+ROUND((ROUND(((AE105-((EU105*1.2)))*AV105*I105),2)*BS105),2))</f>
        <v>38.07</v>
      </c>
      <c r="S105" s="2">
        <f t="shared" si="97"/>
        <v>1019.34</v>
      </c>
      <c r="T105" s="2">
        <f t="shared" si="98"/>
        <v>0</v>
      </c>
      <c r="U105" s="2">
        <f t="shared" si="99"/>
        <v>70.107119999999995</v>
      </c>
      <c r="V105" s="2">
        <f t="shared" si="100"/>
        <v>0</v>
      </c>
      <c r="W105" s="2">
        <f t="shared" si="101"/>
        <v>0</v>
      </c>
      <c r="X105" s="2">
        <f>(ROUND((((S105+ROUND((ROUND((((EU105*1.2))*AV105*I105),2)*BS105),2))*AT105)/100),2)+ROUND(((ROUND((ROUND(((AE105-((EU105*1.2)))*AV105*I105),2)*BS105),2)*AT105)/100),2))</f>
        <v>951.67</v>
      </c>
      <c r="Y105" s="2">
        <f>(ROUND((((S105+ROUND((ROUND((((EU105*1.2))*AV105*I105),2)*BS105),2))*AU105)/100),2)+ROUND(((ROUND((ROUND(((AE105-((EU105*1.2)))*AV105*I105),2)*BS105),2)*AU105)/100),2))</f>
        <v>486.41</v>
      </c>
      <c r="Z105" s="2"/>
      <c r="AA105" s="2">
        <v>-1</v>
      </c>
      <c r="AB105" s="2">
        <f t="shared" si="102"/>
        <v>273.18</v>
      </c>
      <c r="AC105" s="2">
        <f>ROUND(((ES105*1)),6)</f>
        <v>55.8</v>
      </c>
      <c r="AD105" s="2">
        <f>ROUND(((((ET105*1.2))-((EU105*1.2)))+AE105),6)</f>
        <v>55.116</v>
      </c>
      <c r="AE105" s="2">
        <f t="shared" si="122"/>
        <v>6.06</v>
      </c>
      <c r="AF105" s="2">
        <f t="shared" si="122"/>
        <v>162.26400000000001</v>
      </c>
      <c r="AG105" s="2">
        <f t="shared" si="103"/>
        <v>0</v>
      </c>
      <c r="AH105" s="2">
        <f t="shared" si="123"/>
        <v>11.16</v>
      </c>
      <c r="AI105" s="2">
        <f t="shared" si="123"/>
        <v>0</v>
      </c>
      <c r="AJ105" s="2">
        <f t="shared" si="104"/>
        <v>0</v>
      </c>
      <c r="AK105" s="2">
        <v>236.95</v>
      </c>
      <c r="AL105" s="2">
        <v>55.8</v>
      </c>
      <c r="AM105" s="2">
        <v>45.93</v>
      </c>
      <c r="AN105" s="2">
        <v>5.05</v>
      </c>
      <c r="AO105" s="2">
        <v>135.22</v>
      </c>
      <c r="AP105" s="2">
        <v>0</v>
      </c>
      <c r="AQ105" s="2">
        <v>9.3000000000000007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37</v>
      </c>
      <c r="BK105" s="2"/>
      <c r="BL105" s="2"/>
      <c r="BM105" s="2">
        <v>68</v>
      </c>
      <c r="BN105" s="2">
        <v>0</v>
      </c>
      <c r="BO105" s="2" t="s">
        <v>35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1332</v>
      </c>
      <c r="CO105" s="2">
        <v>0</v>
      </c>
      <c r="CP105" s="2">
        <f t="shared" si="105"/>
        <v>1700.38</v>
      </c>
      <c r="CQ105" s="2">
        <f t="shared" si="106"/>
        <v>55.8</v>
      </c>
      <c r="CR105" s="2">
        <f>(ROUND((ROUND((((ET105*1.2))*AV105*1),2)*BB105),2)+ROUND((ROUND(((AE105-((EU105*1.2)))*AV105*1),2)*BS105),2))</f>
        <v>57.71</v>
      </c>
      <c r="CS105" s="2">
        <f>(ROUND((ROUND((((EU105*1.2))*AV105*1),2)*BS105),2)+ROUND((ROUND(((AE105-((EU105*1.2)))*AV105*1),2)*BS105),2))</f>
        <v>6.34</v>
      </c>
      <c r="CT105" s="2">
        <f t="shared" si="107"/>
        <v>169.89</v>
      </c>
      <c r="CU105" s="2">
        <f t="shared" si="108"/>
        <v>0</v>
      </c>
      <c r="CV105" s="2">
        <f t="shared" si="109"/>
        <v>11.684519999999999</v>
      </c>
      <c r="CW105" s="2">
        <f t="shared" si="110"/>
        <v>0</v>
      </c>
      <c r="CX105" s="2">
        <f t="shared" si="111"/>
        <v>0</v>
      </c>
      <c r="CY105" s="2">
        <f>(ROUND((((S105+ROUND((ROUND((((EU105*1.2))*AV105*1),2)*BS105),2))*AT105)/100),2)+ROUND(((ROUND((ROUND(((AE105-((EU105*1.2)))*AV105*1),2)*BS105),2)*AT105)/100),2))</f>
        <v>923.11</v>
      </c>
      <c r="CZ105" s="2">
        <f>(ROUND((((S105+ROUND((ROUND((((EU105*1.2))*AV105*1),2)*BS105),2))*AU105)/100),2)+ROUND(((ROUND((ROUND(((AE105-((EU105*1.2)))*AV105*1),2)*BS105),2)*AU105)/100),2))</f>
        <v>471.81</v>
      </c>
      <c r="DA105" s="2"/>
      <c r="DB105" s="2">
        <v>67</v>
      </c>
      <c r="DC105" s="2" t="s">
        <v>3</v>
      </c>
      <c r="DD105" s="2" t="s">
        <v>66</v>
      </c>
      <c r="DE105" s="2" t="s">
        <v>67</v>
      </c>
      <c r="DF105" s="2" t="s">
        <v>67</v>
      </c>
      <c r="DG105" s="2" t="s">
        <v>67</v>
      </c>
      <c r="DH105" s="2" t="s">
        <v>3</v>
      </c>
      <c r="DI105" s="2" t="s">
        <v>67</v>
      </c>
      <c r="DJ105" s="2" t="s">
        <v>67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26</v>
      </c>
      <c r="DW105" s="2" t="s">
        <v>26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55393700</v>
      </c>
      <c r="EF105" s="2">
        <v>40</v>
      </c>
      <c r="EG105" s="2" t="s">
        <v>30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31</v>
      </c>
      <c r="EM105" s="2" t="s">
        <v>32</v>
      </c>
      <c r="EN105" s="2"/>
      <c r="EO105" s="2" t="s">
        <v>71</v>
      </c>
      <c r="EP105" s="2"/>
      <c r="EQ105" s="2">
        <v>1024</v>
      </c>
      <c r="ER105" s="2">
        <v>236.95</v>
      </c>
      <c r="ES105" s="2">
        <v>55.8</v>
      </c>
      <c r="ET105" s="2">
        <v>45.93</v>
      </c>
      <c r="EU105" s="2">
        <v>5.05</v>
      </c>
      <c r="EV105" s="2">
        <v>135.22</v>
      </c>
      <c r="EW105" s="2">
        <v>9.3000000000000007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1573787508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112"/>
        <v>0</v>
      </c>
      <c r="GM105" s="2">
        <f t="shared" si="113"/>
        <v>3138.46</v>
      </c>
      <c r="GN105" s="2">
        <f t="shared" si="114"/>
        <v>0</v>
      </c>
      <c r="GO105" s="2">
        <f t="shared" si="115"/>
        <v>3138.46</v>
      </c>
      <c r="GP105" s="2">
        <f t="shared" si="116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17"/>
        <v>0</v>
      </c>
      <c r="GW105" s="2">
        <v>1</v>
      </c>
      <c r="GX105" s="2">
        <f t="shared" si="118"/>
        <v>0</v>
      </c>
      <c r="GY105" s="2"/>
      <c r="GZ105" s="2"/>
      <c r="HA105" s="2">
        <v>0</v>
      </c>
      <c r="HB105" s="2">
        <v>0</v>
      </c>
      <c r="HC105" s="2">
        <f t="shared" si="119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C106" s="3">
        <f>ROW(SmtRes!A232)</f>
        <v>232</v>
      </c>
      <c r="D106" s="3">
        <f>ROW(EtalonRes!A292)</f>
        <v>292</v>
      </c>
      <c r="E106" s="3" t="s">
        <v>3</v>
      </c>
      <c r="F106" s="3" t="s">
        <v>35</v>
      </c>
      <c r="G106" s="3" t="s">
        <v>182</v>
      </c>
      <c r="H106" s="3" t="s">
        <v>26</v>
      </c>
      <c r="I106" s="3">
        <v>6</v>
      </c>
      <c r="J106" s="3">
        <v>0</v>
      </c>
      <c r="K106" s="3">
        <v>6</v>
      </c>
      <c r="O106" s="3">
        <f t="shared" si="95"/>
        <v>66553.8</v>
      </c>
      <c r="P106" s="3">
        <f t="shared" si="96"/>
        <v>3518.75</v>
      </c>
      <c r="Q106" s="3">
        <f>(ROUND((ROUND((((ET106*1.2))*AV106*I106),2)*BB106),2)+ROUND((ROUND(((AE106-((EU106*1.2)))*AV106*I106),2)*BS106),2))</f>
        <v>5595.24</v>
      </c>
      <c r="R106" s="3">
        <f>(ROUND((ROUND((((EU106*1.2))*AV106*I106),2)*BS106),2)+ROUND((ROUND(((AE106-((EU106*1.2)))*AV106*I106),2)*BS106),2))</f>
        <v>2145.2399999999998</v>
      </c>
      <c r="S106" s="3">
        <f t="shared" si="97"/>
        <v>57439.81</v>
      </c>
      <c r="T106" s="3">
        <f t="shared" si="98"/>
        <v>0</v>
      </c>
      <c r="U106" s="3">
        <f t="shared" si="99"/>
        <v>70.107119999999995</v>
      </c>
      <c r="V106" s="3">
        <f t="shared" si="100"/>
        <v>0</v>
      </c>
      <c r="W106" s="3">
        <f t="shared" si="101"/>
        <v>0</v>
      </c>
      <c r="X106" s="3">
        <f>(ROUND((((S106+ROUND((ROUND((((EU106*1.2))*AV106*I106),2)*BS106),2))*AT106)/100),2)+ROUND(((ROUND((ROUND(((AE106-((EU106*1.2)))*AV106*I106),2)*BS106),2)*AT106)/100),2))</f>
        <v>53626.55</v>
      </c>
      <c r="Y106" s="3">
        <f>(ROUND((((S106+ROUND((ROUND((((EU106*1.2))*AV106*I106),2)*BS106),2))*AU106)/100),2)+ROUND(((ROUND((ROUND(((AE106-((EU106*1.2)))*AV106*I106),2)*BS106),2)*AU106)/100),2))</f>
        <v>27409.119999999999</v>
      </c>
      <c r="AA106" s="3">
        <v>-1</v>
      </c>
      <c r="AB106" s="3">
        <f t="shared" si="102"/>
        <v>273.18</v>
      </c>
      <c r="AC106" s="3">
        <f>ROUND(((ES106*1)),6)</f>
        <v>55.8</v>
      </c>
      <c r="AD106" s="3">
        <f>ROUND(((((ET106*1.2))-((EU106*1.2)))+AE106),6)</f>
        <v>55.116</v>
      </c>
      <c r="AE106" s="3">
        <f t="shared" si="122"/>
        <v>6.06</v>
      </c>
      <c r="AF106" s="3">
        <f t="shared" si="122"/>
        <v>162.26400000000001</v>
      </c>
      <c r="AG106" s="3">
        <f t="shared" si="103"/>
        <v>0</v>
      </c>
      <c r="AH106" s="3">
        <f t="shared" si="123"/>
        <v>11.16</v>
      </c>
      <c r="AI106" s="3">
        <f t="shared" si="123"/>
        <v>0</v>
      </c>
      <c r="AJ106" s="3">
        <f t="shared" si="104"/>
        <v>0</v>
      </c>
      <c r="AK106" s="3">
        <v>236.95</v>
      </c>
      <c r="AL106" s="3">
        <v>55.8</v>
      </c>
      <c r="AM106" s="3">
        <v>45.93</v>
      </c>
      <c r="AN106" s="3">
        <v>5.05</v>
      </c>
      <c r="AO106" s="3">
        <v>135.22</v>
      </c>
      <c r="AP106" s="3">
        <v>0</v>
      </c>
      <c r="AQ106" s="3">
        <v>9.3000000000000007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16.16</v>
      </c>
      <c r="BC106" s="3">
        <v>10.51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37</v>
      </c>
      <c r="BM106" s="3">
        <v>68</v>
      </c>
      <c r="BN106" s="3">
        <v>0</v>
      </c>
      <c r="BO106" s="3" t="s">
        <v>35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1332</v>
      </c>
      <c r="CO106" s="3">
        <v>0</v>
      </c>
      <c r="CP106" s="3">
        <f t="shared" si="105"/>
        <v>66553.8</v>
      </c>
      <c r="CQ106" s="3">
        <f t="shared" si="106"/>
        <v>586.46</v>
      </c>
      <c r="CR106" s="3">
        <f>(ROUND((ROUND((((ET106*1.2))*AV106*1),2)*BB106),2)+ROUND((ROUND(((AE106-((EU106*1.2)))*AV106*1),2)*BS106),2))</f>
        <v>932.59</v>
      </c>
      <c r="CS106" s="3">
        <f>(ROUND((ROUND((((EU106*1.2))*AV106*1),2)*BS106),2)+ROUND((ROUND(((AE106-((EU106*1.2)))*AV106*1),2)*BS106),2))</f>
        <v>357.26</v>
      </c>
      <c r="CT106" s="3">
        <f t="shared" si="107"/>
        <v>9573.2999999999993</v>
      </c>
      <c r="CU106" s="3">
        <f t="shared" si="108"/>
        <v>0</v>
      </c>
      <c r="CV106" s="3">
        <f t="shared" si="109"/>
        <v>11.684519999999999</v>
      </c>
      <c r="CW106" s="3">
        <f t="shared" si="110"/>
        <v>0</v>
      </c>
      <c r="CX106" s="3">
        <f t="shared" si="111"/>
        <v>0</v>
      </c>
      <c r="CY106" s="3">
        <f>(ROUND((((S106+ROUND((ROUND((((EU106*1.2))*AV106*1),2)*BS106),2))*AT106)/100),2)+ROUND(((ROUND((ROUND(((AE106-((EU106*1.2)))*AV106*1),2)*BS106),2)*AT106)/100),2))</f>
        <v>52017.36</v>
      </c>
      <c r="CZ106" s="3">
        <f>(ROUND((((S106+ROUND((ROUND((((EU106*1.2))*AV106*1),2)*BS106),2))*AU106)/100),2)+ROUND(((ROUND((ROUND(((AE106-((EU106*1.2)))*AV106*1),2)*BS106),2)*AU106)/100),2))</f>
        <v>26586.65</v>
      </c>
      <c r="DB106" s="3">
        <v>68</v>
      </c>
      <c r="DC106" s="3" t="s">
        <v>3</v>
      </c>
      <c r="DD106" s="3" t="s">
        <v>66</v>
      </c>
      <c r="DE106" s="3" t="s">
        <v>67</v>
      </c>
      <c r="DF106" s="3" t="s">
        <v>67</v>
      </c>
      <c r="DG106" s="3" t="s">
        <v>67</v>
      </c>
      <c r="DH106" s="3" t="s">
        <v>3</v>
      </c>
      <c r="DI106" s="3" t="s">
        <v>67</v>
      </c>
      <c r="DJ106" s="3" t="s">
        <v>67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26</v>
      </c>
      <c r="DW106" s="3" t="s">
        <v>26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55393700</v>
      </c>
      <c r="EF106" s="3">
        <v>40</v>
      </c>
      <c r="EG106" s="3" t="s">
        <v>30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31</v>
      </c>
      <c r="EM106" s="3" t="s">
        <v>32</v>
      </c>
      <c r="EO106" s="3" t="s">
        <v>71</v>
      </c>
      <c r="EQ106" s="3">
        <v>1024</v>
      </c>
      <c r="ER106" s="3">
        <v>236.95</v>
      </c>
      <c r="ES106" s="3">
        <v>55.8</v>
      </c>
      <c r="ET106" s="3">
        <v>45.93</v>
      </c>
      <c r="EU106" s="3">
        <v>5.05</v>
      </c>
      <c r="EV106" s="3">
        <v>135.22</v>
      </c>
      <c r="EW106" s="3">
        <v>9.3000000000000007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1573787508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12"/>
        <v>0</v>
      </c>
      <c r="GM106" s="3">
        <f t="shared" si="113"/>
        <v>147589.47</v>
      </c>
      <c r="GN106" s="3">
        <f t="shared" si="114"/>
        <v>0</v>
      </c>
      <c r="GO106" s="3">
        <f t="shared" si="115"/>
        <v>147589.47</v>
      </c>
      <c r="GP106" s="3">
        <f t="shared" si="116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17"/>
        <v>0</v>
      </c>
      <c r="GW106" s="3">
        <v>1</v>
      </c>
      <c r="GX106" s="3">
        <f t="shared" si="118"/>
        <v>0</v>
      </c>
      <c r="HA106" s="3">
        <v>0</v>
      </c>
      <c r="HB106" s="3">
        <v>0</v>
      </c>
      <c r="HC106" s="3">
        <f t="shared" si="119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18</v>
      </c>
      <c r="B107" s="2">
        <v>1</v>
      </c>
      <c r="C107" s="2">
        <v>210</v>
      </c>
      <c r="D107" s="2"/>
      <c r="E107" s="2" t="s">
        <v>3</v>
      </c>
      <c r="F107" s="2" t="s">
        <v>183</v>
      </c>
      <c r="G107" s="2" t="s">
        <v>184</v>
      </c>
      <c r="H107" s="2" t="s">
        <v>185</v>
      </c>
      <c r="I107" s="2">
        <f>I105*J107</f>
        <v>1.7999999999999998</v>
      </c>
      <c r="J107" s="2">
        <v>0.3</v>
      </c>
      <c r="K107" s="2">
        <v>0.3</v>
      </c>
      <c r="L107" s="2"/>
      <c r="M107" s="2"/>
      <c r="N107" s="2"/>
      <c r="O107" s="2">
        <f t="shared" si="95"/>
        <v>55.94</v>
      </c>
      <c r="P107" s="2">
        <f t="shared" si="96"/>
        <v>55.94</v>
      </c>
      <c r="Q107" s="2">
        <f t="shared" ref="Q107:Q112" si="124">(ROUND((ROUND(((ET107)*AV107*I107),2)*BB107),2)+ROUND((ROUND(((AE107-(EU107))*AV107*I107),2)*BS107),2))</f>
        <v>0</v>
      </c>
      <c r="R107" s="2">
        <f t="shared" ref="R107:R112" si="125">(ROUND((ROUND(((EU107)*AV107*I107),2)*BS107),2)+ROUND((ROUND(((AE107-(EU107))*AV107*I107),2)*BS107),2))</f>
        <v>0</v>
      </c>
      <c r="S107" s="2">
        <f t="shared" si="97"/>
        <v>0</v>
      </c>
      <c r="T107" s="2">
        <f t="shared" si="98"/>
        <v>0</v>
      </c>
      <c r="U107" s="2">
        <f t="shared" si="99"/>
        <v>0</v>
      </c>
      <c r="V107" s="2">
        <f t="shared" si="100"/>
        <v>0</v>
      </c>
      <c r="W107" s="2">
        <f t="shared" si="101"/>
        <v>0</v>
      </c>
      <c r="X107" s="2">
        <f t="shared" ref="X107:X112" si="126">(ROUND((((S107+ROUND((ROUND(((EU107)*AV107*I107),2)*BS107),2))*AT107)/100),2)+ROUND(((ROUND((ROUND(((AE107-(EU107))*AV107*I107),2)*BS107),2)*AT107)/100),2))</f>
        <v>0</v>
      </c>
      <c r="Y107" s="2">
        <f t="shared" ref="Y107:Y112" si="127">(ROUND((((S107+ROUND((ROUND(((EU107)*AV107*I107),2)*BS107),2))*AU107)/100),2)+ROUND(((ROUND((ROUND(((AE107-(EU107))*AV107*I107),2)*BS107),2)*AU107)/100),2))</f>
        <v>0</v>
      </c>
      <c r="Z107" s="2"/>
      <c r="AA107" s="2">
        <v>-1</v>
      </c>
      <c r="AB107" s="2">
        <f t="shared" si="102"/>
        <v>31.08</v>
      </c>
      <c r="AC107" s="2">
        <f t="shared" ref="AC107:AC112" si="128">ROUND((ES107),6)</f>
        <v>31.08</v>
      </c>
      <c r="AD107" s="2">
        <f t="shared" ref="AD107:AD112" si="129">ROUND((((ET107)-(EU107))+AE107),6)</f>
        <v>0</v>
      </c>
      <c r="AE107" s="2">
        <f t="shared" ref="AE107:AF112" si="130">ROUND((EU107),6)</f>
        <v>0</v>
      </c>
      <c r="AF107" s="2">
        <f t="shared" si="130"/>
        <v>0</v>
      </c>
      <c r="AG107" s="2">
        <f t="shared" si="103"/>
        <v>0</v>
      </c>
      <c r="AH107" s="2">
        <f t="shared" ref="AH107:AI112" si="131">(EW107)</f>
        <v>0</v>
      </c>
      <c r="AI107" s="2">
        <f t="shared" si="131"/>
        <v>0</v>
      </c>
      <c r="AJ107" s="2">
        <f t="shared" si="104"/>
        <v>0</v>
      </c>
      <c r="AK107" s="2">
        <v>31.08</v>
      </c>
      <c r="AL107" s="2">
        <v>31.08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90</v>
      </c>
      <c r="AU107" s="2">
        <v>46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2</v>
      </c>
      <c r="BJ107" s="2" t="s">
        <v>186</v>
      </c>
      <c r="BK107" s="2"/>
      <c r="BL107" s="2"/>
      <c r="BM107" s="2">
        <v>68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1334</v>
      </c>
      <c r="CO107" s="2">
        <v>0</v>
      </c>
      <c r="CP107" s="2">
        <f t="shared" si="105"/>
        <v>55.94</v>
      </c>
      <c r="CQ107" s="2">
        <f t="shared" si="106"/>
        <v>31.08</v>
      </c>
      <c r="CR107" s="2">
        <f t="shared" ref="CR107:CR112" si="132">(ROUND((ROUND(((ET107)*AV107*1),2)*BB107),2)+ROUND((ROUND(((AE107-(EU107))*AV107*1),2)*BS107),2))</f>
        <v>0</v>
      </c>
      <c r="CS107" s="2">
        <f t="shared" ref="CS107:CS112" si="133">(ROUND((ROUND(((EU107)*AV107*1),2)*BS107),2)+ROUND((ROUND(((AE107-(EU107))*AV107*1),2)*BS107),2))</f>
        <v>0</v>
      </c>
      <c r="CT107" s="2">
        <f t="shared" si="107"/>
        <v>0</v>
      </c>
      <c r="CU107" s="2">
        <f t="shared" si="108"/>
        <v>0</v>
      </c>
      <c r="CV107" s="2">
        <f t="shared" si="109"/>
        <v>0</v>
      </c>
      <c r="CW107" s="2">
        <f t="shared" si="110"/>
        <v>0</v>
      </c>
      <c r="CX107" s="2">
        <f t="shared" si="111"/>
        <v>0</v>
      </c>
      <c r="CY107" s="2">
        <f t="shared" ref="CY107:CY112" si="134">(ROUND((((S107+ROUND((ROUND(((EU107)*AV107*1),2)*BS107),2))*AT107)/100),2)+ROUND(((ROUND((ROUND(((AE107-(EU107))*AV107*1),2)*BS107),2)*AT107)/100),2))</f>
        <v>0</v>
      </c>
      <c r="CZ107" s="2">
        <f t="shared" ref="CZ107:CZ112" si="135"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1009</v>
      </c>
      <c r="DV107" s="2" t="s">
        <v>185</v>
      </c>
      <c r="DW107" s="2" t="s">
        <v>185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55393700</v>
      </c>
      <c r="EF107" s="2">
        <v>40</v>
      </c>
      <c r="EG107" s="2" t="s">
        <v>30</v>
      </c>
      <c r="EH107" s="2">
        <v>0</v>
      </c>
      <c r="EI107" s="2" t="s">
        <v>3</v>
      </c>
      <c r="EJ107" s="2">
        <v>2</v>
      </c>
      <c r="EK107" s="2">
        <v>68</v>
      </c>
      <c r="EL107" s="2" t="s">
        <v>31</v>
      </c>
      <c r="EM107" s="2" t="s">
        <v>32</v>
      </c>
      <c r="EN107" s="2"/>
      <c r="EO107" s="2" t="s">
        <v>71</v>
      </c>
      <c r="EP107" s="2"/>
      <c r="EQ107" s="2">
        <v>1024</v>
      </c>
      <c r="ER107" s="2">
        <v>31.08</v>
      </c>
      <c r="ES107" s="2">
        <v>31.08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3</v>
      </c>
      <c r="GB107" s="2"/>
      <c r="GC107" s="2"/>
      <c r="GD107" s="2">
        <v>1</v>
      </c>
      <c r="GE107" s="2"/>
      <c r="GF107" s="2">
        <v>-2097101800</v>
      </c>
      <c r="GG107" s="2">
        <v>2</v>
      </c>
      <c r="GH107" s="2">
        <v>1</v>
      </c>
      <c r="GI107" s="2">
        <v>-2</v>
      </c>
      <c r="GJ107" s="2">
        <v>0</v>
      </c>
      <c r="GK107" s="2">
        <v>0</v>
      </c>
      <c r="GL107" s="2">
        <f t="shared" si="112"/>
        <v>0</v>
      </c>
      <c r="GM107" s="2">
        <f t="shared" si="113"/>
        <v>55.94</v>
      </c>
      <c r="GN107" s="2">
        <f t="shared" si="114"/>
        <v>0</v>
      </c>
      <c r="GO107" s="2">
        <f t="shared" si="115"/>
        <v>55.94</v>
      </c>
      <c r="GP107" s="2">
        <f t="shared" si="116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17"/>
        <v>0</v>
      </c>
      <c r="GW107" s="2">
        <v>1</v>
      </c>
      <c r="GX107" s="2">
        <f t="shared" si="118"/>
        <v>0</v>
      </c>
      <c r="GY107" s="2"/>
      <c r="GZ107" s="2"/>
      <c r="HA107" s="2">
        <v>0</v>
      </c>
      <c r="HB107" s="2">
        <v>0</v>
      </c>
      <c r="HC107" s="2">
        <f t="shared" si="119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66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18</v>
      </c>
      <c r="B108" s="3">
        <v>1</v>
      </c>
      <c r="C108" s="3">
        <v>225</v>
      </c>
      <c r="E108" s="3" t="s">
        <v>3</v>
      </c>
      <c r="F108" s="3" t="s">
        <v>183</v>
      </c>
      <c r="G108" s="3" t="s">
        <v>184</v>
      </c>
      <c r="H108" s="3" t="s">
        <v>185</v>
      </c>
      <c r="I108" s="3">
        <f>I106*J108</f>
        <v>1.7999999999999998</v>
      </c>
      <c r="J108" s="3">
        <v>0.3</v>
      </c>
      <c r="K108" s="3">
        <v>0.3</v>
      </c>
      <c r="O108" s="3">
        <f t="shared" si="95"/>
        <v>200.82</v>
      </c>
      <c r="P108" s="3">
        <f t="shared" si="96"/>
        <v>200.82</v>
      </c>
      <c r="Q108" s="3">
        <f t="shared" si="124"/>
        <v>0</v>
      </c>
      <c r="R108" s="3">
        <f t="shared" si="125"/>
        <v>0</v>
      </c>
      <c r="S108" s="3">
        <f t="shared" si="97"/>
        <v>0</v>
      </c>
      <c r="T108" s="3">
        <f t="shared" si="98"/>
        <v>0</v>
      </c>
      <c r="U108" s="3">
        <f t="shared" si="99"/>
        <v>0</v>
      </c>
      <c r="V108" s="3">
        <f t="shared" si="100"/>
        <v>0</v>
      </c>
      <c r="W108" s="3">
        <f t="shared" si="101"/>
        <v>0</v>
      </c>
      <c r="X108" s="3">
        <f t="shared" si="126"/>
        <v>0</v>
      </c>
      <c r="Y108" s="3">
        <f t="shared" si="127"/>
        <v>0</v>
      </c>
      <c r="AA108" s="3">
        <v>-1</v>
      </c>
      <c r="AB108" s="3">
        <f t="shared" si="102"/>
        <v>31.08</v>
      </c>
      <c r="AC108" s="3">
        <f t="shared" si="128"/>
        <v>31.08</v>
      </c>
      <c r="AD108" s="3">
        <f t="shared" si="129"/>
        <v>0</v>
      </c>
      <c r="AE108" s="3">
        <f t="shared" si="130"/>
        <v>0</v>
      </c>
      <c r="AF108" s="3">
        <f t="shared" si="130"/>
        <v>0</v>
      </c>
      <c r="AG108" s="3">
        <f t="shared" si="103"/>
        <v>0</v>
      </c>
      <c r="AH108" s="3">
        <f t="shared" si="131"/>
        <v>0</v>
      </c>
      <c r="AI108" s="3">
        <f t="shared" si="131"/>
        <v>0</v>
      </c>
      <c r="AJ108" s="3">
        <f t="shared" si="104"/>
        <v>0</v>
      </c>
      <c r="AK108" s="3">
        <v>31.08</v>
      </c>
      <c r="AL108" s="3">
        <v>31.08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90</v>
      </c>
      <c r="AU108" s="3">
        <v>46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3.59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2</v>
      </c>
      <c r="BJ108" s="3" t="s">
        <v>186</v>
      </c>
      <c r="BM108" s="3">
        <v>68</v>
      </c>
      <c r="BN108" s="3">
        <v>0</v>
      </c>
      <c r="BO108" s="3" t="s">
        <v>183</v>
      </c>
      <c r="BP108" s="3">
        <v>1</v>
      </c>
      <c r="BQ108" s="3">
        <v>40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1334</v>
      </c>
      <c r="CO108" s="3">
        <v>0</v>
      </c>
      <c r="CP108" s="3">
        <f t="shared" si="105"/>
        <v>200.82</v>
      </c>
      <c r="CQ108" s="3">
        <f t="shared" si="106"/>
        <v>111.58</v>
      </c>
      <c r="CR108" s="3">
        <f t="shared" si="132"/>
        <v>0</v>
      </c>
      <c r="CS108" s="3">
        <f t="shared" si="133"/>
        <v>0</v>
      </c>
      <c r="CT108" s="3">
        <f t="shared" si="107"/>
        <v>0</v>
      </c>
      <c r="CU108" s="3">
        <f t="shared" si="108"/>
        <v>0</v>
      </c>
      <c r="CV108" s="3">
        <f t="shared" si="109"/>
        <v>0</v>
      </c>
      <c r="CW108" s="3">
        <f t="shared" si="110"/>
        <v>0</v>
      </c>
      <c r="CX108" s="3">
        <f t="shared" si="111"/>
        <v>0</v>
      </c>
      <c r="CY108" s="3">
        <f t="shared" si="134"/>
        <v>0</v>
      </c>
      <c r="CZ108" s="3">
        <f t="shared" si="135"/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1009</v>
      </c>
      <c r="DV108" s="3" t="s">
        <v>185</v>
      </c>
      <c r="DW108" s="3" t="s">
        <v>185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55393700</v>
      </c>
      <c r="EF108" s="3">
        <v>40</v>
      </c>
      <c r="EG108" s="3" t="s">
        <v>30</v>
      </c>
      <c r="EH108" s="3">
        <v>0</v>
      </c>
      <c r="EI108" s="3" t="s">
        <v>3</v>
      </c>
      <c r="EJ108" s="3">
        <v>2</v>
      </c>
      <c r="EK108" s="3">
        <v>68</v>
      </c>
      <c r="EL108" s="3" t="s">
        <v>31</v>
      </c>
      <c r="EM108" s="3" t="s">
        <v>32</v>
      </c>
      <c r="EO108" s="3" t="s">
        <v>71</v>
      </c>
      <c r="EQ108" s="3">
        <v>1024</v>
      </c>
      <c r="ER108" s="3">
        <v>31.08</v>
      </c>
      <c r="ES108" s="3">
        <v>31.08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FQ108" s="3">
        <v>0</v>
      </c>
      <c r="FR108" s="3">
        <v>0</v>
      </c>
      <c r="FS108" s="3">
        <v>0</v>
      </c>
      <c r="FX108" s="3">
        <v>90</v>
      </c>
      <c r="FY108" s="3">
        <v>46</v>
      </c>
      <c r="GA108" s="3" t="s">
        <v>3</v>
      </c>
      <c r="GD108" s="3">
        <v>1</v>
      </c>
      <c r="GF108" s="3">
        <v>-2097101800</v>
      </c>
      <c r="GG108" s="3">
        <v>2</v>
      </c>
      <c r="GH108" s="3">
        <v>1</v>
      </c>
      <c r="GI108" s="3">
        <v>2</v>
      </c>
      <c r="GJ108" s="3">
        <v>0</v>
      </c>
      <c r="GK108" s="3">
        <v>0</v>
      </c>
      <c r="GL108" s="3">
        <f t="shared" si="112"/>
        <v>0</v>
      </c>
      <c r="GM108" s="3">
        <f t="shared" si="113"/>
        <v>200.82</v>
      </c>
      <c r="GN108" s="3">
        <f t="shared" si="114"/>
        <v>0</v>
      </c>
      <c r="GO108" s="3">
        <f t="shared" si="115"/>
        <v>200.82</v>
      </c>
      <c r="GP108" s="3">
        <f t="shared" si="116"/>
        <v>0</v>
      </c>
      <c r="GR108" s="3">
        <v>0</v>
      </c>
      <c r="GS108" s="3">
        <v>3</v>
      </c>
      <c r="GT108" s="3">
        <v>0</v>
      </c>
      <c r="GU108" s="3" t="s">
        <v>3</v>
      </c>
      <c r="GV108" s="3">
        <f t="shared" si="117"/>
        <v>0</v>
      </c>
      <c r="GW108" s="3">
        <v>1</v>
      </c>
      <c r="GX108" s="3">
        <f t="shared" si="118"/>
        <v>0</v>
      </c>
      <c r="HA108" s="3">
        <v>0</v>
      </c>
      <c r="HB108" s="3">
        <v>0</v>
      </c>
      <c r="HC108" s="3">
        <f t="shared" si="119"/>
        <v>0</v>
      </c>
      <c r="HE108" s="3" t="s">
        <v>3</v>
      </c>
      <c r="HF108" s="3" t="s">
        <v>3</v>
      </c>
      <c r="HM108" s="3" t="s">
        <v>66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18</v>
      </c>
      <c r="B109" s="2">
        <v>1</v>
      </c>
      <c r="C109" s="2">
        <v>216</v>
      </c>
      <c r="D109" s="2"/>
      <c r="E109" s="2" t="s">
        <v>3</v>
      </c>
      <c r="F109" s="2" t="s">
        <v>187</v>
      </c>
      <c r="G109" s="2" t="s">
        <v>188</v>
      </c>
      <c r="H109" s="2" t="s">
        <v>171</v>
      </c>
      <c r="I109" s="2">
        <f>I105*J109</f>
        <v>6</v>
      </c>
      <c r="J109" s="2">
        <v>1</v>
      </c>
      <c r="K109" s="2">
        <v>1</v>
      </c>
      <c r="L109" s="2"/>
      <c r="M109" s="2"/>
      <c r="N109" s="2"/>
      <c r="O109" s="2">
        <f t="shared" si="95"/>
        <v>56674.38</v>
      </c>
      <c r="P109" s="2">
        <f t="shared" si="96"/>
        <v>56674.38</v>
      </c>
      <c r="Q109" s="2">
        <f t="shared" si="124"/>
        <v>0</v>
      </c>
      <c r="R109" s="2">
        <f t="shared" si="125"/>
        <v>0</v>
      </c>
      <c r="S109" s="2">
        <f t="shared" si="97"/>
        <v>0</v>
      </c>
      <c r="T109" s="2">
        <f t="shared" si="98"/>
        <v>0</v>
      </c>
      <c r="U109" s="2">
        <f t="shared" si="99"/>
        <v>0</v>
      </c>
      <c r="V109" s="2">
        <f t="shared" si="100"/>
        <v>0</v>
      </c>
      <c r="W109" s="2">
        <f t="shared" si="101"/>
        <v>0</v>
      </c>
      <c r="X109" s="2">
        <f t="shared" si="126"/>
        <v>0</v>
      </c>
      <c r="Y109" s="2">
        <f t="shared" si="127"/>
        <v>0</v>
      </c>
      <c r="Z109" s="2"/>
      <c r="AA109" s="2">
        <v>-1</v>
      </c>
      <c r="AB109" s="2">
        <f t="shared" si="102"/>
        <v>9445.73</v>
      </c>
      <c r="AC109" s="2">
        <f t="shared" si="128"/>
        <v>9445.73</v>
      </c>
      <c r="AD109" s="2">
        <f t="shared" si="129"/>
        <v>0</v>
      </c>
      <c r="AE109" s="2">
        <f t="shared" si="130"/>
        <v>0</v>
      </c>
      <c r="AF109" s="2">
        <f t="shared" si="130"/>
        <v>0</v>
      </c>
      <c r="AG109" s="2">
        <f t="shared" si="103"/>
        <v>0</v>
      </c>
      <c r="AH109" s="2">
        <f t="shared" si="131"/>
        <v>0</v>
      </c>
      <c r="AI109" s="2">
        <f t="shared" si="131"/>
        <v>0</v>
      </c>
      <c r="AJ109" s="2">
        <f t="shared" si="104"/>
        <v>0</v>
      </c>
      <c r="AK109" s="2">
        <v>9445.7300000000014</v>
      </c>
      <c r="AL109" s="2">
        <v>9445.7300000000014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3</v>
      </c>
      <c r="BJ109" s="2" t="s">
        <v>187</v>
      </c>
      <c r="BK109" s="2"/>
      <c r="BL109" s="2"/>
      <c r="BM109" s="2">
        <v>400007</v>
      </c>
      <c r="BN109" s="2">
        <v>0</v>
      </c>
      <c r="BO109" s="2" t="s">
        <v>3</v>
      </c>
      <c r="BP109" s="2">
        <v>0</v>
      </c>
      <c r="BQ109" s="2">
        <v>214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1334</v>
      </c>
      <c r="CO109" s="2">
        <v>0</v>
      </c>
      <c r="CP109" s="2">
        <f t="shared" si="105"/>
        <v>56674.38</v>
      </c>
      <c r="CQ109" s="2">
        <f t="shared" si="106"/>
        <v>9445.73</v>
      </c>
      <c r="CR109" s="2">
        <f t="shared" si="132"/>
        <v>0</v>
      </c>
      <c r="CS109" s="2">
        <f t="shared" si="133"/>
        <v>0</v>
      </c>
      <c r="CT109" s="2">
        <f t="shared" si="107"/>
        <v>0</v>
      </c>
      <c r="CU109" s="2">
        <f t="shared" si="108"/>
        <v>0</v>
      </c>
      <c r="CV109" s="2">
        <f t="shared" si="109"/>
        <v>0</v>
      </c>
      <c r="CW109" s="2">
        <f t="shared" si="110"/>
        <v>0</v>
      </c>
      <c r="CX109" s="2">
        <f t="shared" si="111"/>
        <v>0</v>
      </c>
      <c r="CY109" s="2">
        <f t="shared" si="134"/>
        <v>0</v>
      </c>
      <c r="CZ109" s="2">
        <f t="shared" si="135"/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171</v>
      </c>
      <c r="DW109" s="2" t="s">
        <v>171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55393630</v>
      </c>
      <c r="EF109" s="2">
        <v>214</v>
      </c>
      <c r="EG109" s="2" t="s">
        <v>172</v>
      </c>
      <c r="EH109" s="2">
        <v>0</v>
      </c>
      <c r="EI109" s="2" t="s">
        <v>3</v>
      </c>
      <c r="EJ109" s="2">
        <v>3</v>
      </c>
      <c r="EK109" s="2">
        <v>400007</v>
      </c>
      <c r="EL109" s="2" t="s">
        <v>172</v>
      </c>
      <c r="EM109" s="2" t="s">
        <v>173</v>
      </c>
      <c r="EN109" s="2"/>
      <c r="EO109" s="2" t="s">
        <v>71</v>
      </c>
      <c r="EP109" s="2"/>
      <c r="EQ109" s="2">
        <v>1040</v>
      </c>
      <c r="ER109" s="2">
        <v>0</v>
      </c>
      <c r="ES109" s="2">
        <v>9445.7300000000014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f>P109</f>
        <v>56674.38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189</v>
      </c>
      <c r="GB109" s="2"/>
      <c r="GC109" s="2"/>
      <c r="GD109" s="2">
        <v>1</v>
      </c>
      <c r="GE109" s="2"/>
      <c r="GF109" s="2">
        <v>1653953653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112"/>
        <v>0</v>
      </c>
      <c r="GM109" s="2">
        <f t="shared" si="113"/>
        <v>56674.38</v>
      </c>
      <c r="GN109" s="2">
        <f t="shared" si="114"/>
        <v>0</v>
      </c>
      <c r="GO109" s="2">
        <f t="shared" si="115"/>
        <v>0</v>
      </c>
      <c r="GP109" s="2">
        <f t="shared" si="116"/>
        <v>0</v>
      </c>
      <c r="GQ109" s="2"/>
      <c r="GR109" s="2">
        <v>1</v>
      </c>
      <c r="GS109" s="2">
        <v>2</v>
      </c>
      <c r="GT109" s="2">
        <v>0</v>
      </c>
      <c r="GU109" s="2" t="s">
        <v>3</v>
      </c>
      <c r="GV109" s="2">
        <f t="shared" si="117"/>
        <v>0</v>
      </c>
      <c r="GW109" s="2">
        <v>1</v>
      </c>
      <c r="GX109" s="2">
        <f t="shared" si="118"/>
        <v>0</v>
      </c>
      <c r="GY109" s="2"/>
      <c r="GZ109" s="2"/>
      <c r="HA109" s="2">
        <v>0</v>
      </c>
      <c r="HB109" s="2">
        <v>0</v>
      </c>
      <c r="HC109" s="2">
        <f t="shared" si="119"/>
        <v>0</v>
      </c>
      <c r="HD109" s="2"/>
      <c r="HE109" s="2" t="s">
        <v>38</v>
      </c>
      <c r="HF109" s="2" t="s">
        <v>175</v>
      </c>
      <c r="HG109" s="2"/>
      <c r="HH109" s="2"/>
      <c r="HI109" s="2"/>
      <c r="HJ109" s="2"/>
      <c r="HK109" s="2"/>
      <c r="HL109" s="2"/>
      <c r="HM109" s="2" t="s">
        <v>66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18</v>
      </c>
      <c r="B110" s="3">
        <v>1</v>
      </c>
      <c r="C110" s="3">
        <v>231</v>
      </c>
      <c r="E110" s="3" t="s">
        <v>3</v>
      </c>
      <c r="F110" s="3" t="s">
        <v>187</v>
      </c>
      <c r="G110" s="3" t="s">
        <v>188</v>
      </c>
      <c r="H110" s="3" t="s">
        <v>171</v>
      </c>
      <c r="I110" s="3">
        <f>I106*J110</f>
        <v>6</v>
      </c>
      <c r="J110" s="3">
        <v>1</v>
      </c>
      <c r="K110" s="3">
        <v>1</v>
      </c>
      <c r="O110" s="3">
        <f t="shared" si="95"/>
        <v>429025.06</v>
      </c>
      <c r="P110" s="3">
        <f t="shared" si="96"/>
        <v>429025.06</v>
      </c>
      <c r="Q110" s="3">
        <f t="shared" si="124"/>
        <v>0</v>
      </c>
      <c r="R110" s="3">
        <f t="shared" si="125"/>
        <v>0</v>
      </c>
      <c r="S110" s="3">
        <f t="shared" si="97"/>
        <v>0</v>
      </c>
      <c r="T110" s="3">
        <f t="shared" si="98"/>
        <v>0</v>
      </c>
      <c r="U110" s="3">
        <f t="shared" si="99"/>
        <v>0</v>
      </c>
      <c r="V110" s="3">
        <f t="shared" si="100"/>
        <v>0</v>
      </c>
      <c r="W110" s="3">
        <f t="shared" si="101"/>
        <v>0</v>
      </c>
      <c r="X110" s="3">
        <f t="shared" si="126"/>
        <v>0</v>
      </c>
      <c r="Y110" s="3">
        <f t="shared" si="127"/>
        <v>0</v>
      </c>
      <c r="AA110" s="3">
        <v>-1</v>
      </c>
      <c r="AB110" s="3">
        <f t="shared" si="102"/>
        <v>9445.73</v>
      </c>
      <c r="AC110" s="3">
        <f t="shared" si="128"/>
        <v>9445.73</v>
      </c>
      <c r="AD110" s="3">
        <f t="shared" si="129"/>
        <v>0</v>
      </c>
      <c r="AE110" s="3">
        <f t="shared" si="130"/>
        <v>0</v>
      </c>
      <c r="AF110" s="3">
        <f t="shared" si="130"/>
        <v>0</v>
      </c>
      <c r="AG110" s="3">
        <f t="shared" si="103"/>
        <v>0</v>
      </c>
      <c r="AH110" s="3">
        <f t="shared" si="131"/>
        <v>0</v>
      </c>
      <c r="AI110" s="3">
        <f t="shared" si="131"/>
        <v>0</v>
      </c>
      <c r="AJ110" s="3">
        <f t="shared" si="104"/>
        <v>0</v>
      </c>
      <c r="AK110" s="3">
        <v>9445.7300000000014</v>
      </c>
      <c r="AL110" s="3">
        <v>9445.7300000000014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7.57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3</v>
      </c>
      <c r="BJ110" s="3" t="s">
        <v>187</v>
      </c>
      <c r="BM110" s="3">
        <v>400007</v>
      </c>
      <c r="BN110" s="3">
        <v>0</v>
      </c>
      <c r="BO110" s="3" t="s">
        <v>3</v>
      </c>
      <c r="BP110" s="3">
        <v>0</v>
      </c>
      <c r="BQ110" s="3">
        <v>214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1334</v>
      </c>
      <c r="CO110" s="3">
        <v>0</v>
      </c>
      <c r="CP110" s="3">
        <f t="shared" si="105"/>
        <v>429025.06</v>
      </c>
      <c r="CQ110" s="3">
        <f t="shared" si="106"/>
        <v>71504.179999999993</v>
      </c>
      <c r="CR110" s="3">
        <f t="shared" si="132"/>
        <v>0</v>
      </c>
      <c r="CS110" s="3">
        <f t="shared" si="133"/>
        <v>0</v>
      </c>
      <c r="CT110" s="3">
        <f t="shared" si="107"/>
        <v>0</v>
      </c>
      <c r="CU110" s="3">
        <f t="shared" si="108"/>
        <v>0</v>
      </c>
      <c r="CV110" s="3">
        <f t="shared" si="109"/>
        <v>0</v>
      </c>
      <c r="CW110" s="3">
        <f t="shared" si="110"/>
        <v>0</v>
      </c>
      <c r="CX110" s="3">
        <f t="shared" si="111"/>
        <v>0</v>
      </c>
      <c r="CY110" s="3">
        <f t="shared" si="134"/>
        <v>0</v>
      </c>
      <c r="CZ110" s="3">
        <f t="shared" si="135"/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171</v>
      </c>
      <c r="DW110" s="3" t="s">
        <v>171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55393630</v>
      </c>
      <c r="EF110" s="3">
        <v>214</v>
      </c>
      <c r="EG110" s="3" t="s">
        <v>172</v>
      </c>
      <c r="EH110" s="3">
        <v>0</v>
      </c>
      <c r="EI110" s="3" t="s">
        <v>3</v>
      </c>
      <c r="EJ110" s="3">
        <v>3</v>
      </c>
      <c r="EK110" s="3">
        <v>400007</v>
      </c>
      <c r="EL110" s="3" t="s">
        <v>172</v>
      </c>
      <c r="EM110" s="3" t="s">
        <v>173</v>
      </c>
      <c r="EO110" s="3" t="s">
        <v>71</v>
      </c>
      <c r="EQ110" s="3">
        <v>1040</v>
      </c>
      <c r="ER110" s="3">
        <v>0</v>
      </c>
      <c r="ES110" s="3">
        <v>9445.7300000000014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Z110" s="3">
        <v>5</v>
      </c>
      <c r="FC110" s="3">
        <v>1</v>
      </c>
      <c r="FD110" s="3">
        <v>18</v>
      </c>
      <c r="FF110" s="3">
        <v>83690</v>
      </c>
      <c r="FQ110" s="3">
        <v>0</v>
      </c>
      <c r="FR110" s="3">
        <f>P110</f>
        <v>429025.06</v>
      </c>
      <c r="FS110" s="3">
        <v>0</v>
      </c>
      <c r="FX110" s="3">
        <v>90</v>
      </c>
      <c r="FY110" s="3">
        <v>46</v>
      </c>
      <c r="GA110" s="3" t="s">
        <v>189</v>
      </c>
      <c r="GD110" s="3">
        <v>1</v>
      </c>
      <c r="GF110" s="3">
        <v>1653953653</v>
      </c>
      <c r="GG110" s="3">
        <v>2</v>
      </c>
      <c r="GH110" s="3">
        <v>3</v>
      </c>
      <c r="GI110" s="3">
        <v>5</v>
      </c>
      <c r="GJ110" s="3">
        <v>0</v>
      </c>
      <c r="GK110" s="3">
        <v>0</v>
      </c>
      <c r="GL110" s="3">
        <f t="shared" si="112"/>
        <v>0</v>
      </c>
      <c r="GM110" s="3">
        <f t="shared" si="113"/>
        <v>429025.06</v>
      </c>
      <c r="GN110" s="3">
        <f t="shared" si="114"/>
        <v>0</v>
      </c>
      <c r="GO110" s="3">
        <f t="shared" si="115"/>
        <v>0</v>
      </c>
      <c r="GP110" s="3">
        <f t="shared" si="116"/>
        <v>0</v>
      </c>
      <c r="GR110" s="3">
        <v>1</v>
      </c>
      <c r="GS110" s="3">
        <v>1</v>
      </c>
      <c r="GT110" s="3">
        <v>0</v>
      </c>
      <c r="GU110" s="3" t="s">
        <v>3</v>
      </c>
      <c r="GV110" s="3">
        <f t="shared" si="117"/>
        <v>0</v>
      </c>
      <c r="GW110" s="3">
        <v>1</v>
      </c>
      <c r="GX110" s="3">
        <f t="shared" si="118"/>
        <v>0</v>
      </c>
      <c r="HA110" s="3">
        <v>0</v>
      </c>
      <c r="HB110" s="3">
        <v>0</v>
      </c>
      <c r="HC110" s="3">
        <f t="shared" si="119"/>
        <v>0</v>
      </c>
      <c r="HE110" s="3" t="s">
        <v>38</v>
      </c>
      <c r="HF110" s="3" t="s">
        <v>175</v>
      </c>
      <c r="HM110" s="3" t="s">
        <v>66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17</v>
      </c>
      <c r="B111" s="2">
        <v>1</v>
      </c>
      <c r="C111" s="2"/>
      <c r="D111" s="2"/>
      <c r="E111" s="2" t="s">
        <v>190</v>
      </c>
      <c r="F111" s="2" t="s">
        <v>187</v>
      </c>
      <c r="G111" s="2" t="s">
        <v>188</v>
      </c>
      <c r="H111" s="2" t="s">
        <v>171</v>
      </c>
      <c r="I111" s="2">
        <v>6</v>
      </c>
      <c r="J111" s="2">
        <v>0</v>
      </c>
      <c r="K111" s="2">
        <v>6</v>
      </c>
      <c r="L111" s="2"/>
      <c r="M111" s="2"/>
      <c r="N111" s="2"/>
      <c r="O111" s="2">
        <f t="shared" si="95"/>
        <v>56674.38</v>
      </c>
      <c r="P111" s="2">
        <f t="shared" si="96"/>
        <v>56674.38</v>
      </c>
      <c r="Q111" s="2">
        <f t="shared" si="124"/>
        <v>0</v>
      </c>
      <c r="R111" s="2">
        <f t="shared" si="125"/>
        <v>0</v>
      </c>
      <c r="S111" s="2">
        <f t="shared" si="97"/>
        <v>0</v>
      </c>
      <c r="T111" s="2">
        <f t="shared" si="98"/>
        <v>0</v>
      </c>
      <c r="U111" s="2">
        <f t="shared" si="99"/>
        <v>0</v>
      </c>
      <c r="V111" s="2">
        <f t="shared" si="100"/>
        <v>0</v>
      </c>
      <c r="W111" s="2">
        <f t="shared" si="101"/>
        <v>0</v>
      </c>
      <c r="X111" s="2">
        <f t="shared" si="126"/>
        <v>0</v>
      </c>
      <c r="Y111" s="2">
        <f t="shared" si="127"/>
        <v>0</v>
      </c>
      <c r="Z111" s="2"/>
      <c r="AA111" s="2">
        <v>55929113</v>
      </c>
      <c r="AB111" s="2">
        <f t="shared" si="102"/>
        <v>9445.73</v>
      </c>
      <c r="AC111" s="2">
        <f t="shared" si="128"/>
        <v>9445.73</v>
      </c>
      <c r="AD111" s="2">
        <f t="shared" si="129"/>
        <v>0</v>
      </c>
      <c r="AE111" s="2">
        <f t="shared" si="130"/>
        <v>0</v>
      </c>
      <c r="AF111" s="2">
        <f t="shared" si="130"/>
        <v>0</v>
      </c>
      <c r="AG111" s="2">
        <f t="shared" si="103"/>
        <v>0</v>
      </c>
      <c r="AH111" s="2">
        <f t="shared" si="131"/>
        <v>0</v>
      </c>
      <c r="AI111" s="2">
        <f t="shared" si="131"/>
        <v>0</v>
      </c>
      <c r="AJ111" s="2">
        <f t="shared" si="104"/>
        <v>0</v>
      </c>
      <c r="AK111" s="2">
        <v>9445.7300000000014</v>
      </c>
      <c r="AL111" s="2">
        <v>9445.7300000000014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187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90</v>
      </c>
      <c r="CA111" s="2">
        <v>46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105"/>
        <v>56674.38</v>
      </c>
      <c r="CQ111" s="2">
        <f t="shared" si="106"/>
        <v>9445.73</v>
      </c>
      <c r="CR111" s="2">
        <f t="shared" si="132"/>
        <v>0</v>
      </c>
      <c r="CS111" s="2">
        <f t="shared" si="133"/>
        <v>0</v>
      </c>
      <c r="CT111" s="2">
        <f t="shared" si="107"/>
        <v>0</v>
      </c>
      <c r="CU111" s="2">
        <f t="shared" si="108"/>
        <v>0</v>
      </c>
      <c r="CV111" s="2">
        <f t="shared" si="109"/>
        <v>0</v>
      </c>
      <c r="CW111" s="2">
        <f t="shared" si="110"/>
        <v>0</v>
      </c>
      <c r="CX111" s="2">
        <f t="shared" si="111"/>
        <v>0</v>
      </c>
      <c r="CY111" s="2">
        <f t="shared" si="134"/>
        <v>0</v>
      </c>
      <c r="CZ111" s="2">
        <f t="shared" si="135"/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171</v>
      </c>
      <c r="DW111" s="2" t="s">
        <v>171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55393630</v>
      </c>
      <c r="EF111" s="2">
        <v>214</v>
      </c>
      <c r="EG111" s="2" t="s">
        <v>172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172</v>
      </c>
      <c r="EM111" s="2" t="s">
        <v>173</v>
      </c>
      <c r="EN111" s="2"/>
      <c r="EO111" s="2" t="s">
        <v>3</v>
      </c>
      <c r="EP111" s="2"/>
      <c r="EQ111" s="2">
        <v>16</v>
      </c>
      <c r="ER111" s="2">
        <v>0</v>
      </c>
      <c r="ES111" s="2">
        <v>9445.7300000000014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>P111</f>
        <v>56674.38</v>
      </c>
      <c r="FS111" s="2">
        <v>0</v>
      </c>
      <c r="FT111" s="2"/>
      <c r="FU111" s="2"/>
      <c r="FV111" s="2"/>
      <c r="FW111" s="2"/>
      <c r="FX111" s="2">
        <v>90</v>
      </c>
      <c r="FY111" s="2">
        <v>46</v>
      </c>
      <c r="FZ111" s="2"/>
      <c r="GA111" s="2" t="s">
        <v>189</v>
      </c>
      <c r="GB111" s="2"/>
      <c r="GC111" s="2"/>
      <c r="GD111" s="2">
        <v>1</v>
      </c>
      <c r="GE111" s="2"/>
      <c r="GF111" s="2">
        <v>1653953653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112"/>
        <v>0</v>
      </c>
      <c r="GM111" s="2">
        <f t="shared" si="113"/>
        <v>56674.38</v>
      </c>
      <c r="GN111" s="2">
        <f t="shared" si="114"/>
        <v>0</v>
      </c>
      <c r="GO111" s="2">
        <f t="shared" si="115"/>
        <v>0</v>
      </c>
      <c r="GP111" s="2">
        <f t="shared" si="116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117"/>
        <v>0</v>
      </c>
      <c r="GW111" s="2">
        <v>1</v>
      </c>
      <c r="GX111" s="2">
        <f t="shared" si="118"/>
        <v>0</v>
      </c>
      <c r="GY111" s="2"/>
      <c r="GZ111" s="2"/>
      <c r="HA111" s="2">
        <v>0</v>
      </c>
      <c r="HB111" s="2">
        <v>0</v>
      </c>
      <c r="HC111" s="2">
        <f t="shared" si="119"/>
        <v>0</v>
      </c>
      <c r="HD111" s="2"/>
      <c r="HE111" s="2" t="s">
        <v>38</v>
      </c>
      <c r="HF111" s="2" t="s">
        <v>175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17</v>
      </c>
      <c r="B112" s="3">
        <v>1</v>
      </c>
      <c r="E112" s="3" t="s">
        <v>190</v>
      </c>
      <c r="F112" s="3" t="s">
        <v>187</v>
      </c>
      <c r="G112" s="3" t="s">
        <v>188</v>
      </c>
      <c r="H112" s="3" t="s">
        <v>171</v>
      </c>
      <c r="I112" s="3">
        <v>6</v>
      </c>
      <c r="J112" s="3">
        <v>0</v>
      </c>
      <c r="K112" s="3">
        <v>6</v>
      </c>
      <c r="O112" s="3">
        <f t="shared" si="95"/>
        <v>429025.06</v>
      </c>
      <c r="P112" s="3">
        <f t="shared" si="96"/>
        <v>429025.06</v>
      </c>
      <c r="Q112" s="3">
        <f t="shared" si="124"/>
        <v>0</v>
      </c>
      <c r="R112" s="3">
        <f t="shared" si="125"/>
        <v>0</v>
      </c>
      <c r="S112" s="3">
        <f t="shared" si="97"/>
        <v>0</v>
      </c>
      <c r="T112" s="3">
        <f t="shared" si="98"/>
        <v>0</v>
      </c>
      <c r="U112" s="3">
        <f t="shared" si="99"/>
        <v>0</v>
      </c>
      <c r="V112" s="3">
        <f t="shared" si="100"/>
        <v>0</v>
      </c>
      <c r="W112" s="3">
        <f t="shared" si="101"/>
        <v>0</v>
      </c>
      <c r="X112" s="3">
        <f t="shared" si="126"/>
        <v>0</v>
      </c>
      <c r="Y112" s="3">
        <f t="shared" si="127"/>
        <v>0</v>
      </c>
      <c r="AA112" s="3">
        <v>55929115</v>
      </c>
      <c r="AB112" s="3">
        <f t="shared" si="102"/>
        <v>9445.73</v>
      </c>
      <c r="AC112" s="3">
        <f t="shared" si="128"/>
        <v>9445.73</v>
      </c>
      <c r="AD112" s="3">
        <f t="shared" si="129"/>
        <v>0</v>
      </c>
      <c r="AE112" s="3">
        <f t="shared" si="130"/>
        <v>0</v>
      </c>
      <c r="AF112" s="3">
        <f t="shared" si="130"/>
        <v>0</v>
      </c>
      <c r="AG112" s="3">
        <f t="shared" si="103"/>
        <v>0</v>
      </c>
      <c r="AH112" s="3">
        <f t="shared" si="131"/>
        <v>0</v>
      </c>
      <c r="AI112" s="3">
        <f t="shared" si="131"/>
        <v>0</v>
      </c>
      <c r="AJ112" s="3">
        <f t="shared" si="104"/>
        <v>0</v>
      </c>
      <c r="AK112" s="3">
        <v>9445.7300000000014</v>
      </c>
      <c r="AL112" s="3">
        <v>9445.7300000000014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187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90</v>
      </c>
      <c r="CA112" s="3">
        <v>46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105"/>
        <v>429025.06</v>
      </c>
      <c r="CQ112" s="3">
        <f t="shared" si="106"/>
        <v>71504.179999999993</v>
      </c>
      <c r="CR112" s="3">
        <f t="shared" si="132"/>
        <v>0</v>
      </c>
      <c r="CS112" s="3">
        <f t="shared" si="133"/>
        <v>0</v>
      </c>
      <c r="CT112" s="3">
        <f t="shared" si="107"/>
        <v>0</v>
      </c>
      <c r="CU112" s="3">
        <f t="shared" si="108"/>
        <v>0</v>
      </c>
      <c r="CV112" s="3">
        <f t="shared" si="109"/>
        <v>0</v>
      </c>
      <c r="CW112" s="3">
        <f t="shared" si="110"/>
        <v>0</v>
      </c>
      <c r="CX112" s="3">
        <f t="shared" si="111"/>
        <v>0</v>
      </c>
      <c r="CY112" s="3">
        <f t="shared" si="134"/>
        <v>0</v>
      </c>
      <c r="CZ112" s="3">
        <f t="shared" si="135"/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171</v>
      </c>
      <c r="DW112" s="3" t="s">
        <v>171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55393630</v>
      </c>
      <c r="EF112" s="3">
        <v>214</v>
      </c>
      <c r="EG112" s="3" t="s">
        <v>172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172</v>
      </c>
      <c r="EM112" s="3" t="s">
        <v>173</v>
      </c>
      <c r="EO112" s="3" t="s">
        <v>3</v>
      </c>
      <c r="EQ112" s="3">
        <v>16</v>
      </c>
      <c r="ER112" s="3">
        <v>0</v>
      </c>
      <c r="ES112" s="3">
        <v>9445.7300000000014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83690</v>
      </c>
      <c r="FQ112" s="3">
        <v>0</v>
      </c>
      <c r="FR112" s="3">
        <f>P112</f>
        <v>429025.06</v>
      </c>
      <c r="FS112" s="3">
        <v>0</v>
      </c>
      <c r="FX112" s="3">
        <v>90</v>
      </c>
      <c r="FY112" s="3">
        <v>46</v>
      </c>
      <c r="GA112" s="3" t="s">
        <v>189</v>
      </c>
      <c r="GD112" s="3">
        <v>1</v>
      </c>
      <c r="GF112" s="3">
        <v>1653953653</v>
      </c>
      <c r="GG112" s="3">
        <v>2</v>
      </c>
      <c r="GH112" s="3">
        <v>3</v>
      </c>
      <c r="GI112" s="3">
        <v>5</v>
      </c>
      <c r="GJ112" s="3">
        <v>0</v>
      </c>
      <c r="GK112" s="3">
        <v>0</v>
      </c>
      <c r="GL112" s="3">
        <f t="shared" si="112"/>
        <v>0</v>
      </c>
      <c r="GM112" s="3">
        <f t="shared" si="113"/>
        <v>429025.06</v>
      </c>
      <c r="GN112" s="3">
        <f t="shared" si="114"/>
        <v>0</v>
      </c>
      <c r="GO112" s="3">
        <f t="shared" si="115"/>
        <v>0</v>
      </c>
      <c r="GP112" s="3">
        <f t="shared" si="116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117"/>
        <v>0</v>
      </c>
      <c r="GW112" s="3">
        <v>1</v>
      </c>
      <c r="GX112" s="3">
        <f t="shared" si="118"/>
        <v>0</v>
      </c>
      <c r="HA112" s="3">
        <v>0</v>
      </c>
      <c r="HB112" s="3">
        <v>0</v>
      </c>
      <c r="HC112" s="3">
        <f t="shared" si="119"/>
        <v>0</v>
      </c>
      <c r="HE112" s="3" t="s">
        <v>38</v>
      </c>
      <c r="HF112" s="3" t="s">
        <v>175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17</v>
      </c>
      <c r="B113" s="2">
        <v>1</v>
      </c>
      <c r="C113" s="2">
        <f>ROW(SmtRes!A236)</f>
        <v>236</v>
      </c>
      <c r="D113" s="2">
        <f>ROW(EtalonRes!A297)</f>
        <v>297</v>
      </c>
      <c r="E113" s="2" t="s">
        <v>191</v>
      </c>
      <c r="F113" s="2" t="s">
        <v>24</v>
      </c>
      <c r="G113" s="2" t="s">
        <v>167</v>
      </c>
      <c r="H113" s="2" t="s">
        <v>26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95"/>
        <v>146.72</v>
      </c>
      <c r="P113" s="2">
        <f t="shared" si="96"/>
        <v>12.35</v>
      </c>
      <c r="Q113" s="2">
        <f>(ROUND((ROUND((((ET113*1.2))*AV113*I113),2)*BB113),2)+ROUND((ROUND(((AE113-((EU113*1.2)))*AV113*I113),2)*BS113),2))</f>
        <v>36.07</v>
      </c>
      <c r="R113" s="2">
        <f>(ROUND((ROUND((((EU113*1.2))*AV113*I113),2)*BS113),2)+ROUND((ROUND(((AE113-((EU113*1.2)))*AV113*I113),2)*BS113),2))</f>
        <v>3.97</v>
      </c>
      <c r="S113" s="2">
        <f t="shared" si="97"/>
        <v>98.3</v>
      </c>
      <c r="T113" s="2">
        <f t="shared" si="98"/>
        <v>0</v>
      </c>
      <c r="U113" s="2">
        <f t="shared" si="99"/>
        <v>7.7896799999999988</v>
      </c>
      <c r="V113" s="2">
        <f t="shared" si="100"/>
        <v>0</v>
      </c>
      <c r="W113" s="2">
        <f t="shared" si="101"/>
        <v>0</v>
      </c>
      <c r="X113" s="2">
        <f>(ROUND((((S113+ROUND((ROUND((((EU113*1.2))*AV113*I113),2)*BS113),2))*AT113)/100),2)+ROUND(((ROUND((ROUND(((AE113-((EU113*1.2)))*AV113*I113),2)*BS113),2)*AT113)/100),2))</f>
        <v>92.04</v>
      </c>
      <c r="Y113" s="2">
        <f>(ROUND((((S113+ROUND((ROUND((((EU113*1.2))*AV113*I113),2)*BS113),2))*AU113)/100),2)+ROUND(((ROUND((ROUND(((AE113-((EU113*1.2)))*AV113*I113),2)*BS113),2)*AU113)/100),2))</f>
        <v>47.04</v>
      </c>
      <c r="Z113" s="2"/>
      <c r="AA113" s="2">
        <v>55929113</v>
      </c>
      <c r="AB113" s="2">
        <f t="shared" si="102"/>
        <v>140.69</v>
      </c>
      <c r="AC113" s="2">
        <f>ROUND(((ES113*1)),6)</f>
        <v>12.35</v>
      </c>
      <c r="AD113" s="2">
        <f>ROUND(((((ET113*1.2))-((EU113*1.2)))+AE113),6)</f>
        <v>34.451999999999998</v>
      </c>
      <c r="AE113" s="2">
        <f>ROUND(((EU113*1.2)),6)</f>
        <v>3.7919999999999998</v>
      </c>
      <c r="AF113" s="2">
        <f>ROUND(((EV113*1.2)),6)</f>
        <v>93.888000000000005</v>
      </c>
      <c r="AG113" s="2">
        <f t="shared" si="103"/>
        <v>0</v>
      </c>
      <c r="AH113" s="2">
        <f>((EW113*1.2))</f>
        <v>7.4399999999999995</v>
      </c>
      <c r="AI113" s="2">
        <f>((EX113*1.2))</f>
        <v>0</v>
      </c>
      <c r="AJ113" s="2">
        <f t="shared" si="104"/>
        <v>0</v>
      </c>
      <c r="AK113" s="2">
        <v>119.3</v>
      </c>
      <c r="AL113" s="2">
        <v>12.35</v>
      </c>
      <c r="AM113" s="2">
        <v>28.71</v>
      </c>
      <c r="AN113" s="2">
        <v>3.16</v>
      </c>
      <c r="AO113" s="2">
        <v>78.239999999999995</v>
      </c>
      <c r="AP113" s="2">
        <v>0</v>
      </c>
      <c r="AQ113" s="2">
        <v>6.2</v>
      </c>
      <c r="AR113" s="2">
        <v>0</v>
      </c>
      <c r="AS113" s="2">
        <v>0</v>
      </c>
      <c r="AT113" s="2">
        <v>90</v>
      </c>
      <c r="AU113" s="2">
        <v>46</v>
      </c>
      <c r="AV113" s="2">
        <v>1.0469999999999999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27</v>
      </c>
      <c r="BK113" s="2"/>
      <c r="BL113" s="2"/>
      <c r="BM113" s="2">
        <v>68</v>
      </c>
      <c r="BN113" s="2">
        <v>0</v>
      </c>
      <c r="BO113" s="2" t="s">
        <v>24</v>
      </c>
      <c r="BP113" s="2">
        <v>1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90</v>
      </c>
      <c r="CA113" s="2">
        <v>46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1332</v>
      </c>
      <c r="CO113" s="2">
        <v>0</v>
      </c>
      <c r="CP113" s="2">
        <f t="shared" si="105"/>
        <v>146.72</v>
      </c>
      <c r="CQ113" s="2">
        <f t="shared" si="106"/>
        <v>12.35</v>
      </c>
      <c r="CR113" s="2">
        <f>(ROUND((ROUND((((ET113*1.2))*AV113*1),2)*BB113),2)+ROUND((ROUND(((AE113-((EU113*1.2)))*AV113*1),2)*BS113),2))</f>
        <v>36.07</v>
      </c>
      <c r="CS113" s="2">
        <f>(ROUND((ROUND((((EU113*1.2))*AV113*1),2)*BS113),2)+ROUND((ROUND(((AE113-((EU113*1.2)))*AV113*1),2)*BS113),2))</f>
        <v>3.97</v>
      </c>
      <c r="CT113" s="2">
        <f t="shared" si="107"/>
        <v>98.3</v>
      </c>
      <c r="CU113" s="2">
        <f t="shared" si="108"/>
        <v>0</v>
      </c>
      <c r="CV113" s="2">
        <f t="shared" si="109"/>
        <v>7.7896799999999988</v>
      </c>
      <c r="CW113" s="2">
        <f t="shared" si="110"/>
        <v>0</v>
      </c>
      <c r="CX113" s="2">
        <f t="shared" si="111"/>
        <v>0</v>
      </c>
      <c r="CY113" s="2">
        <f>(ROUND((((S113+ROUND((ROUND((((EU113*1.2))*AV113*1),2)*BS113),2))*AT113)/100),2)+ROUND(((ROUND((ROUND(((AE113-((EU113*1.2)))*AV113*1),2)*BS113),2)*AT113)/100),2))</f>
        <v>92.04</v>
      </c>
      <c r="CZ113" s="2">
        <f>(ROUND((((S113+ROUND((ROUND((((EU113*1.2))*AV113*1),2)*BS113),2))*AU113)/100),2)+ROUND(((ROUND((ROUND(((AE113-((EU113*1.2)))*AV113*1),2)*BS113),2)*AU113)/100),2))</f>
        <v>47.04</v>
      </c>
      <c r="DA113" s="2"/>
      <c r="DB113" s="2">
        <v>69</v>
      </c>
      <c r="DC113" s="2" t="s">
        <v>3</v>
      </c>
      <c r="DD113" s="2" t="s">
        <v>66</v>
      </c>
      <c r="DE113" s="2" t="s">
        <v>67</v>
      </c>
      <c r="DF113" s="2" t="s">
        <v>67</v>
      </c>
      <c r="DG113" s="2" t="s">
        <v>67</v>
      </c>
      <c r="DH113" s="2" t="s">
        <v>3</v>
      </c>
      <c r="DI113" s="2" t="s">
        <v>67</v>
      </c>
      <c r="DJ113" s="2" t="s">
        <v>67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26</v>
      </c>
      <c r="DW113" s="2" t="s">
        <v>26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55393700</v>
      </c>
      <c r="EF113" s="2">
        <v>40</v>
      </c>
      <c r="EG113" s="2" t="s">
        <v>30</v>
      </c>
      <c r="EH113" s="2">
        <v>0</v>
      </c>
      <c r="EI113" s="2" t="s">
        <v>3</v>
      </c>
      <c r="EJ113" s="2">
        <v>2</v>
      </c>
      <c r="EK113" s="2">
        <v>68</v>
      </c>
      <c r="EL113" s="2" t="s">
        <v>31</v>
      </c>
      <c r="EM113" s="2" t="s">
        <v>32</v>
      </c>
      <c r="EN113" s="2"/>
      <c r="EO113" s="2" t="s">
        <v>71</v>
      </c>
      <c r="EP113" s="2"/>
      <c r="EQ113" s="2">
        <v>0</v>
      </c>
      <c r="ER113" s="2">
        <v>119.3</v>
      </c>
      <c r="ES113" s="2">
        <v>12.35</v>
      </c>
      <c r="ET113" s="2">
        <v>28.71</v>
      </c>
      <c r="EU113" s="2">
        <v>3.16</v>
      </c>
      <c r="EV113" s="2">
        <v>78.239999999999995</v>
      </c>
      <c r="EW113" s="2">
        <v>6.2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90</v>
      </c>
      <c r="FY113" s="2">
        <v>46</v>
      </c>
      <c r="FZ113" s="2"/>
      <c r="GA113" s="2" t="s">
        <v>3</v>
      </c>
      <c r="GB113" s="2"/>
      <c r="GC113" s="2"/>
      <c r="GD113" s="2">
        <v>1</v>
      </c>
      <c r="GE113" s="2"/>
      <c r="GF113" s="2">
        <v>982292204</v>
      </c>
      <c r="GG113" s="2">
        <v>2</v>
      </c>
      <c r="GH113" s="2">
        <v>1</v>
      </c>
      <c r="GI113" s="2">
        <v>2</v>
      </c>
      <c r="GJ113" s="2">
        <v>0</v>
      </c>
      <c r="GK113" s="2">
        <v>0</v>
      </c>
      <c r="GL113" s="2">
        <f t="shared" si="112"/>
        <v>0</v>
      </c>
      <c r="GM113" s="2">
        <f t="shared" si="113"/>
        <v>285.8</v>
      </c>
      <c r="GN113" s="2">
        <f t="shared" si="114"/>
        <v>0</v>
      </c>
      <c r="GO113" s="2">
        <f t="shared" si="115"/>
        <v>285.8</v>
      </c>
      <c r="GP113" s="2">
        <f t="shared" si="116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117"/>
        <v>0</v>
      </c>
      <c r="GW113" s="2">
        <v>1</v>
      </c>
      <c r="GX113" s="2">
        <f t="shared" si="118"/>
        <v>0</v>
      </c>
      <c r="GY113" s="2"/>
      <c r="GZ113" s="2"/>
      <c r="HA113" s="2">
        <v>0</v>
      </c>
      <c r="HB113" s="2">
        <v>0</v>
      </c>
      <c r="HC113" s="2">
        <f t="shared" si="119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17</v>
      </c>
      <c r="B114" s="3">
        <v>1</v>
      </c>
      <c r="C114" s="3">
        <f>ROW(SmtRes!A240)</f>
        <v>240</v>
      </c>
      <c r="D114" s="3">
        <f>ROW(EtalonRes!A302)</f>
        <v>302</v>
      </c>
      <c r="E114" s="3" t="s">
        <v>191</v>
      </c>
      <c r="F114" s="3" t="s">
        <v>24</v>
      </c>
      <c r="G114" s="3" t="s">
        <v>167</v>
      </c>
      <c r="H114" s="3" t="s">
        <v>26</v>
      </c>
      <c r="I114" s="3">
        <v>1</v>
      </c>
      <c r="J114" s="3">
        <v>0</v>
      </c>
      <c r="K114" s="3">
        <v>1</v>
      </c>
      <c r="O114" s="3">
        <f t="shared" si="95"/>
        <v>6303.65</v>
      </c>
      <c r="P114" s="3">
        <f t="shared" si="96"/>
        <v>181.55</v>
      </c>
      <c r="Q114" s="3">
        <f>(ROUND((ROUND((((ET114*1.2))*AV114*I114),2)*BB114),2)+ROUND((ROUND(((AE114-((EU114*1.2)))*AV114*I114),2)*BS114),2))</f>
        <v>582.89</v>
      </c>
      <c r="R114" s="3">
        <f>(ROUND((ROUND((((EU114*1.2))*AV114*I114),2)*BS114),2)+ROUND((ROUND(((AE114-((EU114*1.2)))*AV114*I114),2)*BS114),2))</f>
        <v>223.71</v>
      </c>
      <c r="S114" s="3">
        <f t="shared" si="97"/>
        <v>5539.21</v>
      </c>
      <c r="T114" s="3">
        <f t="shared" si="98"/>
        <v>0</v>
      </c>
      <c r="U114" s="3">
        <f t="shared" si="99"/>
        <v>7.7896799999999988</v>
      </c>
      <c r="V114" s="3">
        <f t="shared" si="100"/>
        <v>0</v>
      </c>
      <c r="W114" s="3">
        <f t="shared" si="101"/>
        <v>0</v>
      </c>
      <c r="X114" s="3">
        <f>(ROUND((((S114+ROUND((ROUND((((EU114*1.2))*AV114*I114),2)*BS114),2))*AT114)/100),2)+ROUND(((ROUND((ROUND(((AE114-((EU114*1.2)))*AV114*I114),2)*BS114),2)*AT114)/100),2))</f>
        <v>5186.63</v>
      </c>
      <c r="Y114" s="3">
        <f>(ROUND((((S114+ROUND((ROUND((((EU114*1.2))*AV114*I114),2)*BS114),2))*AU114)/100),2)+ROUND(((ROUND((ROUND(((AE114-((EU114*1.2)))*AV114*I114),2)*BS114),2)*AU114)/100),2))</f>
        <v>2650.94</v>
      </c>
      <c r="AA114" s="3">
        <v>55929115</v>
      </c>
      <c r="AB114" s="3">
        <f t="shared" si="102"/>
        <v>140.69</v>
      </c>
      <c r="AC114" s="3">
        <f>ROUND(((ES114*1)),6)</f>
        <v>12.35</v>
      </c>
      <c r="AD114" s="3">
        <f>ROUND(((((ET114*1.2))-((EU114*1.2)))+AE114),6)</f>
        <v>34.451999999999998</v>
      </c>
      <c r="AE114" s="3">
        <f>ROUND(((EU114*1.2)),6)</f>
        <v>3.7919999999999998</v>
      </c>
      <c r="AF114" s="3">
        <f>ROUND(((EV114*1.2)),6)</f>
        <v>93.888000000000005</v>
      </c>
      <c r="AG114" s="3">
        <f t="shared" si="103"/>
        <v>0</v>
      </c>
      <c r="AH114" s="3">
        <f>((EW114*1.2))</f>
        <v>7.4399999999999995</v>
      </c>
      <c r="AI114" s="3">
        <f>((EX114*1.2))</f>
        <v>0</v>
      </c>
      <c r="AJ114" s="3">
        <f t="shared" si="104"/>
        <v>0</v>
      </c>
      <c r="AK114" s="3">
        <v>119.3</v>
      </c>
      <c r="AL114" s="3">
        <v>12.35</v>
      </c>
      <c r="AM114" s="3">
        <v>28.71</v>
      </c>
      <c r="AN114" s="3">
        <v>3.16</v>
      </c>
      <c r="AO114" s="3">
        <v>78.239999999999995</v>
      </c>
      <c r="AP114" s="3">
        <v>0</v>
      </c>
      <c r="AQ114" s="3">
        <v>6.2</v>
      </c>
      <c r="AR114" s="3">
        <v>0</v>
      </c>
      <c r="AS114" s="3">
        <v>0</v>
      </c>
      <c r="AT114" s="3">
        <v>90</v>
      </c>
      <c r="AU114" s="3">
        <v>46</v>
      </c>
      <c r="AV114" s="3">
        <v>1.0469999999999999</v>
      </c>
      <c r="AW114" s="3">
        <v>1</v>
      </c>
      <c r="AZ114" s="3">
        <v>1</v>
      </c>
      <c r="BA114" s="3">
        <v>56.35</v>
      </c>
      <c r="BB114" s="3">
        <v>16.16</v>
      </c>
      <c r="BC114" s="3">
        <v>14.7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0</v>
      </c>
      <c r="BI114" s="3">
        <v>2</v>
      </c>
      <c r="BJ114" s="3" t="s">
        <v>27</v>
      </c>
      <c r="BM114" s="3">
        <v>68</v>
      </c>
      <c r="BN114" s="3">
        <v>0</v>
      </c>
      <c r="BO114" s="3" t="s">
        <v>24</v>
      </c>
      <c r="BP114" s="3">
        <v>1</v>
      </c>
      <c r="BQ114" s="3">
        <v>40</v>
      </c>
      <c r="BR114" s="3">
        <v>0</v>
      </c>
      <c r="BS114" s="3">
        <v>56.35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90</v>
      </c>
      <c r="CA114" s="3">
        <v>46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1332</v>
      </c>
      <c r="CO114" s="3">
        <v>0</v>
      </c>
      <c r="CP114" s="3">
        <f t="shared" si="105"/>
        <v>6303.65</v>
      </c>
      <c r="CQ114" s="3">
        <f t="shared" si="106"/>
        <v>181.55</v>
      </c>
      <c r="CR114" s="3">
        <f>(ROUND((ROUND((((ET114*1.2))*AV114*1),2)*BB114),2)+ROUND((ROUND(((AE114-((EU114*1.2)))*AV114*1),2)*BS114),2))</f>
        <v>582.89</v>
      </c>
      <c r="CS114" s="3">
        <f>(ROUND((ROUND((((EU114*1.2))*AV114*1),2)*BS114),2)+ROUND((ROUND(((AE114-((EU114*1.2)))*AV114*1),2)*BS114),2))</f>
        <v>223.71</v>
      </c>
      <c r="CT114" s="3">
        <f t="shared" si="107"/>
        <v>5539.21</v>
      </c>
      <c r="CU114" s="3">
        <f t="shared" si="108"/>
        <v>0</v>
      </c>
      <c r="CV114" s="3">
        <f t="shared" si="109"/>
        <v>7.7896799999999988</v>
      </c>
      <c r="CW114" s="3">
        <f t="shared" si="110"/>
        <v>0</v>
      </c>
      <c r="CX114" s="3">
        <f t="shared" si="111"/>
        <v>0</v>
      </c>
      <c r="CY114" s="3">
        <f>(ROUND((((S114+ROUND((ROUND((((EU114*1.2))*AV114*1),2)*BS114),2))*AT114)/100),2)+ROUND(((ROUND((ROUND(((AE114-((EU114*1.2)))*AV114*1),2)*BS114),2)*AT114)/100),2))</f>
        <v>5186.63</v>
      </c>
      <c r="CZ114" s="3">
        <f>(ROUND((((S114+ROUND((ROUND((((EU114*1.2))*AV114*1),2)*BS114),2))*AU114)/100),2)+ROUND(((ROUND((ROUND(((AE114-((EU114*1.2)))*AV114*1),2)*BS114),2)*AU114)/100),2))</f>
        <v>2650.94</v>
      </c>
      <c r="DB114" s="3">
        <v>70</v>
      </c>
      <c r="DC114" s="3" t="s">
        <v>3</v>
      </c>
      <c r="DD114" s="3" t="s">
        <v>66</v>
      </c>
      <c r="DE114" s="3" t="s">
        <v>67</v>
      </c>
      <c r="DF114" s="3" t="s">
        <v>67</v>
      </c>
      <c r="DG114" s="3" t="s">
        <v>67</v>
      </c>
      <c r="DH114" s="3" t="s">
        <v>3</v>
      </c>
      <c r="DI114" s="3" t="s">
        <v>67</v>
      </c>
      <c r="DJ114" s="3" t="s">
        <v>67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26</v>
      </c>
      <c r="DW114" s="3" t="s">
        <v>26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55393700</v>
      </c>
      <c r="EF114" s="3">
        <v>40</v>
      </c>
      <c r="EG114" s="3" t="s">
        <v>30</v>
      </c>
      <c r="EH114" s="3">
        <v>0</v>
      </c>
      <c r="EI114" s="3" t="s">
        <v>3</v>
      </c>
      <c r="EJ114" s="3">
        <v>2</v>
      </c>
      <c r="EK114" s="3">
        <v>68</v>
      </c>
      <c r="EL114" s="3" t="s">
        <v>31</v>
      </c>
      <c r="EM114" s="3" t="s">
        <v>32</v>
      </c>
      <c r="EO114" s="3" t="s">
        <v>71</v>
      </c>
      <c r="EQ114" s="3">
        <v>0</v>
      </c>
      <c r="ER114" s="3">
        <v>119.3</v>
      </c>
      <c r="ES114" s="3">
        <v>12.35</v>
      </c>
      <c r="ET114" s="3">
        <v>28.71</v>
      </c>
      <c r="EU114" s="3">
        <v>3.16</v>
      </c>
      <c r="EV114" s="3">
        <v>78.239999999999995</v>
      </c>
      <c r="EW114" s="3">
        <v>6.2</v>
      </c>
      <c r="EX114" s="3">
        <v>0</v>
      </c>
      <c r="EY114" s="3">
        <v>0</v>
      </c>
      <c r="FQ114" s="3">
        <v>0</v>
      </c>
      <c r="FR114" s="3">
        <v>0</v>
      </c>
      <c r="FS114" s="3">
        <v>0</v>
      </c>
      <c r="FX114" s="3">
        <v>90</v>
      </c>
      <c r="FY114" s="3">
        <v>46</v>
      </c>
      <c r="GA114" s="3" t="s">
        <v>3</v>
      </c>
      <c r="GD114" s="3">
        <v>1</v>
      </c>
      <c r="GF114" s="3">
        <v>982292204</v>
      </c>
      <c r="GG114" s="3">
        <v>2</v>
      </c>
      <c r="GH114" s="3">
        <v>1</v>
      </c>
      <c r="GI114" s="3">
        <v>2</v>
      </c>
      <c r="GJ114" s="3">
        <v>0</v>
      </c>
      <c r="GK114" s="3">
        <v>0</v>
      </c>
      <c r="GL114" s="3">
        <f t="shared" si="112"/>
        <v>0</v>
      </c>
      <c r="GM114" s="3">
        <f t="shared" si="113"/>
        <v>14141.22</v>
      </c>
      <c r="GN114" s="3">
        <f t="shared" si="114"/>
        <v>0</v>
      </c>
      <c r="GO114" s="3">
        <f t="shared" si="115"/>
        <v>14141.22</v>
      </c>
      <c r="GP114" s="3">
        <f t="shared" si="116"/>
        <v>0</v>
      </c>
      <c r="GR114" s="3">
        <v>0</v>
      </c>
      <c r="GS114" s="3">
        <v>3</v>
      </c>
      <c r="GT114" s="3">
        <v>0</v>
      </c>
      <c r="GU114" s="3" t="s">
        <v>3</v>
      </c>
      <c r="GV114" s="3">
        <f t="shared" si="117"/>
        <v>0</v>
      </c>
      <c r="GW114" s="3">
        <v>1</v>
      </c>
      <c r="GX114" s="3">
        <f t="shared" si="118"/>
        <v>0</v>
      </c>
      <c r="HA114" s="3">
        <v>0</v>
      </c>
      <c r="HB114" s="3">
        <v>0</v>
      </c>
      <c r="HC114" s="3">
        <f t="shared" si="119"/>
        <v>0</v>
      </c>
      <c r="HE114" s="3" t="s">
        <v>3</v>
      </c>
      <c r="HF114" s="3" t="s">
        <v>3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17</v>
      </c>
      <c r="B115" s="2">
        <v>1</v>
      </c>
      <c r="C115" s="2"/>
      <c r="D115" s="2"/>
      <c r="E115" s="2" t="s">
        <v>192</v>
      </c>
      <c r="F115" s="2" t="s">
        <v>193</v>
      </c>
      <c r="G115" s="2" t="s">
        <v>194</v>
      </c>
      <c r="H115" s="2" t="s">
        <v>171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95"/>
        <v>8165.05</v>
      </c>
      <c r="P115" s="2">
        <f t="shared" si="96"/>
        <v>8165.05</v>
      </c>
      <c r="Q115" s="2">
        <f>(ROUND((ROUND(((ET115)*AV115*I115),2)*BB115),2)+ROUND((ROUND(((AE115-(EU115))*AV115*I115),2)*BS115),2))</f>
        <v>0</v>
      </c>
      <c r="R115" s="2">
        <f>(ROUND((ROUND(((EU115)*AV115*I115),2)*BS115),2)+ROUND((ROUND(((AE115-(EU115))*AV115*I115),2)*BS115),2))</f>
        <v>0</v>
      </c>
      <c r="S115" s="2">
        <f t="shared" si="97"/>
        <v>0</v>
      </c>
      <c r="T115" s="2">
        <f t="shared" si="98"/>
        <v>0</v>
      </c>
      <c r="U115" s="2">
        <f t="shared" si="99"/>
        <v>0</v>
      </c>
      <c r="V115" s="2">
        <f t="shared" si="100"/>
        <v>0</v>
      </c>
      <c r="W115" s="2">
        <f t="shared" si="101"/>
        <v>0</v>
      </c>
      <c r="X115" s="2">
        <f>(ROUND((((S115+ROUND((ROUND(((EU115)*AV115*I115),2)*BS115),2))*AT115)/100),2)+ROUND(((ROUND((ROUND(((AE115-(EU115))*AV115*I115),2)*BS115),2)*AT115)/100),2))</f>
        <v>0</v>
      </c>
      <c r="Y115" s="2">
        <f>(ROUND((((S115+ROUND((ROUND(((EU115)*AV115*I115),2)*BS115),2))*AU115)/100),2)+ROUND(((ROUND((ROUND(((AE115-(EU115))*AV115*I115),2)*BS115),2)*AU115)/100),2))</f>
        <v>0</v>
      </c>
      <c r="Z115" s="2"/>
      <c r="AA115" s="2">
        <v>55929113</v>
      </c>
      <c r="AB115" s="2">
        <f t="shared" si="102"/>
        <v>8165.05</v>
      </c>
      <c r="AC115" s="2">
        <f>ROUND((ES115),6)</f>
        <v>8165.05</v>
      </c>
      <c r="AD115" s="2">
        <f>ROUND((((ET115)-(EU115))+AE115),6)</f>
        <v>0</v>
      </c>
      <c r="AE115" s="2">
        <f>ROUND((EU115),6)</f>
        <v>0</v>
      </c>
      <c r="AF115" s="2">
        <f>ROUND((EV115),6)</f>
        <v>0</v>
      </c>
      <c r="AG115" s="2">
        <f t="shared" si="103"/>
        <v>0</v>
      </c>
      <c r="AH115" s="2">
        <f>(EW115)</f>
        <v>0</v>
      </c>
      <c r="AI115" s="2">
        <f>(EX115)</f>
        <v>0</v>
      </c>
      <c r="AJ115" s="2">
        <f t="shared" si="104"/>
        <v>0</v>
      </c>
      <c r="AK115" s="2">
        <v>8165.0499999999993</v>
      </c>
      <c r="AL115" s="2">
        <v>8165.0499999999993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193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105"/>
        <v>8165.05</v>
      </c>
      <c r="CQ115" s="2">
        <f t="shared" si="106"/>
        <v>8165.05</v>
      </c>
      <c r="CR115" s="2">
        <f>(ROUND((ROUND(((ET115)*AV115*1),2)*BB115),2)+ROUND((ROUND(((AE115-(EU115))*AV115*1),2)*BS115),2))</f>
        <v>0</v>
      </c>
      <c r="CS115" s="2">
        <f>(ROUND((ROUND(((EU115)*AV115*1),2)*BS115),2)+ROUND((ROUND(((AE115-(EU115))*AV115*1),2)*BS115),2))</f>
        <v>0</v>
      </c>
      <c r="CT115" s="2">
        <f t="shared" si="107"/>
        <v>0</v>
      </c>
      <c r="CU115" s="2">
        <f t="shared" si="108"/>
        <v>0</v>
      </c>
      <c r="CV115" s="2">
        <f t="shared" si="109"/>
        <v>0</v>
      </c>
      <c r="CW115" s="2">
        <f t="shared" si="110"/>
        <v>0</v>
      </c>
      <c r="CX115" s="2">
        <f t="shared" si="111"/>
        <v>0</v>
      </c>
      <c r="CY115" s="2">
        <f>(ROUND((((S115+ROUND((ROUND(((EU115)*AV115*1),2)*BS115),2))*AT115)/100),2)+ROUND(((ROUND((ROUND(((AE115-(EU115))*AV115*1),2)*BS115),2)*AT115)/100),2))</f>
        <v>0</v>
      </c>
      <c r="CZ115" s="2">
        <f>(ROUND((((S115+ROUND((ROUND(((EU115)*AV115*1),2)*BS115),2))*AU115)/100),2)+ROUND(((ROUND((ROUND(((AE115-(EU115))*AV115*1),2)*BS115),2)*AU115)/100),2))</f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171</v>
      </c>
      <c r="DW115" s="2" t="s">
        <v>171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55393630</v>
      </c>
      <c r="EF115" s="2">
        <v>214</v>
      </c>
      <c r="EG115" s="2" t="s">
        <v>172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172</v>
      </c>
      <c r="EM115" s="2" t="s">
        <v>173</v>
      </c>
      <c r="EN115" s="2"/>
      <c r="EO115" s="2" t="s">
        <v>3</v>
      </c>
      <c r="EP115" s="2"/>
      <c r="EQ115" s="2">
        <v>16</v>
      </c>
      <c r="ER115" s="2">
        <v>0</v>
      </c>
      <c r="ES115" s="2">
        <v>8165.0499999999993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>P115</f>
        <v>8165.05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195</v>
      </c>
      <c r="GB115" s="2"/>
      <c r="GC115" s="2"/>
      <c r="GD115" s="2">
        <v>1</v>
      </c>
      <c r="GE115" s="2"/>
      <c r="GF115" s="2">
        <v>1284396905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12"/>
        <v>0</v>
      </c>
      <c r="GM115" s="2">
        <f t="shared" si="113"/>
        <v>8165.05</v>
      </c>
      <c r="GN115" s="2">
        <f t="shared" si="114"/>
        <v>0</v>
      </c>
      <c r="GO115" s="2">
        <f t="shared" si="115"/>
        <v>0</v>
      </c>
      <c r="GP115" s="2">
        <f t="shared" si="116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117"/>
        <v>0</v>
      </c>
      <c r="GW115" s="2">
        <v>1</v>
      </c>
      <c r="GX115" s="2">
        <f t="shared" si="118"/>
        <v>0</v>
      </c>
      <c r="GY115" s="2"/>
      <c r="GZ115" s="2"/>
      <c r="HA115" s="2">
        <v>0</v>
      </c>
      <c r="HB115" s="2">
        <v>0</v>
      </c>
      <c r="HC115" s="2">
        <f t="shared" si="119"/>
        <v>0</v>
      </c>
      <c r="HD115" s="2"/>
      <c r="HE115" s="2" t="s">
        <v>38</v>
      </c>
      <c r="HF115" s="2" t="s">
        <v>175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17</v>
      </c>
      <c r="B116" s="3">
        <v>1</v>
      </c>
      <c r="E116" s="3" t="s">
        <v>192</v>
      </c>
      <c r="F116" s="3" t="s">
        <v>193</v>
      </c>
      <c r="G116" s="3" t="s">
        <v>194</v>
      </c>
      <c r="H116" s="3" t="s">
        <v>171</v>
      </c>
      <c r="I116" s="3">
        <v>1</v>
      </c>
      <c r="J116" s="3">
        <v>0</v>
      </c>
      <c r="K116" s="3">
        <v>1</v>
      </c>
      <c r="O116" s="3">
        <f t="shared" si="95"/>
        <v>61809.43</v>
      </c>
      <c r="P116" s="3">
        <f t="shared" si="96"/>
        <v>61809.43</v>
      </c>
      <c r="Q116" s="3">
        <f>(ROUND((ROUND(((ET116)*AV116*I116),2)*BB116),2)+ROUND((ROUND(((AE116-(EU116))*AV116*I116),2)*BS116),2))</f>
        <v>0</v>
      </c>
      <c r="R116" s="3">
        <f>(ROUND((ROUND(((EU116)*AV116*I116),2)*BS116),2)+ROUND((ROUND(((AE116-(EU116))*AV116*I116),2)*BS116),2))</f>
        <v>0</v>
      </c>
      <c r="S116" s="3">
        <f t="shared" si="97"/>
        <v>0</v>
      </c>
      <c r="T116" s="3">
        <f t="shared" si="98"/>
        <v>0</v>
      </c>
      <c r="U116" s="3">
        <f t="shared" si="99"/>
        <v>0</v>
      </c>
      <c r="V116" s="3">
        <f t="shared" si="100"/>
        <v>0</v>
      </c>
      <c r="W116" s="3">
        <f t="shared" si="101"/>
        <v>0</v>
      </c>
      <c r="X116" s="3">
        <f>(ROUND((((S116+ROUND((ROUND(((EU116)*AV116*I116),2)*BS116),2))*AT116)/100),2)+ROUND(((ROUND((ROUND(((AE116-(EU116))*AV116*I116),2)*BS116),2)*AT116)/100),2))</f>
        <v>0</v>
      </c>
      <c r="Y116" s="3">
        <f>(ROUND((((S116+ROUND((ROUND(((EU116)*AV116*I116),2)*BS116),2))*AU116)/100),2)+ROUND(((ROUND((ROUND(((AE116-(EU116))*AV116*I116),2)*BS116),2)*AU116)/100),2))</f>
        <v>0</v>
      </c>
      <c r="AA116" s="3">
        <v>55929115</v>
      </c>
      <c r="AB116" s="3">
        <f t="shared" si="102"/>
        <v>8165.05</v>
      </c>
      <c r="AC116" s="3">
        <f>ROUND((ES116),6)</f>
        <v>8165.05</v>
      </c>
      <c r="AD116" s="3">
        <f>ROUND((((ET116)-(EU116))+AE116),6)</f>
        <v>0</v>
      </c>
      <c r="AE116" s="3">
        <f>ROUND((EU116),6)</f>
        <v>0</v>
      </c>
      <c r="AF116" s="3">
        <f>ROUND((EV116),6)</f>
        <v>0</v>
      </c>
      <c r="AG116" s="3">
        <f t="shared" si="103"/>
        <v>0</v>
      </c>
      <c r="AH116" s="3">
        <f>(EW116)</f>
        <v>0</v>
      </c>
      <c r="AI116" s="3">
        <f>(EX116)</f>
        <v>0</v>
      </c>
      <c r="AJ116" s="3">
        <f t="shared" si="104"/>
        <v>0</v>
      </c>
      <c r="AK116" s="3">
        <v>8165.0499999999993</v>
      </c>
      <c r="AL116" s="3">
        <v>8165.0499999999993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193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105"/>
        <v>61809.43</v>
      </c>
      <c r="CQ116" s="3">
        <f t="shared" si="106"/>
        <v>61809.43</v>
      </c>
      <c r="CR116" s="3">
        <f>(ROUND((ROUND(((ET116)*AV116*1),2)*BB116),2)+ROUND((ROUND(((AE116-(EU116))*AV116*1),2)*BS116),2))</f>
        <v>0</v>
      </c>
      <c r="CS116" s="3">
        <f>(ROUND((ROUND(((EU116)*AV116*1),2)*BS116),2)+ROUND((ROUND(((AE116-(EU116))*AV116*1),2)*BS116),2))</f>
        <v>0</v>
      </c>
      <c r="CT116" s="3">
        <f t="shared" si="107"/>
        <v>0</v>
      </c>
      <c r="CU116" s="3">
        <f t="shared" si="108"/>
        <v>0</v>
      </c>
      <c r="CV116" s="3">
        <f t="shared" si="109"/>
        <v>0</v>
      </c>
      <c r="CW116" s="3">
        <f t="shared" si="110"/>
        <v>0</v>
      </c>
      <c r="CX116" s="3">
        <f t="shared" si="111"/>
        <v>0</v>
      </c>
      <c r="CY116" s="3">
        <f>(ROUND((((S116+ROUND((ROUND(((EU116)*AV116*1),2)*BS116),2))*AT116)/100),2)+ROUND(((ROUND((ROUND(((AE116-(EU116))*AV116*1),2)*BS116),2)*AT116)/100),2))</f>
        <v>0</v>
      </c>
      <c r="CZ116" s="3">
        <f>(ROUND((((S116+ROUND((ROUND(((EU116)*AV116*1),2)*BS116),2))*AU116)/100),2)+ROUND(((ROUND((ROUND(((AE116-(EU116))*AV116*1),2)*BS116),2)*AU116)/100),2))</f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171</v>
      </c>
      <c r="DW116" s="3" t="s">
        <v>171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55393630</v>
      </c>
      <c r="EF116" s="3">
        <v>214</v>
      </c>
      <c r="EG116" s="3" t="s">
        <v>172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172</v>
      </c>
      <c r="EM116" s="3" t="s">
        <v>173</v>
      </c>
      <c r="EO116" s="3" t="s">
        <v>3</v>
      </c>
      <c r="EQ116" s="3">
        <v>16</v>
      </c>
      <c r="ER116" s="3">
        <v>0</v>
      </c>
      <c r="ES116" s="3">
        <v>8165.0499999999993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72343</v>
      </c>
      <c r="FQ116" s="3">
        <v>0</v>
      </c>
      <c r="FR116" s="3">
        <f>P116</f>
        <v>61809.43</v>
      </c>
      <c r="FS116" s="3">
        <v>0</v>
      </c>
      <c r="FX116" s="3">
        <v>0</v>
      </c>
      <c r="FY116" s="3">
        <v>0</v>
      </c>
      <c r="GA116" s="3" t="s">
        <v>195</v>
      </c>
      <c r="GD116" s="3">
        <v>1</v>
      </c>
      <c r="GF116" s="3">
        <v>1284396905</v>
      </c>
      <c r="GG116" s="3">
        <v>2</v>
      </c>
      <c r="GH116" s="3">
        <v>3</v>
      </c>
      <c r="GI116" s="3">
        <v>5</v>
      </c>
      <c r="GJ116" s="3">
        <v>0</v>
      </c>
      <c r="GK116" s="3">
        <v>0</v>
      </c>
      <c r="GL116" s="3">
        <f t="shared" si="112"/>
        <v>0</v>
      </c>
      <c r="GM116" s="3">
        <f t="shared" si="113"/>
        <v>61809.43</v>
      </c>
      <c r="GN116" s="3">
        <f t="shared" si="114"/>
        <v>0</v>
      </c>
      <c r="GO116" s="3">
        <f t="shared" si="115"/>
        <v>0</v>
      </c>
      <c r="GP116" s="3">
        <f t="shared" si="116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117"/>
        <v>0</v>
      </c>
      <c r="GW116" s="3">
        <v>1</v>
      </c>
      <c r="GX116" s="3">
        <f t="shared" si="118"/>
        <v>0</v>
      </c>
      <c r="HA116" s="3">
        <v>0</v>
      </c>
      <c r="HB116" s="3">
        <v>0</v>
      </c>
      <c r="HC116" s="3">
        <f t="shared" si="119"/>
        <v>0</v>
      </c>
      <c r="HE116" s="3" t="s">
        <v>38</v>
      </c>
      <c r="HF116" s="3" t="s">
        <v>175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5">
      <c r="A117" s="2">
        <v>17</v>
      </c>
      <c r="B117" s="2">
        <v>1</v>
      </c>
      <c r="C117" s="2">
        <f>ROW(SmtRes!A242)</f>
        <v>242</v>
      </c>
      <c r="D117" s="2">
        <f>ROW(EtalonRes!A305)</f>
        <v>305</v>
      </c>
      <c r="E117" s="2" t="s">
        <v>196</v>
      </c>
      <c r="F117" s="2" t="s">
        <v>39</v>
      </c>
      <c r="G117" s="2" t="s">
        <v>181</v>
      </c>
      <c r="H117" s="2" t="s">
        <v>26</v>
      </c>
      <c r="I117" s="2">
        <f>ROUND(2+12,9)</f>
        <v>14</v>
      </c>
      <c r="J117" s="2">
        <v>0</v>
      </c>
      <c r="K117" s="2">
        <f>ROUND(2+12,9)</f>
        <v>14</v>
      </c>
      <c r="L117" s="2"/>
      <c r="M117" s="2"/>
      <c r="N117" s="2"/>
      <c r="O117" s="2">
        <f t="shared" si="95"/>
        <v>213.71</v>
      </c>
      <c r="P117" s="2">
        <f t="shared" si="96"/>
        <v>0</v>
      </c>
      <c r="Q117" s="2">
        <f>(ROUND((ROUND((((ET117*1.2))*AV117*I117),2)*BB117),2)+ROUND((ROUND(((AE117-((EU117*1.2)))*AV117*I117),2)*BS117),2))</f>
        <v>8.7899999999999991</v>
      </c>
      <c r="R117" s="2">
        <f>(ROUND((ROUND((((EU117*1.2))*AV117*I117),2)*BS117),2)+ROUND((ROUND(((AE117-((EU117*1.2)))*AV117*I117),2)*BS117),2))</f>
        <v>1.41</v>
      </c>
      <c r="S117" s="2">
        <f t="shared" si="97"/>
        <v>204.92</v>
      </c>
      <c r="T117" s="2">
        <f t="shared" si="98"/>
        <v>0</v>
      </c>
      <c r="U117" s="2">
        <f t="shared" si="99"/>
        <v>18.117287999999999</v>
      </c>
      <c r="V117" s="2">
        <f t="shared" si="100"/>
        <v>0</v>
      </c>
      <c r="W117" s="2">
        <f t="shared" si="101"/>
        <v>0</v>
      </c>
      <c r="X117" s="2">
        <f>(ROUND((((S117+ROUND((ROUND((((EU117*1.2))*AV117*I117),2)*BS117),2))*AT117)/100),2)+ROUND(((ROUND((ROUND(((AE117-((EU117*1.2)))*AV117*I117),2)*BS117),2)*AT117)/100),2))</f>
        <v>185.7</v>
      </c>
      <c r="Y117" s="2">
        <f>(ROUND((((S117+ROUND((ROUND((((EU117*1.2))*AV117*I117),2)*BS117),2))*AU117)/100),2)+ROUND(((ROUND((ROUND(((AE117-((EU117*1.2)))*AV117*I117),2)*BS117),2)*AU117)/100),2))</f>
        <v>94.91</v>
      </c>
      <c r="Z117" s="2"/>
      <c r="AA117" s="2">
        <v>55929113</v>
      </c>
      <c r="AB117" s="2">
        <f t="shared" si="102"/>
        <v>14.58</v>
      </c>
      <c r="AC117" s="2">
        <f>ROUND(((ES117*1)),6)</f>
        <v>0</v>
      </c>
      <c r="AD117" s="2">
        <f>ROUND(((((ET117*1.2))-((EU117*1.2)))+AE117),6)</f>
        <v>0.6</v>
      </c>
      <c r="AE117" s="2">
        <f>ROUND(((EU117*1.2)),6)</f>
        <v>9.6000000000000002E-2</v>
      </c>
      <c r="AF117" s="2">
        <f>ROUND(((EV117*1.2)),6)</f>
        <v>13.98</v>
      </c>
      <c r="AG117" s="2">
        <f t="shared" si="103"/>
        <v>0</v>
      </c>
      <c r="AH117" s="2">
        <f>((EW117*1.2))</f>
        <v>1.236</v>
      </c>
      <c r="AI117" s="2">
        <f>((EX117*1.2))</f>
        <v>0</v>
      </c>
      <c r="AJ117" s="2">
        <f t="shared" si="104"/>
        <v>0</v>
      </c>
      <c r="AK117" s="2">
        <v>12.15</v>
      </c>
      <c r="AL117" s="2">
        <v>0</v>
      </c>
      <c r="AM117" s="2">
        <v>0.5</v>
      </c>
      <c r="AN117" s="2">
        <v>0.08</v>
      </c>
      <c r="AO117" s="2">
        <v>11.65</v>
      </c>
      <c r="AP117" s="2">
        <v>0</v>
      </c>
      <c r="AQ117" s="2">
        <v>1.03</v>
      </c>
      <c r="AR117" s="2">
        <v>0</v>
      </c>
      <c r="AS117" s="2">
        <v>0</v>
      </c>
      <c r="AT117" s="2">
        <v>90</v>
      </c>
      <c r="AU117" s="2">
        <v>46</v>
      </c>
      <c r="AV117" s="2">
        <v>1.0469999999999999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0</v>
      </c>
      <c r="BI117" s="2">
        <v>2</v>
      </c>
      <c r="BJ117" s="2" t="s">
        <v>41</v>
      </c>
      <c r="BK117" s="2"/>
      <c r="BL117" s="2"/>
      <c r="BM117" s="2">
        <v>72</v>
      </c>
      <c r="BN117" s="2">
        <v>0</v>
      </c>
      <c r="BO117" s="2" t="s">
        <v>39</v>
      </c>
      <c r="BP117" s="2">
        <v>1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90</v>
      </c>
      <c r="CA117" s="2">
        <v>46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1332</v>
      </c>
      <c r="CO117" s="2">
        <v>0</v>
      </c>
      <c r="CP117" s="2">
        <f t="shared" si="105"/>
        <v>213.70999999999998</v>
      </c>
      <c r="CQ117" s="2">
        <f t="shared" si="106"/>
        <v>0</v>
      </c>
      <c r="CR117" s="2">
        <f>(ROUND((ROUND((((ET117*1.2))*AV117*1),2)*BB117),2)+ROUND((ROUND(((AE117-((EU117*1.2)))*AV117*1),2)*BS117),2))</f>
        <v>0.63</v>
      </c>
      <c r="CS117" s="2">
        <f>(ROUND((ROUND((((EU117*1.2))*AV117*1),2)*BS117),2)+ROUND((ROUND(((AE117-((EU117*1.2)))*AV117*1),2)*BS117),2))</f>
        <v>0.1</v>
      </c>
      <c r="CT117" s="2">
        <f t="shared" si="107"/>
        <v>14.64</v>
      </c>
      <c r="CU117" s="2">
        <f t="shared" si="108"/>
        <v>0</v>
      </c>
      <c r="CV117" s="2">
        <f t="shared" si="109"/>
        <v>1.2940919999999998</v>
      </c>
      <c r="CW117" s="2">
        <f t="shared" si="110"/>
        <v>0</v>
      </c>
      <c r="CX117" s="2">
        <f t="shared" si="111"/>
        <v>0</v>
      </c>
      <c r="CY117" s="2">
        <f>(ROUND((((S117+ROUND((ROUND((((EU117*1.2))*AV117*1),2)*BS117),2))*AT117)/100),2)+ROUND(((ROUND((ROUND(((AE117-((EU117*1.2)))*AV117*1),2)*BS117),2)*AT117)/100),2))</f>
        <v>184.52</v>
      </c>
      <c r="CZ117" s="2">
        <f>(ROUND((((S117+ROUND((ROUND((((EU117*1.2))*AV117*1),2)*BS117),2))*AU117)/100),2)+ROUND(((ROUND((ROUND(((AE117-((EU117*1.2)))*AV117*1),2)*BS117),2)*AU117)/100),2))</f>
        <v>94.31</v>
      </c>
      <c r="DA117" s="2"/>
      <c r="DB117" s="2">
        <v>71</v>
      </c>
      <c r="DC117" s="2" t="s">
        <v>3</v>
      </c>
      <c r="DD117" s="2" t="s">
        <v>66</v>
      </c>
      <c r="DE117" s="2" t="s">
        <v>67</v>
      </c>
      <c r="DF117" s="2" t="s">
        <v>67</v>
      </c>
      <c r="DG117" s="2" t="s">
        <v>67</v>
      </c>
      <c r="DH117" s="2" t="s">
        <v>3</v>
      </c>
      <c r="DI117" s="2" t="s">
        <v>67</v>
      </c>
      <c r="DJ117" s="2" t="s">
        <v>67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26</v>
      </c>
      <c r="DW117" s="2" t="s">
        <v>26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55393704</v>
      </c>
      <c r="EF117" s="2">
        <v>40</v>
      </c>
      <c r="EG117" s="2" t="s">
        <v>30</v>
      </c>
      <c r="EH117" s="2">
        <v>0</v>
      </c>
      <c r="EI117" s="2" t="s">
        <v>3</v>
      </c>
      <c r="EJ117" s="2">
        <v>2</v>
      </c>
      <c r="EK117" s="2">
        <v>72</v>
      </c>
      <c r="EL117" s="2" t="s">
        <v>42</v>
      </c>
      <c r="EM117" s="2" t="s">
        <v>43</v>
      </c>
      <c r="EN117" s="2"/>
      <c r="EO117" s="2" t="s">
        <v>71</v>
      </c>
      <c r="EP117" s="2"/>
      <c r="EQ117" s="2">
        <v>0</v>
      </c>
      <c r="ER117" s="2">
        <v>12.15</v>
      </c>
      <c r="ES117" s="2">
        <v>0</v>
      </c>
      <c r="ET117" s="2">
        <v>0.5</v>
      </c>
      <c r="EU117" s="2">
        <v>0.08</v>
      </c>
      <c r="EV117" s="2">
        <v>11.65</v>
      </c>
      <c r="EW117" s="2">
        <v>1.03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90</v>
      </c>
      <c r="FY117" s="2">
        <v>46</v>
      </c>
      <c r="FZ117" s="2"/>
      <c r="GA117" s="2" t="s">
        <v>3</v>
      </c>
      <c r="GB117" s="2"/>
      <c r="GC117" s="2"/>
      <c r="GD117" s="2">
        <v>1</v>
      </c>
      <c r="GE117" s="2"/>
      <c r="GF117" s="2">
        <v>-920792427</v>
      </c>
      <c r="GG117" s="2">
        <v>2</v>
      </c>
      <c r="GH117" s="2">
        <v>1</v>
      </c>
      <c r="GI117" s="2">
        <v>2</v>
      </c>
      <c r="GJ117" s="2">
        <v>0</v>
      </c>
      <c r="GK117" s="2">
        <v>0</v>
      </c>
      <c r="GL117" s="2">
        <f t="shared" si="112"/>
        <v>0</v>
      </c>
      <c r="GM117" s="2">
        <f t="shared" si="113"/>
        <v>494.32</v>
      </c>
      <c r="GN117" s="2">
        <f t="shared" si="114"/>
        <v>0</v>
      </c>
      <c r="GO117" s="2">
        <f t="shared" si="115"/>
        <v>494.32</v>
      </c>
      <c r="GP117" s="2">
        <f t="shared" si="116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117"/>
        <v>0</v>
      </c>
      <c r="GW117" s="2">
        <v>1</v>
      </c>
      <c r="GX117" s="2">
        <f t="shared" si="118"/>
        <v>0</v>
      </c>
      <c r="GY117" s="2"/>
      <c r="GZ117" s="2"/>
      <c r="HA117" s="2">
        <v>0</v>
      </c>
      <c r="HB117" s="2">
        <v>0</v>
      </c>
      <c r="HC117" s="2">
        <f t="shared" si="119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5">
      <c r="A118" s="3">
        <v>17</v>
      </c>
      <c r="B118" s="3">
        <v>1</v>
      </c>
      <c r="C118" s="3">
        <f>ROW(SmtRes!A244)</f>
        <v>244</v>
      </c>
      <c r="D118" s="3">
        <f>ROW(EtalonRes!A308)</f>
        <v>308</v>
      </c>
      <c r="E118" s="3" t="s">
        <v>196</v>
      </c>
      <c r="F118" s="3" t="s">
        <v>39</v>
      </c>
      <c r="G118" s="3" t="s">
        <v>181</v>
      </c>
      <c r="H118" s="3" t="s">
        <v>26</v>
      </c>
      <c r="I118" s="3">
        <f>ROUND(2+12,9)</f>
        <v>14</v>
      </c>
      <c r="J118" s="3">
        <v>0</v>
      </c>
      <c r="K118" s="3">
        <f>ROUND(2+12,9)</f>
        <v>14</v>
      </c>
      <c r="O118" s="3">
        <f t="shared" si="95"/>
        <v>11696.85</v>
      </c>
      <c r="P118" s="3">
        <f t="shared" si="96"/>
        <v>0</v>
      </c>
      <c r="Q118" s="3">
        <f>(ROUND((ROUND((((ET118*1.2))*AV118*I118),2)*BB118),2)+ROUND((ROUND(((AE118-((EU118*1.2)))*AV118*I118),2)*BS118),2))</f>
        <v>149.61000000000001</v>
      </c>
      <c r="R118" s="3">
        <f>(ROUND((ROUND((((EU118*1.2))*AV118*I118),2)*BS118),2)+ROUND((ROUND(((AE118-((EU118*1.2)))*AV118*I118),2)*BS118),2))</f>
        <v>79.45</v>
      </c>
      <c r="S118" s="3">
        <f t="shared" si="97"/>
        <v>11547.24</v>
      </c>
      <c r="T118" s="3">
        <f t="shared" si="98"/>
        <v>0</v>
      </c>
      <c r="U118" s="3">
        <f t="shared" si="99"/>
        <v>18.117287999999999</v>
      </c>
      <c r="V118" s="3">
        <f t="shared" si="100"/>
        <v>0</v>
      </c>
      <c r="W118" s="3">
        <f t="shared" si="101"/>
        <v>0</v>
      </c>
      <c r="X118" s="3">
        <f>(ROUND((((S118+ROUND((ROUND((((EU118*1.2))*AV118*I118),2)*BS118),2))*AT118)/100),2)+ROUND(((ROUND((ROUND(((AE118-((EU118*1.2)))*AV118*I118),2)*BS118),2)*AT118)/100),2))</f>
        <v>10464.02</v>
      </c>
      <c r="Y118" s="3">
        <f>(ROUND((((S118+ROUND((ROUND((((EU118*1.2))*AV118*I118),2)*BS118),2))*AU118)/100),2)+ROUND(((ROUND((ROUND(((AE118-((EU118*1.2)))*AV118*I118),2)*BS118),2)*AU118)/100),2))</f>
        <v>5348.28</v>
      </c>
      <c r="AA118" s="3">
        <v>55929115</v>
      </c>
      <c r="AB118" s="3">
        <f t="shared" si="102"/>
        <v>14.58</v>
      </c>
      <c r="AC118" s="3">
        <f>ROUND(((ES118*1)),6)</f>
        <v>0</v>
      </c>
      <c r="AD118" s="3">
        <f>ROUND(((((ET118*1.2))-((EU118*1.2)))+AE118),6)</f>
        <v>0.6</v>
      </c>
      <c r="AE118" s="3">
        <f>ROUND(((EU118*1.2)),6)</f>
        <v>9.6000000000000002E-2</v>
      </c>
      <c r="AF118" s="3">
        <f>ROUND(((EV118*1.2)),6)</f>
        <v>13.98</v>
      </c>
      <c r="AG118" s="3">
        <f t="shared" si="103"/>
        <v>0</v>
      </c>
      <c r="AH118" s="3">
        <f>((EW118*1.2))</f>
        <v>1.236</v>
      </c>
      <c r="AI118" s="3">
        <f>((EX118*1.2))</f>
        <v>0</v>
      </c>
      <c r="AJ118" s="3">
        <f t="shared" si="104"/>
        <v>0</v>
      </c>
      <c r="AK118" s="3">
        <v>12.15</v>
      </c>
      <c r="AL118" s="3">
        <v>0</v>
      </c>
      <c r="AM118" s="3">
        <v>0.5</v>
      </c>
      <c r="AN118" s="3">
        <v>0.08</v>
      </c>
      <c r="AO118" s="3">
        <v>11.65</v>
      </c>
      <c r="AP118" s="3">
        <v>0</v>
      </c>
      <c r="AQ118" s="3">
        <v>1.03</v>
      </c>
      <c r="AR118" s="3">
        <v>0</v>
      </c>
      <c r="AS118" s="3">
        <v>0</v>
      </c>
      <c r="AT118" s="3">
        <v>90</v>
      </c>
      <c r="AU118" s="3">
        <v>46</v>
      </c>
      <c r="AV118" s="3">
        <v>1.0469999999999999</v>
      </c>
      <c r="AW118" s="3">
        <v>1</v>
      </c>
      <c r="AZ118" s="3">
        <v>1</v>
      </c>
      <c r="BA118" s="3">
        <v>56.35</v>
      </c>
      <c r="BB118" s="3">
        <v>17.02</v>
      </c>
      <c r="BC118" s="3">
        <v>1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0</v>
      </c>
      <c r="BI118" s="3">
        <v>2</v>
      </c>
      <c r="BJ118" s="3" t="s">
        <v>41</v>
      </c>
      <c r="BM118" s="3">
        <v>72</v>
      </c>
      <c r="BN118" s="3">
        <v>0</v>
      </c>
      <c r="BO118" s="3" t="s">
        <v>39</v>
      </c>
      <c r="BP118" s="3">
        <v>1</v>
      </c>
      <c r="BQ118" s="3">
        <v>40</v>
      </c>
      <c r="BR118" s="3">
        <v>0</v>
      </c>
      <c r="BS118" s="3">
        <v>56.35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90</v>
      </c>
      <c r="CA118" s="3">
        <v>46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1332</v>
      </c>
      <c r="CO118" s="3">
        <v>0</v>
      </c>
      <c r="CP118" s="3">
        <f t="shared" si="105"/>
        <v>11696.85</v>
      </c>
      <c r="CQ118" s="3">
        <f t="shared" si="106"/>
        <v>0</v>
      </c>
      <c r="CR118" s="3">
        <f>(ROUND((ROUND((((ET118*1.2))*AV118*1),2)*BB118),2)+ROUND((ROUND(((AE118-((EU118*1.2)))*AV118*1),2)*BS118),2))</f>
        <v>10.72</v>
      </c>
      <c r="CS118" s="3">
        <f>(ROUND((ROUND((((EU118*1.2))*AV118*1),2)*BS118),2)+ROUND((ROUND(((AE118-((EU118*1.2)))*AV118*1),2)*BS118),2))</f>
        <v>5.64</v>
      </c>
      <c r="CT118" s="3">
        <f t="shared" si="107"/>
        <v>824.96</v>
      </c>
      <c r="CU118" s="3">
        <f t="shared" si="108"/>
        <v>0</v>
      </c>
      <c r="CV118" s="3">
        <f t="shared" si="109"/>
        <v>1.2940919999999998</v>
      </c>
      <c r="CW118" s="3">
        <f t="shared" si="110"/>
        <v>0</v>
      </c>
      <c r="CX118" s="3">
        <f t="shared" si="111"/>
        <v>0</v>
      </c>
      <c r="CY118" s="3">
        <f>(ROUND((((S118+ROUND((ROUND((((EU118*1.2))*AV118*1),2)*BS118),2))*AT118)/100),2)+ROUND(((ROUND((ROUND(((AE118-((EU118*1.2)))*AV118*1),2)*BS118),2)*AT118)/100),2))</f>
        <v>10397.59</v>
      </c>
      <c r="CZ118" s="3">
        <f>(ROUND((((S118+ROUND((ROUND((((EU118*1.2))*AV118*1),2)*BS118),2))*AU118)/100),2)+ROUND(((ROUND((ROUND(((AE118-((EU118*1.2)))*AV118*1),2)*BS118),2)*AU118)/100),2))</f>
        <v>5314.32</v>
      </c>
      <c r="DB118" s="3">
        <v>72</v>
      </c>
      <c r="DC118" s="3" t="s">
        <v>3</v>
      </c>
      <c r="DD118" s="3" t="s">
        <v>66</v>
      </c>
      <c r="DE118" s="3" t="s">
        <v>67</v>
      </c>
      <c r="DF118" s="3" t="s">
        <v>67</v>
      </c>
      <c r="DG118" s="3" t="s">
        <v>67</v>
      </c>
      <c r="DH118" s="3" t="s">
        <v>3</v>
      </c>
      <c r="DI118" s="3" t="s">
        <v>67</v>
      </c>
      <c r="DJ118" s="3" t="s">
        <v>67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1013</v>
      </c>
      <c r="DV118" s="3" t="s">
        <v>26</v>
      </c>
      <c r="DW118" s="3" t="s">
        <v>26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55393704</v>
      </c>
      <c r="EF118" s="3">
        <v>40</v>
      </c>
      <c r="EG118" s="3" t="s">
        <v>30</v>
      </c>
      <c r="EH118" s="3">
        <v>0</v>
      </c>
      <c r="EI118" s="3" t="s">
        <v>3</v>
      </c>
      <c r="EJ118" s="3">
        <v>2</v>
      </c>
      <c r="EK118" s="3">
        <v>72</v>
      </c>
      <c r="EL118" s="3" t="s">
        <v>42</v>
      </c>
      <c r="EM118" s="3" t="s">
        <v>43</v>
      </c>
      <c r="EO118" s="3" t="s">
        <v>71</v>
      </c>
      <c r="EQ118" s="3">
        <v>0</v>
      </c>
      <c r="ER118" s="3">
        <v>12.15</v>
      </c>
      <c r="ES118" s="3">
        <v>0</v>
      </c>
      <c r="ET118" s="3">
        <v>0.5</v>
      </c>
      <c r="EU118" s="3">
        <v>0.08</v>
      </c>
      <c r="EV118" s="3">
        <v>11.65</v>
      </c>
      <c r="EW118" s="3">
        <v>1.03</v>
      </c>
      <c r="EX118" s="3">
        <v>0</v>
      </c>
      <c r="EY118" s="3">
        <v>0</v>
      </c>
      <c r="FQ118" s="3">
        <v>0</v>
      </c>
      <c r="FR118" s="3">
        <v>0</v>
      </c>
      <c r="FS118" s="3">
        <v>0</v>
      </c>
      <c r="FX118" s="3">
        <v>90</v>
      </c>
      <c r="FY118" s="3">
        <v>46</v>
      </c>
      <c r="GA118" s="3" t="s">
        <v>3</v>
      </c>
      <c r="GD118" s="3">
        <v>1</v>
      </c>
      <c r="GF118" s="3">
        <v>-920792427</v>
      </c>
      <c r="GG118" s="3">
        <v>2</v>
      </c>
      <c r="GH118" s="3">
        <v>1</v>
      </c>
      <c r="GI118" s="3">
        <v>2</v>
      </c>
      <c r="GJ118" s="3">
        <v>0</v>
      </c>
      <c r="GK118" s="3">
        <v>0</v>
      </c>
      <c r="GL118" s="3">
        <f t="shared" si="112"/>
        <v>0</v>
      </c>
      <c r="GM118" s="3">
        <f t="shared" si="113"/>
        <v>27509.15</v>
      </c>
      <c r="GN118" s="3">
        <f t="shared" si="114"/>
        <v>0</v>
      </c>
      <c r="GO118" s="3">
        <f t="shared" si="115"/>
        <v>27509.15</v>
      </c>
      <c r="GP118" s="3">
        <f t="shared" si="116"/>
        <v>0</v>
      </c>
      <c r="GR118" s="3">
        <v>0</v>
      </c>
      <c r="GS118" s="3">
        <v>3</v>
      </c>
      <c r="GT118" s="3">
        <v>0</v>
      </c>
      <c r="GU118" s="3" t="s">
        <v>3</v>
      </c>
      <c r="GV118" s="3">
        <f t="shared" si="117"/>
        <v>0</v>
      </c>
      <c r="GW118" s="3">
        <v>1</v>
      </c>
      <c r="GX118" s="3">
        <f t="shared" si="118"/>
        <v>0</v>
      </c>
      <c r="HA118" s="3">
        <v>0</v>
      </c>
      <c r="HB118" s="3">
        <v>0</v>
      </c>
      <c r="HC118" s="3">
        <f t="shared" si="119"/>
        <v>0</v>
      </c>
      <c r="HE118" s="3" t="s">
        <v>3</v>
      </c>
      <c r="HF118" s="3" t="s">
        <v>3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19" spans="1:255" x14ac:dyDescent="0.25">
      <c r="A119" s="2">
        <v>17</v>
      </c>
      <c r="B119" s="2">
        <v>1</v>
      </c>
      <c r="C119" s="2"/>
      <c r="D119" s="2"/>
      <c r="E119" s="2" t="s">
        <v>197</v>
      </c>
      <c r="F119" s="2" t="s">
        <v>198</v>
      </c>
      <c r="G119" s="2" t="s">
        <v>199</v>
      </c>
      <c r="H119" s="2" t="s">
        <v>171</v>
      </c>
      <c r="I119" s="2">
        <v>2</v>
      </c>
      <c r="J119" s="2">
        <v>0</v>
      </c>
      <c r="K119" s="2">
        <v>2</v>
      </c>
      <c r="L119" s="2"/>
      <c r="M119" s="2"/>
      <c r="N119" s="2"/>
      <c r="O119" s="2">
        <f t="shared" si="95"/>
        <v>1927.74</v>
      </c>
      <c r="P119" s="2">
        <f t="shared" si="96"/>
        <v>1927.74</v>
      </c>
      <c r="Q119" s="2">
        <f>(ROUND((ROUND(((ET119)*AV119*I119),2)*BB119),2)+ROUND((ROUND(((AE119-(EU119))*AV119*I119),2)*BS119),2))</f>
        <v>0</v>
      </c>
      <c r="R119" s="2">
        <f>(ROUND((ROUND(((EU119)*AV119*I119),2)*BS119),2)+ROUND((ROUND(((AE119-(EU119))*AV119*I119),2)*BS119),2))</f>
        <v>0</v>
      </c>
      <c r="S119" s="2">
        <f t="shared" si="97"/>
        <v>0</v>
      </c>
      <c r="T119" s="2">
        <f t="shared" si="98"/>
        <v>0</v>
      </c>
      <c r="U119" s="2">
        <f t="shared" si="99"/>
        <v>0</v>
      </c>
      <c r="V119" s="2">
        <f t="shared" si="100"/>
        <v>0</v>
      </c>
      <c r="W119" s="2">
        <f t="shared" si="101"/>
        <v>0</v>
      </c>
      <c r="X119" s="2">
        <f>(ROUND((((S119+ROUND((ROUND(((EU119)*AV119*I119),2)*BS119),2))*AT119)/100),2)+ROUND(((ROUND((ROUND(((AE119-(EU119))*AV119*I119),2)*BS119),2)*AT119)/100),2))</f>
        <v>0</v>
      </c>
      <c r="Y119" s="2">
        <f>(ROUND((((S119+ROUND((ROUND(((EU119)*AV119*I119),2)*BS119),2))*AU119)/100),2)+ROUND(((ROUND((ROUND(((AE119-(EU119))*AV119*I119),2)*BS119),2)*AU119)/100),2))</f>
        <v>0</v>
      </c>
      <c r="Z119" s="2"/>
      <c r="AA119" s="2">
        <v>55929113</v>
      </c>
      <c r="AB119" s="2">
        <f t="shared" si="102"/>
        <v>963.87</v>
      </c>
      <c r="AC119" s="2">
        <f>ROUND((ES119),6)</f>
        <v>963.87</v>
      </c>
      <c r="AD119" s="2">
        <f>ROUND((((ET119)-(EU119))+AE119),6)</f>
        <v>0</v>
      </c>
      <c r="AE119" s="2">
        <f t="shared" ref="AE119:AF122" si="136">ROUND((EU119),6)</f>
        <v>0</v>
      </c>
      <c r="AF119" s="2">
        <f t="shared" si="136"/>
        <v>0</v>
      </c>
      <c r="AG119" s="2">
        <f t="shared" si="103"/>
        <v>0</v>
      </c>
      <c r="AH119" s="2">
        <f t="shared" ref="AH119:AI122" si="137">(EW119)</f>
        <v>0</v>
      </c>
      <c r="AI119" s="2">
        <f t="shared" si="137"/>
        <v>0</v>
      </c>
      <c r="AJ119" s="2">
        <f t="shared" si="104"/>
        <v>0</v>
      </c>
      <c r="AK119" s="2">
        <v>963.87</v>
      </c>
      <c r="AL119" s="2">
        <v>963.87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3</v>
      </c>
      <c r="BJ119" s="2" t="s">
        <v>198</v>
      </c>
      <c r="BK119" s="2"/>
      <c r="BL119" s="2"/>
      <c r="BM119" s="2">
        <v>400007</v>
      </c>
      <c r="BN119" s="2">
        <v>0</v>
      </c>
      <c r="BO119" s="2" t="s">
        <v>3</v>
      </c>
      <c r="BP119" s="2">
        <v>0</v>
      </c>
      <c r="BQ119" s="2">
        <v>214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0</v>
      </c>
      <c r="CA119" s="2">
        <v>0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105"/>
        <v>1927.74</v>
      </c>
      <c r="CQ119" s="2">
        <f t="shared" si="106"/>
        <v>963.87</v>
      </c>
      <c r="CR119" s="2">
        <f>(ROUND((ROUND(((ET119)*AV119*1),2)*BB119),2)+ROUND((ROUND(((AE119-(EU119))*AV119*1),2)*BS119),2))</f>
        <v>0</v>
      </c>
      <c r="CS119" s="2">
        <f>(ROUND((ROUND(((EU119)*AV119*1),2)*BS119),2)+ROUND((ROUND(((AE119-(EU119))*AV119*1),2)*BS119),2))</f>
        <v>0</v>
      </c>
      <c r="CT119" s="2">
        <f t="shared" si="107"/>
        <v>0</v>
      </c>
      <c r="CU119" s="2">
        <f t="shared" si="108"/>
        <v>0</v>
      </c>
      <c r="CV119" s="2">
        <f t="shared" si="109"/>
        <v>0</v>
      </c>
      <c r="CW119" s="2">
        <f t="shared" si="110"/>
        <v>0</v>
      </c>
      <c r="CX119" s="2">
        <f t="shared" si="111"/>
        <v>0</v>
      </c>
      <c r="CY119" s="2">
        <f>(ROUND((((S119+ROUND((ROUND(((EU119)*AV119*1),2)*BS119),2))*AT119)/100),2)+ROUND(((ROUND((ROUND(((AE119-(EU119))*AV119*1),2)*BS119),2)*AT119)/100),2))</f>
        <v>0</v>
      </c>
      <c r="CZ119" s="2">
        <f>(ROUND((((S119+ROUND((ROUND(((EU119)*AV119*1),2)*BS119),2))*AU119)/100),2)+ROUND(((ROUND((ROUND(((AE119-(EU119))*AV119*1),2)*BS119),2)*AU119)/100),2))</f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171</v>
      </c>
      <c r="DW119" s="2" t="s">
        <v>171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55393630</v>
      </c>
      <c r="EF119" s="2">
        <v>214</v>
      </c>
      <c r="EG119" s="2" t="s">
        <v>172</v>
      </c>
      <c r="EH119" s="2">
        <v>0</v>
      </c>
      <c r="EI119" s="2" t="s">
        <v>3</v>
      </c>
      <c r="EJ119" s="2">
        <v>3</v>
      </c>
      <c r="EK119" s="2">
        <v>400007</v>
      </c>
      <c r="EL119" s="2" t="s">
        <v>172</v>
      </c>
      <c r="EM119" s="2" t="s">
        <v>173</v>
      </c>
      <c r="EN119" s="2"/>
      <c r="EO119" s="2" t="s">
        <v>3</v>
      </c>
      <c r="EP119" s="2"/>
      <c r="EQ119" s="2">
        <v>16</v>
      </c>
      <c r="ER119" s="2">
        <v>0</v>
      </c>
      <c r="ES119" s="2">
        <v>963.87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f>P119</f>
        <v>1927.74</v>
      </c>
      <c r="FS119" s="2">
        <v>0</v>
      </c>
      <c r="FT119" s="2"/>
      <c r="FU119" s="2"/>
      <c r="FV119" s="2"/>
      <c r="FW119" s="2"/>
      <c r="FX119" s="2">
        <v>0</v>
      </c>
      <c r="FY119" s="2">
        <v>0</v>
      </c>
      <c r="FZ119" s="2"/>
      <c r="GA119" s="2" t="s">
        <v>200</v>
      </c>
      <c r="GB119" s="2"/>
      <c r="GC119" s="2"/>
      <c r="GD119" s="2">
        <v>1</v>
      </c>
      <c r="GE119" s="2"/>
      <c r="GF119" s="2">
        <v>766291038</v>
      </c>
      <c r="GG119" s="2">
        <v>2</v>
      </c>
      <c r="GH119" s="2">
        <v>4</v>
      </c>
      <c r="GI119" s="2">
        <v>-2</v>
      </c>
      <c r="GJ119" s="2">
        <v>0</v>
      </c>
      <c r="GK119" s="2">
        <v>0</v>
      </c>
      <c r="GL119" s="2">
        <f t="shared" si="112"/>
        <v>0</v>
      </c>
      <c r="GM119" s="2">
        <f t="shared" si="113"/>
        <v>1927.74</v>
      </c>
      <c r="GN119" s="2">
        <f t="shared" si="114"/>
        <v>0</v>
      </c>
      <c r="GO119" s="2">
        <f t="shared" si="115"/>
        <v>0</v>
      </c>
      <c r="GP119" s="2">
        <f t="shared" si="116"/>
        <v>0</v>
      </c>
      <c r="GQ119" s="2"/>
      <c r="GR119" s="2">
        <v>1</v>
      </c>
      <c r="GS119" s="2">
        <v>2</v>
      </c>
      <c r="GT119" s="2">
        <v>0</v>
      </c>
      <c r="GU119" s="2" t="s">
        <v>3</v>
      </c>
      <c r="GV119" s="2">
        <f t="shared" si="117"/>
        <v>0</v>
      </c>
      <c r="GW119" s="2">
        <v>1</v>
      </c>
      <c r="GX119" s="2">
        <f t="shared" si="118"/>
        <v>0</v>
      </c>
      <c r="GY119" s="2"/>
      <c r="GZ119" s="2"/>
      <c r="HA119" s="2">
        <v>0</v>
      </c>
      <c r="HB119" s="2">
        <v>0</v>
      </c>
      <c r="HC119" s="2">
        <f t="shared" si="119"/>
        <v>0</v>
      </c>
      <c r="HD119" s="2"/>
      <c r="HE119" s="2" t="s">
        <v>38</v>
      </c>
      <c r="HF119" s="2" t="s">
        <v>175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5">
      <c r="A120" s="3">
        <v>17</v>
      </c>
      <c r="B120" s="3">
        <v>1</v>
      </c>
      <c r="E120" s="3" t="s">
        <v>197</v>
      </c>
      <c r="F120" s="3" t="s">
        <v>198</v>
      </c>
      <c r="G120" s="3" t="s">
        <v>199</v>
      </c>
      <c r="H120" s="3" t="s">
        <v>171</v>
      </c>
      <c r="I120" s="3">
        <v>2</v>
      </c>
      <c r="J120" s="3">
        <v>0</v>
      </c>
      <c r="K120" s="3">
        <v>2</v>
      </c>
      <c r="O120" s="3">
        <f t="shared" si="95"/>
        <v>14592.99</v>
      </c>
      <c r="P120" s="3">
        <f t="shared" si="96"/>
        <v>14592.99</v>
      </c>
      <c r="Q120" s="3">
        <f>(ROUND((ROUND(((ET120)*AV120*I120),2)*BB120),2)+ROUND((ROUND(((AE120-(EU120))*AV120*I120),2)*BS120),2))</f>
        <v>0</v>
      </c>
      <c r="R120" s="3">
        <f>(ROUND((ROUND(((EU120)*AV120*I120),2)*BS120),2)+ROUND((ROUND(((AE120-(EU120))*AV120*I120),2)*BS120),2))</f>
        <v>0</v>
      </c>
      <c r="S120" s="3">
        <f t="shared" si="97"/>
        <v>0</v>
      </c>
      <c r="T120" s="3">
        <f t="shared" si="98"/>
        <v>0</v>
      </c>
      <c r="U120" s="3">
        <f t="shared" si="99"/>
        <v>0</v>
      </c>
      <c r="V120" s="3">
        <f t="shared" si="100"/>
        <v>0</v>
      </c>
      <c r="W120" s="3">
        <f t="shared" si="101"/>
        <v>0</v>
      </c>
      <c r="X120" s="3">
        <f>(ROUND((((S120+ROUND((ROUND(((EU120)*AV120*I120),2)*BS120),2))*AT120)/100),2)+ROUND(((ROUND((ROUND(((AE120-(EU120))*AV120*I120),2)*BS120),2)*AT120)/100),2))</f>
        <v>0</v>
      </c>
      <c r="Y120" s="3">
        <f>(ROUND((((S120+ROUND((ROUND(((EU120)*AV120*I120),2)*BS120),2))*AU120)/100),2)+ROUND(((ROUND((ROUND(((AE120-(EU120))*AV120*I120),2)*BS120),2)*AU120)/100),2))</f>
        <v>0</v>
      </c>
      <c r="AA120" s="3">
        <v>55929115</v>
      </c>
      <c r="AB120" s="3">
        <f t="shared" si="102"/>
        <v>963.87</v>
      </c>
      <c r="AC120" s="3">
        <f>ROUND((ES120),6)</f>
        <v>963.87</v>
      </c>
      <c r="AD120" s="3">
        <f>ROUND((((ET120)-(EU120))+AE120),6)</f>
        <v>0</v>
      </c>
      <c r="AE120" s="3">
        <f t="shared" si="136"/>
        <v>0</v>
      </c>
      <c r="AF120" s="3">
        <f t="shared" si="136"/>
        <v>0</v>
      </c>
      <c r="AG120" s="3">
        <f t="shared" si="103"/>
        <v>0</v>
      </c>
      <c r="AH120" s="3">
        <f t="shared" si="137"/>
        <v>0</v>
      </c>
      <c r="AI120" s="3">
        <f t="shared" si="137"/>
        <v>0</v>
      </c>
      <c r="AJ120" s="3">
        <f t="shared" si="104"/>
        <v>0</v>
      </c>
      <c r="AK120" s="3">
        <v>963.87</v>
      </c>
      <c r="AL120" s="3">
        <v>963.87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1</v>
      </c>
      <c r="AW120" s="3">
        <v>1</v>
      </c>
      <c r="AZ120" s="3">
        <v>1</v>
      </c>
      <c r="BA120" s="3">
        <v>1</v>
      </c>
      <c r="BB120" s="3">
        <v>1</v>
      </c>
      <c r="BC120" s="3">
        <v>7.57</v>
      </c>
      <c r="BD120" s="3" t="s">
        <v>3</v>
      </c>
      <c r="BE120" s="3" t="s">
        <v>3</v>
      </c>
      <c r="BF120" s="3" t="s">
        <v>3</v>
      </c>
      <c r="BG120" s="3" t="s">
        <v>3</v>
      </c>
      <c r="BH120" s="3">
        <v>3</v>
      </c>
      <c r="BI120" s="3">
        <v>3</v>
      </c>
      <c r="BJ120" s="3" t="s">
        <v>198</v>
      </c>
      <c r="BM120" s="3">
        <v>400007</v>
      </c>
      <c r="BN120" s="3">
        <v>0</v>
      </c>
      <c r="BO120" s="3" t="s">
        <v>3</v>
      </c>
      <c r="BP120" s="3">
        <v>0</v>
      </c>
      <c r="BQ120" s="3">
        <v>214</v>
      </c>
      <c r="BR120" s="3">
        <v>0</v>
      </c>
      <c r="BS120" s="3">
        <v>1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 t="s">
        <v>3</v>
      </c>
      <c r="BZ120" s="3">
        <v>0</v>
      </c>
      <c r="CA120" s="3">
        <v>0</v>
      </c>
      <c r="CB120" s="3" t="s">
        <v>3</v>
      </c>
      <c r="CE120" s="3">
        <v>1566</v>
      </c>
      <c r="CF120" s="3">
        <v>0</v>
      </c>
      <c r="CG120" s="3">
        <v>0</v>
      </c>
      <c r="CM120" s="3">
        <v>0</v>
      </c>
      <c r="CN120" s="3" t="s">
        <v>3</v>
      </c>
      <c r="CO120" s="3">
        <v>0</v>
      </c>
      <c r="CP120" s="3">
        <f t="shared" si="105"/>
        <v>14592.99</v>
      </c>
      <c r="CQ120" s="3">
        <f t="shared" si="106"/>
        <v>7296.5</v>
      </c>
      <c r="CR120" s="3">
        <f>(ROUND((ROUND(((ET120)*AV120*1),2)*BB120),2)+ROUND((ROUND(((AE120-(EU120))*AV120*1),2)*BS120),2))</f>
        <v>0</v>
      </c>
      <c r="CS120" s="3">
        <f>(ROUND((ROUND(((EU120)*AV120*1),2)*BS120),2)+ROUND((ROUND(((AE120-(EU120))*AV120*1),2)*BS120),2))</f>
        <v>0</v>
      </c>
      <c r="CT120" s="3">
        <f t="shared" si="107"/>
        <v>0</v>
      </c>
      <c r="CU120" s="3">
        <f t="shared" si="108"/>
        <v>0</v>
      </c>
      <c r="CV120" s="3">
        <f t="shared" si="109"/>
        <v>0</v>
      </c>
      <c r="CW120" s="3">
        <f t="shared" si="110"/>
        <v>0</v>
      </c>
      <c r="CX120" s="3">
        <f t="shared" si="111"/>
        <v>0</v>
      </c>
      <c r="CY120" s="3">
        <f>(ROUND((((S120+ROUND((ROUND(((EU120)*AV120*1),2)*BS120),2))*AT120)/100),2)+ROUND(((ROUND((ROUND(((AE120-(EU120))*AV120*1),2)*BS120),2)*AT120)/100),2))</f>
        <v>0</v>
      </c>
      <c r="CZ120" s="3">
        <f>(ROUND((((S120+ROUND((ROUND(((EU120)*AV120*1),2)*BS120),2))*AU120)/100),2)+ROUND(((ROUND((ROUND(((AE120-(EU120))*AV120*1),2)*BS120),2)*AU120)/100),2))</f>
        <v>0</v>
      </c>
      <c r="DC120" s="3" t="s">
        <v>3</v>
      </c>
      <c r="DD120" s="3" t="s">
        <v>3</v>
      </c>
      <c r="DE120" s="3" t="s">
        <v>3</v>
      </c>
      <c r="DF120" s="3" t="s">
        <v>3</v>
      </c>
      <c r="DG120" s="3" t="s">
        <v>3</v>
      </c>
      <c r="DH120" s="3" t="s">
        <v>3</v>
      </c>
      <c r="DI120" s="3" t="s">
        <v>3</v>
      </c>
      <c r="DJ120" s="3" t="s">
        <v>3</v>
      </c>
      <c r="DK120" s="3" t="s">
        <v>3</v>
      </c>
      <c r="DL120" s="3" t="s">
        <v>3</v>
      </c>
      <c r="DM120" s="3" t="s">
        <v>3</v>
      </c>
      <c r="DN120" s="3">
        <v>0</v>
      </c>
      <c r="DO120" s="3">
        <v>0</v>
      </c>
      <c r="DP120" s="3">
        <v>1</v>
      </c>
      <c r="DQ120" s="3">
        <v>1</v>
      </c>
      <c r="DU120" s="3">
        <v>1013</v>
      </c>
      <c r="DV120" s="3" t="s">
        <v>171</v>
      </c>
      <c r="DW120" s="3" t="s">
        <v>171</v>
      </c>
      <c r="DX120" s="3">
        <v>1</v>
      </c>
      <c r="DZ120" s="3" t="s">
        <v>3</v>
      </c>
      <c r="EA120" s="3" t="s">
        <v>3</v>
      </c>
      <c r="EB120" s="3" t="s">
        <v>3</v>
      </c>
      <c r="EC120" s="3" t="s">
        <v>3</v>
      </c>
      <c r="EE120" s="3">
        <v>55393630</v>
      </c>
      <c r="EF120" s="3">
        <v>214</v>
      </c>
      <c r="EG120" s="3" t="s">
        <v>172</v>
      </c>
      <c r="EH120" s="3">
        <v>0</v>
      </c>
      <c r="EI120" s="3" t="s">
        <v>3</v>
      </c>
      <c r="EJ120" s="3">
        <v>3</v>
      </c>
      <c r="EK120" s="3">
        <v>400007</v>
      </c>
      <c r="EL120" s="3" t="s">
        <v>172</v>
      </c>
      <c r="EM120" s="3" t="s">
        <v>173</v>
      </c>
      <c r="EO120" s="3" t="s">
        <v>3</v>
      </c>
      <c r="EQ120" s="3">
        <v>16</v>
      </c>
      <c r="ER120" s="3">
        <v>0</v>
      </c>
      <c r="ES120" s="3">
        <v>963.87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5</v>
      </c>
      <c r="FC120" s="3">
        <v>1</v>
      </c>
      <c r="FD120" s="3">
        <v>18</v>
      </c>
      <c r="FF120" s="3">
        <v>8540</v>
      </c>
      <c r="FQ120" s="3">
        <v>0</v>
      </c>
      <c r="FR120" s="3">
        <f>P120</f>
        <v>14592.99</v>
      </c>
      <c r="FS120" s="3">
        <v>0</v>
      </c>
      <c r="FX120" s="3">
        <v>0</v>
      </c>
      <c r="FY120" s="3">
        <v>0</v>
      </c>
      <c r="GA120" s="3" t="s">
        <v>200</v>
      </c>
      <c r="GD120" s="3">
        <v>1</v>
      </c>
      <c r="GF120" s="3">
        <v>766291038</v>
      </c>
      <c r="GG120" s="3">
        <v>2</v>
      </c>
      <c r="GH120" s="3">
        <v>3</v>
      </c>
      <c r="GI120" s="3">
        <v>5</v>
      </c>
      <c r="GJ120" s="3">
        <v>0</v>
      </c>
      <c r="GK120" s="3">
        <v>0</v>
      </c>
      <c r="GL120" s="3">
        <f t="shared" si="112"/>
        <v>0</v>
      </c>
      <c r="GM120" s="3">
        <f t="shared" si="113"/>
        <v>14592.99</v>
      </c>
      <c r="GN120" s="3">
        <f t="shared" si="114"/>
        <v>0</v>
      </c>
      <c r="GO120" s="3">
        <f t="shared" si="115"/>
        <v>0</v>
      </c>
      <c r="GP120" s="3">
        <f t="shared" si="116"/>
        <v>0</v>
      </c>
      <c r="GR120" s="3">
        <v>1</v>
      </c>
      <c r="GS120" s="3">
        <v>1</v>
      </c>
      <c r="GT120" s="3">
        <v>0</v>
      </c>
      <c r="GU120" s="3" t="s">
        <v>3</v>
      </c>
      <c r="GV120" s="3">
        <f t="shared" si="117"/>
        <v>0</v>
      </c>
      <c r="GW120" s="3">
        <v>1</v>
      </c>
      <c r="GX120" s="3">
        <f t="shared" si="118"/>
        <v>0</v>
      </c>
      <c r="HA120" s="3">
        <v>0</v>
      </c>
      <c r="HB120" s="3">
        <v>0</v>
      </c>
      <c r="HC120" s="3">
        <f t="shared" si="119"/>
        <v>0</v>
      </c>
      <c r="HE120" s="3" t="s">
        <v>38</v>
      </c>
      <c r="HF120" s="3" t="s">
        <v>175</v>
      </c>
      <c r="HM120" s="3" t="s">
        <v>3</v>
      </c>
      <c r="HN120" s="3" t="s">
        <v>3</v>
      </c>
      <c r="HO120" s="3" t="s">
        <v>3</v>
      </c>
      <c r="HP120" s="3" t="s">
        <v>3</v>
      </c>
      <c r="HQ120" s="3" t="s">
        <v>3</v>
      </c>
      <c r="HS120" s="3">
        <v>0</v>
      </c>
      <c r="IK120" s="3">
        <v>0</v>
      </c>
    </row>
    <row r="121" spans="1:255" x14ac:dyDescent="0.25">
      <c r="A121" s="2">
        <v>17</v>
      </c>
      <c r="B121" s="2">
        <v>1</v>
      </c>
      <c r="C121" s="2"/>
      <c r="D121" s="2"/>
      <c r="E121" s="2" t="s">
        <v>201</v>
      </c>
      <c r="F121" s="2" t="s">
        <v>202</v>
      </c>
      <c r="G121" s="2" t="s">
        <v>203</v>
      </c>
      <c r="H121" s="2" t="s">
        <v>171</v>
      </c>
      <c r="I121" s="2">
        <v>12</v>
      </c>
      <c r="J121" s="2">
        <v>0</v>
      </c>
      <c r="K121" s="2">
        <v>12</v>
      </c>
      <c r="L121" s="2"/>
      <c r="M121" s="2"/>
      <c r="N121" s="2"/>
      <c r="O121" s="2">
        <f t="shared" si="95"/>
        <v>11566.44</v>
      </c>
      <c r="P121" s="2">
        <f t="shared" si="96"/>
        <v>11566.44</v>
      </c>
      <c r="Q121" s="2">
        <f>(ROUND((ROUND(((ET121)*AV121*I121),2)*BB121),2)+ROUND((ROUND(((AE121-(EU121))*AV121*I121),2)*BS121),2))</f>
        <v>0</v>
      </c>
      <c r="R121" s="2">
        <f>(ROUND((ROUND(((EU121)*AV121*I121),2)*BS121),2)+ROUND((ROUND(((AE121-(EU121))*AV121*I121),2)*BS121),2))</f>
        <v>0</v>
      </c>
      <c r="S121" s="2">
        <f t="shared" si="97"/>
        <v>0</v>
      </c>
      <c r="T121" s="2">
        <f t="shared" si="98"/>
        <v>0</v>
      </c>
      <c r="U121" s="2">
        <f t="shared" si="99"/>
        <v>0</v>
      </c>
      <c r="V121" s="2">
        <f t="shared" si="100"/>
        <v>0</v>
      </c>
      <c r="W121" s="2">
        <f t="shared" si="101"/>
        <v>0</v>
      </c>
      <c r="X121" s="2">
        <f>(ROUND((((S121+ROUND((ROUND(((EU121)*AV121*I121),2)*BS121),2))*AT121)/100),2)+ROUND(((ROUND((ROUND(((AE121-(EU121))*AV121*I121),2)*BS121),2)*AT121)/100),2))</f>
        <v>0</v>
      </c>
      <c r="Y121" s="2">
        <f>(ROUND((((S121+ROUND((ROUND(((EU121)*AV121*I121),2)*BS121),2))*AU121)/100),2)+ROUND(((ROUND((ROUND(((AE121-(EU121))*AV121*I121),2)*BS121),2)*AU121)/100),2))</f>
        <v>0</v>
      </c>
      <c r="Z121" s="2"/>
      <c r="AA121" s="2">
        <v>55929113</v>
      </c>
      <c r="AB121" s="2">
        <f t="shared" si="102"/>
        <v>963.87</v>
      </c>
      <c r="AC121" s="2">
        <f>ROUND((ES121),6)</f>
        <v>963.87</v>
      </c>
      <c r="AD121" s="2">
        <f>ROUND((((ET121)-(EU121))+AE121),6)</f>
        <v>0</v>
      </c>
      <c r="AE121" s="2">
        <f t="shared" si="136"/>
        <v>0</v>
      </c>
      <c r="AF121" s="2">
        <f t="shared" si="136"/>
        <v>0</v>
      </c>
      <c r="AG121" s="2">
        <f t="shared" si="103"/>
        <v>0</v>
      </c>
      <c r="AH121" s="2">
        <f t="shared" si="137"/>
        <v>0</v>
      </c>
      <c r="AI121" s="2">
        <f t="shared" si="137"/>
        <v>0</v>
      </c>
      <c r="AJ121" s="2">
        <f t="shared" si="104"/>
        <v>0</v>
      </c>
      <c r="AK121" s="2">
        <v>963.87</v>
      </c>
      <c r="AL121" s="2">
        <v>963.87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3</v>
      </c>
      <c r="BJ121" s="2" t="s">
        <v>202</v>
      </c>
      <c r="BK121" s="2"/>
      <c r="BL121" s="2"/>
      <c r="BM121" s="2">
        <v>400007</v>
      </c>
      <c r="BN121" s="2">
        <v>0</v>
      </c>
      <c r="BO121" s="2" t="s">
        <v>3</v>
      </c>
      <c r="BP121" s="2">
        <v>0</v>
      </c>
      <c r="BQ121" s="2">
        <v>214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0</v>
      </c>
      <c r="CA121" s="2">
        <v>0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3</v>
      </c>
      <c r="CO121" s="2">
        <v>0</v>
      </c>
      <c r="CP121" s="2">
        <f t="shared" si="105"/>
        <v>11566.44</v>
      </c>
      <c r="CQ121" s="2">
        <f t="shared" si="106"/>
        <v>963.87</v>
      </c>
      <c r="CR121" s="2">
        <f>(ROUND((ROUND(((ET121)*AV121*1),2)*BB121),2)+ROUND((ROUND(((AE121-(EU121))*AV121*1),2)*BS121),2))</f>
        <v>0</v>
      </c>
      <c r="CS121" s="2">
        <f>(ROUND((ROUND(((EU121)*AV121*1),2)*BS121),2)+ROUND((ROUND(((AE121-(EU121))*AV121*1),2)*BS121),2))</f>
        <v>0</v>
      </c>
      <c r="CT121" s="2">
        <f t="shared" si="107"/>
        <v>0</v>
      </c>
      <c r="CU121" s="2">
        <f t="shared" si="108"/>
        <v>0</v>
      </c>
      <c r="CV121" s="2">
        <f t="shared" si="109"/>
        <v>0</v>
      </c>
      <c r="CW121" s="2">
        <f t="shared" si="110"/>
        <v>0</v>
      </c>
      <c r="CX121" s="2">
        <f t="shared" si="111"/>
        <v>0</v>
      </c>
      <c r="CY121" s="2">
        <f>(ROUND((((S121+ROUND((ROUND(((EU121)*AV121*1),2)*BS121),2))*AT121)/100),2)+ROUND(((ROUND((ROUND(((AE121-(EU121))*AV121*1),2)*BS121),2)*AT121)/100),2))</f>
        <v>0</v>
      </c>
      <c r="CZ121" s="2">
        <f>(ROUND((((S121+ROUND((ROUND(((EU121)*AV121*1),2)*BS121),2))*AU121)/100),2)+ROUND(((ROUND((ROUND(((AE121-(EU121))*AV121*1),2)*BS121),2)*AU121)/100),2))</f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171</v>
      </c>
      <c r="DW121" s="2" t="s">
        <v>171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55393630</v>
      </c>
      <c r="EF121" s="2">
        <v>214</v>
      </c>
      <c r="EG121" s="2" t="s">
        <v>172</v>
      </c>
      <c r="EH121" s="2">
        <v>0</v>
      </c>
      <c r="EI121" s="2" t="s">
        <v>3</v>
      </c>
      <c r="EJ121" s="2">
        <v>3</v>
      </c>
      <c r="EK121" s="2">
        <v>400007</v>
      </c>
      <c r="EL121" s="2" t="s">
        <v>172</v>
      </c>
      <c r="EM121" s="2" t="s">
        <v>173</v>
      </c>
      <c r="EN121" s="2"/>
      <c r="EO121" s="2" t="s">
        <v>3</v>
      </c>
      <c r="EP121" s="2"/>
      <c r="EQ121" s="2">
        <v>16</v>
      </c>
      <c r="ER121" s="2">
        <v>0</v>
      </c>
      <c r="ES121" s="2">
        <v>963.87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f>P121</f>
        <v>11566.44</v>
      </c>
      <c r="FS121" s="2">
        <v>0</v>
      </c>
      <c r="FT121" s="2"/>
      <c r="FU121" s="2"/>
      <c r="FV121" s="2"/>
      <c r="FW121" s="2"/>
      <c r="FX121" s="2">
        <v>0</v>
      </c>
      <c r="FY121" s="2">
        <v>0</v>
      </c>
      <c r="FZ121" s="2"/>
      <c r="GA121" s="2" t="s">
        <v>200</v>
      </c>
      <c r="GB121" s="2"/>
      <c r="GC121" s="2"/>
      <c r="GD121" s="2">
        <v>1</v>
      </c>
      <c r="GE121" s="2"/>
      <c r="GF121" s="2">
        <v>-1152614302</v>
      </c>
      <c r="GG121" s="2">
        <v>2</v>
      </c>
      <c r="GH121" s="2">
        <v>4</v>
      </c>
      <c r="GI121" s="2">
        <v>-2</v>
      </c>
      <c r="GJ121" s="2">
        <v>0</v>
      </c>
      <c r="GK121" s="2">
        <v>0</v>
      </c>
      <c r="GL121" s="2">
        <f t="shared" si="112"/>
        <v>0</v>
      </c>
      <c r="GM121" s="2">
        <f t="shared" si="113"/>
        <v>11566.44</v>
      </c>
      <c r="GN121" s="2">
        <f t="shared" si="114"/>
        <v>0</v>
      </c>
      <c r="GO121" s="2">
        <f t="shared" si="115"/>
        <v>0</v>
      </c>
      <c r="GP121" s="2">
        <f t="shared" si="116"/>
        <v>0</v>
      </c>
      <c r="GQ121" s="2"/>
      <c r="GR121" s="2">
        <v>1</v>
      </c>
      <c r="GS121" s="2">
        <v>2</v>
      </c>
      <c r="GT121" s="2">
        <v>0</v>
      </c>
      <c r="GU121" s="2" t="s">
        <v>3</v>
      </c>
      <c r="GV121" s="2">
        <f t="shared" si="117"/>
        <v>0</v>
      </c>
      <c r="GW121" s="2">
        <v>1</v>
      </c>
      <c r="GX121" s="2">
        <f t="shared" si="118"/>
        <v>0</v>
      </c>
      <c r="GY121" s="2"/>
      <c r="GZ121" s="2"/>
      <c r="HA121" s="2">
        <v>0</v>
      </c>
      <c r="HB121" s="2">
        <v>0</v>
      </c>
      <c r="HC121" s="2">
        <f t="shared" si="119"/>
        <v>0</v>
      </c>
      <c r="HD121" s="2"/>
      <c r="HE121" s="2" t="s">
        <v>38</v>
      </c>
      <c r="HF121" s="2" t="s">
        <v>175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5">
      <c r="A122" s="3">
        <v>17</v>
      </c>
      <c r="B122" s="3">
        <v>1</v>
      </c>
      <c r="E122" s="3" t="s">
        <v>201</v>
      </c>
      <c r="F122" s="3" t="s">
        <v>202</v>
      </c>
      <c r="G122" s="3" t="s">
        <v>203</v>
      </c>
      <c r="H122" s="3" t="s">
        <v>171</v>
      </c>
      <c r="I122" s="3">
        <v>12</v>
      </c>
      <c r="J122" s="3">
        <v>0</v>
      </c>
      <c r="K122" s="3">
        <v>12</v>
      </c>
      <c r="O122" s="3">
        <f t="shared" si="95"/>
        <v>87557.95</v>
      </c>
      <c r="P122" s="3">
        <f t="shared" si="96"/>
        <v>87557.95</v>
      </c>
      <c r="Q122" s="3">
        <f>(ROUND((ROUND(((ET122)*AV122*I122),2)*BB122),2)+ROUND((ROUND(((AE122-(EU122))*AV122*I122),2)*BS122),2))</f>
        <v>0</v>
      </c>
      <c r="R122" s="3">
        <f>(ROUND((ROUND(((EU122)*AV122*I122),2)*BS122),2)+ROUND((ROUND(((AE122-(EU122))*AV122*I122),2)*BS122),2))</f>
        <v>0</v>
      </c>
      <c r="S122" s="3">
        <f t="shared" si="97"/>
        <v>0</v>
      </c>
      <c r="T122" s="3">
        <f t="shared" si="98"/>
        <v>0</v>
      </c>
      <c r="U122" s="3">
        <f t="shared" si="99"/>
        <v>0</v>
      </c>
      <c r="V122" s="3">
        <f t="shared" si="100"/>
        <v>0</v>
      </c>
      <c r="W122" s="3">
        <f t="shared" si="101"/>
        <v>0</v>
      </c>
      <c r="X122" s="3">
        <f>(ROUND((((S122+ROUND((ROUND(((EU122)*AV122*I122),2)*BS122),2))*AT122)/100),2)+ROUND(((ROUND((ROUND(((AE122-(EU122))*AV122*I122),2)*BS122),2)*AT122)/100),2))</f>
        <v>0</v>
      </c>
      <c r="Y122" s="3">
        <f>(ROUND((((S122+ROUND((ROUND(((EU122)*AV122*I122),2)*BS122),2))*AU122)/100),2)+ROUND(((ROUND((ROUND(((AE122-(EU122))*AV122*I122),2)*BS122),2)*AU122)/100),2))</f>
        <v>0</v>
      </c>
      <c r="AA122" s="3">
        <v>55929115</v>
      </c>
      <c r="AB122" s="3">
        <f t="shared" si="102"/>
        <v>963.87</v>
      </c>
      <c r="AC122" s="3">
        <f>ROUND((ES122),6)</f>
        <v>963.87</v>
      </c>
      <c r="AD122" s="3">
        <f>ROUND((((ET122)-(EU122))+AE122),6)</f>
        <v>0</v>
      </c>
      <c r="AE122" s="3">
        <f t="shared" si="136"/>
        <v>0</v>
      </c>
      <c r="AF122" s="3">
        <f t="shared" si="136"/>
        <v>0</v>
      </c>
      <c r="AG122" s="3">
        <f t="shared" si="103"/>
        <v>0</v>
      </c>
      <c r="AH122" s="3">
        <f t="shared" si="137"/>
        <v>0</v>
      </c>
      <c r="AI122" s="3">
        <f t="shared" si="137"/>
        <v>0</v>
      </c>
      <c r="AJ122" s="3">
        <f t="shared" si="104"/>
        <v>0</v>
      </c>
      <c r="AK122" s="3">
        <v>963.87</v>
      </c>
      <c r="AL122" s="3">
        <v>963.87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1</v>
      </c>
      <c r="AW122" s="3">
        <v>1</v>
      </c>
      <c r="AZ122" s="3">
        <v>1</v>
      </c>
      <c r="BA122" s="3">
        <v>1</v>
      </c>
      <c r="BB122" s="3">
        <v>1</v>
      </c>
      <c r="BC122" s="3">
        <v>7.57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3</v>
      </c>
      <c r="BI122" s="3">
        <v>3</v>
      </c>
      <c r="BJ122" s="3" t="s">
        <v>202</v>
      </c>
      <c r="BM122" s="3">
        <v>400007</v>
      </c>
      <c r="BN122" s="3">
        <v>0</v>
      </c>
      <c r="BO122" s="3" t="s">
        <v>3</v>
      </c>
      <c r="BP122" s="3">
        <v>0</v>
      </c>
      <c r="BQ122" s="3">
        <v>214</v>
      </c>
      <c r="BR122" s="3">
        <v>0</v>
      </c>
      <c r="BS122" s="3">
        <v>1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0</v>
      </c>
      <c r="CA122" s="3">
        <v>0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3</v>
      </c>
      <c r="CO122" s="3">
        <v>0</v>
      </c>
      <c r="CP122" s="3">
        <f t="shared" si="105"/>
        <v>87557.95</v>
      </c>
      <c r="CQ122" s="3">
        <f t="shared" si="106"/>
        <v>7296.5</v>
      </c>
      <c r="CR122" s="3">
        <f>(ROUND((ROUND(((ET122)*AV122*1),2)*BB122),2)+ROUND((ROUND(((AE122-(EU122))*AV122*1),2)*BS122),2))</f>
        <v>0</v>
      </c>
      <c r="CS122" s="3">
        <f>(ROUND((ROUND(((EU122)*AV122*1),2)*BS122),2)+ROUND((ROUND(((AE122-(EU122))*AV122*1),2)*BS122),2))</f>
        <v>0</v>
      </c>
      <c r="CT122" s="3">
        <f t="shared" si="107"/>
        <v>0</v>
      </c>
      <c r="CU122" s="3">
        <f t="shared" si="108"/>
        <v>0</v>
      </c>
      <c r="CV122" s="3">
        <f t="shared" si="109"/>
        <v>0</v>
      </c>
      <c r="CW122" s="3">
        <f t="shared" si="110"/>
        <v>0</v>
      </c>
      <c r="CX122" s="3">
        <f t="shared" si="111"/>
        <v>0</v>
      </c>
      <c r="CY122" s="3">
        <f>(ROUND((((S122+ROUND((ROUND(((EU122)*AV122*1),2)*BS122),2))*AT122)/100),2)+ROUND(((ROUND((ROUND(((AE122-(EU122))*AV122*1),2)*BS122),2)*AT122)/100),2))</f>
        <v>0</v>
      </c>
      <c r="CZ122" s="3">
        <f>(ROUND((((S122+ROUND((ROUND(((EU122)*AV122*1),2)*BS122),2))*AU122)/100),2)+ROUND(((ROUND((ROUND(((AE122-(EU122))*AV122*1),2)*BS122),2)*AU122)/100),2))</f>
        <v>0</v>
      </c>
      <c r="DC122" s="3" t="s">
        <v>3</v>
      </c>
      <c r="DD122" s="3" t="s">
        <v>3</v>
      </c>
      <c r="DE122" s="3" t="s">
        <v>3</v>
      </c>
      <c r="DF122" s="3" t="s">
        <v>3</v>
      </c>
      <c r="DG122" s="3" t="s">
        <v>3</v>
      </c>
      <c r="DH122" s="3" t="s">
        <v>3</v>
      </c>
      <c r="DI122" s="3" t="s">
        <v>3</v>
      </c>
      <c r="DJ122" s="3" t="s">
        <v>3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171</v>
      </c>
      <c r="DW122" s="3" t="s">
        <v>171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55393630</v>
      </c>
      <c r="EF122" s="3">
        <v>214</v>
      </c>
      <c r="EG122" s="3" t="s">
        <v>172</v>
      </c>
      <c r="EH122" s="3">
        <v>0</v>
      </c>
      <c r="EI122" s="3" t="s">
        <v>3</v>
      </c>
      <c r="EJ122" s="3">
        <v>3</v>
      </c>
      <c r="EK122" s="3">
        <v>400007</v>
      </c>
      <c r="EL122" s="3" t="s">
        <v>172</v>
      </c>
      <c r="EM122" s="3" t="s">
        <v>173</v>
      </c>
      <c r="EO122" s="3" t="s">
        <v>3</v>
      </c>
      <c r="EQ122" s="3">
        <v>16</v>
      </c>
      <c r="ER122" s="3">
        <v>0</v>
      </c>
      <c r="ES122" s="3">
        <v>963.87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5</v>
      </c>
      <c r="FC122" s="3">
        <v>1</v>
      </c>
      <c r="FD122" s="3">
        <v>18</v>
      </c>
      <c r="FF122" s="3">
        <v>8540</v>
      </c>
      <c r="FQ122" s="3">
        <v>0</v>
      </c>
      <c r="FR122" s="3">
        <f>P122</f>
        <v>87557.95</v>
      </c>
      <c r="FS122" s="3">
        <v>0</v>
      </c>
      <c r="FX122" s="3">
        <v>0</v>
      </c>
      <c r="FY122" s="3">
        <v>0</v>
      </c>
      <c r="GA122" s="3" t="s">
        <v>200</v>
      </c>
      <c r="GD122" s="3">
        <v>1</v>
      </c>
      <c r="GF122" s="3">
        <v>-1152614302</v>
      </c>
      <c r="GG122" s="3">
        <v>2</v>
      </c>
      <c r="GH122" s="3">
        <v>3</v>
      </c>
      <c r="GI122" s="3">
        <v>5</v>
      </c>
      <c r="GJ122" s="3">
        <v>0</v>
      </c>
      <c r="GK122" s="3">
        <v>0</v>
      </c>
      <c r="GL122" s="3">
        <f t="shared" si="112"/>
        <v>0</v>
      </c>
      <c r="GM122" s="3">
        <f t="shared" si="113"/>
        <v>87557.95</v>
      </c>
      <c r="GN122" s="3">
        <f t="shared" si="114"/>
        <v>0</v>
      </c>
      <c r="GO122" s="3">
        <f t="shared" si="115"/>
        <v>0</v>
      </c>
      <c r="GP122" s="3">
        <f t="shared" si="116"/>
        <v>0</v>
      </c>
      <c r="GR122" s="3">
        <v>1</v>
      </c>
      <c r="GS122" s="3">
        <v>1</v>
      </c>
      <c r="GT122" s="3">
        <v>0</v>
      </c>
      <c r="GU122" s="3" t="s">
        <v>3</v>
      </c>
      <c r="GV122" s="3">
        <f t="shared" si="117"/>
        <v>0</v>
      </c>
      <c r="GW122" s="3">
        <v>1</v>
      </c>
      <c r="GX122" s="3">
        <f t="shared" si="118"/>
        <v>0</v>
      </c>
      <c r="HA122" s="3">
        <v>0</v>
      </c>
      <c r="HB122" s="3">
        <v>0</v>
      </c>
      <c r="HC122" s="3">
        <f t="shared" si="119"/>
        <v>0</v>
      </c>
      <c r="HE122" s="3" t="s">
        <v>38</v>
      </c>
      <c r="HF122" s="3" t="s">
        <v>175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5">
      <c r="A123" s="2">
        <v>17</v>
      </c>
      <c r="B123" s="2">
        <v>1</v>
      </c>
      <c r="C123" s="2">
        <f>ROW(SmtRes!A245)</f>
        <v>245</v>
      </c>
      <c r="D123" s="2">
        <f>ROW(EtalonRes!A309)</f>
        <v>309</v>
      </c>
      <c r="E123" s="2" t="s">
        <v>204</v>
      </c>
      <c r="F123" s="2" t="s">
        <v>45</v>
      </c>
      <c r="G123" s="2" t="s">
        <v>46</v>
      </c>
      <c r="H123" s="2" t="s">
        <v>47</v>
      </c>
      <c r="I123" s="2">
        <f>ROUND(1/100,9)</f>
        <v>0.01</v>
      </c>
      <c r="J123" s="2">
        <v>0</v>
      </c>
      <c r="K123" s="2">
        <f>ROUND(1/100,9)</f>
        <v>0.01</v>
      </c>
      <c r="L123" s="2"/>
      <c r="M123" s="2"/>
      <c r="N123" s="2"/>
      <c r="O123" s="2">
        <f t="shared" si="95"/>
        <v>7.12</v>
      </c>
      <c r="P123" s="2">
        <f t="shared" si="96"/>
        <v>0</v>
      </c>
      <c r="Q123" s="2">
        <f>(ROUND((ROUND((((ET123*1.2))*AV123*I123),2)*BB123),2)+ROUND((ROUND(((AE123-((EU123*1.2)))*AV123*I123),2)*BS123),2))</f>
        <v>0</v>
      </c>
      <c r="R123" s="2">
        <f>(ROUND((ROUND((((EU123*1.2))*AV123*I123),2)*BS123),2)+ROUND((ROUND(((AE123-((EU123*1.2)))*AV123*I123),2)*BS123),2))</f>
        <v>0</v>
      </c>
      <c r="S123" s="2">
        <f t="shared" si="97"/>
        <v>7.12</v>
      </c>
      <c r="T123" s="2">
        <f t="shared" si="98"/>
        <v>0</v>
      </c>
      <c r="U123" s="2">
        <f t="shared" si="99"/>
        <v>0.48999599999999993</v>
      </c>
      <c r="V123" s="2">
        <f t="shared" si="100"/>
        <v>0</v>
      </c>
      <c r="W123" s="2">
        <f t="shared" si="101"/>
        <v>0</v>
      </c>
      <c r="X123" s="2">
        <f>(ROUND((((S123+ROUND((ROUND((((EU123*1.2))*AV123*I123),2)*BS123),2))*AT123)/100),2)+ROUND(((ROUND((ROUND(((AE123-((EU123*1.2)))*AV123*I123),2)*BS123),2)*AT123)/100),2))</f>
        <v>6.41</v>
      </c>
      <c r="Y123" s="2">
        <f>(ROUND((((S123+ROUND((ROUND((((EU123*1.2))*AV123*I123),2)*BS123),2))*AU123)/100),2)+ROUND(((ROUND((ROUND(((AE123-((EU123*1.2)))*AV123*I123),2)*BS123),2)*AU123)/100),2))</f>
        <v>3.28</v>
      </c>
      <c r="Z123" s="2"/>
      <c r="AA123" s="2">
        <v>55929113</v>
      </c>
      <c r="AB123" s="2">
        <f t="shared" si="102"/>
        <v>680.47199999999998</v>
      </c>
      <c r="AC123" s="2">
        <f>ROUND(((ES123*1)),6)</f>
        <v>0</v>
      </c>
      <c r="AD123" s="2">
        <f>ROUND(((((ET123*1.2))-((EU123*1.2)))+AE123),6)</f>
        <v>0</v>
      </c>
      <c r="AE123" s="2">
        <f>ROUND(((EU123*1.2)),6)</f>
        <v>0</v>
      </c>
      <c r="AF123" s="2">
        <f>ROUND(((EV123*1.2)),6)</f>
        <v>680.47199999999998</v>
      </c>
      <c r="AG123" s="2">
        <f t="shared" si="103"/>
        <v>0</v>
      </c>
      <c r="AH123" s="2">
        <f>((EW123*1.2))</f>
        <v>46.8</v>
      </c>
      <c r="AI123" s="2">
        <f>((EX123*1.2))</f>
        <v>0</v>
      </c>
      <c r="AJ123" s="2">
        <f t="shared" si="104"/>
        <v>0</v>
      </c>
      <c r="AK123" s="2">
        <v>567.05999999999995</v>
      </c>
      <c r="AL123" s="2">
        <v>0</v>
      </c>
      <c r="AM123" s="2">
        <v>0</v>
      </c>
      <c r="AN123" s="2">
        <v>0</v>
      </c>
      <c r="AO123" s="2">
        <v>567.05999999999995</v>
      </c>
      <c r="AP123" s="2">
        <v>0</v>
      </c>
      <c r="AQ123" s="2">
        <v>39</v>
      </c>
      <c r="AR123" s="2">
        <v>0</v>
      </c>
      <c r="AS123" s="2">
        <v>0</v>
      </c>
      <c r="AT123" s="2">
        <v>90</v>
      </c>
      <c r="AU123" s="2">
        <v>46</v>
      </c>
      <c r="AV123" s="2">
        <v>1.0469999999999999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48</v>
      </c>
      <c r="BK123" s="2"/>
      <c r="BL123" s="2"/>
      <c r="BM123" s="2">
        <v>68</v>
      </c>
      <c r="BN123" s="2">
        <v>0</v>
      </c>
      <c r="BO123" s="2" t="s">
        <v>45</v>
      </c>
      <c r="BP123" s="2">
        <v>1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90</v>
      </c>
      <c r="CA123" s="2">
        <v>46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1332</v>
      </c>
      <c r="CO123" s="2">
        <v>0</v>
      </c>
      <c r="CP123" s="2">
        <f t="shared" si="105"/>
        <v>7.12</v>
      </c>
      <c r="CQ123" s="2">
        <f t="shared" si="106"/>
        <v>0</v>
      </c>
      <c r="CR123" s="2">
        <f>(ROUND((ROUND((((ET123*1.2))*AV123*1),2)*BB123),2)+ROUND((ROUND(((AE123-((EU123*1.2)))*AV123*1),2)*BS123),2))</f>
        <v>0</v>
      </c>
      <c r="CS123" s="2">
        <f>(ROUND((ROUND((((EU123*1.2))*AV123*1),2)*BS123),2)+ROUND((ROUND(((AE123-((EU123*1.2)))*AV123*1),2)*BS123),2))</f>
        <v>0</v>
      </c>
      <c r="CT123" s="2">
        <f t="shared" si="107"/>
        <v>712.45</v>
      </c>
      <c r="CU123" s="2">
        <f t="shared" si="108"/>
        <v>0</v>
      </c>
      <c r="CV123" s="2">
        <f t="shared" si="109"/>
        <v>48.999599999999994</v>
      </c>
      <c r="CW123" s="2">
        <f t="shared" si="110"/>
        <v>0</v>
      </c>
      <c r="CX123" s="2">
        <f t="shared" si="111"/>
        <v>0</v>
      </c>
      <c r="CY123" s="2">
        <f>(ROUND((((S123+ROUND((ROUND((((EU123*1.2))*AV123*1),2)*BS123),2))*AT123)/100),2)+ROUND(((ROUND((ROUND(((AE123-((EU123*1.2)))*AV123*1),2)*BS123),2)*AT123)/100),2))</f>
        <v>6.41</v>
      </c>
      <c r="CZ123" s="2">
        <f>(ROUND((((S123+ROUND((ROUND((((EU123*1.2))*AV123*1),2)*BS123),2))*AU123)/100),2)+ROUND(((ROUND((ROUND(((AE123-((EU123*1.2)))*AV123*1),2)*BS123),2)*AU123)/100),2))</f>
        <v>3.28</v>
      </c>
      <c r="DA123" s="2"/>
      <c r="DB123" s="2">
        <v>73</v>
      </c>
      <c r="DC123" s="2" t="s">
        <v>3</v>
      </c>
      <c r="DD123" s="2" t="s">
        <v>66</v>
      </c>
      <c r="DE123" s="2" t="s">
        <v>67</v>
      </c>
      <c r="DF123" s="2" t="s">
        <v>67</v>
      </c>
      <c r="DG123" s="2" t="s">
        <v>67</v>
      </c>
      <c r="DH123" s="2" t="s">
        <v>3</v>
      </c>
      <c r="DI123" s="2" t="s">
        <v>67</v>
      </c>
      <c r="DJ123" s="2" t="s">
        <v>67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47</v>
      </c>
      <c r="DW123" s="2" t="s">
        <v>47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55393700</v>
      </c>
      <c r="EF123" s="2">
        <v>40</v>
      </c>
      <c r="EG123" s="2" t="s">
        <v>30</v>
      </c>
      <c r="EH123" s="2">
        <v>0</v>
      </c>
      <c r="EI123" s="2" t="s">
        <v>3</v>
      </c>
      <c r="EJ123" s="2">
        <v>2</v>
      </c>
      <c r="EK123" s="2">
        <v>68</v>
      </c>
      <c r="EL123" s="2" t="s">
        <v>31</v>
      </c>
      <c r="EM123" s="2" t="s">
        <v>32</v>
      </c>
      <c r="EN123" s="2"/>
      <c r="EO123" s="2" t="s">
        <v>71</v>
      </c>
      <c r="EP123" s="2"/>
      <c r="EQ123" s="2">
        <v>0</v>
      </c>
      <c r="ER123" s="2">
        <v>567.05999999999995</v>
      </c>
      <c r="ES123" s="2">
        <v>0</v>
      </c>
      <c r="ET123" s="2">
        <v>0</v>
      </c>
      <c r="EU123" s="2">
        <v>0</v>
      </c>
      <c r="EV123" s="2">
        <v>567.05999999999995</v>
      </c>
      <c r="EW123" s="2">
        <v>39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90</v>
      </c>
      <c r="FY123" s="2">
        <v>46</v>
      </c>
      <c r="FZ123" s="2"/>
      <c r="GA123" s="2" t="s">
        <v>3</v>
      </c>
      <c r="GB123" s="2"/>
      <c r="GC123" s="2"/>
      <c r="GD123" s="2">
        <v>1</v>
      </c>
      <c r="GE123" s="2"/>
      <c r="GF123" s="2">
        <v>-821238356</v>
      </c>
      <c r="GG123" s="2">
        <v>2</v>
      </c>
      <c r="GH123" s="2">
        <v>1</v>
      </c>
      <c r="GI123" s="2">
        <v>2</v>
      </c>
      <c r="GJ123" s="2">
        <v>0</v>
      </c>
      <c r="GK123" s="2">
        <v>0</v>
      </c>
      <c r="GL123" s="2">
        <f t="shared" si="112"/>
        <v>0</v>
      </c>
      <c r="GM123" s="2">
        <f t="shared" si="113"/>
        <v>16.809999999999999</v>
      </c>
      <c r="GN123" s="2">
        <f t="shared" si="114"/>
        <v>0</v>
      </c>
      <c r="GO123" s="2">
        <f t="shared" si="115"/>
        <v>16.809999999999999</v>
      </c>
      <c r="GP123" s="2">
        <f t="shared" si="116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17"/>
        <v>0</v>
      </c>
      <c r="GW123" s="2">
        <v>1</v>
      </c>
      <c r="GX123" s="2">
        <f t="shared" si="118"/>
        <v>0</v>
      </c>
      <c r="GY123" s="2"/>
      <c r="GZ123" s="2"/>
      <c r="HA123" s="2">
        <v>0</v>
      </c>
      <c r="HB123" s="2">
        <v>0</v>
      </c>
      <c r="HC123" s="2">
        <f t="shared" si="119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5">
      <c r="A124" s="3">
        <v>17</v>
      </c>
      <c r="B124" s="3">
        <v>1</v>
      </c>
      <c r="C124" s="3">
        <f>ROW(SmtRes!A246)</f>
        <v>246</v>
      </c>
      <c r="D124" s="3">
        <f>ROW(EtalonRes!A310)</f>
        <v>310</v>
      </c>
      <c r="E124" s="3" t="s">
        <v>204</v>
      </c>
      <c r="F124" s="3" t="s">
        <v>45</v>
      </c>
      <c r="G124" s="3" t="s">
        <v>46</v>
      </c>
      <c r="H124" s="3" t="s">
        <v>47</v>
      </c>
      <c r="I124" s="3">
        <f>ROUND(1/100,9)</f>
        <v>0.01</v>
      </c>
      <c r="J124" s="3">
        <v>0</v>
      </c>
      <c r="K124" s="3">
        <f>ROUND(1/100,9)</f>
        <v>0.01</v>
      </c>
      <c r="O124" s="3">
        <f t="shared" si="95"/>
        <v>401.21</v>
      </c>
      <c r="P124" s="3">
        <f t="shared" si="96"/>
        <v>0</v>
      </c>
      <c r="Q124" s="3">
        <f>(ROUND((ROUND((((ET124*1.2))*AV124*I124),2)*BB124),2)+ROUND((ROUND(((AE124-((EU124*1.2)))*AV124*I124),2)*BS124),2))</f>
        <v>0</v>
      </c>
      <c r="R124" s="3">
        <f>(ROUND((ROUND((((EU124*1.2))*AV124*I124),2)*BS124),2)+ROUND((ROUND(((AE124-((EU124*1.2)))*AV124*I124),2)*BS124),2))</f>
        <v>0</v>
      </c>
      <c r="S124" s="3">
        <f t="shared" si="97"/>
        <v>401.21</v>
      </c>
      <c r="T124" s="3">
        <f t="shared" si="98"/>
        <v>0</v>
      </c>
      <c r="U124" s="3">
        <f t="shared" si="99"/>
        <v>0.48999599999999993</v>
      </c>
      <c r="V124" s="3">
        <f t="shared" si="100"/>
        <v>0</v>
      </c>
      <c r="W124" s="3">
        <f t="shared" si="101"/>
        <v>0</v>
      </c>
      <c r="X124" s="3">
        <f>(ROUND((((S124+ROUND((ROUND((((EU124*1.2))*AV124*I124),2)*BS124),2))*AT124)/100),2)+ROUND(((ROUND((ROUND(((AE124-((EU124*1.2)))*AV124*I124),2)*BS124),2)*AT124)/100),2))</f>
        <v>361.09</v>
      </c>
      <c r="Y124" s="3">
        <f>(ROUND((((S124+ROUND((ROUND((((EU124*1.2))*AV124*I124),2)*BS124),2))*AU124)/100),2)+ROUND(((ROUND((ROUND(((AE124-((EU124*1.2)))*AV124*I124),2)*BS124),2)*AU124)/100),2))</f>
        <v>184.56</v>
      </c>
      <c r="AA124" s="3">
        <v>55929115</v>
      </c>
      <c r="AB124" s="3">
        <f t="shared" si="102"/>
        <v>680.47199999999998</v>
      </c>
      <c r="AC124" s="3">
        <f>ROUND(((ES124*1)),6)</f>
        <v>0</v>
      </c>
      <c r="AD124" s="3">
        <f>ROUND(((((ET124*1.2))-((EU124*1.2)))+AE124),6)</f>
        <v>0</v>
      </c>
      <c r="AE124" s="3">
        <f>ROUND(((EU124*1.2)),6)</f>
        <v>0</v>
      </c>
      <c r="AF124" s="3">
        <f>ROUND(((EV124*1.2)),6)</f>
        <v>680.47199999999998</v>
      </c>
      <c r="AG124" s="3">
        <f t="shared" si="103"/>
        <v>0</v>
      </c>
      <c r="AH124" s="3">
        <f>((EW124*1.2))</f>
        <v>46.8</v>
      </c>
      <c r="AI124" s="3">
        <f>((EX124*1.2))</f>
        <v>0</v>
      </c>
      <c r="AJ124" s="3">
        <f t="shared" si="104"/>
        <v>0</v>
      </c>
      <c r="AK124" s="3">
        <v>567.05999999999995</v>
      </c>
      <c r="AL124" s="3">
        <v>0</v>
      </c>
      <c r="AM124" s="3">
        <v>0</v>
      </c>
      <c r="AN124" s="3">
        <v>0</v>
      </c>
      <c r="AO124" s="3">
        <v>567.05999999999995</v>
      </c>
      <c r="AP124" s="3">
        <v>0</v>
      </c>
      <c r="AQ124" s="3">
        <v>39</v>
      </c>
      <c r="AR124" s="3">
        <v>0</v>
      </c>
      <c r="AS124" s="3">
        <v>0</v>
      </c>
      <c r="AT124" s="3">
        <v>90</v>
      </c>
      <c r="AU124" s="3">
        <v>46</v>
      </c>
      <c r="AV124" s="3">
        <v>1.0469999999999999</v>
      </c>
      <c r="AW124" s="3">
        <v>1</v>
      </c>
      <c r="AZ124" s="3">
        <v>1</v>
      </c>
      <c r="BA124" s="3">
        <v>56.35</v>
      </c>
      <c r="BB124" s="3">
        <v>1</v>
      </c>
      <c r="BC124" s="3">
        <v>1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0</v>
      </c>
      <c r="BI124" s="3">
        <v>2</v>
      </c>
      <c r="BJ124" s="3" t="s">
        <v>48</v>
      </c>
      <c r="BM124" s="3">
        <v>68</v>
      </c>
      <c r="BN124" s="3">
        <v>0</v>
      </c>
      <c r="BO124" s="3" t="s">
        <v>45</v>
      </c>
      <c r="BP124" s="3">
        <v>1</v>
      </c>
      <c r="BQ124" s="3">
        <v>40</v>
      </c>
      <c r="BR124" s="3">
        <v>0</v>
      </c>
      <c r="BS124" s="3">
        <v>56.35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90</v>
      </c>
      <c r="CA124" s="3">
        <v>46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1332</v>
      </c>
      <c r="CO124" s="3">
        <v>0</v>
      </c>
      <c r="CP124" s="3">
        <f t="shared" si="105"/>
        <v>401.21</v>
      </c>
      <c r="CQ124" s="3">
        <f t="shared" si="106"/>
        <v>0</v>
      </c>
      <c r="CR124" s="3">
        <f>(ROUND((ROUND((((ET124*1.2))*AV124*1),2)*BB124),2)+ROUND((ROUND(((AE124-((EU124*1.2)))*AV124*1),2)*BS124),2))</f>
        <v>0</v>
      </c>
      <c r="CS124" s="3">
        <f>(ROUND((ROUND((((EU124*1.2))*AV124*1),2)*BS124),2)+ROUND((ROUND(((AE124-((EU124*1.2)))*AV124*1),2)*BS124),2))</f>
        <v>0</v>
      </c>
      <c r="CT124" s="3">
        <f t="shared" si="107"/>
        <v>40146.559999999998</v>
      </c>
      <c r="CU124" s="3">
        <f t="shared" si="108"/>
        <v>0</v>
      </c>
      <c r="CV124" s="3">
        <f t="shared" si="109"/>
        <v>48.999599999999994</v>
      </c>
      <c r="CW124" s="3">
        <f t="shared" si="110"/>
        <v>0</v>
      </c>
      <c r="CX124" s="3">
        <f t="shared" si="111"/>
        <v>0</v>
      </c>
      <c r="CY124" s="3">
        <f>(ROUND((((S124+ROUND((ROUND((((EU124*1.2))*AV124*1),2)*BS124),2))*AT124)/100),2)+ROUND(((ROUND((ROUND(((AE124-((EU124*1.2)))*AV124*1),2)*BS124),2)*AT124)/100),2))</f>
        <v>361.09</v>
      </c>
      <c r="CZ124" s="3">
        <f>(ROUND((((S124+ROUND((ROUND((((EU124*1.2))*AV124*1),2)*BS124),2))*AU124)/100),2)+ROUND(((ROUND((ROUND(((AE124-((EU124*1.2)))*AV124*1),2)*BS124),2)*AU124)/100),2))</f>
        <v>184.56</v>
      </c>
      <c r="DB124" s="3">
        <v>74</v>
      </c>
      <c r="DC124" s="3" t="s">
        <v>3</v>
      </c>
      <c r="DD124" s="3" t="s">
        <v>66</v>
      </c>
      <c r="DE124" s="3" t="s">
        <v>67</v>
      </c>
      <c r="DF124" s="3" t="s">
        <v>67</v>
      </c>
      <c r="DG124" s="3" t="s">
        <v>67</v>
      </c>
      <c r="DH124" s="3" t="s">
        <v>3</v>
      </c>
      <c r="DI124" s="3" t="s">
        <v>67</v>
      </c>
      <c r="DJ124" s="3" t="s">
        <v>67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1013</v>
      </c>
      <c r="DV124" s="3" t="s">
        <v>47</v>
      </c>
      <c r="DW124" s="3" t="s">
        <v>47</v>
      </c>
      <c r="DX124" s="3">
        <v>1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55393700</v>
      </c>
      <c r="EF124" s="3">
        <v>40</v>
      </c>
      <c r="EG124" s="3" t="s">
        <v>30</v>
      </c>
      <c r="EH124" s="3">
        <v>0</v>
      </c>
      <c r="EI124" s="3" t="s">
        <v>3</v>
      </c>
      <c r="EJ124" s="3">
        <v>2</v>
      </c>
      <c r="EK124" s="3">
        <v>68</v>
      </c>
      <c r="EL124" s="3" t="s">
        <v>31</v>
      </c>
      <c r="EM124" s="3" t="s">
        <v>32</v>
      </c>
      <c r="EO124" s="3" t="s">
        <v>71</v>
      </c>
      <c r="EQ124" s="3">
        <v>0</v>
      </c>
      <c r="ER124" s="3">
        <v>567.05999999999995</v>
      </c>
      <c r="ES124" s="3">
        <v>0</v>
      </c>
      <c r="ET124" s="3">
        <v>0</v>
      </c>
      <c r="EU124" s="3">
        <v>0</v>
      </c>
      <c r="EV124" s="3">
        <v>567.05999999999995</v>
      </c>
      <c r="EW124" s="3">
        <v>39</v>
      </c>
      <c r="EX124" s="3">
        <v>0</v>
      </c>
      <c r="EY124" s="3">
        <v>0</v>
      </c>
      <c r="FQ124" s="3">
        <v>0</v>
      </c>
      <c r="FR124" s="3">
        <v>0</v>
      </c>
      <c r="FS124" s="3">
        <v>0</v>
      </c>
      <c r="FX124" s="3">
        <v>90</v>
      </c>
      <c r="FY124" s="3">
        <v>46</v>
      </c>
      <c r="GA124" s="3" t="s">
        <v>3</v>
      </c>
      <c r="GD124" s="3">
        <v>1</v>
      </c>
      <c r="GF124" s="3">
        <v>-821238356</v>
      </c>
      <c r="GG124" s="3">
        <v>2</v>
      </c>
      <c r="GH124" s="3">
        <v>1</v>
      </c>
      <c r="GI124" s="3">
        <v>2</v>
      </c>
      <c r="GJ124" s="3">
        <v>0</v>
      </c>
      <c r="GK124" s="3">
        <v>0</v>
      </c>
      <c r="GL124" s="3">
        <f t="shared" si="112"/>
        <v>0</v>
      </c>
      <c r="GM124" s="3">
        <f t="shared" si="113"/>
        <v>946.86</v>
      </c>
      <c r="GN124" s="3">
        <f t="shared" si="114"/>
        <v>0</v>
      </c>
      <c r="GO124" s="3">
        <f t="shared" si="115"/>
        <v>946.86</v>
      </c>
      <c r="GP124" s="3">
        <f t="shared" si="116"/>
        <v>0</v>
      </c>
      <c r="GR124" s="3">
        <v>0</v>
      </c>
      <c r="GS124" s="3">
        <v>3</v>
      </c>
      <c r="GT124" s="3">
        <v>0</v>
      </c>
      <c r="GU124" s="3" t="s">
        <v>3</v>
      </c>
      <c r="GV124" s="3">
        <f t="shared" si="117"/>
        <v>0</v>
      </c>
      <c r="GW124" s="3">
        <v>1</v>
      </c>
      <c r="GX124" s="3">
        <f t="shared" si="118"/>
        <v>0</v>
      </c>
      <c r="HA124" s="3">
        <v>0</v>
      </c>
      <c r="HB124" s="3">
        <v>0</v>
      </c>
      <c r="HC124" s="3">
        <f t="shared" si="119"/>
        <v>0</v>
      </c>
      <c r="HE124" s="3" t="s">
        <v>3</v>
      </c>
      <c r="HF124" s="3" t="s">
        <v>3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5">
      <c r="A125" s="2">
        <v>17</v>
      </c>
      <c r="B125" s="2">
        <v>1</v>
      </c>
      <c r="C125" s="2"/>
      <c r="D125" s="2"/>
      <c r="E125" s="2" t="s">
        <v>205</v>
      </c>
      <c r="F125" s="2" t="s">
        <v>206</v>
      </c>
      <c r="G125" s="2" t="s">
        <v>207</v>
      </c>
      <c r="H125" s="2" t="s">
        <v>171</v>
      </c>
      <c r="I125" s="2">
        <v>1</v>
      </c>
      <c r="J125" s="2">
        <v>0</v>
      </c>
      <c r="K125" s="2">
        <v>1</v>
      </c>
      <c r="L125" s="2"/>
      <c r="M125" s="2"/>
      <c r="N125" s="2"/>
      <c r="O125" s="2">
        <f t="shared" si="95"/>
        <v>40863.82</v>
      </c>
      <c r="P125" s="2">
        <f t="shared" si="96"/>
        <v>40863.82</v>
      </c>
      <c r="Q125" s="2">
        <f>(ROUND((ROUND(((ET125)*AV125*I125),2)*BB125),2)+ROUND((ROUND(((AE125-(EU125))*AV125*I125),2)*BS125),2))</f>
        <v>0</v>
      </c>
      <c r="R125" s="2">
        <f>(ROUND((ROUND(((EU125)*AV125*I125),2)*BS125),2)+ROUND((ROUND(((AE125-(EU125))*AV125*I125),2)*BS125),2))</f>
        <v>0</v>
      </c>
      <c r="S125" s="2">
        <f t="shared" si="97"/>
        <v>0</v>
      </c>
      <c r="T125" s="2">
        <f t="shared" si="98"/>
        <v>0</v>
      </c>
      <c r="U125" s="2">
        <f t="shared" si="99"/>
        <v>0</v>
      </c>
      <c r="V125" s="2">
        <f t="shared" si="100"/>
        <v>0</v>
      </c>
      <c r="W125" s="2">
        <f t="shared" si="101"/>
        <v>0</v>
      </c>
      <c r="X125" s="2">
        <f>(ROUND((((S125+ROUND((ROUND(((EU125)*AV125*I125),2)*BS125),2))*AT125)/100),2)+ROUND(((ROUND((ROUND(((AE125-(EU125))*AV125*I125),2)*BS125),2)*AT125)/100),2))</f>
        <v>0</v>
      </c>
      <c r="Y125" s="2">
        <f>(ROUND((((S125+ROUND((ROUND(((EU125)*AV125*I125),2)*BS125),2))*AU125)/100),2)+ROUND(((ROUND((ROUND(((AE125-(EU125))*AV125*I125),2)*BS125),2)*AU125)/100),2))</f>
        <v>0</v>
      </c>
      <c r="Z125" s="2"/>
      <c r="AA125" s="2">
        <v>55929113</v>
      </c>
      <c r="AB125" s="2">
        <f t="shared" si="102"/>
        <v>40863.82</v>
      </c>
      <c r="AC125" s="2">
        <f>ROUND((ES125),6)</f>
        <v>40863.82</v>
      </c>
      <c r="AD125" s="2">
        <f>ROUND((((ET125)-(EU125))+AE125),6)</f>
        <v>0</v>
      </c>
      <c r="AE125" s="2">
        <f>ROUND((EU125),6)</f>
        <v>0</v>
      </c>
      <c r="AF125" s="2">
        <f>ROUND((EV125),6)</f>
        <v>0</v>
      </c>
      <c r="AG125" s="2">
        <f t="shared" si="103"/>
        <v>0</v>
      </c>
      <c r="AH125" s="2">
        <f>(EW125)</f>
        <v>0</v>
      </c>
      <c r="AI125" s="2">
        <f>(EX125)</f>
        <v>0</v>
      </c>
      <c r="AJ125" s="2">
        <f t="shared" si="104"/>
        <v>0</v>
      </c>
      <c r="AK125" s="2">
        <v>40863.82</v>
      </c>
      <c r="AL125" s="2">
        <v>40863.82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3</v>
      </c>
      <c r="BJ125" s="2" t="s">
        <v>206</v>
      </c>
      <c r="BK125" s="2"/>
      <c r="BL125" s="2"/>
      <c r="BM125" s="2">
        <v>400007</v>
      </c>
      <c r="BN125" s="2">
        <v>0</v>
      </c>
      <c r="BO125" s="2" t="s">
        <v>3</v>
      </c>
      <c r="BP125" s="2">
        <v>0</v>
      </c>
      <c r="BQ125" s="2">
        <v>214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0</v>
      </c>
      <c r="CA125" s="2">
        <v>0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3</v>
      </c>
      <c r="CO125" s="2">
        <v>0</v>
      </c>
      <c r="CP125" s="2">
        <f t="shared" si="105"/>
        <v>40863.82</v>
      </c>
      <c r="CQ125" s="2">
        <f t="shared" si="106"/>
        <v>40863.82</v>
      </c>
      <c r="CR125" s="2">
        <f>(ROUND((ROUND(((ET125)*AV125*1),2)*BB125),2)+ROUND((ROUND(((AE125-(EU125))*AV125*1),2)*BS125),2))</f>
        <v>0</v>
      </c>
      <c r="CS125" s="2">
        <f>(ROUND((ROUND(((EU125)*AV125*1),2)*BS125),2)+ROUND((ROUND(((AE125-(EU125))*AV125*1),2)*BS125),2))</f>
        <v>0</v>
      </c>
      <c r="CT125" s="2">
        <f t="shared" si="107"/>
        <v>0</v>
      </c>
      <c r="CU125" s="2">
        <f t="shared" si="108"/>
        <v>0</v>
      </c>
      <c r="CV125" s="2">
        <f t="shared" si="109"/>
        <v>0</v>
      </c>
      <c r="CW125" s="2">
        <f t="shared" si="110"/>
        <v>0</v>
      </c>
      <c r="CX125" s="2">
        <f t="shared" si="111"/>
        <v>0</v>
      </c>
      <c r="CY125" s="2">
        <f>(ROUND((((S125+ROUND((ROUND(((EU125)*AV125*1),2)*BS125),2))*AT125)/100),2)+ROUND(((ROUND((ROUND(((AE125-(EU125))*AV125*1),2)*BS125),2)*AT125)/100),2))</f>
        <v>0</v>
      </c>
      <c r="CZ125" s="2">
        <f>(ROUND((((S125+ROUND((ROUND(((EU125)*AV125*1),2)*BS125),2))*AU125)/100),2)+ROUND(((ROUND((ROUND(((AE125-(EU125))*AV125*1),2)*BS125),2)*AU125)/100),2))</f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171</v>
      </c>
      <c r="DW125" s="2" t="s">
        <v>171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55393630</v>
      </c>
      <c r="EF125" s="2">
        <v>214</v>
      </c>
      <c r="EG125" s="2" t="s">
        <v>172</v>
      </c>
      <c r="EH125" s="2">
        <v>0</v>
      </c>
      <c r="EI125" s="2" t="s">
        <v>3</v>
      </c>
      <c r="EJ125" s="2">
        <v>3</v>
      </c>
      <c r="EK125" s="2">
        <v>400007</v>
      </c>
      <c r="EL125" s="2" t="s">
        <v>172</v>
      </c>
      <c r="EM125" s="2" t="s">
        <v>173</v>
      </c>
      <c r="EN125" s="2"/>
      <c r="EO125" s="2" t="s">
        <v>3</v>
      </c>
      <c r="EP125" s="2"/>
      <c r="EQ125" s="2">
        <v>16</v>
      </c>
      <c r="ER125" s="2">
        <v>0</v>
      </c>
      <c r="ES125" s="2">
        <v>40863.82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f>P125</f>
        <v>40863.82</v>
      </c>
      <c r="FS125" s="2">
        <v>0</v>
      </c>
      <c r="FT125" s="2"/>
      <c r="FU125" s="2"/>
      <c r="FV125" s="2"/>
      <c r="FW125" s="2"/>
      <c r="FX125" s="2">
        <v>0</v>
      </c>
      <c r="FY125" s="2">
        <v>0</v>
      </c>
      <c r="FZ125" s="2"/>
      <c r="GA125" s="2" t="s">
        <v>208</v>
      </c>
      <c r="GB125" s="2"/>
      <c r="GC125" s="2"/>
      <c r="GD125" s="2">
        <v>1</v>
      </c>
      <c r="GE125" s="2"/>
      <c r="GF125" s="2">
        <v>-754527537</v>
      </c>
      <c r="GG125" s="2">
        <v>2</v>
      </c>
      <c r="GH125" s="2">
        <v>4</v>
      </c>
      <c r="GI125" s="2">
        <v>-2</v>
      </c>
      <c r="GJ125" s="2">
        <v>0</v>
      </c>
      <c r="GK125" s="2">
        <v>0</v>
      </c>
      <c r="GL125" s="2">
        <f t="shared" si="112"/>
        <v>0</v>
      </c>
      <c r="GM125" s="2">
        <f t="shared" si="113"/>
        <v>40863.82</v>
      </c>
      <c r="GN125" s="2">
        <f t="shared" si="114"/>
        <v>0</v>
      </c>
      <c r="GO125" s="2">
        <f t="shared" si="115"/>
        <v>0</v>
      </c>
      <c r="GP125" s="2">
        <f t="shared" si="116"/>
        <v>0</v>
      </c>
      <c r="GQ125" s="2"/>
      <c r="GR125" s="2">
        <v>1</v>
      </c>
      <c r="GS125" s="2">
        <v>2</v>
      </c>
      <c r="GT125" s="2">
        <v>0</v>
      </c>
      <c r="GU125" s="2" t="s">
        <v>3</v>
      </c>
      <c r="GV125" s="2">
        <f t="shared" si="117"/>
        <v>0</v>
      </c>
      <c r="GW125" s="2">
        <v>1</v>
      </c>
      <c r="GX125" s="2">
        <f t="shared" si="118"/>
        <v>0</v>
      </c>
      <c r="GY125" s="2"/>
      <c r="GZ125" s="2"/>
      <c r="HA125" s="2">
        <v>0</v>
      </c>
      <c r="HB125" s="2">
        <v>0</v>
      </c>
      <c r="HC125" s="2">
        <f t="shared" si="119"/>
        <v>0</v>
      </c>
      <c r="HD125" s="2"/>
      <c r="HE125" s="2" t="s">
        <v>38</v>
      </c>
      <c r="HF125" s="2" t="s">
        <v>175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5">
      <c r="A126" s="3">
        <v>17</v>
      </c>
      <c r="B126" s="3">
        <v>1</v>
      </c>
      <c r="E126" s="3" t="s">
        <v>205</v>
      </c>
      <c r="F126" s="3" t="s">
        <v>206</v>
      </c>
      <c r="G126" s="3" t="s">
        <v>207</v>
      </c>
      <c r="H126" s="3" t="s">
        <v>171</v>
      </c>
      <c r="I126" s="3">
        <v>1</v>
      </c>
      <c r="J126" s="3">
        <v>0</v>
      </c>
      <c r="K126" s="3">
        <v>1</v>
      </c>
      <c r="O126" s="3">
        <f t="shared" si="95"/>
        <v>309339.12</v>
      </c>
      <c r="P126" s="3">
        <f t="shared" si="96"/>
        <v>309339.12</v>
      </c>
      <c r="Q126" s="3">
        <f>(ROUND((ROUND(((ET126)*AV126*I126),2)*BB126),2)+ROUND((ROUND(((AE126-(EU126))*AV126*I126),2)*BS126),2))</f>
        <v>0</v>
      </c>
      <c r="R126" s="3">
        <f>(ROUND((ROUND(((EU126)*AV126*I126),2)*BS126),2)+ROUND((ROUND(((AE126-(EU126))*AV126*I126),2)*BS126),2))</f>
        <v>0</v>
      </c>
      <c r="S126" s="3">
        <f t="shared" si="97"/>
        <v>0</v>
      </c>
      <c r="T126" s="3">
        <f t="shared" si="98"/>
        <v>0</v>
      </c>
      <c r="U126" s="3">
        <f t="shared" si="99"/>
        <v>0</v>
      </c>
      <c r="V126" s="3">
        <f t="shared" si="100"/>
        <v>0</v>
      </c>
      <c r="W126" s="3">
        <f t="shared" si="101"/>
        <v>0</v>
      </c>
      <c r="X126" s="3">
        <f>(ROUND((((S126+ROUND((ROUND(((EU126)*AV126*I126),2)*BS126),2))*AT126)/100),2)+ROUND(((ROUND((ROUND(((AE126-(EU126))*AV126*I126),2)*BS126),2)*AT126)/100),2))</f>
        <v>0</v>
      </c>
      <c r="Y126" s="3">
        <f>(ROUND((((S126+ROUND((ROUND(((EU126)*AV126*I126),2)*BS126),2))*AU126)/100),2)+ROUND(((ROUND((ROUND(((AE126-(EU126))*AV126*I126),2)*BS126),2)*AU126)/100),2))</f>
        <v>0</v>
      </c>
      <c r="AA126" s="3">
        <v>55929115</v>
      </c>
      <c r="AB126" s="3">
        <f t="shared" si="102"/>
        <v>40863.82</v>
      </c>
      <c r="AC126" s="3">
        <f>ROUND((ES126),6)</f>
        <v>40863.82</v>
      </c>
      <c r="AD126" s="3">
        <f>ROUND((((ET126)-(EU126))+AE126),6)</f>
        <v>0</v>
      </c>
      <c r="AE126" s="3">
        <f>ROUND((EU126),6)</f>
        <v>0</v>
      </c>
      <c r="AF126" s="3">
        <f>ROUND((EV126),6)</f>
        <v>0</v>
      </c>
      <c r="AG126" s="3">
        <f t="shared" si="103"/>
        <v>0</v>
      </c>
      <c r="AH126" s="3">
        <f>(EW126)</f>
        <v>0</v>
      </c>
      <c r="AI126" s="3">
        <f>(EX126)</f>
        <v>0</v>
      </c>
      <c r="AJ126" s="3">
        <f t="shared" si="104"/>
        <v>0</v>
      </c>
      <c r="AK126" s="3">
        <v>40863.82</v>
      </c>
      <c r="AL126" s="3">
        <v>40863.82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1</v>
      </c>
      <c r="AW126" s="3">
        <v>1</v>
      </c>
      <c r="AZ126" s="3">
        <v>1</v>
      </c>
      <c r="BA126" s="3">
        <v>1</v>
      </c>
      <c r="BB126" s="3">
        <v>1</v>
      </c>
      <c r="BC126" s="3">
        <v>7.57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3</v>
      </c>
      <c r="BI126" s="3">
        <v>3</v>
      </c>
      <c r="BJ126" s="3" t="s">
        <v>206</v>
      </c>
      <c r="BM126" s="3">
        <v>400007</v>
      </c>
      <c r="BN126" s="3">
        <v>0</v>
      </c>
      <c r="BO126" s="3" t="s">
        <v>3</v>
      </c>
      <c r="BP126" s="3">
        <v>0</v>
      </c>
      <c r="BQ126" s="3">
        <v>214</v>
      </c>
      <c r="BR126" s="3">
        <v>0</v>
      </c>
      <c r="BS126" s="3">
        <v>1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0</v>
      </c>
      <c r="CA126" s="3">
        <v>0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3</v>
      </c>
      <c r="CO126" s="3">
        <v>0</v>
      </c>
      <c r="CP126" s="3">
        <f t="shared" si="105"/>
        <v>309339.12</v>
      </c>
      <c r="CQ126" s="3">
        <f t="shared" si="106"/>
        <v>309339.12</v>
      </c>
      <c r="CR126" s="3">
        <f>(ROUND((ROUND(((ET126)*AV126*1),2)*BB126),2)+ROUND((ROUND(((AE126-(EU126))*AV126*1),2)*BS126),2))</f>
        <v>0</v>
      </c>
      <c r="CS126" s="3">
        <f>(ROUND((ROUND(((EU126)*AV126*1),2)*BS126),2)+ROUND((ROUND(((AE126-(EU126))*AV126*1),2)*BS126),2))</f>
        <v>0</v>
      </c>
      <c r="CT126" s="3">
        <f t="shared" si="107"/>
        <v>0</v>
      </c>
      <c r="CU126" s="3">
        <f t="shared" si="108"/>
        <v>0</v>
      </c>
      <c r="CV126" s="3">
        <f t="shared" si="109"/>
        <v>0</v>
      </c>
      <c r="CW126" s="3">
        <f t="shared" si="110"/>
        <v>0</v>
      </c>
      <c r="CX126" s="3">
        <f t="shared" si="111"/>
        <v>0</v>
      </c>
      <c r="CY126" s="3">
        <f>(ROUND((((S126+ROUND((ROUND(((EU126)*AV126*1),2)*BS126),2))*AT126)/100),2)+ROUND(((ROUND((ROUND(((AE126-(EU126))*AV126*1),2)*BS126),2)*AT126)/100),2))</f>
        <v>0</v>
      </c>
      <c r="CZ126" s="3">
        <f>(ROUND((((S126+ROUND((ROUND(((EU126)*AV126*1),2)*BS126),2))*AU126)/100),2)+ROUND(((ROUND((ROUND(((AE126-(EU126))*AV126*1),2)*BS126),2)*AU126)/100),2))</f>
        <v>0</v>
      </c>
      <c r="DC126" s="3" t="s">
        <v>3</v>
      </c>
      <c r="DD126" s="3" t="s">
        <v>3</v>
      </c>
      <c r="DE126" s="3" t="s">
        <v>3</v>
      </c>
      <c r="DF126" s="3" t="s">
        <v>3</v>
      </c>
      <c r="DG126" s="3" t="s">
        <v>3</v>
      </c>
      <c r="DH126" s="3" t="s">
        <v>3</v>
      </c>
      <c r="DI126" s="3" t="s">
        <v>3</v>
      </c>
      <c r="DJ126" s="3" t="s">
        <v>3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1013</v>
      </c>
      <c r="DV126" s="3" t="s">
        <v>171</v>
      </c>
      <c r="DW126" s="3" t="s">
        <v>171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55393630</v>
      </c>
      <c r="EF126" s="3">
        <v>214</v>
      </c>
      <c r="EG126" s="3" t="s">
        <v>172</v>
      </c>
      <c r="EH126" s="3">
        <v>0</v>
      </c>
      <c r="EI126" s="3" t="s">
        <v>3</v>
      </c>
      <c r="EJ126" s="3">
        <v>3</v>
      </c>
      <c r="EK126" s="3">
        <v>400007</v>
      </c>
      <c r="EL126" s="3" t="s">
        <v>172</v>
      </c>
      <c r="EM126" s="3" t="s">
        <v>173</v>
      </c>
      <c r="EO126" s="3" t="s">
        <v>3</v>
      </c>
      <c r="EQ126" s="3">
        <v>16</v>
      </c>
      <c r="ER126" s="3">
        <v>0</v>
      </c>
      <c r="ES126" s="3">
        <v>40863.82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5</v>
      </c>
      <c r="FC126" s="3">
        <v>1</v>
      </c>
      <c r="FD126" s="3">
        <v>18</v>
      </c>
      <c r="FF126" s="3">
        <v>362057</v>
      </c>
      <c r="FQ126" s="3">
        <v>0</v>
      </c>
      <c r="FR126" s="3">
        <f>P126</f>
        <v>309339.12</v>
      </c>
      <c r="FS126" s="3">
        <v>0</v>
      </c>
      <c r="FX126" s="3">
        <v>0</v>
      </c>
      <c r="FY126" s="3">
        <v>0</v>
      </c>
      <c r="GA126" s="3" t="s">
        <v>208</v>
      </c>
      <c r="GD126" s="3">
        <v>1</v>
      </c>
      <c r="GF126" s="3">
        <v>-754527537</v>
      </c>
      <c r="GG126" s="3">
        <v>2</v>
      </c>
      <c r="GH126" s="3">
        <v>3</v>
      </c>
      <c r="GI126" s="3">
        <v>5</v>
      </c>
      <c r="GJ126" s="3">
        <v>0</v>
      </c>
      <c r="GK126" s="3">
        <v>0</v>
      </c>
      <c r="GL126" s="3">
        <f t="shared" si="112"/>
        <v>0</v>
      </c>
      <c r="GM126" s="3">
        <f t="shared" si="113"/>
        <v>309339.12</v>
      </c>
      <c r="GN126" s="3">
        <f t="shared" si="114"/>
        <v>0</v>
      </c>
      <c r="GO126" s="3">
        <f t="shared" si="115"/>
        <v>0</v>
      </c>
      <c r="GP126" s="3">
        <f t="shared" si="116"/>
        <v>0</v>
      </c>
      <c r="GR126" s="3">
        <v>1</v>
      </c>
      <c r="GS126" s="3">
        <v>1</v>
      </c>
      <c r="GT126" s="3">
        <v>0</v>
      </c>
      <c r="GU126" s="3" t="s">
        <v>3</v>
      </c>
      <c r="GV126" s="3">
        <f t="shared" si="117"/>
        <v>0</v>
      </c>
      <c r="GW126" s="3">
        <v>1</v>
      </c>
      <c r="GX126" s="3">
        <f t="shared" si="118"/>
        <v>0</v>
      </c>
      <c r="HA126" s="3">
        <v>0</v>
      </c>
      <c r="HB126" s="3">
        <v>0</v>
      </c>
      <c r="HC126" s="3">
        <f t="shared" si="119"/>
        <v>0</v>
      </c>
      <c r="HE126" s="3" t="s">
        <v>38</v>
      </c>
      <c r="HF126" s="3" t="s">
        <v>175</v>
      </c>
      <c r="HM126" s="3" t="s">
        <v>3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5">
      <c r="A127" s="2">
        <v>17</v>
      </c>
      <c r="B127" s="2">
        <v>1</v>
      </c>
      <c r="C127" s="2">
        <f>ROW(SmtRes!A248)</f>
        <v>248</v>
      </c>
      <c r="D127" s="2">
        <f>ROW(EtalonRes!A312)</f>
        <v>312</v>
      </c>
      <c r="E127" s="2" t="s">
        <v>209</v>
      </c>
      <c r="F127" s="2" t="s">
        <v>210</v>
      </c>
      <c r="G127" s="2" t="s">
        <v>211</v>
      </c>
      <c r="H127" s="2" t="s">
        <v>212</v>
      </c>
      <c r="I127" s="2">
        <f>ROUND(5/100,9)</f>
        <v>0.05</v>
      </c>
      <c r="J127" s="2">
        <v>0</v>
      </c>
      <c r="K127" s="2">
        <f>ROUND(5/100,9)</f>
        <v>0.05</v>
      </c>
      <c r="L127" s="2"/>
      <c r="M127" s="2"/>
      <c r="N127" s="2"/>
      <c r="O127" s="2">
        <f t="shared" si="95"/>
        <v>2.46</v>
      </c>
      <c r="P127" s="2">
        <f t="shared" si="96"/>
        <v>0</v>
      </c>
      <c r="Q127" s="2">
        <f>(ROUND((ROUND((((ET127*1.2))*AV127*I127),2)*BB127),2)+ROUND((ROUND(((AE127-((EU127*1.2)))*AV127*I127),2)*BS127),2))</f>
        <v>0</v>
      </c>
      <c r="R127" s="2">
        <f>(ROUND((ROUND((((EU127*1.2))*AV127*I127),2)*BS127),2)+ROUND((ROUND(((AE127-((EU127*1.2)))*AV127*I127),2)*BS127),2))</f>
        <v>0</v>
      </c>
      <c r="S127" s="2">
        <f t="shared" si="97"/>
        <v>2.46</v>
      </c>
      <c r="T127" s="2">
        <f t="shared" si="98"/>
        <v>0</v>
      </c>
      <c r="U127" s="2">
        <f t="shared" si="99"/>
        <v>0.19474199999999997</v>
      </c>
      <c r="V127" s="2">
        <f t="shared" si="100"/>
        <v>0</v>
      </c>
      <c r="W127" s="2">
        <f t="shared" si="101"/>
        <v>0</v>
      </c>
      <c r="X127" s="2">
        <f>(ROUND((((S127+ROUND((ROUND((((EU127*1.2))*AV127*I127),2)*BS127),2))*AT127)/100),2)+ROUND(((ROUND((ROUND(((AE127-((EU127*1.2)))*AV127*I127),2)*BS127),2)*AT127)/100),2))</f>
        <v>2.21</v>
      </c>
      <c r="Y127" s="2">
        <f>(ROUND((((S127+ROUND((ROUND((((EU127*1.2))*AV127*I127),2)*BS127),2))*AU127)/100),2)+ROUND(((ROUND((ROUND(((AE127-((EU127*1.2)))*AV127*I127),2)*BS127),2)*AU127)/100),2))</f>
        <v>1.1299999999999999</v>
      </c>
      <c r="Z127" s="2"/>
      <c r="AA127" s="2">
        <v>55929113</v>
      </c>
      <c r="AB127" s="2">
        <f t="shared" si="102"/>
        <v>46.944000000000003</v>
      </c>
      <c r="AC127" s="2">
        <f>ROUND(((ES127*1)),6)</f>
        <v>0</v>
      </c>
      <c r="AD127" s="2">
        <f>ROUND(((((ET127*1.2))-((EU127*1.2)))+AE127),6)</f>
        <v>0</v>
      </c>
      <c r="AE127" s="2">
        <f>ROUND(((EU127*1.2)),6)</f>
        <v>0</v>
      </c>
      <c r="AF127" s="2">
        <f>ROUND(((EV127*1.2)),6)</f>
        <v>46.944000000000003</v>
      </c>
      <c r="AG127" s="2">
        <f t="shared" si="103"/>
        <v>0</v>
      </c>
      <c r="AH127" s="2">
        <f>((EW127*1.2))</f>
        <v>3.7199999999999998</v>
      </c>
      <c r="AI127" s="2">
        <f>((EX127*1.2))</f>
        <v>0</v>
      </c>
      <c r="AJ127" s="2">
        <f t="shared" si="104"/>
        <v>0</v>
      </c>
      <c r="AK127" s="2">
        <v>39.119999999999997</v>
      </c>
      <c r="AL127" s="2">
        <v>0</v>
      </c>
      <c r="AM127" s="2">
        <v>0</v>
      </c>
      <c r="AN127" s="2">
        <v>0</v>
      </c>
      <c r="AO127" s="2">
        <v>39.119999999999997</v>
      </c>
      <c r="AP127" s="2">
        <v>0</v>
      </c>
      <c r="AQ127" s="2">
        <v>3.1</v>
      </c>
      <c r="AR127" s="2">
        <v>0</v>
      </c>
      <c r="AS127" s="2">
        <v>0</v>
      </c>
      <c r="AT127" s="2">
        <v>90</v>
      </c>
      <c r="AU127" s="2">
        <v>46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213</v>
      </c>
      <c r="BK127" s="2"/>
      <c r="BL127" s="2"/>
      <c r="BM127" s="2">
        <v>68</v>
      </c>
      <c r="BN127" s="2">
        <v>0</v>
      </c>
      <c r="BO127" s="2" t="s">
        <v>210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90</v>
      </c>
      <c r="CA127" s="2">
        <v>46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1332</v>
      </c>
      <c r="CO127" s="2">
        <v>0</v>
      </c>
      <c r="CP127" s="2">
        <f t="shared" si="105"/>
        <v>2.46</v>
      </c>
      <c r="CQ127" s="2">
        <f t="shared" si="106"/>
        <v>0</v>
      </c>
      <c r="CR127" s="2">
        <f>(ROUND((ROUND((((ET127*1.2))*AV127*1),2)*BB127),2)+ROUND((ROUND(((AE127-((EU127*1.2)))*AV127*1),2)*BS127),2))</f>
        <v>0</v>
      </c>
      <c r="CS127" s="2">
        <f>(ROUND((ROUND((((EU127*1.2))*AV127*1),2)*BS127),2)+ROUND((ROUND(((AE127-((EU127*1.2)))*AV127*1),2)*BS127),2))</f>
        <v>0</v>
      </c>
      <c r="CT127" s="2">
        <f t="shared" si="107"/>
        <v>49.15</v>
      </c>
      <c r="CU127" s="2">
        <f t="shared" si="108"/>
        <v>0</v>
      </c>
      <c r="CV127" s="2">
        <f t="shared" si="109"/>
        <v>3.8948399999999994</v>
      </c>
      <c r="CW127" s="2">
        <f t="shared" si="110"/>
        <v>0</v>
      </c>
      <c r="CX127" s="2">
        <f t="shared" si="111"/>
        <v>0</v>
      </c>
      <c r="CY127" s="2">
        <f>(ROUND((((S127+ROUND((ROUND((((EU127*1.2))*AV127*1),2)*BS127),2))*AT127)/100),2)+ROUND(((ROUND((ROUND(((AE127-((EU127*1.2)))*AV127*1),2)*BS127),2)*AT127)/100),2))</f>
        <v>2.21</v>
      </c>
      <c r="CZ127" s="2">
        <f>(ROUND((((S127+ROUND((ROUND((((EU127*1.2))*AV127*1),2)*BS127),2))*AU127)/100),2)+ROUND(((ROUND((ROUND(((AE127-((EU127*1.2)))*AV127*1),2)*BS127),2)*AU127)/100),2))</f>
        <v>1.1299999999999999</v>
      </c>
      <c r="DA127" s="2"/>
      <c r="DB127" s="2">
        <v>75</v>
      </c>
      <c r="DC127" s="2" t="s">
        <v>3</v>
      </c>
      <c r="DD127" s="2" t="s">
        <v>66</v>
      </c>
      <c r="DE127" s="2" t="s">
        <v>67</v>
      </c>
      <c r="DF127" s="2" t="s">
        <v>67</v>
      </c>
      <c r="DG127" s="2" t="s">
        <v>67</v>
      </c>
      <c r="DH127" s="2" t="s">
        <v>3</v>
      </c>
      <c r="DI127" s="2" t="s">
        <v>67</v>
      </c>
      <c r="DJ127" s="2" t="s">
        <v>67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212</v>
      </c>
      <c r="DW127" s="2" t="s">
        <v>212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55393700</v>
      </c>
      <c r="EF127" s="2">
        <v>40</v>
      </c>
      <c r="EG127" s="2" t="s">
        <v>30</v>
      </c>
      <c r="EH127" s="2">
        <v>0</v>
      </c>
      <c r="EI127" s="2" t="s">
        <v>3</v>
      </c>
      <c r="EJ127" s="2">
        <v>2</v>
      </c>
      <c r="EK127" s="2">
        <v>68</v>
      </c>
      <c r="EL127" s="2" t="s">
        <v>31</v>
      </c>
      <c r="EM127" s="2" t="s">
        <v>32</v>
      </c>
      <c r="EN127" s="2"/>
      <c r="EO127" s="2" t="s">
        <v>71</v>
      </c>
      <c r="EP127" s="2"/>
      <c r="EQ127" s="2">
        <v>0</v>
      </c>
      <c r="ER127" s="2">
        <v>39.119999999999997</v>
      </c>
      <c r="ES127" s="2">
        <v>0</v>
      </c>
      <c r="ET127" s="2">
        <v>0</v>
      </c>
      <c r="EU127" s="2">
        <v>0</v>
      </c>
      <c r="EV127" s="2">
        <v>39.119999999999997</v>
      </c>
      <c r="EW127" s="2">
        <v>3.1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90</v>
      </c>
      <c r="FY127" s="2">
        <v>46</v>
      </c>
      <c r="FZ127" s="2"/>
      <c r="GA127" s="2" t="s">
        <v>3</v>
      </c>
      <c r="GB127" s="2"/>
      <c r="GC127" s="2"/>
      <c r="GD127" s="2">
        <v>1</v>
      </c>
      <c r="GE127" s="2"/>
      <c r="GF127" s="2">
        <v>-395814045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si="112"/>
        <v>0</v>
      </c>
      <c r="GM127" s="2">
        <f t="shared" si="113"/>
        <v>5.8</v>
      </c>
      <c r="GN127" s="2">
        <f t="shared" si="114"/>
        <v>0</v>
      </c>
      <c r="GO127" s="2">
        <f t="shared" si="115"/>
        <v>5.8</v>
      </c>
      <c r="GP127" s="2">
        <f t="shared" si="116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117"/>
        <v>0</v>
      </c>
      <c r="GW127" s="2">
        <v>1</v>
      </c>
      <c r="GX127" s="2">
        <f t="shared" si="118"/>
        <v>0</v>
      </c>
      <c r="GY127" s="2"/>
      <c r="GZ127" s="2"/>
      <c r="HA127" s="2">
        <v>0</v>
      </c>
      <c r="HB127" s="2">
        <v>0</v>
      </c>
      <c r="HC127" s="2">
        <f t="shared" si="119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5">
      <c r="A128" s="3">
        <v>17</v>
      </c>
      <c r="B128" s="3">
        <v>1</v>
      </c>
      <c r="C128" s="3">
        <f>ROW(SmtRes!A250)</f>
        <v>250</v>
      </c>
      <c r="D128" s="3">
        <f>ROW(EtalonRes!A314)</f>
        <v>314</v>
      </c>
      <c r="E128" s="3" t="s">
        <v>209</v>
      </c>
      <c r="F128" s="3" t="s">
        <v>210</v>
      </c>
      <c r="G128" s="3" t="s">
        <v>211</v>
      </c>
      <c r="H128" s="3" t="s">
        <v>212</v>
      </c>
      <c r="I128" s="3">
        <f>ROUND(5/100,9)</f>
        <v>0.05</v>
      </c>
      <c r="J128" s="3">
        <v>0</v>
      </c>
      <c r="K128" s="3">
        <f>ROUND(5/100,9)</f>
        <v>0.05</v>
      </c>
      <c r="O128" s="3">
        <f t="shared" si="95"/>
        <v>138.62</v>
      </c>
      <c r="P128" s="3">
        <f t="shared" si="96"/>
        <v>0</v>
      </c>
      <c r="Q128" s="3">
        <f>(ROUND((ROUND((((ET128*1.2))*AV128*I128),2)*BB128),2)+ROUND((ROUND(((AE128-((EU128*1.2)))*AV128*I128),2)*BS128),2))</f>
        <v>0</v>
      </c>
      <c r="R128" s="3">
        <f>(ROUND((ROUND((((EU128*1.2))*AV128*I128),2)*BS128),2)+ROUND((ROUND(((AE128-((EU128*1.2)))*AV128*I128),2)*BS128),2))</f>
        <v>0</v>
      </c>
      <c r="S128" s="3">
        <f t="shared" si="97"/>
        <v>138.62</v>
      </c>
      <c r="T128" s="3">
        <f t="shared" si="98"/>
        <v>0</v>
      </c>
      <c r="U128" s="3">
        <f t="shared" si="99"/>
        <v>0.19474199999999997</v>
      </c>
      <c r="V128" s="3">
        <f t="shared" si="100"/>
        <v>0</v>
      </c>
      <c r="W128" s="3">
        <f t="shared" si="101"/>
        <v>0</v>
      </c>
      <c r="X128" s="3">
        <f>(ROUND((((S128+ROUND((ROUND((((EU128*1.2))*AV128*I128),2)*BS128),2))*AT128)/100),2)+ROUND(((ROUND((ROUND(((AE128-((EU128*1.2)))*AV128*I128),2)*BS128),2)*AT128)/100),2))</f>
        <v>124.76</v>
      </c>
      <c r="Y128" s="3">
        <f>(ROUND((((S128+ROUND((ROUND((((EU128*1.2))*AV128*I128),2)*BS128),2))*AU128)/100),2)+ROUND(((ROUND((ROUND(((AE128-((EU128*1.2)))*AV128*I128),2)*BS128),2)*AU128)/100),2))</f>
        <v>63.77</v>
      </c>
      <c r="AA128" s="3">
        <v>55929115</v>
      </c>
      <c r="AB128" s="3">
        <f t="shared" si="102"/>
        <v>46.944000000000003</v>
      </c>
      <c r="AC128" s="3">
        <f>ROUND(((ES128*1)),6)</f>
        <v>0</v>
      </c>
      <c r="AD128" s="3">
        <f>ROUND(((((ET128*1.2))-((EU128*1.2)))+AE128),6)</f>
        <v>0</v>
      </c>
      <c r="AE128" s="3">
        <f>ROUND(((EU128*1.2)),6)</f>
        <v>0</v>
      </c>
      <c r="AF128" s="3">
        <f>ROUND(((EV128*1.2)),6)</f>
        <v>46.944000000000003</v>
      </c>
      <c r="AG128" s="3">
        <f t="shared" si="103"/>
        <v>0</v>
      </c>
      <c r="AH128" s="3">
        <f>((EW128*1.2))</f>
        <v>3.7199999999999998</v>
      </c>
      <c r="AI128" s="3">
        <f>((EX128*1.2))</f>
        <v>0</v>
      </c>
      <c r="AJ128" s="3">
        <f t="shared" si="104"/>
        <v>0</v>
      </c>
      <c r="AK128" s="3">
        <v>39.119999999999997</v>
      </c>
      <c r="AL128" s="3">
        <v>0</v>
      </c>
      <c r="AM128" s="3">
        <v>0</v>
      </c>
      <c r="AN128" s="3">
        <v>0</v>
      </c>
      <c r="AO128" s="3">
        <v>39.119999999999997</v>
      </c>
      <c r="AP128" s="3">
        <v>0</v>
      </c>
      <c r="AQ128" s="3">
        <v>3.1</v>
      </c>
      <c r="AR128" s="3">
        <v>0</v>
      </c>
      <c r="AS128" s="3">
        <v>0</v>
      </c>
      <c r="AT128" s="3">
        <v>90</v>
      </c>
      <c r="AU128" s="3">
        <v>46</v>
      </c>
      <c r="AV128" s="3">
        <v>1.0469999999999999</v>
      </c>
      <c r="AW128" s="3">
        <v>1</v>
      </c>
      <c r="AZ128" s="3">
        <v>1</v>
      </c>
      <c r="BA128" s="3">
        <v>56.35</v>
      </c>
      <c r="BB128" s="3">
        <v>1</v>
      </c>
      <c r="BC128" s="3">
        <v>1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0</v>
      </c>
      <c r="BI128" s="3">
        <v>2</v>
      </c>
      <c r="BJ128" s="3" t="s">
        <v>213</v>
      </c>
      <c r="BM128" s="3">
        <v>68</v>
      </c>
      <c r="BN128" s="3">
        <v>0</v>
      </c>
      <c r="BO128" s="3" t="s">
        <v>210</v>
      </c>
      <c r="BP128" s="3">
        <v>1</v>
      </c>
      <c r="BQ128" s="3">
        <v>40</v>
      </c>
      <c r="BR128" s="3">
        <v>0</v>
      </c>
      <c r="BS128" s="3">
        <v>56.35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90</v>
      </c>
      <c r="CA128" s="3">
        <v>46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1332</v>
      </c>
      <c r="CO128" s="3">
        <v>0</v>
      </c>
      <c r="CP128" s="3">
        <f t="shared" si="105"/>
        <v>138.62</v>
      </c>
      <c r="CQ128" s="3">
        <f t="shared" si="106"/>
        <v>0</v>
      </c>
      <c r="CR128" s="3">
        <f>(ROUND((ROUND((((ET128*1.2))*AV128*1),2)*BB128),2)+ROUND((ROUND(((AE128-((EU128*1.2)))*AV128*1),2)*BS128),2))</f>
        <v>0</v>
      </c>
      <c r="CS128" s="3">
        <f>(ROUND((ROUND((((EU128*1.2))*AV128*1),2)*BS128),2)+ROUND((ROUND(((AE128-((EU128*1.2)))*AV128*1),2)*BS128),2))</f>
        <v>0</v>
      </c>
      <c r="CT128" s="3">
        <f t="shared" si="107"/>
        <v>2769.6</v>
      </c>
      <c r="CU128" s="3">
        <f t="shared" si="108"/>
        <v>0</v>
      </c>
      <c r="CV128" s="3">
        <f t="shared" si="109"/>
        <v>3.8948399999999994</v>
      </c>
      <c r="CW128" s="3">
        <f t="shared" si="110"/>
        <v>0</v>
      </c>
      <c r="CX128" s="3">
        <f t="shared" si="111"/>
        <v>0</v>
      </c>
      <c r="CY128" s="3">
        <f>(ROUND((((S128+ROUND((ROUND((((EU128*1.2))*AV128*1),2)*BS128),2))*AT128)/100),2)+ROUND(((ROUND((ROUND(((AE128-((EU128*1.2)))*AV128*1),2)*BS128),2)*AT128)/100),2))</f>
        <v>124.76</v>
      </c>
      <c r="CZ128" s="3">
        <f>(ROUND((((S128+ROUND((ROUND((((EU128*1.2))*AV128*1),2)*BS128),2))*AU128)/100),2)+ROUND(((ROUND((ROUND(((AE128-((EU128*1.2)))*AV128*1),2)*BS128),2)*AU128)/100),2))</f>
        <v>63.77</v>
      </c>
      <c r="DB128" s="3">
        <v>76</v>
      </c>
      <c r="DC128" s="3" t="s">
        <v>3</v>
      </c>
      <c r="DD128" s="3" t="s">
        <v>66</v>
      </c>
      <c r="DE128" s="3" t="s">
        <v>67</v>
      </c>
      <c r="DF128" s="3" t="s">
        <v>67</v>
      </c>
      <c r="DG128" s="3" t="s">
        <v>67</v>
      </c>
      <c r="DH128" s="3" t="s">
        <v>3</v>
      </c>
      <c r="DI128" s="3" t="s">
        <v>67</v>
      </c>
      <c r="DJ128" s="3" t="s">
        <v>67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212</v>
      </c>
      <c r="DW128" s="3" t="s">
        <v>212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55393700</v>
      </c>
      <c r="EF128" s="3">
        <v>40</v>
      </c>
      <c r="EG128" s="3" t="s">
        <v>30</v>
      </c>
      <c r="EH128" s="3">
        <v>0</v>
      </c>
      <c r="EI128" s="3" t="s">
        <v>3</v>
      </c>
      <c r="EJ128" s="3">
        <v>2</v>
      </c>
      <c r="EK128" s="3">
        <v>68</v>
      </c>
      <c r="EL128" s="3" t="s">
        <v>31</v>
      </c>
      <c r="EM128" s="3" t="s">
        <v>32</v>
      </c>
      <c r="EO128" s="3" t="s">
        <v>71</v>
      </c>
      <c r="EQ128" s="3">
        <v>0</v>
      </c>
      <c r="ER128" s="3">
        <v>39.119999999999997</v>
      </c>
      <c r="ES128" s="3">
        <v>0</v>
      </c>
      <c r="ET128" s="3">
        <v>0</v>
      </c>
      <c r="EU128" s="3">
        <v>0</v>
      </c>
      <c r="EV128" s="3">
        <v>39.119999999999997</v>
      </c>
      <c r="EW128" s="3">
        <v>3.1</v>
      </c>
      <c r="EX128" s="3">
        <v>0</v>
      </c>
      <c r="EY128" s="3">
        <v>0</v>
      </c>
      <c r="FQ128" s="3">
        <v>0</v>
      </c>
      <c r="FR128" s="3">
        <v>0</v>
      </c>
      <c r="FS128" s="3">
        <v>0</v>
      </c>
      <c r="FX128" s="3">
        <v>90</v>
      </c>
      <c r="FY128" s="3">
        <v>46</v>
      </c>
      <c r="GA128" s="3" t="s">
        <v>3</v>
      </c>
      <c r="GD128" s="3">
        <v>1</v>
      </c>
      <c r="GF128" s="3">
        <v>-395814045</v>
      </c>
      <c r="GG128" s="3">
        <v>2</v>
      </c>
      <c r="GH128" s="3">
        <v>1</v>
      </c>
      <c r="GI128" s="3">
        <v>2</v>
      </c>
      <c r="GJ128" s="3">
        <v>0</v>
      </c>
      <c r="GK128" s="3">
        <v>0</v>
      </c>
      <c r="GL128" s="3">
        <f t="shared" si="112"/>
        <v>0</v>
      </c>
      <c r="GM128" s="3">
        <f t="shared" si="113"/>
        <v>327.14999999999998</v>
      </c>
      <c r="GN128" s="3">
        <f t="shared" si="114"/>
        <v>0</v>
      </c>
      <c r="GO128" s="3">
        <f t="shared" si="115"/>
        <v>327.14999999999998</v>
      </c>
      <c r="GP128" s="3">
        <f t="shared" si="116"/>
        <v>0</v>
      </c>
      <c r="GR128" s="3">
        <v>0</v>
      </c>
      <c r="GS128" s="3">
        <v>3</v>
      </c>
      <c r="GT128" s="3">
        <v>0</v>
      </c>
      <c r="GU128" s="3" t="s">
        <v>3</v>
      </c>
      <c r="GV128" s="3">
        <f t="shared" si="117"/>
        <v>0</v>
      </c>
      <c r="GW128" s="3">
        <v>1</v>
      </c>
      <c r="GX128" s="3">
        <f t="shared" si="118"/>
        <v>0</v>
      </c>
      <c r="HA128" s="3">
        <v>0</v>
      </c>
      <c r="HB128" s="3">
        <v>0</v>
      </c>
      <c r="HC128" s="3">
        <f t="shared" si="119"/>
        <v>0</v>
      </c>
      <c r="HE128" s="3" t="s">
        <v>3</v>
      </c>
      <c r="HF128" s="3" t="s">
        <v>3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5">
      <c r="A129" s="2">
        <v>18</v>
      </c>
      <c r="B129" s="2">
        <v>1</v>
      </c>
      <c r="C129" s="2">
        <v>248</v>
      </c>
      <c r="D129" s="2"/>
      <c r="E129" s="2" t="s">
        <v>214</v>
      </c>
      <c r="F129" s="2" t="s">
        <v>215</v>
      </c>
      <c r="G129" s="2" t="s">
        <v>216</v>
      </c>
      <c r="H129" s="2" t="s">
        <v>171</v>
      </c>
      <c r="I129" s="2">
        <f>I127*J129</f>
        <v>5</v>
      </c>
      <c r="J129" s="2">
        <v>100</v>
      </c>
      <c r="K129" s="2">
        <v>100</v>
      </c>
      <c r="L129" s="2"/>
      <c r="M129" s="2"/>
      <c r="N129" s="2"/>
      <c r="O129" s="2">
        <f t="shared" ref="O129:O160" si="138">ROUND(CP129,2)</f>
        <v>2656.45</v>
      </c>
      <c r="P129" s="2">
        <f t="shared" ref="P129:P160" si="139">ROUND((ROUND((AC129*AW129*I129),2)*BC129),2)</f>
        <v>2656.45</v>
      </c>
      <c r="Q129" s="2">
        <f>(ROUND((ROUND(((ET129)*AV129*I129),2)*BB129),2)+ROUND((ROUND(((AE129-(EU129))*AV129*I129),2)*BS129),2))</f>
        <v>0</v>
      </c>
      <c r="R129" s="2">
        <f>(ROUND((ROUND(((EU129)*AV129*I129),2)*BS129),2)+ROUND((ROUND(((AE129-(EU129))*AV129*I129),2)*BS129),2))</f>
        <v>0</v>
      </c>
      <c r="S129" s="2">
        <f t="shared" ref="S129:S160" si="140">ROUND((ROUND((AF129*AV129*I129),2)*BA129),2)</f>
        <v>0</v>
      </c>
      <c r="T129" s="2">
        <f t="shared" ref="T129:T160" si="141">ROUND(CU129*I129,2)</f>
        <v>0</v>
      </c>
      <c r="U129" s="2">
        <f t="shared" ref="U129:U160" si="142">CV129*I129</f>
        <v>0</v>
      </c>
      <c r="V129" s="2">
        <f t="shared" ref="V129:V160" si="143">CW129*I129</f>
        <v>0</v>
      </c>
      <c r="W129" s="2">
        <f t="shared" ref="W129:W160" si="144">ROUND(CX129*I129,2)</f>
        <v>0</v>
      </c>
      <c r="X129" s="2">
        <f>(ROUND((((S129+ROUND((ROUND(((EU129)*AV129*I129),2)*BS129),2))*AT129)/100),2)+ROUND(((ROUND((ROUND(((AE129-(EU129))*AV129*I129),2)*BS129),2)*AT129)/100),2))</f>
        <v>0</v>
      </c>
      <c r="Y129" s="2">
        <f>(ROUND((((S129+ROUND((ROUND(((EU129)*AV129*I129),2)*BS129),2))*AU129)/100),2)+ROUND(((ROUND((ROUND(((AE129-(EU129))*AV129*I129),2)*BS129),2)*AU129)/100),2))</f>
        <v>0</v>
      </c>
      <c r="Z129" s="2"/>
      <c r="AA129" s="2">
        <v>55929113</v>
      </c>
      <c r="AB129" s="2">
        <f t="shared" ref="AB129:AB160" si="145">ROUND((AC129+AD129+AF129),6)</f>
        <v>531.29</v>
      </c>
      <c r="AC129" s="2">
        <f>ROUND((ES129),6)</f>
        <v>531.29</v>
      </c>
      <c r="AD129" s="2">
        <f>ROUND((((ET129)-(EU129))+AE129),6)</f>
        <v>0</v>
      </c>
      <c r="AE129" s="2">
        <f>ROUND((EU129),6)</f>
        <v>0</v>
      </c>
      <c r="AF129" s="2">
        <f>ROUND((EV129),6)</f>
        <v>0</v>
      </c>
      <c r="AG129" s="2">
        <f t="shared" ref="AG129:AG160" si="146">ROUND((AP129),6)</f>
        <v>0</v>
      </c>
      <c r="AH129" s="2">
        <f>(EW129)</f>
        <v>0</v>
      </c>
      <c r="AI129" s="2">
        <f>(EX129)</f>
        <v>0</v>
      </c>
      <c r="AJ129" s="2">
        <f t="shared" ref="AJ129:AJ160" si="147">(AS129)</f>
        <v>0</v>
      </c>
      <c r="AK129" s="2">
        <v>531.29</v>
      </c>
      <c r="AL129" s="2">
        <v>531.29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2</v>
      </c>
      <c r="BJ129" s="2" t="s">
        <v>215</v>
      </c>
      <c r="BK129" s="2"/>
      <c r="BL129" s="2"/>
      <c r="BM129" s="2">
        <v>400005</v>
      </c>
      <c r="BN129" s="2">
        <v>0</v>
      </c>
      <c r="BO129" s="2" t="s">
        <v>3</v>
      </c>
      <c r="BP129" s="2">
        <v>0</v>
      </c>
      <c r="BQ129" s="2">
        <v>213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90</v>
      </c>
      <c r="CA129" s="2">
        <v>46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ref="CP129:CP160" si="148">(P129+Q129+S129)</f>
        <v>2656.45</v>
      </c>
      <c r="CQ129" s="2">
        <f t="shared" ref="CQ129:CQ160" si="149">ROUND((ROUND((AC129*AW129*1),2)*BC129),2)</f>
        <v>531.29</v>
      </c>
      <c r="CR129" s="2">
        <f>(ROUND((ROUND(((ET129)*AV129*1),2)*BB129),2)+ROUND((ROUND(((AE129-(EU129))*AV129*1),2)*BS129),2))</f>
        <v>0</v>
      </c>
      <c r="CS129" s="2">
        <f>(ROUND((ROUND(((EU129)*AV129*1),2)*BS129),2)+ROUND((ROUND(((AE129-(EU129))*AV129*1),2)*BS129),2))</f>
        <v>0</v>
      </c>
      <c r="CT129" s="2">
        <f t="shared" ref="CT129:CT160" si="150">ROUND((ROUND((AF129*AV129*1),2)*BA129),2)</f>
        <v>0</v>
      </c>
      <c r="CU129" s="2">
        <f t="shared" ref="CU129:CU160" si="151">AG129</f>
        <v>0</v>
      </c>
      <c r="CV129" s="2">
        <f t="shared" ref="CV129:CV160" si="152">(AH129*AV129)</f>
        <v>0</v>
      </c>
      <c r="CW129" s="2">
        <f t="shared" ref="CW129:CW160" si="153">AI129</f>
        <v>0</v>
      </c>
      <c r="CX129" s="2">
        <f t="shared" ref="CX129:CX160" si="154">AJ129</f>
        <v>0</v>
      </c>
      <c r="CY129" s="2">
        <f>(ROUND((((S129+ROUND((ROUND(((EU129)*AV129*1),2)*BS129),2))*AT129)/100),2)+ROUND(((ROUND((ROUND(((AE129-(EU129))*AV129*1),2)*BS129),2)*AT129)/100),2))</f>
        <v>0</v>
      </c>
      <c r="CZ129" s="2">
        <f>(ROUND((((S129+ROUND((ROUND(((EU129)*AV129*1),2)*BS129),2))*AU129)/100),2)+ROUND(((ROUND((ROUND(((AE129-(EU129))*AV129*1),2)*BS129),2)*AU129)/100),2))</f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171</v>
      </c>
      <c r="DW129" s="2" t="s">
        <v>171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55393628</v>
      </c>
      <c r="EF129" s="2">
        <v>213</v>
      </c>
      <c r="EG129" s="2" t="s">
        <v>217</v>
      </c>
      <c r="EH129" s="2">
        <v>0</v>
      </c>
      <c r="EI129" s="2" t="s">
        <v>3</v>
      </c>
      <c r="EJ129" s="2">
        <v>1</v>
      </c>
      <c r="EK129" s="2">
        <v>400005</v>
      </c>
      <c r="EL129" s="2" t="s">
        <v>217</v>
      </c>
      <c r="EM129" s="2" t="s">
        <v>218</v>
      </c>
      <c r="EN129" s="2"/>
      <c r="EO129" s="2" t="s">
        <v>3</v>
      </c>
      <c r="EP129" s="2"/>
      <c r="EQ129" s="2">
        <v>16</v>
      </c>
      <c r="ER129" s="2">
        <v>0</v>
      </c>
      <c r="ES129" s="2">
        <v>531.29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90</v>
      </c>
      <c r="FY129" s="2">
        <v>46</v>
      </c>
      <c r="FZ129" s="2"/>
      <c r="GA129" s="2" t="s">
        <v>219</v>
      </c>
      <c r="GB129" s="2"/>
      <c r="GC129" s="2"/>
      <c r="GD129" s="2">
        <v>1</v>
      </c>
      <c r="GE129" s="2"/>
      <c r="GF129" s="2">
        <v>-492128836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ref="GL129:GL160" si="155">ROUND(IF(AND(BH129=3,BI129=3,FS129&lt;&gt;0),P129,0),2)</f>
        <v>0</v>
      </c>
      <c r="GM129" s="2">
        <f t="shared" ref="GM129:GM160" si="156">ROUND(O129+X129+Y129,2)+GX129</f>
        <v>2656.45</v>
      </c>
      <c r="GN129" s="2">
        <f t="shared" ref="GN129:GN160" si="157">IF(OR(BI129=0,BI129=1),GM129-GX129,0)</f>
        <v>0</v>
      </c>
      <c r="GO129" s="2">
        <f t="shared" ref="GO129:GO160" si="158">IF(BI129=2,GM129-GX129,0)</f>
        <v>2656.45</v>
      </c>
      <c r="GP129" s="2">
        <f t="shared" ref="GP129:GP160" si="159">IF(BI129=4,GM129-GX129,0)</f>
        <v>0</v>
      </c>
      <c r="GQ129" s="2"/>
      <c r="GR129" s="2">
        <v>1</v>
      </c>
      <c r="GS129" s="2">
        <v>2</v>
      </c>
      <c r="GT129" s="2">
        <v>0</v>
      </c>
      <c r="GU129" s="2" t="s">
        <v>3</v>
      </c>
      <c r="GV129" s="2">
        <f t="shared" ref="GV129:GV160" si="160">ROUND((GT129),6)</f>
        <v>0</v>
      </c>
      <c r="GW129" s="2">
        <v>1</v>
      </c>
      <c r="GX129" s="2">
        <f t="shared" ref="GX129:GX160" si="161">ROUND(HC129*I129,2)</f>
        <v>0</v>
      </c>
      <c r="GY129" s="2"/>
      <c r="GZ129" s="2"/>
      <c r="HA129" s="2">
        <v>0</v>
      </c>
      <c r="HB129" s="2">
        <v>0</v>
      </c>
      <c r="HC129" s="2">
        <f t="shared" ref="HC129:HC160" si="162">GV129*GW129</f>
        <v>0</v>
      </c>
      <c r="HD129" s="2"/>
      <c r="HE129" s="2" t="s">
        <v>220</v>
      </c>
      <c r="HF129" s="2" t="s">
        <v>34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5">
      <c r="A130" s="3">
        <v>18</v>
      </c>
      <c r="B130" s="3">
        <v>1</v>
      </c>
      <c r="C130" s="3">
        <v>250</v>
      </c>
      <c r="E130" s="3" t="s">
        <v>214</v>
      </c>
      <c r="F130" s="3" t="s">
        <v>215</v>
      </c>
      <c r="G130" s="3" t="s">
        <v>216</v>
      </c>
      <c r="H130" s="3" t="s">
        <v>171</v>
      </c>
      <c r="I130" s="3">
        <f>I128*J130</f>
        <v>5</v>
      </c>
      <c r="J130" s="3">
        <v>100</v>
      </c>
      <c r="K130" s="3">
        <v>100</v>
      </c>
      <c r="O130" s="3">
        <f t="shared" si="138"/>
        <v>26139.47</v>
      </c>
      <c r="P130" s="3">
        <f t="shared" si="139"/>
        <v>26139.47</v>
      </c>
      <c r="Q130" s="3">
        <f>(ROUND((ROUND(((ET130)*AV130*I130),2)*BB130),2)+ROUND((ROUND(((AE130-(EU130))*AV130*I130),2)*BS130),2))</f>
        <v>0</v>
      </c>
      <c r="R130" s="3">
        <f>(ROUND((ROUND(((EU130)*AV130*I130),2)*BS130),2)+ROUND((ROUND(((AE130-(EU130))*AV130*I130),2)*BS130),2))</f>
        <v>0</v>
      </c>
      <c r="S130" s="3">
        <f t="shared" si="140"/>
        <v>0</v>
      </c>
      <c r="T130" s="3">
        <f t="shared" si="141"/>
        <v>0</v>
      </c>
      <c r="U130" s="3">
        <f t="shared" si="142"/>
        <v>0</v>
      </c>
      <c r="V130" s="3">
        <f t="shared" si="143"/>
        <v>0</v>
      </c>
      <c r="W130" s="3">
        <f t="shared" si="144"/>
        <v>0</v>
      </c>
      <c r="X130" s="3">
        <f>(ROUND((((S130+ROUND((ROUND(((EU130)*AV130*I130),2)*BS130),2))*AT130)/100),2)+ROUND(((ROUND((ROUND(((AE130-(EU130))*AV130*I130),2)*BS130),2)*AT130)/100),2))</f>
        <v>0</v>
      </c>
      <c r="Y130" s="3">
        <f>(ROUND((((S130+ROUND((ROUND(((EU130)*AV130*I130),2)*BS130),2))*AU130)/100),2)+ROUND(((ROUND((ROUND(((AE130-(EU130))*AV130*I130),2)*BS130),2)*AU130)/100),2))</f>
        <v>0</v>
      </c>
      <c r="AA130" s="3">
        <v>55929115</v>
      </c>
      <c r="AB130" s="3">
        <f t="shared" si="145"/>
        <v>531.29</v>
      </c>
      <c r="AC130" s="3">
        <f>ROUND((ES130),6)</f>
        <v>531.29</v>
      </c>
      <c r="AD130" s="3">
        <f>ROUND((((ET130)-(EU130))+AE130),6)</f>
        <v>0</v>
      </c>
      <c r="AE130" s="3">
        <f>ROUND((EU130),6)</f>
        <v>0</v>
      </c>
      <c r="AF130" s="3">
        <f>ROUND((EV130),6)</f>
        <v>0</v>
      </c>
      <c r="AG130" s="3">
        <f t="shared" si="146"/>
        <v>0</v>
      </c>
      <c r="AH130" s="3">
        <f>(EW130)</f>
        <v>0</v>
      </c>
      <c r="AI130" s="3">
        <f>(EX130)</f>
        <v>0</v>
      </c>
      <c r="AJ130" s="3">
        <f t="shared" si="147"/>
        <v>0</v>
      </c>
      <c r="AK130" s="3">
        <v>531.29</v>
      </c>
      <c r="AL130" s="3">
        <v>531.29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9.84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2</v>
      </c>
      <c r="BJ130" s="3" t="s">
        <v>215</v>
      </c>
      <c r="BM130" s="3">
        <v>400005</v>
      </c>
      <c r="BN130" s="3">
        <v>0</v>
      </c>
      <c r="BO130" s="3" t="s">
        <v>3</v>
      </c>
      <c r="BP130" s="3">
        <v>0</v>
      </c>
      <c r="BQ130" s="3">
        <v>213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90</v>
      </c>
      <c r="CA130" s="3">
        <v>46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148"/>
        <v>26139.47</v>
      </c>
      <c r="CQ130" s="3">
        <f t="shared" si="149"/>
        <v>5227.8900000000003</v>
      </c>
      <c r="CR130" s="3">
        <f>(ROUND((ROUND(((ET130)*AV130*1),2)*BB130),2)+ROUND((ROUND(((AE130-(EU130))*AV130*1),2)*BS130),2))</f>
        <v>0</v>
      </c>
      <c r="CS130" s="3">
        <f>(ROUND((ROUND(((EU130)*AV130*1),2)*BS130),2)+ROUND((ROUND(((AE130-(EU130))*AV130*1),2)*BS130),2))</f>
        <v>0</v>
      </c>
      <c r="CT130" s="3">
        <f t="shared" si="150"/>
        <v>0</v>
      </c>
      <c r="CU130" s="3">
        <f t="shared" si="151"/>
        <v>0</v>
      </c>
      <c r="CV130" s="3">
        <f t="shared" si="152"/>
        <v>0</v>
      </c>
      <c r="CW130" s="3">
        <f t="shared" si="153"/>
        <v>0</v>
      </c>
      <c r="CX130" s="3">
        <f t="shared" si="154"/>
        <v>0</v>
      </c>
      <c r="CY130" s="3">
        <f>(ROUND((((S130+ROUND((ROUND(((EU130)*AV130*1),2)*BS130),2))*AT130)/100),2)+ROUND(((ROUND((ROUND(((AE130-(EU130))*AV130*1),2)*BS130),2)*AT130)/100),2))</f>
        <v>0</v>
      </c>
      <c r="CZ130" s="3">
        <f>(ROUND((((S130+ROUND((ROUND(((EU130)*AV130*1),2)*BS130),2))*AU130)/100),2)+ROUND(((ROUND((ROUND(((AE130-(EU130))*AV130*1),2)*BS130),2)*AU130)/100),2))</f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171</v>
      </c>
      <c r="DW130" s="3" t="s">
        <v>171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55393628</v>
      </c>
      <c r="EF130" s="3">
        <v>213</v>
      </c>
      <c r="EG130" s="3" t="s">
        <v>217</v>
      </c>
      <c r="EH130" s="3">
        <v>0</v>
      </c>
      <c r="EI130" s="3" t="s">
        <v>3</v>
      </c>
      <c r="EJ130" s="3">
        <v>1</v>
      </c>
      <c r="EK130" s="3">
        <v>400005</v>
      </c>
      <c r="EL130" s="3" t="s">
        <v>217</v>
      </c>
      <c r="EM130" s="3" t="s">
        <v>218</v>
      </c>
      <c r="EO130" s="3" t="s">
        <v>3</v>
      </c>
      <c r="EQ130" s="3">
        <v>16</v>
      </c>
      <c r="ER130" s="3">
        <v>0</v>
      </c>
      <c r="ES130" s="3">
        <v>531.29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Z130" s="3">
        <v>5</v>
      </c>
      <c r="FC130" s="3">
        <v>1</v>
      </c>
      <c r="FD130" s="3">
        <v>18</v>
      </c>
      <c r="FF130" s="3">
        <v>6253</v>
      </c>
      <c r="FQ130" s="3">
        <v>0</v>
      </c>
      <c r="FR130" s="3">
        <v>0</v>
      </c>
      <c r="FS130" s="3">
        <v>0</v>
      </c>
      <c r="FX130" s="3">
        <v>90</v>
      </c>
      <c r="FY130" s="3">
        <v>46</v>
      </c>
      <c r="GA130" s="3" t="s">
        <v>219</v>
      </c>
      <c r="GD130" s="3">
        <v>1</v>
      </c>
      <c r="GF130" s="3">
        <v>-492128836</v>
      </c>
      <c r="GG130" s="3">
        <v>2</v>
      </c>
      <c r="GH130" s="3">
        <v>3</v>
      </c>
      <c r="GI130" s="3">
        <v>5</v>
      </c>
      <c r="GJ130" s="3">
        <v>0</v>
      </c>
      <c r="GK130" s="3">
        <v>0</v>
      </c>
      <c r="GL130" s="3">
        <f t="shared" si="155"/>
        <v>0</v>
      </c>
      <c r="GM130" s="3">
        <f t="shared" si="156"/>
        <v>26139.47</v>
      </c>
      <c r="GN130" s="3">
        <f t="shared" si="157"/>
        <v>0</v>
      </c>
      <c r="GO130" s="3">
        <f t="shared" si="158"/>
        <v>26139.47</v>
      </c>
      <c r="GP130" s="3">
        <f t="shared" si="159"/>
        <v>0</v>
      </c>
      <c r="GR130" s="3">
        <v>1</v>
      </c>
      <c r="GS130" s="3">
        <v>1</v>
      </c>
      <c r="GT130" s="3">
        <v>0</v>
      </c>
      <c r="GU130" s="3" t="s">
        <v>3</v>
      </c>
      <c r="GV130" s="3">
        <f t="shared" si="160"/>
        <v>0</v>
      </c>
      <c r="GW130" s="3">
        <v>1</v>
      </c>
      <c r="GX130" s="3">
        <f t="shared" si="161"/>
        <v>0</v>
      </c>
      <c r="HA130" s="3">
        <v>0</v>
      </c>
      <c r="HB130" s="3">
        <v>0</v>
      </c>
      <c r="HC130" s="3">
        <f t="shared" si="162"/>
        <v>0</v>
      </c>
      <c r="HE130" s="3" t="s">
        <v>220</v>
      </c>
      <c r="HF130" s="3" t="s">
        <v>34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5">
      <c r="A131" s="2">
        <v>17</v>
      </c>
      <c r="B131" s="2">
        <v>1</v>
      </c>
      <c r="C131" s="2">
        <f>ROW(SmtRes!A254)</f>
        <v>254</v>
      </c>
      <c r="D131" s="2">
        <f>ROW(EtalonRes!A319)</f>
        <v>319</v>
      </c>
      <c r="E131" s="2" t="s">
        <v>221</v>
      </c>
      <c r="F131" s="2" t="s">
        <v>222</v>
      </c>
      <c r="G131" s="2" t="s">
        <v>223</v>
      </c>
      <c r="H131" s="2" t="s">
        <v>26</v>
      </c>
      <c r="I131" s="2">
        <v>1</v>
      </c>
      <c r="J131" s="2">
        <v>0</v>
      </c>
      <c r="K131" s="2">
        <v>1</v>
      </c>
      <c r="L131" s="2"/>
      <c r="M131" s="2"/>
      <c r="N131" s="2"/>
      <c r="O131" s="2">
        <f t="shared" si="138"/>
        <v>52.81</v>
      </c>
      <c r="P131" s="2">
        <f t="shared" si="139"/>
        <v>2.34</v>
      </c>
      <c r="Q131" s="2">
        <f>(ROUND((ROUND((((ET131*1.2))*AV131*I131),2)*BB131),2)+ROUND((ROUND(((AE131-((EU131*1.2)))*AV131*I131),2)*BS131),2))</f>
        <v>0</v>
      </c>
      <c r="R131" s="2">
        <f>(ROUND((ROUND((((EU131*1.2))*AV131*I131),2)*BS131),2)+ROUND((ROUND(((AE131-((EU131*1.2)))*AV131*I131),2)*BS131),2))</f>
        <v>0</v>
      </c>
      <c r="S131" s="2">
        <f t="shared" si="140"/>
        <v>50.47</v>
      </c>
      <c r="T131" s="2">
        <f t="shared" si="141"/>
        <v>0</v>
      </c>
      <c r="U131" s="2">
        <f t="shared" si="142"/>
        <v>3.9953519999999996</v>
      </c>
      <c r="V131" s="2">
        <f t="shared" si="143"/>
        <v>0</v>
      </c>
      <c r="W131" s="2">
        <f t="shared" si="144"/>
        <v>0</v>
      </c>
      <c r="X131" s="2">
        <f>(ROUND((((S131+ROUND((ROUND((((EU131*1.2))*AV131*I131),2)*BS131),2))*AT131)/100),2)+ROUND(((ROUND((ROUND(((AE131-((EU131*1.2)))*AV131*I131),2)*BS131),2)*AT131)/100),2))</f>
        <v>45.42</v>
      </c>
      <c r="Y131" s="2">
        <f>(ROUND((((S131+ROUND((ROUND((((EU131*1.2))*AV131*I131),2)*BS131),2))*AU131)/100),2)+ROUND(((ROUND((ROUND(((AE131-((EU131*1.2)))*AV131*I131),2)*BS131),2)*AU131)/100),2))</f>
        <v>23.22</v>
      </c>
      <c r="Z131" s="2"/>
      <c r="AA131" s="2">
        <v>55929113</v>
      </c>
      <c r="AB131" s="2">
        <f t="shared" si="145"/>
        <v>50.543999999999997</v>
      </c>
      <c r="AC131" s="2">
        <f>ROUND(((ES131*1)),6)</f>
        <v>2.34</v>
      </c>
      <c r="AD131" s="2">
        <f>ROUND(((((ET131*1.2))-((EU131*1.2)))+AE131),6)</f>
        <v>0</v>
      </c>
      <c r="AE131" s="2">
        <f t="shared" ref="AE131:AF134" si="163">ROUND(((EU131*1.2)),6)</f>
        <v>0</v>
      </c>
      <c r="AF131" s="2">
        <f t="shared" si="163"/>
        <v>48.204000000000001</v>
      </c>
      <c r="AG131" s="2">
        <f t="shared" si="146"/>
        <v>0</v>
      </c>
      <c r="AH131" s="2">
        <f t="shared" ref="AH131:AI134" si="164">((EW131*1.2))</f>
        <v>3.8159999999999998</v>
      </c>
      <c r="AI131" s="2">
        <f t="shared" si="164"/>
        <v>0</v>
      </c>
      <c r="AJ131" s="2">
        <f t="shared" si="147"/>
        <v>0</v>
      </c>
      <c r="AK131" s="2">
        <v>42.51</v>
      </c>
      <c r="AL131" s="2">
        <v>2.34</v>
      </c>
      <c r="AM131" s="2">
        <v>0</v>
      </c>
      <c r="AN131" s="2">
        <v>0</v>
      </c>
      <c r="AO131" s="2">
        <v>40.17</v>
      </c>
      <c r="AP131" s="2">
        <v>0</v>
      </c>
      <c r="AQ131" s="2">
        <v>3.18</v>
      </c>
      <c r="AR131" s="2">
        <v>0</v>
      </c>
      <c r="AS131" s="2">
        <v>0</v>
      </c>
      <c r="AT131" s="2">
        <v>90</v>
      </c>
      <c r="AU131" s="2">
        <v>46</v>
      </c>
      <c r="AV131" s="2">
        <v>1.0469999999999999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224</v>
      </c>
      <c r="BK131" s="2"/>
      <c r="BL131" s="2"/>
      <c r="BM131" s="2">
        <v>68</v>
      </c>
      <c r="BN131" s="2">
        <v>0</v>
      </c>
      <c r="BO131" s="2" t="s">
        <v>222</v>
      </c>
      <c r="BP131" s="2">
        <v>1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90</v>
      </c>
      <c r="CA131" s="2">
        <v>46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1332</v>
      </c>
      <c r="CO131" s="2">
        <v>0</v>
      </c>
      <c r="CP131" s="2">
        <f t="shared" si="148"/>
        <v>52.81</v>
      </c>
      <c r="CQ131" s="2">
        <f t="shared" si="149"/>
        <v>2.34</v>
      </c>
      <c r="CR131" s="2">
        <f>(ROUND((ROUND((((ET131*1.2))*AV131*1),2)*BB131),2)+ROUND((ROUND(((AE131-((EU131*1.2)))*AV131*1),2)*BS131),2))</f>
        <v>0</v>
      </c>
      <c r="CS131" s="2">
        <f>(ROUND((ROUND((((EU131*1.2))*AV131*1),2)*BS131),2)+ROUND((ROUND(((AE131-((EU131*1.2)))*AV131*1),2)*BS131),2))</f>
        <v>0</v>
      </c>
      <c r="CT131" s="2">
        <f t="shared" si="150"/>
        <v>50.47</v>
      </c>
      <c r="CU131" s="2">
        <f t="shared" si="151"/>
        <v>0</v>
      </c>
      <c r="CV131" s="2">
        <f t="shared" si="152"/>
        <v>3.9953519999999996</v>
      </c>
      <c r="CW131" s="2">
        <f t="shared" si="153"/>
        <v>0</v>
      </c>
      <c r="CX131" s="2">
        <f t="shared" si="154"/>
        <v>0</v>
      </c>
      <c r="CY131" s="2">
        <f>(ROUND((((S131+ROUND((ROUND((((EU131*1.2))*AV131*1),2)*BS131),2))*AT131)/100),2)+ROUND(((ROUND((ROUND(((AE131-((EU131*1.2)))*AV131*1),2)*BS131),2)*AT131)/100),2))</f>
        <v>45.42</v>
      </c>
      <c r="CZ131" s="2">
        <f>(ROUND((((S131+ROUND((ROUND((((EU131*1.2))*AV131*1),2)*BS131),2))*AU131)/100),2)+ROUND(((ROUND((ROUND(((AE131-((EU131*1.2)))*AV131*1),2)*BS131),2)*AU131)/100),2))</f>
        <v>23.22</v>
      </c>
      <c r="DA131" s="2"/>
      <c r="DB131" s="2">
        <v>77</v>
      </c>
      <c r="DC131" s="2" t="s">
        <v>3</v>
      </c>
      <c r="DD131" s="2" t="s">
        <v>66</v>
      </c>
      <c r="DE131" s="2" t="s">
        <v>67</v>
      </c>
      <c r="DF131" s="2" t="s">
        <v>67</v>
      </c>
      <c r="DG131" s="2" t="s">
        <v>67</v>
      </c>
      <c r="DH131" s="2" t="s">
        <v>3</v>
      </c>
      <c r="DI131" s="2" t="s">
        <v>67</v>
      </c>
      <c r="DJ131" s="2" t="s">
        <v>67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26</v>
      </c>
      <c r="DW131" s="2" t="s">
        <v>26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55393700</v>
      </c>
      <c r="EF131" s="2">
        <v>40</v>
      </c>
      <c r="EG131" s="2" t="s">
        <v>30</v>
      </c>
      <c r="EH131" s="2">
        <v>0</v>
      </c>
      <c r="EI131" s="2" t="s">
        <v>3</v>
      </c>
      <c r="EJ131" s="2">
        <v>2</v>
      </c>
      <c r="EK131" s="2">
        <v>68</v>
      </c>
      <c r="EL131" s="2" t="s">
        <v>31</v>
      </c>
      <c r="EM131" s="2" t="s">
        <v>32</v>
      </c>
      <c r="EN131" s="2"/>
      <c r="EO131" s="2" t="s">
        <v>71</v>
      </c>
      <c r="EP131" s="2"/>
      <c r="EQ131" s="2">
        <v>0</v>
      </c>
      <c r="ER131" s="2">
        <v>42.51</v>
      </c>
      <c r="ES131" s="2">
        <v>2.34</v>
      </c>
      <c r="ET131" s="2">
        <v>0</v>
      </c>
      <c r="EU131" s="2">
        <v>0</v>
      </c>
      <c r="EV131" s="2">
        <v>40.17</v>
      </c>
      <c r="EW131" s="2">
        <v>3.18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90</v>
      </c>
      <c r="FY131" s="2">
        <v>46</v>
      </c>
      <c r="FZ131" s="2"/>
      <c r="GA131" s="2" t="s">
        <v>3</v>
      </c>
      <c r="GB131" s="2"/>
      <c r="GC131" s="2"/>
      <c r="GD131" s="2">
        <v>1</v>
      </c>
      <c r="GE131" s="2"/>
      <c r="GF131" s="2">
        <v>-1314481947</v>
      </c>
      <c r="GG131" s="2">
        <v>2</v>
      </c>
      <c r="GH131" s="2">
        <v>1</v>
      </c>
      <c r="GI131" s="2">
        <v>2</v>
      </c>
      <c r="GJ131" s="2">
        <v>0</v>
      </c>
      <c r="GK131" s="2">
        <v>0</v>
      </c>
      <c r="GL131" s="2">
        <f t="shared" si="155"/>
        <v>0</v>
      </c>
      <c r="GM131" s="2">
        <f t="shared" si="156"/>
        <v>121.45</v>
      </c>
      <c r="GN131" s="2">
        <f t="shared" si="157"/>
        <v>0</v>
      </c>
      <c r="GO131" s="2">
        <f t="shared" si="158"/>
        <v>121.45</v>
      </c>
      <c r="GP131" s="2">
        <f t="shared" si="159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60"/>
        <v>0</v>
      </c>
      <c r="GW131" s="2">
        <v>1</v>
      </c>
      <c r="GX131" s="2">
        <f t="shared" si="161"/>
        <v>0</v>
      </c>
      <c r="GY131" s="2"/>
      <c r="GZ131" s="2"/>
      <c r="HA131" s="2">
        <v>0</v>
      </c>
      <c r="HB131" s="2">
        <v>0</v>
      </c>
      <c r="HC131" s="2">
        <f t="shared" si="162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5">
      <c r="A132" s="3">
        <v>17</v>
      </c>
      <c r="B132" s="3">
        <v>1</v>
      </c>
      <c r="C132" s="3">
        <f>ROW(SmtRes!A258)</f>
        <v>258</v>
      </c>
      <c r="D132" s="3">
        <f>ROW(EtalonRes!A324)</f>
        <v>324</v>
      </c>
      <c r="E132" s="3" t="s">
        <v>221</v>
      </c>
      <c r="F132" s="3" t="s">
        <v>222</v>
      </c>
      <c r="G132" s="3" t="s">
        <v>223</v>
      </c>
      <c r="H132" s="3" t="s">
        <v>26</v>
      </c>
      <c r="I132" s="3">
        <v>1</v>
      </c>
      <c r="J132" s="3">
        <v>0</v>
      </c>
      <c r="K132" s="3">
        <v>1</v>
      </c>
      <c r="O132" s="3">
        <f t="shared" si="138"/>
        <v>2867.94</v>
      </c>
      <c r="P132" s="3">
        <f t="shared" si="139"/>
        <v>23.96</v>
      </c>
      <c r="Q132" s="3">
        <f>(ROUND((ROUND((((ET132*1.2))*AV132*I132),2)*BB132),2)+ROUND((ROUND(((AE132-((EU132*1.2)))*AV132*I132),2)*BS132),2))</f>
        <v>0</v>
      </c>
      <c r="R132" s="3">
        <f>(ROUND((ROUND((((EU132*1.2))*AV132*I132),2)*BS132),2)+ROUND((ROUND(((AE132-((EU132*1.2)))*AV132*I132),2)*BS132),2))</f>
        <v>0</v>
      </c>
      <c r="S132" s="3">
        <f t="shared" si="140"/>
        <v>2843.98</v>
      </c>
      <c r="T132" s="3">
        <f t="shared" si="141"/>
        <v>0</v>
      </c>
      <c r="U132" s="3">
        <f t="shared" si="142"/>
        <v>3.9953519999999996</v>
      </c>
      <c r="V132" s="3">
        <f t="shared" si="143"/>
        <v>0</v>
      </c>
      <c r="W132" s="3">
        <f t="shared" si="144"/>
        <v>0</v>
      </c>
      <c r="X132" s="3">
        <f>(ROUND((((S132+ROUND((ROUND((((EU132*1.2))*AV132*I132),2)*BS132),2))*AT132)/100),2)+ROUND(((ROUND((ROUND(((AE132-((EU132*1.2)))*AV132*I132),2)*BS132),2)*AT132)/100),2))</f>
        <v>2559.58</v>
      </c>
      <c r="Y132" s="3">
        <f>(ROUND((((S132+ROUND((ROUND((((EU132*1.2))*AV132*I132),2)*BS132),2))*AU132)/100),2)+ROUND(((ROUND((ROUND(((AE132-((EU132*1.2)))*AV132*I132),2)*BS132),2)*AU132)/100),2))</f>
        <v>1308.23</v>
      </c>
      <c r="AA132" s="3">
        <v>55929115</v>
      </c>
      <c r="AB132" s="3">
        <f t="shared" si="145"/>
        <v>50.543999999999997</v>
      </c>
      <c r="AC132" s="3">
        <f>ROUND(((ES132*1)),6)</f>
        <v>2.34</v>
      </c>
      <c r="AD132" s="3">
        <f>ROUND(((((ET132*1.2))-((EU132*1.2)))+AE132),6)</f>
        <v>0</v>
      </c>
      <c r="AE132" s="3">
        <f t="shared" si="163"/>
        <v>0</v>
      </c>
      <c r="AF132" s="3">
        <f t="shared" si="163"/>
        <v>48.204000000000001</v>
      </c>
      <c r="AG132" s="3">
        <f t="shared" si="146"/>
        <v>0</v>
      </c>
      <c r="AH132" s="3">
        <f t="shared" si="164"/>
        <v>3.8159999999999998</v>
      </c>
      <c r="AI132" s="3">
        <f t="shared" si="164"/>
        <v>0</v>
      </c>
      <c r="AJ132" s="3">
        <f t="shared" si="147"/>
        <v>0</v>
      </c>
      <c r="AK132" s="3">
        <v>42.51</v>
      </c>
      <c r="AL132" s="3">
        <v>2.34</v>
      </c>
      <c r="AM132" s="3">
        <v>0</v>
      </c>
      <c r="AN132" s="3">
        <v>0</v>
      </c>
      <c r="AO132" s="3">
        <v>40.17</v>
      </c>
      <c r="AP132" s="3">
        <v>0</v>
      </c>
      <c r="AQ132" s="3">
        <v>3.18</v>
      </c>
      <c r="AR132" s="3">
        <v>0</v>
      </c>
      <c r="AS132" s="3">
        <v>0</v>
      </c>
      <c r="AT132" s="3">
        <v>90</v>
      </c>
      <c r="AU132" s="3">
        <v>46</v>
      </c>
      <c r="AV132" s="3">
        <v>1.0469999999999999</v>
      </c>
      <c r="AW132" s="3">
        <v>1</v>
      </c>
      <c r="AZ132" s="3">
        <v>1</v>
      </c>
      <c r="BA132" s="3">
        <v>56.35</v>
      </c>
      <c r="BB132" s="3">
        <v>1</v>
      </c>
      <c r="BC132" s="3">
        <v>10.24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0</v>
      </c>
      <c r="BI132" s="3">
        <v>2</v>
      </c>
      <c r="BJ132" s="3" t="s">
        <v>224</v>
      </c>
      <c r="BM132" s="3">
        <v>68</v>
      </c>
      <c r="BN132" s="3">
        <v>0</v>
      </c>
      <c r="BO132" s="3" t="s">
        <v>222</v>
      </c>
      <c r="BP132" s="3">
        <v>1</v>
      </c>
      <c r="BQ132" s="3">
        <v>40</v>
      </c>
      <c r="BR132" s="3">
        <v>0</v>
      </c>
      <c r="BS132" s="3">
        <v>56.35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90</v>
      </c>
      <c r="CA132" s="3">
        <v>46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1332</v>
      </c>
      <c r="CO132" s="3">
        <v>0</v>
      </c>
      <c r="CP132" s="3">
        <f t="shared" si="148"/>
        <v>2867.94</v>
      </c>
      <c r="CQ132" s="3">
        <f t="shared" si="149"/>
        <v>23.96</v>
      </c>
      <c r="CR132" s="3">
        <f>(ROUND((ROUND((((ET132*1.2))*AV132*1),2)*BB132),2)+ROUND((ROUND(((AE132-((EU132*1.2)))*AV132*1),2)*BS132),2))</f>
        <v>0</v>
      </c>
      <c r="CS132" s="3">
        <f>(ROUND((ROUND((((EU132*1.2))*AV132*1),2)*BS132),2)+ROUND((ROUND(((AE132-((EU132*1.2)))*AV132*1),2)*BS132),2))</f>
        <v>0</v>
      </c>
      <c r="CT132" s="3">
        <f t="shared" si="150"/>
        <v>2843.98</v>
      </c>
      <c r="CU132" s="3">
        <f t="shared" si="151"/>
        <v>0</v>
      </c>
      <c r="CV132" s="3">
        <f t="shared" si="152"/>
        <v>3.9953519999999996</v>
      </c>
      <c r="CW132" s="3">
        <f t="shared" si="153"/>
        <v>0</v>
      </c>
      <c r="CX132" s="3">
        <f t="shared" si="154"/>
        <v>0</v>
      </c>
      <c r="CY132" s="3">
        <f>(ROUND((((S132+ROUND((ROUND((((EU132*1.2))*AV132*1),2)*BS132),2))*AT132)/100),2)+ROUND(((ROUND((ROUND(((AE132-((EU132*1.2)))*AV132*1),2)*BS132),2)*AT132)/100),2))</f>
        <v>2559.58</v>
      </c>
      <c r="CZ132" s="3">
        <f>(ROUND((((S132+ROUND((ROUND((((EU132*1.2))*AV132*1),2)*BS132),2))*AU132)/100),2)+ROUND(((ROUND((ROUND(((AE132-((EU132*1.2)))*AV132*1),2)*BS132),2)*AU132)/100),2))</f>
        <v>1308.23</v>
      </c>
      <c r="DB132" s="3">
        <v>78</v>
      </c>
      <c r="DC132" s="3" t="s">
        <v>3</v>
      </c>
      <c r="DD132" s="3" t="s">
        <v>66</v>
      </c>
      <c r="DE132" s="3" t="s">
        <v>67</v>
      </c>
      <c r="DF132" s="3" t="s">
        <v>67</v>
      </c>
      <c r="DG132" s="3" t="s">
        <v>67</v>
      </c>
      <c r="DH132" s="3" t="s">
        <v>3</v>
      </c>
      <c r="DI132" s="3" t="s">
        <v>67</v>
      </c>
      <c r="DJ132" s="3" t="s">
        <v>67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1013</v>
      </c>
      <c r="DV132" s="3" t="s">
        <v>26</v>
      </c>
      <c r="DW132" s="3" t="s">
        <v>26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55393700</v>
      </c>
      <c r="EF132" s="3">
        <v>40</v>
      </c>
      <c r="EG132" s="3" t="s">
        <v>30</v>
      </c>
      <c r="EH132" s="3">
        <v>0</v>
      </c>
      <c r="EI132" s="3" t="s">
        <v>3</v>
      </c>
      <c r="EJ132" s="3">
        <v>2</v>
      </c>
      <c r="EK132" s="3">
        <v>68</v>
      </c>
      <c r="EL132" s="3" t="s">
        <v>31</v>
      </c>
      <c r="EM132" s="3" t="s">
        <v>32</v>
      </c>
      <c r="EO132" s="3" t="s">
        <v>71</v>
      </c>
      <c r="EQ132" s="3">
        <v>0</v>
      </c>
      <c r="ER132" s="3">
        <v>42.51</v>
      </c>
      <c r="ES132" s="3">
        <v>2.34</v>
      </c>
      <c r="ET132" s="3">
        <v>0</v>
      </c>
      <c r="EU132" s="3">
        <v>0</v>
      </c>
      <c r="EV132" s="3">
        <v>40.17</v>
      </c>
      <c r="EW132" s="3">
        <v>3.18</v>
      </c>
      <c r="EX132" s="3">
        <v>0</v>
      </c>
      <c r="EY132" s="3">
        <v>0</v>
      </c>
      <c r="FQ132" s="3">
        <v>0</v>
      </c>
      <c r="FR132" s="3">
        <v>0</v>
      </c>
      <c r="FS132" s="3">
        <v>0</v>
      </c>
      <c r="FX132" s="3">
        <v>90</v>
      </c>
      <c r="FY132" s="3">
        <v>46</v>
      </c>
      <c r="GA132" s="3" t="s">
        <v>3</v>
      </c>
      <c r="GD132" s="3">
        <v>1</v>
      </c>
      <c r="GF132" s="3">
        <v>-1314481947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55"/>
        <v>0</v>
      </c>
      <c r="GM132" s="3">
        <f t="shared" si="156"/>
        <v>6735.75</v>
      </c>
      <c r="GN132" s="3">
        <f t="shared" si="157"/>
        <v>0</v>
      </c>
      <c r="GO132" s="3">
        <f t="shared" si="158"/>
        <v>6735.75</v>
      </c>
      <c r="GP132" s="3">
        <f t="shared" si="159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60"/>
        <v>0</v>
      </c>
      <c r="GW132" s="3">
        <v>1</v>
      </c>
      <c r="GX132" s="3">
        <f t="shared" si="161"/>
        <v>0</v>
      </c>
      <c r="HA132" s="3">
        <v>0</v>
      </c>
      <c r="HB132" s="3">
        <v>0</v>
      </c>
      <c r="HC132" s="3">
        <f t="shared" si="162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5">
      <c r="A133" s="2">
        <v>17</v>
      </c>
      <c r="B133" s="2">
        <v>1</v>
      </c>
      <c r="C133" s="2">
        <f>ROW(SmtRes!A273)</f>
        <v>273</v>
      </c>
      <c r="D133" s="2">
        <f>ROW(EtalonRes!A340)</f>
        <v>340</v>
      </c>
      <c r="E133" s="2" t="s">
        <v>3</v>
      </c>
      <c r="F133" s="2" t="s">
        <v>35</v>
      </c>
      <c r="G133" s="2" t="s">
        <v>182</v>
      </c>
      <c r="H133" s="2" t="s">
        <v>26</v>
      </c>
      <c r="I133" s="2">
        <v>1</v>
      </c>
      <c r="J133" s="2">
        <v>0</v>
      </c>
      <c r="K133" s="2">
        <v>1</v>
      </c>
      <c r="L133" s="2"/>
      <c r="M133" s="2"/>
      <c r="N133" s="2"/>
      <c r="O133" s="2">
        <f t="shared" si="138"/>
        <v>283.39999999999998</v>
      </c>
      <c r="P133" s="2">
        <f t="shared" si="139"/>
        <v>55.8</v>
      </c>
      <c r="Q133" s="2">
        <f>(ROUND((ROUND((((ET133*1.2))*AV133*I133),2)*BB133),2)+ROUND((ROUND(((AE133-((EU133*1.2)))*AV133*I133),2)*BS133),2))</f>
        <v>57.71</v>
      </c>
      <c r="R133" s="2">
        <f>(ROUND((ROUND((((EU133*1.2))*AV133*I133),2)*BS133),2)+ROUND((ROUND(((AE133-((EU133*1.2)))*AV133*I133),2)*BS133),2))</f>
        <v>6.34</v>
      </c>
      <c r="S133" s="2">
        <f t="shared" si="140"/>
        <v>169.89</v>
      </c>
      <c r="T133" s="2">
        <f t="shared" si="141"/>
        <v>0</v>
      </c>
      <c r="U133" s="2">
        <f t="shared" si="142"/>
        <v>11.684519999999999</v>
      </c>
      <c r="V133" s="2">
        <f t="shared" si="143"/>
        <v>0</v>
      </c>
      <c r="W133" s="2">
        <f t="shared" si="144"/>
        <v>0</v>
      </c>
      <c r="X133" s="2">
        <f>(ROUND((((S133+ROUND((ROUND((((EU133*1.2))*AV133*I133),2)*BS133),2))*AT133)/100),2)+ROUND(((ROUND((ROUND(((AE133-((EU133*1.2)))*AV133*I133),2)*BS133),2)*AT133)/100),2))</f>
        <v>158.61000000000001</v>
      </c>
      <c r="Y133" s="2">
        <f>(ROUND((((S133+ROUND((ROUND((((EU133*1.2))*AV133*I133),2)*BS133),2))*AU133)/100),2)+ROUND(((ROUND((ROUND(((AE133-((EU133*1.2)))*AV133*I133),2)*BS133),2)*AU133)/100),2))</f>
        <v>81.069999999999993</v>
      </c>
      <c r="Z133" s="2"/>
      <c r="AA133" s="2">
        <v>-1</v>
      </c>
      <c r="AB133" s="2">
        <f t="shared" si="145"/>
        <v>273.18</v>
      </c>
      <c r="AC133" s="2">
        <f>ROUND(((ES133*1)),6)</f>
        <v>55.8</v>
      </c>
      <c r="AD133" s="2">
        <f>ROUND(((((ET133*1.2))-((EU133*1.2)))+AE133),6)</f>
        <v>55.116</v>
      </c>
      <c r="AE133" s="2">
        <f t="shared" si="163"/>
        <v>6.06</v>
      </c>
      <c r="AF133" s="2">
        <f t="shared" si="163"/>
        <v>162.26400000000001</v>
      </c>
      <c r="AG133" s="2">
        <f t="shared" si="146"/>
        <v>0</v>
      </c>
      <c r="AH133" s="2">
        <f t="shared" si="164"/>
        <v>11.16</v>
      </c>
      <c r="AI133" s="2">
        <f t="shared" si="164"/>
        <v>0</v>
      </c>
      <c r="AJ133" s="2">
        <f t="shared" si="147"/>
        <v>0</v>
      </c>
      <c r="AK133" s="2">
        <v>236.95</v>
      </c>
      <c r="AL133" s="2">
        <v>55.8</v>
      </c>
      <c r="AM133" s="2">
        <v>45.93</v>
      </c>
      <c r="AN133" s="2">
        <v>5.05</v>
      </c>
      <c r="AO133" s="2">
        <v>135.22</v>
      </c>
      <c r="AP133" s="2">
        <v>0</v>
      </c>
      <c r="AQ133" s="2">
        <v>9.3000000000000007</v>
      </c>
      <c r="AR133" s="2">
        <v>0</v>
      </c>
      <c r="AS133" s="2">
        <v>0</v>
      </c>
      <c r="AT133" s="2">
        <v>90</v>
      </c>
      <c r="AU133" s="2">
        <v>46</v>
      </c>
      <c r="AV133" s="2">
        <v>1.0469999999999999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37</v>
      </c>
      <c r="BK133" s="2"/>
      <c r="BL133" s="2"/>
      <c r="BM133" s="2">
        <v>68</v>
      </c>
      <c r="BN133" s="2">
        <v>0</v>
      </c>
      <c r="BO133" s="2" t="s">
        <v>35</v>
      </c>
      <c r="BP133" s="2">
        <v>1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90</v>
      </c>
      <c r="CA133" s="2">
        <v>46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1332</v>
      </c>
      <c r="CO133" s="2">
        <v>0</v>
      </c>
      <c r="CP133" s="2">
        <f t="shared" si="148"/>
        <v>283.39999999999998</v>
      </c>
      <c r="CQ133" s="2">
        <f t="shared" si="149"/>
        <v>55.8</v>
      </c>
      <c r="CR133" s="2">
        <f>(ROUND((ROUND((((ET133*1.2))*AV133*1),2)*BB133),2)+ROUND((ROUND(((AE133-((EU133*1.2)))*AV133*1),2)*BS133),2))</f>
        <v>57.71</v>
      </c>
      <c r="CS133" s="2">
        <f>(ROUND((ROUND((((EU133*1.2))*AV133*1),2)*BS133),2)+ROUND((ROUND(((AE133-((EU133*1.2)))*AV133*1),2)*BS133),2))</f>
        <v>6.34</v>
      </c>
      <c r="CT133" s="2">
        <f t="shared" si="150"/>
        <v>169.89</v>
      </c>
      <c r="CU133" s="2">
        <f t="shared" si="151"/>
        <v>0</v>
      </c>
      <c r="CV133" s="2">
        <f t="shared" si="152"/>
        <v>11.684519999999999</v>
      </c>
      <c r="CW133" s="2">
        <f t="shared" si="153"/>
        <v>0</v>
      </c>
      <c r="CX133" s="2">
        <f t="shared" si="154"/>
        <v>0</v>
      </c>
      <c r="CY133" s="2">
        <f>(ROUND((((S133+ROUND((ROUND((((EU133*1.2))*AV133*1),2)*BS133),2))*AT133)/100),2)+ROUND(((ROUND((ROUND(((AE133-((EU133*1.2)))*AV133*1),2)*BS133),2)*AT133)/100),2))</f>
        <v>158.61000000000001</v>
      </c>
      <c r="CZ133" s="2">
        <f>(ROUND((((S133+ROUND((ROUND((((EU133*1.2))*AV133*1),2)*BS133),2))*AU133)/100),2)+ROUND(((ROUND((ROUND(((AE133-((EU133*1.2)))*AV133*1),2)*BS133),2)*AU133)/100),2))</f>
        <v>81.069999999999993</v>
      </c>
      <c r="DA133" s="2"/>
      <c r="DB133" s="2">
        <v>79</v>
      </c>
      <c r="DC133" s="2" t="s">
        <v>3</v>
      </c>
      <c r="DD133" s="2" t="s">
        <v>66</v>
      </c>
      <c r="DE133" s="2" t="s">
        <v>67</v>
      </c>
      <c r="DF133" s="2" t="s">
        <v>67</v>
      </c>
      <c r="DG133" s="2" t="s">
        <v>67</v>
      </c>
      <c r="DH133" s="2" t="s">
        <v>3</v>
      </c>
      <c r="DI133" s="2" t="s">
        <v>67</v>
      </c>
      <c r="DJ133" s="2" t="s">
        <v>67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26</v>
      </c>
      <c r="DW133" s="2" t="s">
        <v>26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55393700</v>
      </c>
      <c r="EF133" s="2">
        <v>40</v>
      </c>
      <c r="EG133" s="2" t="s">
        <v>30</v>
      </c>
      <c r="EH133" s="2">
        <v>0</v>
      </c>
      <c r="EI133" s="2" t="s">
        <v>3</v>
      </c>
      <c r="EJ133" s="2">
        <v>2</v>
      </c>
      <c r="EK133" s="2">
        <v>68</v>
      </c>
      <c r="EL133" s="2" t="s">
        <v>31</v>
      </c>
      <c r="EM133" s="2" t="s">
        <v>32</v>
      </c>
      <c r="EN133" s="2"/>
      <c r="EO133" s="2" t="s">
        <v>71</v>
      </c>
      <c r="EP133" s="2"/>
      <c r="EQ133" s="2">
        <v>1024</v>
      </c>
      <c r="ER133" s="2">
        <v>236.95</v>
      </c>
      <c r="ES133" s="2">
        <v>55.8</v>
      </c>
      <c r="ET133" s="2">
        <v>45.93</v>
      </c>
      <c r="EU133" s="2">
        <v>5.05</v>
      </c>
      <c r="EV133" s="2">
        <v>135.22</v>
      </c>
      <c r="EW133" s="2">
        <v>9.3000000000000007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90</v>
      </c>
      <c r="FY133" s="2">
        <v>46</v>
      </c>
      <c r="FZ133" s="2"/>
      <c r="GA133" s="2" t="s">
        <v>3</v>
      </c>
      <c r="GB133" s="2"/>
      <c r="GC133" s="2"/>
      <c r="GD133" s="2">
        <v>1</v>
      </c>
      <c r="GE133" s="2"/>
      <c r="GF133" s="2">
        <v>1573787508</v>
      </c>
      <c r="GG133" s="2">
        <v>2</v>
      </c>
      <c r="GH133" s="2">
        <v>1</v>
      </c>
      <c r="GI133" s="2">
        <v>2</v>
      </c>
      <c r="GJ133" s="2">
        <v>0</v>
      </c>
      <c r="GK133" s="2">
        <v>0</v>
      </c>
      <c r="GL133" s="2">
        <f t="shared" si="155"/>
        <v>0</v>
      </c>
      <c r="GM133" s="2">
        <f t="shared" si="156"/>
        <v>523.08000000000004</v>
      </c>
      <c r="GN133" s="2">
        <f t="shared" si="157"/>
        <v>0</v>
      </c>
      <c r="GO133" s="2">
        <f t="shared" si="158"/>
        <v>523.08000000000004</v>
      </c>
      <c r="GP133" s="2">
        <f t="shared" si="159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60"/>
        <v>0</v>
      </c>
      <c r="GW133" s="2">
        <v>1</v>
      </c>
      <c r="GX133" s="2">
        <f t="shared" si="161"/>
        <v>0</v>
      </c>
      <c r="GY133" s="2"/>
      <c r="GZ133" s="2"/>
      <c r="HA133" s="2">
        <v>0</v>
      </c>
      <c r="HB133" s="2">
        <v>0</v>
      </c>
      <c r="HC133" s="2">
        <f t="shared" si="162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5">
      <c r="A134" s="3">
        <v>17</v>
      </c>
      <c r="B134" s="3">
        <v>1</v>
      </c>
      <c r="C134" s="3">
        <f>ROW(SmtRes!A288)</f>
        <v>288</v>
      </c>
      <c r="D134" s="3">
        <f>ROW(EtalonRes!A356)</f>
        <v>356</v>
      </c>
      <c r="E134" s="3" t="s">
        <v>3</v>
      </c>
      <c r="F134" s="3" t="s">
        <v>35</v>
      </c>
      <c r="G134" s="3" t="s">
        <v>182</v>
      </c>
      <c r="H134" s="3" t="s">
        <v>26</v>
      </c>
      <c r="I134" s="3">
        <v>1</v>
      </c>
      <c r="J134" s="3">
        <v>0</v>
      </c>
      <c r="K134" s="3">
        <v>1</v>
      </c>
      <c r="O134" s="3">
        <f t="shared" si="138"/>
        <v>11092.35</v>
      </c>
      <c r="P134" s="3">
        <f t="shared" si="139"/>
        <v>586.46</v>
      </c>
      <c r="Q134" s="3">
        <f>(ROUND((ROUND((((ET134*1.2))*AV134*I134),2)*BB134),2)+ROUND((ROUND(((AE134-((EU134*1.2)))*AV134*I134),2)*BS134),2))</f>
        <v>932.59</v>
      </c>
      <c r="R134" s="3">
        <f>(ROUND((ROUND((((EU134*1.2))*AV134*I134),2)*BS134),2)+ROUND((ROUND(((AE134-((EU134*1.2)))*AV134*I134),2)*BS134),2))</f>
        <v>357.26</v>
      </c>
      <c r="S134" s="3">
        <f t="shared" si="140"/>
        <v>9573.2999999999993</v>
      </c>
      <c r="T134" s="3">
        <f t="shared" si="141"/>
        <v>0</v>
      </c>
      <c r="U134" s="3">
        <f t="shared" si="142"/>
        <v>11.684519999999999</v>
      </c>
      <c r="V134" s="3">
        <f t="shared" si="143"/>
        <v>0</v>
      </c>
      <c r="W134" s="3">
        <f t="shared" si="144"/>
        <v>0</v>
      </c>
      <c r="X134" s="3">
        <f>(ROUND((((S134+ROUND((ROUND((((EU134*1.2))*AV134*I134),2)*BS134),2))*AT134)/100),2)+ROUND(((ROUND((ROUND(((AE134-((EU134*1.2)))*AV134*I134),2)*BS134),2)*AT134)/100),2))</f>
        <v>8937.5</v>
      </c>
      <c r="Y134" s="3">
        <f>(ROUND((((S134+ROUND((ROUND((((EU134*1.2))*AV134*I134),2)*BS134),2))*AU134)/100),2)+ROUND(((ROUND((ROUND(((AE134-((EU134*1.2)))*AV134*I134),2)*BS134),2)*AU134)/100),2))</f>
        <v>4568.0600000000004</v>
      </c>
      <c r="AA134" s="3">
        <v>-1</v>
      </c>
      <c r="AB134" s="3">
        <f t="shared" si="145"/>
        <v>273.18</v>
      </c>
      <c r="AC134" s="3">
        <f>ROUND(((ES134*1)),6)</f>
        <v>55.8</v>
      </c>
      <c r="AD134" s="3">
        <f>ROUND(((((ET134*1.2))-((EU134*1.2)))+AE134),6)</f>
        <v>55.116</v>
      </c>
      <c r="AE134" s="3">
        <f t="shared" si="163"/>
        <v>6.06</v>
      </c>
      <c r="AF134" s="3">
        <f t="shared" si="163"/>
        <v>162.26400000000001</v>
      </c>
      <c r="AG134" s="3">
        <f t="shared" si="146"/>
        <v>0</v>
      </c>
      <c r="AH134" s="3">
        <f t="shared" si="164"/>
        <v>11.16</v>
      </c>
      <c r="AI134" s="3">
        <f t="shared" si="164"/>
        <v>0</v>
      </c>
      <c r="AJ134" s="3">
        <f t="shared" si="147"/>
        <v>0</v>
      </c>
      <c r="AK134" s="3">
        <v>236.95</v>
      </c>
      <c r="AL134" s="3">
        <v>55.8</v>
      </c>
      <c r="AM134" s="3">
        <v>45.93</v>
      </c>
      <c r="AN134" s="3">
        <v>5.05</v>
      </c>
      <c r="AO134" s="3">
        <v>135.22</v>
      </c>
      <c r="AP134" s="3">
        <v>0</v>
      </c>
      <c r="AQ134" s="3">
        <v>9.3000000000000007</v>
      </c>
      <c r="AR134" s="3">
        <v>0</v>
      </c>
      <c r="AS134" s="3">
        <v>0</v>
      </c>
      <c r="AT134" s="3">
        <v>90</v>
      </c>
      <c r="AU134" s="3">
        <v>46</v>
      </c>
      <c r="AV134" s="3">
        <v>1.0469999999999999</v>
      </c>
      <c r="AW134" s="3">
        <v>1</v>
      </c>
      <c r="AZ134" s="3">
        <v>1</v>
      </c>
      <c r="BA134" s="3">
        <v>56.35</v>
      </c>
      <c r="BB134" s="3">
        <v>16.16</v>
      </c>
      <c r="BC134" s="3">
        <v>10.51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0</v>
      </c>
      <c r="BI134" s="3">
        <v>2</v>
      </c>
      <c r="BJ134" s="3" t="s">
        <v>37</v>
      </c>
      <c r="BM134" s="3">
        <v>68</v>
      </c>
      <c r="BN134" s="3">
        <v>0</v>
      </c>
      <c r="BO134" s="3" t="s">
        <v>35</v>
      </c>
      <c r="BP134" s="3">
        <v>1</v>
      </c>
      <c r="BQ134" s="3">
        <v>40</v>
      </c>
      <c r="BR134" s="3">
        <v>0</v>
      </c>
      <c r="BS134" s="3">
        <v>56.35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90</v>
      </c>
      <c r="CA134" s="3">
        <v>46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1332</v>
      </c>
      <c r="CO134" s="3">
        <v>0</v>
      </c>
      <c r="CP134" s="3">
        <f t="shared" si="148"/>
        <v>11092.349999999999</v>
      </c>
      <c r="CQ134" s="3">
        <f t="shared" si="149"/>
        <v>586.46</v>
      </c>
      <c r="CR134" s="3">
        <f>(ROUND((ROUND((((ET134*1.2))*AV134*1),2)*BB134),2)+ROUND((ROUND(((AE134-((EU134*1.2)))*AV134*1),2)*BS134),2))</f>
        <v>932.59</v>
      </c>
      <c r="CS134" s="3">
        <f>(ROUND((ROUND((((EU134*1.2))*AV134*1),2)*BS134),2)+ROUND((ROUND(((AE134-((EU134*1.2)))*AV134*1),2)*BS134),2))</f>
        <v>357.26</v>
      </c>
      <c r="CT134" s="3">
        <f t="shared" si="150"/>
        <v>9573.2999999999993</v>
      </c>
      <c r="CU134" s="3">
        <f t="shared" si="151"/>
        <v>0</v>
      </c>
      <c r="CV134" s="3">
        <f t="shared" si="152"/>
        <v>11.684519999999999</v>
      </c>
      <c r="CW134" s="3">
        <f t="shared" si="153"/>
        <v>0</v>
      </c>
      <c r="CX134" s="3">
        <f t="shared" si="154"/>
        <v>0</v>
      </c>
      <c r="CY134" s="3">
        <f>(ROUND((((S134+ROUND((ROUND((((EU134*1.2))*AV134*1),2)*BS134),2))*AT134)/100),2)+ROUND(((ROUND((ROUND(((AE134-((EU134*1.2)))*AV134*1),2)*BS134),2)*AT134)/100),2))</f>
        <v>8937.5</v>
      </c>
      <c r="CZ134" s="3">
        <f>(ROUND((((S134+ROUND((ROUND((((EU134*1.2))*AV134*1),2)*BS134),2))*AU134)/100),2)+ROUND(((ROUND((ROUND(((AE134-((EU134*1.2)))*AV134*1),2)*BS134),2)*AU134)/100),2))</f>
        <v>4568.0600000000004</v>
      </c>
      <c r="DB134" s="3">
        <v>80</v>
      </c>
      <c r="DC134" s="3" t="s">
        <v>3</v>
      </c>
      <c r="DD134" s="3" t="s">
        <v>66</v>
      </c>
      <c r="DE134" s="3" t="s">
        <v>67</v>
      </c>
      <c r="DF134" s="3" t="s">
        <v>67</v>
      </c>
      <c r="DG134" s="3" t="s">
        <v>67</v>
      </c>
      <c r="DH134" s="3" t="s">
        <v>3</v>
      </c>
      <c r="DI134" s="3" t="s">
        <v>67</v>
      </c>
      <c r="DJ134" s="3" t="s">
        <v>67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1013</v>
      </c>
      <c r="DV134" s="3" t="s">
        <v>26</v>
      </c>
      <c r="DW134" s="3" t="s">
        <v>26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55393700</v>
      </c>
      <c r="EF134" s="3">
        <v>40</v>
      </c>
      <c r="EG134" s="3" t="s">
        <v>30</v>
      </c>
      <c r="EH134" s="3">
        <v>0</v>
      </c>
      <c r="EI134" s="3" t="s">
        <v>3</v>
      </c>
      <c r="EJ134" s="3">
        <v>2</v>
      </c>
      <c r="EK134" s="3">
        <v>68</v>
      </c>
      <c r="EL134" s="3" t="s">
        <v>31</v>
      </c>
      <c r="EM134" s="3" t="s">
        <v>32</v>
      </c>
      <c r="EO134" s="3" t="s">
        <v>71</v>
      </c>
      <c r="EQ134" s="3">
        <v>1024</v>
      </c>
      <c r="ER134" s="3">
        <v>236.95</v>
      </c>
      <c r="ES134" s="3">
        <v>55.8</v>
      </c>
      <c r="ET134" s="3">
        <v>45.93</v>
      </c>
      <c r="EU134" s="3">
        <v>5.05</v>
      </c>
      <c r="EV134" s="3">
        <v>135.22</v>
      </c>
      <c r="EW134" s="3">
        <v>9.3000000000000007</v>
      </c>
      <c r="EX134" s="3">
        <v>0</v>
      </c>
      <c r="EY134" s="3">
        <v>0</v>
      </c>
      <c r="FQ134" s="3">
        <v>0</v>
      </c>
      <c r="FR134" s="3">
        <v>0</v>
      </c>
      <c r="FS134" s="3">
        <v>0</v>
      </c>
      <c r="FX134" s="3">
        <v>90</v>
      </c>
      <c r="FY134" s="3">
        <v>46</v>
      </c>
      <c r="GA134" s="3" t="s">
        <v>3</v>
      </c>
      <c r="GD134" s="3">
        <v>1</v>
      </c>
      <c r="GF134" s="3">
        <v>1573787508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55"/>
        <v>0</v>
      </c>
      <c r="GM134" s="3">
        <f t="shared" si="156"/>
        <v>24597.91</v>
      </c>
      <c r="GN134" s="3">
        <f t="shared" si="157"/>
        <v>0</v>
      </c>
      <c r="GO134" s="3">
        <f t="shared" si="158"/>
        <v>24597.91</v>
      </c>
      <c r="GP134" s="3">
        <f t="shared" si="159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60"/>
        <v>0</v>
      </c>
      <c r="GW134" s="3">
        <v>1</v>
      </c>
      <c r="GX134" s="3">
        <f t="shared" si="161"/>
        <v>0</v>
      </c>
      <c r="HA134" s="3">
        <v>0</v>
      </c>
      <c r="HB134" s="3">
        <v>0</v>
      </c>
      <c r="HC134" s="3">
        <f t="shared" si="162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5">
      <c r="A135" s="2">
        <v>18</v>
      </c>
      <c r="B135" s="2">
        <v>1</v>
      </c>
      <c r="C135" s="2">
        <v>266</v>
      </c>
      <c r="D135" s="2"/>
      <c r="E135" s="2" t="s">
        <v>3</v>
      </c>
      <c r="F135" s="2" t="s">
        <v>183</v>
      </c>
      <c r="G135" s="2" t="s">
        <v>184</v>
      </c>
      <c r="H135" s="2" t="s">
        <v>185</v>
      </c>
      <c r="I135" s="2">
        <f>I133*J135</f>
        <v>0.3</v>
      </c>
      <c r="J135" s="2">
        <v>0.3</v>
      </c>
      <c r="K135" s="2">
        <v>0.3</v>
      </c>
      <c r="L135" s="2"/>
      <c r="M135" s="2"/>
      <c r="N135" s="2"/>
      <c r="O135" s="2">
        <f t="shared" si="138"/>
        <v>9.32</v>
      </c>
      <c r="P135" s="2">
        <f t="shared" si="139"/>
        <v>9.32</v>
      </c>
      <c r="Q135" s="2">
        <f t="shared" ref="Q135:Q140" si="165">(ROUND((ROUND(((ET135)*AV135*I135),2)*BB135),2)+ROUND((ROUND(((AE135-(EU135))*AV135*I135),2)*BS135),2))</f>
        <v>0</v>
      </c>
      <c r="R135" s="2">
        <f t="shared" ref="R135:R140" si="166">(ROUND((ROUND(((EU135)*AV135*I135),2)*BS135),2)+ROUND((ROUND(((AE135-(EU135))*AV135*I135),2)*BS135),2))</f>
        <v>0</v>
      </c>
      <c r="S135" s="2">
        <f t="shared" si="140"/>
        <v>0</v>
      </c>
      <c r="T135" s="2">
        <f t="shared" si="141"/>
        <v>0</v>
      </c>
      <c r="U135" s="2">
        <f t="shared" si="142"/>
        <v>0</v>
      </c>
      <c r="V135" s="2">
        <f t="shared" si="143"/>
        <v>0</v>
      </c>
      <c r="W135" s="2">
        <f t="shared" si="144"/>
        <v>0</v>
      </c>
      <c r="X135" s="2">
        <f t="shared" ref="X135:X140" si="167">(ROUND((((S135+ROUND((ROUND(((EU135)*AV135*I135),2)*BS135),2))*AT135)/100),2)+ROUND(((ROUND((ROUND(((AE135-(EU135))*AV135*I135),2)*BS135),2)*AT135)/100),2))</f>
        <v>0</v>
      </c>
      <c r="Y135" s="2">
        <f t="shared" ref="Y135:Y140" si="168">(ROUND((((S135+ROUND((ROUND(((EU135)*AV135*I135),2)*BS135),2))*AU135)/100),2)+ROUND(((ROUND((ROUND(((AE135-(EU135))*AV135*I135),2)*BS135),2)*AU135)/100),2))</f>
        <v>0</v>
      </c>
      <c r="Z135" s="2"/>
      <c r="AA135" s="2">
        <v>-1</v>
      </c>
      <c r="AB135" s="2">
        <f t="shared" si="145"/>
        <v>31.08</v>
      </c>
      <c r="AC135" s="2">
        <f t="shared" ref="AC135:AC140" si="169">ROUND((ES135),6)</f>
        <v>31.08</v>
      </c>
      <c r="AD135" s="2">
        <f t="shared" ref="AD135:AD140" si="170">ROUND((((ET135)-(EU135))+AE135),6)</f>
        <v>0</v>
      </c>
      <c r="AE135" s="2">
        <f t="shared" ref="AE135:AF140" si="171">ROUND((EU135),6)</f>
        <v>0</v>
      </c>
      <c r="AF135" s="2">
        <f t="shared" si="171"/>
        <v>0</v>
      </c>
      <c r="AG135" s="2">
        <f t="shared" si="146"/>
        <v>0</v>
      </c>
      <c r="AH135" s="2">
        <f t="shared" ref="AH135:AI140" si="172">(EW135)</f>
        <v>0</v>
      </c>
      <c r="AI135" s="2">
        <f t="shared" si="172"/>
        <v>0</v>
      </c>
      <c r="AJ135" s="2">
        <f t="shared" si="147"/>
        <v>0</v>
      </c>
      <c r="AK135" s="2">
        <v>31.08</v>
      </c>
      <c r="AL135" s="2">
        <v>31.08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90</v>
      </c>
      <c r="AU135" s="2">
        <v>46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2</v>
      </c>
      <c r="BJ135" s="2" t="s">
        <v>186</v>
      </c>
      <c r="BK135" s="2"/>
      <c r="BL135" s="2"/>
      <c r="BM135" s="2">
        <v>68</v>
      </c>
      <c r="BN135" s="2">
        <v>0</v>
      </c>
      <c r="BO135" s="2" t="s">
        <v>3</v>
      </c>
      <c r="BP135" s="2">
        <v>0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90</v>
      </c>
      <c r="CA135" s="2">
        <v>46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1334</v>
      </c>
      <c r="CO135" s="2">
        <v>0</v>
      </c>
      <c r="CP135" s="2">
        <f t="shared" si="148"/>
        <v>9.32</v>
      </c>
      <c r="CQ135" s="2">
        <f t="shared" si="149"/>
        <v>31.08</v>
      </c>
      <c r="CR135" s="2">
        <f t="shared" ref="CR135:CR140" si="173">(ROUND((ROUND(((ET135)*AV135*1),2)*BB135),2)+ROUND((ROUND(((AE135-(EU135))*AV135*1),2)*BS135),2))</f>
        <v>0</v>
      </c>
      <c r="CS135" s="2">
        <f t="shared" ref="CS135:CS140" si="174">(ROUND((ROUND(((EU135)*AV135*1),2)*BS135),2)+ROUND((ROUND(((AE135-(EU135))*AV135*1),2)*BS135),2))</f>
        <v>0</v>
      </c>
      <c r="CT135" s="2">
        <f t="shared" si="150"/>
        <v>0</v>
      </c>
      <c r="CU135" s="2">
        <f t="shared" si="151"/>
        <v>0</v>
      </c>
      <c r="CV135" s="2">
        <f t="shared" si="152"/>
        <v>0</v>
      </c>
      <c r="CW135" s="2">
        <f t="shared" si="153"/>
        <v>0</v>
      </c>
      <c r="CX135" s="2">
        <f t="shared" si="154"/>
        <v>0</v>
      </c>
      <c r="CY135" s="2">
        <f t="shared" ref="CY135:CY140" si="175">(ROUND((((S135+ROUND((ROUND(((EU135)*AV135*1),2)*BS135),2))*AT135)/100),2)+ROUND(((ROUND((ROUND(((AE135-(EU135))*AV135*1),2)*BS135),2)*AT135)/100),2))</f>
        <v>0</v>
      </c>
      <c r="CZ135" s="2">
        <f t="shared" ref="CZ135:CZ140" si="176">(ROUND((((S135+ROUND((ROUND(((EU135)*AV135*1),2)*BS135),2))*AU135)/100),2)+ROUND(((ROUND((ROUND(((AE135-(EU135))*AV135*1),2)*BS135),2)*AU135)/100),2))</f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1009</v>
      </c>
      <c r="DV135" s="2" t="s">
        <v>185</v>
      </c>
      <c r="DW135" s="2" t="s">
        <v>185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55393700</v>
      </c>
      <c r="EF135" s="2">
        <v>40</v>
      </c>
      <c r="EG135" s="2" t="s">
        <v>30</v>
      </c>
      <c r="EH135" s="2">
        <v>0</v>
      </c>
      <c r="EI135" s="2" t="s">
        <v>3</v>
      </c>
      <c r="EJ135" s="2">
        <v>2</v>
      </c>
      <c r="EK135" s="2">
        <v>68</v>
      </c>
      <c r="EL135" s="2" t="s">
        <v>31</v>
      </c>
      <c r="EM135" s="2" t="s">
        <v>32</v>
      </c>
      <c r="EN135" s="2"/>
      <c r="EO135" s="2" t="s">
        <v>71</v>
      </c>
      <c r="EP135" s="2"/>
      <c r="EQ135" s="2">
        <v>1024</v>
      </c>
      <c r="ER135" s="2">
        <v>31.08</v>
      </c>
      <c r="ES135" s="2">
        <v>31.08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90</v>
      </c>
      <c r="FY135" s="2">
        <v>46</v>
      </c>
      <c r="FZ135" s="2"/>
      <c r="GA135" s="2" t="s">
        <v>3</v>
      </c>
      <c r="GB135" s="2"/>
      <c r="GC135" s="2"/>
      <c r="GD135" s="2">
        <v>1</v>
      </c>
      <c r="GE135" s="2"/>
      <c r="GF135" s="2">
        <v>-2097101800</v>
      </c>
      <c r="GG135" s="2">
        <v>2</v>
      </c>
      <c r="GH135" s="2">
        <v>1</v>
      </c>
      <c r="GI135" s="2">
        <v>-2</v>
      </c>
      <c r="GJ135" s="2">
        <v>0</v>
      </c>
      <c r="GK135" s="2">
        <v>0</v>
      </c>
      <c r="GL135" s="2">
        <f t="shared" si="155"/>
        <v>0</v>
      </c>
      <c r="GM135" s="2">
        <f t="shared" si="156"/>
        <v>9.32</v>
      </c>
      <c r="GN135" s="2">
        <f t="shared" si="157"/>
        <v>0</v>
      </c>
      <c r="GO135" s="2">
        <f t="shared" si="158"/>
        <v>9.32</v>
      </c>
      <c r="GP135" s="2">
        <f t="shared" si="159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60"/>
        <v>0</v>
      </c>
      <c r="GW135" s="2">
        <v>1</v>
      </c>
      <c r="GX135" s="2">
        <f t="shared" si="161"/>
        <v>0</v>
      </c>
      <c r="GY135" s="2"/>
      <c r="GZ135" s="2"/>
      <c r="HA135" s="2">
        <v>0</v>
      </c>
      <c r="HB135" s="2">
        <v>0</v>
      </c>
      <c r="HC135" s="2">
        <f t="shared" si="162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66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5">
      <c r="A136" s="3">
        <v>18</v>
      </c>
      <c r="B136" s="3">
        <v>1</v>
      </c>
      <c r="C136" s="3">
        <v>281</v>
      </c>
      <c r="E136" s="3" t="s">
        <v>3</v>
      </c>
      <c r="F136" s="3" t="s">
        <v>183</v>
      </c>
      <c r="G136" s="3" t="s">
        <v>184</v>
      </c>
      <c r="H136" s="3" t="s">
        <v>185</v>
      </c>
      <c r="I136" s="3">
        <f>I134*J136</f>
        <v>0.3</v>
      </c>
      <c r="J136" s="3">
        <v>0.3</v>
      </c>
      <c r="K136" s="3">
        <v>0.3</v>
      </c>
      <c r="O136" s="3">
        <f t="shared" si="138"/>
        <v>33.46</v>
      </c>
      <c r="P136" s="3">
        <f t="shared" si="139"/>
        <v>33.46</v>
      </c>
      <c r="Q136" s="3">
        <f t="shared" si="165"/>
        <v>0</v>
      </c>
      <c r="R136" s="3">
        <f t="shared" si="166"/>
        <v>0</v>
      </c>
      <c r="S136" s="3">
        <f t="shared" si="140"/>
        <v>0</v>
      </c>
      <c r="T136" s="3">
        <f t="shared" si="141"/>
        <v>0</v>
      </c>
      <c r="U136" s="3">
        <f t="shared" si="142"/>
        <v>0</v>
      </c>
      <c r="V136" s="3">
        <f t="shared" si="143"/>
        <v>0</v>
      </c>
      <c r="W136" s="3">
        <f t="shared" si="144"/>
        <v>0</v>
      </c>
      <c r="X136" s="3">
        <f t="shared" si="167"/>
        <v>0</v>
      </c>
      <c r="Y136" s="3">
        <f t="shared" si="168"/>
        <v>0</v>
      </c>
      <c r="AA136" s="3">
        <v>-1</v>
      </c>
      <c r="AB136" s="3">
        <f t="shared" si="145"/>
        <v>31.08</v>
      </c>
      <c r="AC136" s="3">
        <f t="shared" si="169"/>
        <v>31.08</v>
      </c>
      <c r="AD136" s="3">
        <f t="shared" si="170"/>
        <v>0</v>
      </c>
      <c r="AE136" s="3">
        <f t="shared" si="171"/>
        <v>0</v>
      </c>
      <c r="AF136" s="3">
        <f t="shared" si="171"/>
        <v>0</v>
      </c>
      <c r="AG136" s="3">
        <f t="shared" si="146"/>
        <v>0</v>
      </c>
      <c r="AH136" s="3">
        <f t="shared" si="172"/>
        <v>0</v>
      </c>
      <c r="AI136" s="3">
        <f t="shared" si="172"/>
        <v>0</v>
      </c>
      <c r="AJ136" s="3">
        <f t="shared" si="147"/>
        <v>0</v>
      </c>
      <c r="AK136" s="3">
        <v>31.08</v>
      </c>
      <c r="AL136" s="3">
        <v>31.08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90</v>
      </c>
      <c r="AU136" s="3">
        <v>46</v>
      </c>
      <c r="AV136" s="3">
        <v>1</v>
      </c>
      <c r="AW136" s="3">
        <v>1</v>
      </c>
      <c r="AZ136" s="3">
        <v>1</v>
      </c>
      <c r="BA136" s="3">
        <v>1</v>
      </c>
      <c r="BB136" s="3">
        <v>1</v>
      </c>
      <c r="BC136" s="3">
        <v>3.59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3</v>
      </c>
      <c r="BI136" s="3">
        <v>2</v>
      </c>
      <c r="BJ136" s="3" t="s">
        <v>186</v>
      </c>
      <c r="BM136" s="3">
        <v>68</v>
      </c>
      <c r="BN136" s="3">
        <v>0</v>
      </c>
      <c r="BO136" s="3" t="s">
        <v>183</v>
      </c>
      <c r="BP136" s="3">
        <v>1</v>
      </c>
      <c r="BQ136" s="3">
        <v>40</v>
      </c>
      <c r="BR136" s="3">
        <v>0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90</v>
      </c>
      <c r="CA136" s="3">
        <v>46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1334</v>
      </c>
      <c r="CO136" s="3">
        <v>0</v>
      </c>
      <c r="CP136" s="3">
        <f t="shared" si="148"/>
        <v>33.46</v>
      </c>
      <c r="CQ136" s="3">
        <f t="shared" si="149"/>
        <v>111.58</v>
      </c>
      <c r="CR136" s="3">
        <f t="shared" si="173"/>
        <v>0</v>
      </c>
      <c r="CS136" s="3">
        <f t="shared" si="174"/>
        <v>0</v>
      </c>
      <c r="CT136" s="3">
        <f t="shared" si="150"/>
        <v>0</v>
      </c>
      <c r="CU136" s="3">
        <f t="shared" si="151"/>
        <v>0</v>
      </c>
      <c r="CV136" s="3">
        <f t="shared" si="152"/>
        <v>0</v>
      </c>
      <c r="CW136" s="3">
        <f t="shared" si="153"/>
        <v>0</v>
      </c>
      <c r="CX136" s="3">
        <f t="shared" si="154"/>
        <v>0</v>
      </c>
      <c r="CY136" s="3">
        <f t="shared" si="175"/>
        <v>0</v>
      </c>
      <c r="CZ136" s="3">
        <f t="shared" si="176"/>
        <v>0</v>
      </c>
      <c r="DC136" s="3" t="s">
        <v>3</v>
      </c>
      <c r="DD136" s="3" t="s">
        <v>3</v>
      </c>
      <c r="DE136" s="3" t="s">
        <v>3</v>
      </c>
      <c r="DF136" s="3" t="s">
        <v>3</v>
      </c>
      <c r="DG136" s="3" t="s">
        <v>3</v>
      </c>
      <c r="DH136" s="3" t="s">
        <v>3</v>
      </c>
      <c r="DI136" s="3" t="s">
        <v>3</v>
      </c>
      <c r="DJ136" s="3" t="s">
        <v>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1009</v>
      </c>
      <c r="DV136" s="3" t="s">
        <v>185</v>
      </c>
      <c r="DW136" s="3" t="s">
        <v>185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55393700</v>
      </c>
      <c r="EF136" s="3">
        <v>40</v>
      </c>
      <c r="EG136" s="3" t="s">
        <v>30</v>
      </c>
      <c r="EH136" s="3">
        <v>0</v>
      </c>
      <c r="EI136" s="3" t="s">
        <v>3</v>
      </c>
      <c r="EJ136" s="3">
        <v>2</v>
      </c>
      <c r="EK136" s="3">
        <v>68</v>
      </c>
      <c r="EL136" s="3" t="s">
        <v>31</v>
      </c>
      <c r="EM136" s="3" t="s">
        <v>32</v>
      </c>
      <c r="EO136" s="3" t="s">
        <v>71</v>
      </c>
      <c r="EQ136" s="3">
        <v>1024</v>
      </c>
      <c r="ER136" s="3">
        <v>31.08</v>
      </c>
      <c r="ES136" s="3">
        <v>31.08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FQ136" s="3">
        <v>0</v>
      </c>
      <c r="FR136" s="3">
        <v>0</v>
      </c>
      <c r="FS136" s="3">
        <v>0</v>
      </c>
      <c r="FX136" s="3">
        <v>90</v>
      </c>
      <c r="FY136" s="3">
        <v>46</v>
      </c>
      <c r="GA136" s="3" t="s">
        <v>3</v>
      </c>
      <c r="GD136" s="3">
        <v>1</v>
      </c>
      <c r="GF136" s="3">
        <v>-2097101800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55"/>
        <v>0</v>
      </c>
      <c r="GM136" s="3">
        <f t="shared" si="156"/>
        <v>33.46</v>
      </c>
      <c r="GN136" s="3">
        <f t="shared" si="157"/>
        <v>0</v>
      </c>
      <c r="GO136" s="3">
        <f t="shared" si="158"/>
        <v>33.46</v>
      </c>
      <c r="GP136" s="3">
        <f t="shared" si="159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60"/>
        <v>0</v>
      </c>
      <c r="GW136" s="3">
        <v>1</v>
      </c>
      <c r="GX136" s="3">
        <f t="shared" si="161"/>
        <v>0</v>
      </c>
      <c r="HA136" s="3">
        <v>0</v>
      </c>
      <c r="HB136" s="3">
        <v>0</v>
      </c>
      <c r="HC136" s="3">
        <f t="shared" si="162"/>
        <v>0</v>
      </c>
      <c r="HE136" s="3" t="s">
        <v>3</v>
      </c>
      <c r="HF136" s="3" t="s">
        <v>3</v>
      </c>
      <c r="HM136" s="3" t="s">
        <v>66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5">
      <c r="A137" s="2">
        <v>18</v>
      </c>
      <c r="B137" s="2">
        <v>1</v>
      </c>
      <c r="C137" s="2">
        <v>272</v>
      </c>
      <c r="D137" s="2"/>
      <c r="E137" s="2" t="s">
        <v>3</v>
      </c>
      <c r="F137" s="2" t="s">
        <v>225</v>
      </c>
      <c r="G137" s="2" t="s">
        <v>226</v>
      </c>
      <c r="H137" s="2" t="s">
        <v>171</v>
      </c>
      <c r="I137" s="2">
        <f>I133*J137</f>
        <v>1</v>
      </c>
      <c r="J137" s="2">
        <v>1</v>
      </c>
      <c r="K137" s="2">
        <v>1</v>
      </c>
      <c r="L137" s="2"/>
      <c r="M137" s="2"/>
      <c r="N137" s="2"/>
      <c r="O137" s="2">
        <f t="shared" si="138"/>
        <v>14649.98</v>
      </c>
      <c r="P137" s="2">
        <f t="shared" si="139"/>
        <v>14649.98</v>
      </c>
      <c r="Q137" s="2">
        <f t="shared" si="165"/>
        <v>0</v>
      </c>
      <c r="R137" s="2">
        <f t="shared" si="166"/>
        <v>0</v>
      </c>
      <c r="S137" s="2">
        <f t="shared" si="140"/>
        <v>0</v>
      </c>
      <c r="T137" s="2">
        <f t="shared" si="141"/>
        <v>0</v>
      </c>
      <c r="U137" s="2">
        <f t="shared" si="142"/>
        <v>0</v>
      </c>
      <c r="V137" s="2">
        <f t="shared" si="143"/>
        <v>0</v>
      </c>
      <c r="W137" s="2">
        <f t="shared" si="144"/>
        <v>0</v>
      </c>
      <c r="X137" s="2">
        <f t="shared" si="167"/>
        <v>0</v>
      </c>
      <c r="Y137" s="2">
        <f t="shared" si="168"/>
        <v>0</v>
      </c>
      <c r="Z137" s="2"/>
      <c r="AA137" s="2">
        <v>-1</v>
      </c>
      <c r="AB137" s="2">
        <f t="shared" si="145"/>
        <v>14649.98</v>
      </c>
      <c r="AC137" s="2">
        <f t="shared" si="169"/>
        <v>14649.98</v>
      </c>
      <c r="AD137" s="2">
        <f t="shared" si="170"/>
        <v>0</v>
      </c>
      <c r="AE137" s="2">
        <f t="shared" si="171"/>
        <v>0</v>
      </c>
      <c r="AF137" s="2">
        <f t="shared" si="171"/>
        <v>0</v>
      </c>
      <c r="AG137" s="2">
        <f t="shared" si="146"/>
        <v>0</v>
      </c>
      <c r="AH137" s="2">
        <f t="shared" si="172"/>
        <v>0</v>
      </c>
      <c r="AI137" s="2">
        <f t="shared" si="172"/>
        <v>0</v>
      </c>
      <c r="AJ137" s="2">
        <f t="shared" si="147"/>
        <v>0</v>
      </c>
      <c r="AK137" s="2">
        <v>14649.98</v>
      </c>
      <c r="AL137" s="2">
        <v>14649.98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225</v>
      </c>
      <c r="BK137" s="2"/>
      <c r="BL137" s="2"/>
      <c r="BM137" s="2">
        <v>400007</v>
      </c>
      <c r="BN137" s="2">
        <v>0</v>
      </c>
      <c r="BO137" s="2" t="s">
        <v>3</v>
      </c>
      <c r="BP137" s="2">
        <v>0</v>
      </c>
      <c r="BQ137" s="2">
        <v>214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90</v>
      </c>
      <c r="CA137" s="2">
        <v>46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1334</v>
      </c>
      <c r="CO137" s="2">
        <v>0</v>
      </c>
      <c r="CP137" s="2">
        <f t="shared" si="148"/>
        <v>14649.98</v>
      </c>
      <c r="CQ137" s="2">
        <f t="shared" si="149"/>
        <v>14649.98</v>
      </c>
      <c r="CR137" s="2">
        <f t="shared" si="173"/>
        <v>0</v>
      </c>
      <c r="CS137" s="2">
        <f t="shared" si="174"/>
        <v>0</v>
      </c>
      <c r="CT137" s="2">
        <f t="shared" si="150"/>
        <v>0</v>
      </c>
      <c r="CU137" s="2">
        <f t="shared" si="151"/>
        <v>0</v>
      </c>
      <c r="CV137" s="2">
        <f t="shared" si="152"/>
        <v>0</v>
      </c>
      <c r="CW137" s="2">
        <f t="shared" si="153"/>
        <v>0</v>
      </c>
      <c r="CX137" s="2">
        <f t="shared" si="154"/>
        <v>0</v>
      </c>
      <c r="CY137" s="2">
        <f t="shared" si="175"/>
        <v>0</v>
      </c>
      <c r="CZ137" s="2">
        <f t="shared" si="176"/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171</v>
      </c>
      <c r="DW137" s="2" t="s">
        <v>171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55393630</v>
      </c>
      <c r="EF137" s="2">
        <v>214</v>
      </c>
      <c r="EG137" s="2" t="s">
        <v>172</v>
      </c>
      <c r="EH137" s="2">
        <v>0</v>
      </c>
      <c r="EI137" s="2" t="s">
        <v>3</v>
      </c>
      <c r="EJ137" s="2">
        <v>3</v>
      </c>
      <c r="EK137" s="2">
        <v>400007</v>
      </c>
      <c r="EL137" s="2" t="s">
        <v>172</v>
      </c>
      <c r="EM137" s="2" t="s">
        <v>173</v>
      </c>
      <c r="EN137" s="2"/>
      <c r="EO137" s="2" t="s">
        <v>71</v>
      </c>
      <c r="EP137" s="2"/>
      <c r="EQ137" s="2">
        <v>1040</v>
      </c>
      <c r="ER137" s="2">
        <v>0</v>
      </c>
      <c r="ES137" s="2">
        <v>14649.98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>P137</f>
        <v>14649.98</v>
      </c>
      <c r="FS137" s="2">
        <v>0</v>
      </c>
      <c r="FT137" s="2"/>
      <c r="FU137" s="2"/>
      <c r="FV137" s="2"/>
      <c r="FW137" s="2"/>
      <c r="FX137" s="2">
        <v>90</v>
      </c>
      <c r="FY137" s="2">
        <v>46</v>
      </c>
      <c r="FZ137" s="2"/>
      <c r="GA137" s="2" t="s">
        <v>227</v>
      </c>
      <c r="GB137" s="2"/>
      <c r="GC137" s="2"/>
      <c r="GD137" s="2">
        <v>1</v>
      </c>
      <c r="GE137" s="2"/>
      <c r="GF137" s="2">
        <v>1843390921</v>
      </c>
      <c r="GG137" s="2">
        <v>2</v>
      </c>
      <c r="GH137" s="2">
        <v>4</v>
      </c>
      <c r="GI137" s="2">
        <v>-2</v>
      </c>
      <c r="GJ137" s="2">
        <v>0</v>
      </c>
      <c r="GK137" s="2">
        <v>0</v>
      </c>
      <c r="GL137" s="2">
        <f t="shared" si="155"/>
        <v>0</v>
      </c>
      <c r="GM137" s="2">
        <f t="shared" si="156"/>
        <v>14649.98</v>
      </c>
      <c r="GN137" s="2">
        <f t="shared" si="157"/>
        <v>0</v>
      </c>
      <c r="GO137" s="2">
        <f t="shared" si="158"/>
        <v>0</v>
      </c>
      <c r="GP137" s="2">
        <f t="shared" si="159"/>
        <v>0</v>
      </c>
      <c r="GQ137" s="2"/>
      <c r="GR137" s="2">
        <v>1</v>
      </c>
      <c r="GS137" s="2">
        <v>2</v>
      </c>
      <c r="GT137" s="2">
        <v>0</v>
      </c>
      <c r="GU137" s="2" t="s">
        <v>3</v>
      </c>
      <c r="GV137" s="2">
        <f t="shared" si="160"/>
        <v>0</v>
      </c>
      <c r="GW137" s="2">
        <v>1</v>
      </c>
      <c r="GX137" s="2">
        <f t="shared" si="161"/>
        <v>0</v>
      </c>
      <c r="GY137" s="2"/>
      <c r="GZ137" s="2"/>
      <c r="HA137" s="2">
        <v>0</v>
      </c>
      <c r="HB137" s="2">
        <v>0</v>
      </c>
      <c r="HC137" s="2">
        <f t="shared" si="162"/>
        <v>0</v>
      </c>
      <c r="HD137" s="2"/>
      <c r="HE137" s="2" t="s">
        <v>38</v>
      </c>
      <c r="HF137" s="2" t="s">
        <v>175</v>
      </c>
      <c r="HG137" s="2"/>
      <c r="HH137" s="2"/>
      <c r="HI137" s="2"/>
      <c r="HJ137" s="2"/>
      <c r="HK137" s="2"/>
      <c r="HL137" s="2"/>
      <c r="HM137" s="2" t="s">
        <v>66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5">
      <c r="A138" s="3">
        <v>18</v>
      </c>
      <c r="B138" s="3">
        <v>1</v>
      </c>
      <c r="C138" s="3">
        <v>287</v>
      </c>
      <c r="E138" s="3" t="s">
        <v>3</v>
      </c>
      <c r="F138" s="3" t="s">
        <v>225</v>
      </c>
      <c r="G138" s="3" t="s">
        <v>226</v>
      </c>
      <c r="H138" s="3" t="s">
        <v>171</v>
      </c>
      <c r="I138" s="3">
        <f>I134*J138</f>
        <v>1</v>
      </c>
      <c r="J138" s="3">
        <v>1</v>
      </c>
      <c r="K138" s="3">
        <v>1</v>
      </c>
      <c r="O138" s="3">
        <f t="shared" si="138"/>
        <v>110900.35</v>
      </c>
      <c r="P138" s="3">
        <f t="shared" si="139"/>
        <v>110900.35</v>
      </c>
      <c r="Q138" s="3">
        <f t="shared" si="165"/>
        <v>0</v>
      </c>
      <c r="R138" s="3">
        <f t="shared" si="166"/>
        <v>0</v>
      </c>
      <c r="S138" s="3">
        <f t="shared" si="140"/>
        <v>0</v>
      </c>
      <c r="T138" s="3">
        <f t="shared" si="141"/>
        <v>0</v>
      </c>
      <c r="U138" s="3">
        <f t="shared" si="142"/>
        <v>0</v>
      </c>
      <c r="V138" s="3">
        <f t="shared" si="143"/>
        <v>0</v>
      </c>
      <c r="W138" s="3">
        <f t="shared" si="144"/>
        <v>0</v>
      </c>
      <c r="X138" s="3">
        <f t="shared" si="167"/>
        <v>0</v>
      </c>
      <c r="Y138" s="3">
        <f t="shared" si="168"/>
        <v>0</v>
      </c>
      <c r="AA138" s="3">
        <v>-1</v>
      </c>
      <c r="AB138" s="3">
        <f t="shared" si="145"/>
        <v>14649.98</v>
      </c>
      <c r="AC138" s="3">
        <f t="shared" si="169"/>
        <v>14649.98</v>
      </c>
      <c r="AD138" s="3">
        <f t="shared" si="170"/>
        <v>0</v>
      </c>
      <c r="AE138" s="3">
        <f t="shared" si="171"/>
        <v>0</v>
      </c>
      <c r="AF138" s="3">
        <f t="shared" si="171"/>
        <v>0</v>
      </c>
      <c r="AG138" s="3">
        <f t="shared" si="146"/>
        <v>0</v>
      </c>
      <c r="AH138" s="3">
        <f t="shared" si="172"/>
        <v>0</v>
      </c>
      <c r="AI138" s="3">
        <f t="shared" si="172"/>
        <v>0</v>
      </c>
      <c r="AJ138" s="3">
        <f t="shared" si="147"/>
        <v>0</v>
      </c>
      <c r="AK138" s="3">
        <v>14649.98</v>
      </c>
      <c r="AL138" s="3">
        <v>14649.98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7.57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3</v>
      </c>
      <c r="BJ138" s="3" t="s">
        <v>225</v>
      </c>
      <c r="BM138" s="3">
        <v>400007</v>
      </c>
      <c r="BN138" s="3">
        <v>0</v>
      </c>
      <c r="BO138" s="3" t="s">
        <v>3</v>
      </c>
      <c r="BP138" s="3">
        <v>0</v>
      </c>
      <c r="BQ138" s="3">
        <v>214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90</v>
      </c>
      <c r="CA138" s="3">
        <v>46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1334</v>
      </c>
      <c r="CO138" s="3">
        <v>0</v>
      </c>
      <c r="CP138" s="3">
        <f t="shared" si="148"/>
        <v>110900.35</v>
      </c>
      <c r="CQ138" s="3">
        <f t="shared" si="149"/>
        <v>110900.35</v>
      </c>
      <c r="CR138" s="3">
        <f t="shared" si="173"/>
        <v>0</v>
      </c>
      <c r="CS138" s="3">
        <f t="shared" si="174"/>
        <v>0</v>
      </c>
      <c r="CT138" s="3">
        <f t="shared" si="150"/>
        <v>0</v>
      </c>
      <c r="CU138" s="3">
        <f t="shared" si="151"/>
        <v>0</v>
      </c>
      <c r="CV138" s="3">
        <f t="shared" si="152"/>
        <v>0</v>
      </c>
      <c r="CW138" s="3">
        <f t="shared" si="153"/>
        <v>0</v>
      </c>
      <c r="CX138" s="3">
        <f t="shared" si="154"/>
        <v>0</v>
      </c>
      <c r="CY138" s="3">
        <f t="shared" si="175"/>
        <v>0</v>
      </c>
      <c r="CZ138" s="3">
        <f t="shared" si="176"/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1013</v>
      </c>
      <c r="DV138" s="3" t="s">
        <v>171</v>
      </c>
      <c r="DW138" s="3" t="s">
        <v>171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55393630</v>
      </c>
      <c r="EF138" s="3">
        <v>214</v>
      </c>
      <c r="EG138" s="3" t="s">
        <v>172</v>
      </c>
      <c r="EH138" s="3">
        <v>0</v>
      </c>
      <c r="EI138" s="3" t="s">
        <v>3</v>
      </c>
      <c r="EJ138" s="3">
        <v>3</v>
      </c>
      <c r="EK138" s="3">
        <v>400007</v>
      </c>
      <c r="EL138" s="3" t="s">
        <v>172</v>
      </c>
      <c r="EM138" s="3" t="s">
        <v>173</v>
      </c>
      <c r="EO138" s="3" t="s">
        <v>71</v>
      </c>
      <c r="EQ138" s="3">
        <v>1040</v>
      </c>
      <c r="ER138" s="3">
        <v>0</v>
      </c>
      <c r="ES138" s="3">
        <v>14649.98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Z138" s="3">
        <v>5</v>
      </c>
      <c r="FC138" s="3">
        <v>1</v>
      </c>
      <c r="FD138" s="3">
        <v>18</v>
      </c>
      <c r="FF138" s="3">
        <v>129800</v>
      </c>
      <c r="FQ138" s="3">
        <v>0</v>
      </c>
      <c r="FR138" s="3">
        <f>P138</f>
        <v>110900.35</v>
      </c>
      <c r="FS138" s="3">
        <v>0</v>
      </c>
      <c r="FX138" s="3">
        <v>90</v>
      </c>
      <c r="FY138" s="3">
        <v>46</v>
      </c>
      <c r="GA138" s="3" t="s">
        <v>227</v>
      </c>
      <c r="GD138" s="3">
        <v>1</v>
      </c>
      <c r="GF138" s="3">
        <v>1843390921</v>
      </c>
      <c r="GG138" s="3">
        <v>2</v>
      </c>
      <c r="GH138" s="3">
        <v>3</v>
      </c>
      <c r="GI138" s="3">
        <v>5</v>
      </c>
      <c r="GJ138" s="3">
        <v>0</v>
      </c>
      <c r="GK138" s="3">
        <v>0</v>
      </c>
      <c r="GL138" s="3">
        <f t="shared" si="155"/>
        <v>0</v>
      </c>
      <c r="GM138" s="3">
        <f t="shared" si="156"/>
        <v>110900.35</v>
      </c>
      <c r="GN138" s="3">
        <f t="shared" si="157"/>
        <v>0</v>
      </c>
      <c r="GO138" s="3">
        <f t="shared" si="158"/>
        <v>0</v>
      </c>
      <c r="GP138" s="3">
        <f t="shared" si="159"/>
        <v>0</v>
      </c>
      <c r="GR138" s="3">
        <v>1</v>
      </c>
      <c r="GS138" s="3">
        <v>1</v>
      </c>
      <c r="GT138" s="3">
        <v>0</v>
      </c>
      <c r="GU138" s="3" t="s">
        <v>3</v>
      </c>
      <c r="GV138" s="3">
        <f t="shared" si="160"/>
        <v>0</v>
      </c>
      <c r="GW138" s="3">
        <v>1</v>
      </c>
      <c r="GX138" s="3">
        <f t="shared" si="161"/>
        <v>0</v>
      </c>
      <c r="HA138" s="3">
        <v>0</v>
      </c>
      <c r="HB138" s="3">
        <v>0</v>
      </c>
      <c r="HC138" s="3">
        <f t="shared" si="162"/>
        <v>0</v>
      </c>
      <c r="HE138" s="3" t="s">
        <v>38</v>
      </c>
      <c r="HF138" s="3" t="s">
        <v>175</v>
      </c>
      <c r="HM138" s="3" t="s">
        <v>66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5">
      <c r="A139" s="2">
        <v>17</v>
      </c>
      <c r="B139" s="2">
        <v>1</v>
      </c>
      <c r="C139" s="2"/>
      <c r="D139" s="2"/>
      <c r="E139" s="2" t="s">
        <v>228</v>
      </c>
      <c r="F139" s="2" t="s">
        <v>225</v>
      </c>
      <c r="G139" s="2" t="s">
        <v>226</v>
      </c>
      <c r="H139" s="2" t="s">
        <v>171</v>
      </c>
      <c r="I139" s="2">
        <v>1</v>
      </c>
      <c r="J139" s="2">
        <v>0</v>
      </c>
      <c r="K139" s="2">
        <v>1</v>
      </c>
      <c r="L139" s="2"/>
      <c r="M139" s="2"/>
      <c r="N139" s="2"/>
      <c r="O139" s="2">
        <f t="shared" si="138"/>
        <v>14649.98</v>
      </c>
      <c r="P139" s="2">
        <f t="shared" si="139"/>
        <v>14649.98</v>
      </c>
      <c r="Q139" s="2">
        <f t="shared" si="165"/>
        <v>0</v>
      </c>
      <c r="R139" s="2">
        <f t="shared" si="166"/>
        <v>0</v>
      </c>
      <c r="S139" s="2">
        <f t="shared" si="140"/>
        <v>0</v>
      </c>
      <c r="T139" s="2">
        <f t="shared" si="141"/>
        <v>0</v>
      </c>
      <c r="U139" s="2">
        <f t="shared" si="142"/>
        <v>0</v>
      </c>
      <c r="V139" s="2">
        <f t="shared" si="143"/>
        <v>0</v>
      </c>
      <c r="W139" s="2">
        <f t="shared" si="144"/>
        <v>0</v>
      </c>
      <c r="X139" s="2">
        <f t="shared" si="167"/>
        <v>0</v>
      </c>
      <c r="Y139" s="2">
        <f t="shared" si="168"/>
        <v>0</v>
      </c>
      <c r="Z139" s="2"/>
      <c r="AA139" s="2">
        <v>55929113</v>
      </c>
      <c r="AB139" s="2">
        <f t="shared" si="145"/>
        <v>14649.98</v>
      </c>
      <c r="AC139" s="2">
        <f t="shared" si="169"/>
        <v>14649.98</v>
      </c>
      <c r="AD139" s="2">
        <f t="shared" si="170"/>
        <v>0</v>
      </c>
      <c r="AE139" s="2">
        <f t="shared" si="171"/>
        <v>0</v>
      </c>
      <c r="AF139" s="2">
        <f t="shared" si="171"/>
        <v>0</v>
      </c>
      <c r="AG139" s="2">
        <f t="shared" si="146"/>
        <v>0</v>
      </c>
      <c r="AH139" s="2">
        <f t="shared" si="172"/>
        <v>0</v>
      </c>
      <c r="AI139" s="2">
        <f t="shared" si="172"/>
        <v>0</v>
      </c>
      <c r="AJ139" s="2">
        <f t="shared" si="147"/>
        <v>0</v>
      </c>
      <c r="AK139" s="2">
        <v>14649.98</v>
      </c>
      <c r="AL139" s="2">
        <v>14649.98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3</v>
      </c>
      <c r="BJ139" s="2" t="s">
        <v>225</v>
      </c>
      <c r="BK139" s="2"/>
      <c r="BL139" s="2"/>
      <c r="BM139" s="2">
        <v>400007</v>
      </c>
      <c r="BN139" s="2">
        <v>0</v>
      </c>
      <c r="BO139" s="2" t="s">
        <v>3</v>
      </c>
      <c r="BP139" s="2">
        <v>0</v>
      </c>
      <c r="BQ139" s="2">
        <v>214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90</v>
      </c>
      <c r="CA139" s="2">
        <v>46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48"/>
        <v>14649.98</v>
      </c>
      <c r="CQ139" s="2">
        <f t="shared" si="149"/>
        <v>14649.98</v>
      </c>
      <c r="CR139" s="2">
        <f t="shared" si="173"/>
        <v>0</v>
      </c>
      <c r="CS139" s="2">
        <f t="shared" si="174"/>
        <v>0</v>
      </c>
      <c r="CT139" s="2">
        <f t="shared" si="150"/>
        <v>0</v>
      </c>
      <c r="CU139" s="2">
        <f t="shared" si="151"/>
        <v>0</v>
      </c>
      <c r="CV139" s="2">
        <f t="shared" si="152"/>
        <v>0</v>
      </c>
      <c r="CW139" s="2">
        <f t="shared" si="153"/>
        <v>0</v>
      </c>
      <c r="CX139" s="2">
        <f t="shared" si="154"/>
        <v>0</v>
      </c>
      <c r="CY139" s="2">
        <f t="shared" si="175"/>
        <v>0</v>
      </c>
      <c r="CZ139" s="2">
        <f t="shared" si="176"/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171</v>
      </c>
      <c r="DW139" s="2" t="s">
        <v>171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55393630</v>
      </c>
      <c r="EF139" s="2">
        <v>214</v>
      </c>
      <c r="EG139" s="2" t="s">
        <v>172</v>
      </c>
      <c r="EH139" s="2">
        <v>0</v>
      </c>
      <c r="EI139" s="2" t="s">
        <v>3</v>
      </c>
      <c r="EJ139" s="2">
        <v>3</v>
      </c>
      <c r="EK139" s="2">
        <v>400007</v>
      </c>
      <c r="EL139" s="2" t="s">
        <v>172</v>
      </c>
      <c r="EM139" s="2" t="s">
        <v>173</v>
      </c>
      <c r="EN139" s="2"/>
      <c r="EO139" s="2" t="s">
        <v>3</v>
      </c>
      <c r="EP139" s="2"/>
      <c r="EQ139" s="2">
        <v>16</v>
      </c>
      <c r="ER139" s="2">
        <v>0</v>
      </c>
      <c r="ES139" s="2">
        <v>14649.98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f>P139</f>
        <v>14649.98</v>
      </c>
      <c r="FS139" s="2">
        <v>0</v>
      </c>
      <c r="FT139" s="2"/>
      <c r="FU139" s="2"/>
      <c r="FV139" s="2"/>
      <c r="FW139" s="2"/>
      <c r="FX139" s="2">
        <v>90</v>
      </c>
      <c r="FY139" s="2">
        <v>46</v>
      </c>
      <c r="FZ139" s="2"/>
      <c r="GA139" s="2" t="s">
        <v>227</v>
      </c>
      <c r="GB139" s="2"/>
      <c r="GC139" s="2"/>
      <c r="GD139" s="2">
        <v>1</v>
      </c>
      <c r="GE139" s="2"/>
      <c r="GF139" s="2">
        <v>1843390921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55"/>
        <v>0</v>
      </c>
      <c r="GM139" s="2">
        <f t="shared" si="156"/>
        <v>14649.98</v>
      </c>
      <c r="GN139" s="2">
        <f t="shared" si="157"/>
        <v>0</v>
      </c>
      <c r="GO139" s="2">
        <f t="shared" si="158"/>
        <v>0</v>
      </c>
      <c r="GP139" s="2">
        <f t="shared" si="159"/>
        <v>0</v>
      </c>
      <c r="GQ139" s="2"/>
      <c r="GR139" s="2">
        <v>1</v>
      </c>
      <c r="GS139" s="2">
        <v>2</v>
      </c>
      <c r="GT139" s="2">
        <v>0</v>
      </c>
      <c r="GU139" s="2" t="s">
        <v>3</v>
      </c>
      <c r="GV139" s="2">
        <f t="shared" si="160"/>
        <v>0</v>
      </c>
      <c r="GW139" s="2">
        <v>1</v>
      </c>
      <c r="GX139" s="2">
        <f t="shared" si="161"/>
        <v>0</v>
      </c>
      <c r="GY139" s="2"/>
      <c r="GZ139" s="2"/>
      <c r="HA139" s="2">
        <v>0</v>
      </c>
      <c r="HB139" s="2">
        <v>0</v>
      </c>
      <c r="HC139" s="2">
        <f t="shared" si="162"/>
        <v>0</v>
      </c>
      <c r="HD139" s="2"/>
      <c r="HE139" s="2" t="s">
        <v>38</v>
      </c>
      <c r="HF139" s="2" t="s">
        <v>175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5">
      <c r="A140" s="3">
        <v>17</v>
      </c>
      <c r="B140" s="3">
        <v>1</v>
      </c>
      <c r="E140" s="3" t="s">
        <v>228</v>
      </c>
      <c r="F140" s="3" t="s">
        <v>225</v>
      </c>
      <c r="G140" s="3" t="s">
        <v>226</v>
      </c>
      <c r="H140" s="3" t="s">
        <v>171</v>
      </c>
      <c r="I140" s="3">
        <v>1</v>
      </c>
      <c r="J140" s="3">
        <v>0</v>
      </c>
      <c r="K140" s="3">
        <v>1</v>
      </c>
      <c r="O140" s="3">
        <f t="shared" si="138"/>
        <v>110900.35</v>
      </c>
      <c r="P140" s="3">
        <f t="shared" si="139"/>
        <v>110900.35</v>
      </c>
      <c r="Q140" s="3">
        <f t="shared" si="165"/>
        <v>0</v>
      </c>
      <c r="R140" s="3">
        <f t="shared" si="166"/>
        <v>0</v>
      </c>
      <c r="S140" s="3">
        <f t="shared" si="140"/>
        <v>0</v>
      </c>
      <c r="T140" s="3">
        <f t="shared" si="141"/>
        <v>0</v>
      </c>
      <c r="U140" s="3">
        <f t="shared" si="142"/>
        <v>0</v>
      </c>
      <c r="V140" s="3">
        <f t="shared" si="143"/>
        <v>0</v>
      </c>
      <c r="W140" s="3">
        <f t="shared" si="144"/>
        <v>0</v>
      </c>
      <c r="X140" s="3">
        <f t="shared" si="167"/>
        <v>0</v>
      </c>
      <c r="Y140" s="3">
        <f t="shared" si="168"/>
        <v>0</v>
      </c>
      <c r="AA140" s="3">
        <v>55929115</v>
      </c>
      <c r="AB140" s="3">
        <f t="shared" si="145"/>
        <v>14649.98</v>
      </c>
      <c r="AC140" s="3">
        <f t="shared" si="169"/>
        <v>14649.98</v>
      </c>
      <c r="AD140" s="3">
        <f t="shared" si="170"/>
        <v>0</v>
      </c>
      <c r="AE140" s="3">
        <f t="shared" si="171"/>
        <v>0</v>
      </c>
      <c r="AF140" s="3">
        <f t="shared" si="171"/>
        <v>0</v>
      </c>
      <c r="AG140" s="3">
        <f t="shared" si="146"/>
        <v>0</v>
      </c>
      <c r="AH140" s="3">
        <f t="shared" si="172"/>
        <v>0</v>
      </c>
      <c r="AI140" s="3">
        <f t="shared" si="172"/>
        <v>0</v>
      </c>
      <c r="AJ140" s="3">
        <f t="shared" si="147"/>
        <v>0</v>
      </c>
      <c r="AK140" s="3">
        <v>14649.98</v>
      </c>
      <c r="AL140" s="3">
        <v>14649.98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7.57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3</v>
      </c>
      <c r="BJ140" s="3" t="s">
        <v>225</v>
      </c>
      <c r="BM140" s="3">
        <v>400007</v>
      </c>
      <c r="BN140" s="3">
        <v>0</v>
      </c>
      <c r="BO140" s="3" t="s">
        <v>3</v>
      </c>
      <c r="BP140" s="3">
        <v>0</v>
      </c>
      <c r="BQ140" s="3">
        <v>214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90</v>
      </c>
      <c r="CA140" s="3">
        <v>46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148"/>
        <v>110900.35</v>
      </c>
      <c r="CQ140" s="3">
        <f t="shared" si="149"/>
        <v>110900.35</v>
      </c>
      <c r="CR140" s="3">
        <f t="shared" si="173"/>
        <v>0</v>
      </c>
      <c r="CS140" s="3">
        <f t="shared" si="174"/>
        <v>0</v>
      </c>
      <c r="CT140" s="3">
        <f t="shared" si="150"/>
        <v>0</v>
      </c>
      <c r="CU140" s="3">
        <f t="shared" si="151"/>
        <v>0</v>
      </c>
      <c r="CV140" s="3">
        <f t="shared" si="152"/>
        <v>0</v>
      </c>
      <c r="CW140" s="3">
        <f t="shared" si="153"/>
        <v>0</v>
      </c>
      <c r="CX140" s="3">
        <f t="shared" si="154"/>
        <v>0</v>
      </c>
      <c r="CY140" s="3">
        <f t="shared" si="175"/>
        <v>0</v>
      </c>
      <c r="CZ140" s="3">
        <f t="shared" si="176"/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171</v>
      </c>
      <c r="DW140" s="3" t="s">
        <v>171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55393630</v>
      </c>
      <c r="EF140" s="3">
        <v>214</v>
      </c>
      <c r="EG140" s="3" t="s">
        <v>172</v>
      </c>
      <c r="EH140" s="3">
        <v>0</v>
      </c>
      <c r="EI140" s="3" t="s">
        <v>3</v>
      </c>
      <c r="EJ140" s="3">
        <v>3</v>
      </c>
      <c r="EK140" s="3">
        <v>400007</v>
      </c>
      <c r="EL140" s="3" t="s">
        <v>172</v>
      </c>
      <c r="EM140" s="3" t="s">
        <v>173</v>
      </c>
      <c r="EO140" s="3" t="s">
        <v>3</v>
      </c>
      <c r="EQ140" s="3">
        <v>16</v>
      </c>
      <c r="ER140" s="3">
        <v>0</v>
      </c>
      <c r="ES140" s="3">
        <v>14649.98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5</v>
      </c>
      <c r="FC140" s="3">
        <v>1</v>
      </c>
      <c r="FD140" s="3">
        <v>18</v>
      </c>
      <c r="FF140" s="3">
        <v>129800</v>
      </c>
      <c r="FQ140" s="3">
        <v>0</v>
      </c>
      <c r="FR140" s="3">
        <f>P140</f>
        <v>110900.35</v>
      </c>
      <c r="FS140" s="3">
        <v>0</v>
      </c>
      <c r="FX140" s="3">
        <v>90</v>
      </c>
      <c r="FY140" s="3">
        <v>46</v>
      </c>
      <c r="GA140" s="3" t="s">
        <v>227</v>
      </c>
      <c r="GD140" s="3">
        <v>1</v>
      </c>
      <c r="GF140" s="3">
        <v>1843390921</v>
      </c>
      <c r="GG140" s="3">
        <v>2</v>
      </c>
      <c r="GH140" s="3">
        <v>3</v>
      </c>
      <c r="GI140" s="3">
        <v>5</v>
      </c>
      <c r="GJ140" s="3">
        <v>0</v>
      </c>
      <c r="GK140" s="3">
        <v>0</v>
      </c>
      <c r="GL140" s="3">
        <f t="shared" si="155"/>
        <v>0</v>
      </c>
      <c r="GM140" s="3">
        <f t="shared" si="156"/>
        <v>110900.35</v>
      </c>
      <c r="GN140" s="3">
        <f t="shared" si="157"/>
        <v>0</v>
      </c>
      <c r="GO140" s="3">
        <f t="shared" si="158"/>
        <v>0</v>
      </c>
      <c r="GP140" s="3">
        <f t="shared" si="159"/>
        <v>0</v>
      </c>
      <c r="GR140" s="3">
        <v>1</v>
      </c>
      <c r="GS140" s="3">
        <v>1</v>
      </c>
      <c r="GT140" s="3">
        <v>0</v>
      </c>
      <c r="GU140" s="3" t="s">
        <v>3</v>
      </c>
      <c r="GV140" s="3">
        <f t="shared" si="160"/>
        <v>0</v>
      </c>
      <c r="GW140" s="3">
        <v>1</v>
      </c>
      <c r="GX140" s="3">
        <f t="shared" si="161"/>
        <v>0</v>
      </c>
      <c r="HA140" s="3">
        <v>0</v>
      </c>
      <c r="HB140" s="3">
        <v>0</v>
      </c>
      <c r="HC140" s="3">
        <f t="shared" si="162"/>
        <v>0</v>
      </c>
      <c r="HE140" s="3" t="s">
        <v>38</v>
      </c>
      <c r="HF140" s="3" t="s">
        <v>175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5">
      <c r="A141" s="2">
        <v>17</v>
      </c>
      <c r="B141" s="2">
        <v>1</v>
      </c>
      <c r="C141" s="2">
        <f>ROW(SmtRes!A295)</f>
        <v>295</v>
      </c>
      <c r="D141" s="2">
        <f>ROW(EtalonRes!A363)</f>
        <v>363</v>
      </c>
      <c r="E141" s="2" t="s">
        <v>229</v>
      </c>
      <c r="F141" s="2" t="s">
        <v>230</v>
      </c>
      <c r="G141" s="2" t="s">
        <v>231</v>
      </c>
      <c r="H141" s="2" t="s">
        <v>232</v>
      </c>
      <c r="I141" s="2">
        <v>1</v>
      </c>
      <c r="J141" s="2">
        <v>0</v>
      </c>
      <c r="K141" s="2">
        <v>1</v>
      </c>
      <c r="L141" s="2"/>
      <c r="M141" s="2"/>
      <c r="N141" s="2"/>
      <c r="O141" s="2">
        <f t="shared" si="138"/>
        <v>114.85</v>
      </c>
      <c r="P141" s="2">
        <f t="shared" si="139"/>
        <v>3.55</v>
      </c>
      <c r="Q141" s="2">
        <f>(ROUND((ROUND((((ET141*1.2))*AV141*I141),2)*BB141),2)+ROUND((ROUND(((AE141-((EU141*1.2)))*AV141*I141),2)*BS141),2))</f>
        <v>28.86</v>
      </c>
      <c r="R141" s="2">
        <f>(ROUND((ROUND((((EU141*1.2))*AV141*I141),2)*BS141),2)+ROUND((ROUND(((AE141-((EU141*1.2)))*AV141*I141),2)*BS141),2))</f>
        <v>3.17</v>
      </c>
      <c r="S141" s="2">
        <f t="shared" si="140"/>
        <v>82.44</v>
      </c>
      <c r="T141" s="2">
        <f t="shared" si="141"/>
        <v>0</v>
      </c>
      <c r="U141" s="2">
        <f t="shared" si="142"/>
        <v>6.5332799999999995</v>
      </c>
      <c r="V141" s="2">
        <f t="shared" si="143"/>
        <v>0</v>
      </c>
      <c r="W141" s="2">
        <f t="shared" si="144"/>
        <v>0</v>
      </c>
      <c r="X141" s="2">
        <f>(ROUND((((S141+ROUND((ROUND((((EU141*1.2))*AV141*I141),2)*BS141),2))*AT141)/100),2)+ROUND(((ROUND((ROUND(((AE141-((EU141*1.2)))*AV141*I141),2)*BS141),2)*AT141)/100),2))</f>
        <v>77.05</v>
      </c>
      <c r="Y141" s="2">
        <f>(ROUND((((S141+ROUND((ROUND((((EU141*1.2))*AV141*I141),2)*BS141),2))*AU141)/100),2)+ROUND(((ROUND((ROUND(((AE141-((EU141*1.2)))*AV141*I141),2)*BS141),2)*AU141)/100),2))</f>
        <v>39.380000000000003</v>
      </c>
      <c r="Z141" s="2"/>
      <c r="AA141" s="2">
        <v>55929113</v>
      </c>
      <c r="AB141" s="2">
        <f t="shared" si="145"/>
        <v>109.858</v>
      </c>
      <c r="AC141" s="2">
        <f>ROUND(((ES141*1)),6)</f>
        <v>3.55</v>
      </c>
      <c r="AD141" s="2">
        <f>ROUND(((((ET141*1.2))-((EU141*1.2)))+AE141),6)</f>
        <v>27.564</v>
      </c>
      <c r="AE141" s="2">
        <f>ROUND(((EU141*1.2)),6)</f>
        <v>3.024</v>
      </c>
      <c r="AF141" s="2">
        <f>ROUND(((EV141*1.2)),6)</f>
        <v>78.744</v>
      </c>
      <c r="AG141" s="2">
        <f t="shared" si="146"/>
        <v>0</v>
      </c>
      <c r="AH141" s="2">
        <f>((EW141*1.2))</f>
        <v>6.24</v>
      </c>
      <c r="AI141" s="2">
        <f>((EX141*1.2))</f>
        <v>0</v>
      </c>
      <c r="AJ141" s="2">
        <f t="shared" si="147"/>
        <v>0</v>
      </c>
      <c r="AK141" s="2">
        <v>92.14</v>
      </c>
      <c r="AL141" s="2">
        <v>3.55</v>
      </c>
      <c r="AM141" s="2">
        <v>22.97</v>
      </c>
      <c r="AN141" s="2">
        <v>2.52</v>
      </c>
      <c r="AO141" s="2">
        <v>65.62</v>
      </c>
      <c r="AP141" s="2">
        <v>0</v>
      </c>
      <c r="AQ141" s="2">
        <v>5.2</v>
      </c>
      <c r="AR141" s="2">
        <v>0</v>
      </c>
      <c r="AS141" s="2">
        <v>0</v>
      </c>
      <c r="AT141" s="2">
        <v>90</v>
      </c>
      <c r="AU141" s="2">
        <v>46</v>
      </c>
      <c r="AV141" s="2">
        <v>1.0469999999999999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233</v>
      </c>
      <c r="BK141" s="2"/>
      <c r="BL141" s="2"/>
      <c r="BM141" s="2">
        <v>68</v>
      </c>
      <c r="BN141" s="2">
        <v>0</v>
      </c>
      <c r="BO141" s="2" t="s">
        <v>230</v>
      </c>
      <c r="BP141" s="2">
        <v>1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90</v>
      </c>
      <c r="CA141" s="2">
        <v>46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1332</v>
      </c>
      <c r="CO141" s="2">
        <v>0</v>
      </c>
      <c r="CP141" s="2">
        <f t="shared" si="148"/>
        <v>114.85</v>
      </c>
      <c r="CQ141" s="2">
        <f t="shared" si="149"/>
        <v>3.55</v>
      </c>
      <c r="CR141" s="2">
        <f>(ROUND((ROUND((((ET141*1.2))*AV141*1),2)*BB141),2)+ROUND((ROUND(((AE141-((EU141*1.2)))*AV141*1),2)*BS141),2))</f>
        <v>28.86</v>
      </c>
      <c r="CS141" s="2">
        <f>(ROUND((ROUND((((EU141*1.2))*AV141*1),2)*BS141),2)+ROUND((ROUND(((AE141-((EU141*1.2)))*AV141*1),2)*BS141),2))</f>
        <v>3.17</v>
      </c>
      <c r="CT141" s="2">
        <f t="shared" si="150"/>
        <v>82.44</v>
      </c>
      <c r="CU141" s="2">
        <f t="shared" si="151"/>
        <v>0</v>
      </c>
      <c r="CV141" s="2">
        <f t="shared" si="152"/>
        <v>6.5332799999999995</v>
      </c>
      <c r="CW141" s="2">
        <f t="shared" si="153"/>
        <v>0</v>
      </c>
      <c r="CX141" s="2">
        <f t="shared" si="154"/>
        <v>0</v>
      </c>
      <c r="CY141" s="2">
        <f>(ROUND((((S141+ROUND((ROUND((((EU141*1.2))*AV141*1),2)*BS141),2))*AT141)/100),2)+ROUND(((ROUND((ROUND(((AE141-((EU141*1.2)))*AV141*1),2)*BS141),2)*AT141)/100),2))</f>
        <v>77.05</v>
      </c>
      <c r="CZ141" s="2">
        <f>(ROUND((((S141+ROUND((ROUND((((EU141*1.2))*AV141*1),2)*BS141),2))*AU141)/100),2)+ROUND(((ROUND((ROUND(((AE141-((EU141*1.2)))*AV141*1),2)*BS141),2)*AU141)/100),2))</f>
        <v>39.380000000000003</v>
      </c>
      <c r="DA141" s="2"/>
      <c r="DB141" s="2">
        <v>81</v>
      </c>
      <c r="DC141" s="2" t="s">
        <v>3</v>
      </c>
      <c r="DD141" s="2" t="s">
        <v>66</v>
      </c>
      <c r="DE141" s="2" t="s">
        <v>67</v>
      </c>
      <c r="DF141" s="2" t="s">
        <v>67</v>
      </c>
      <c r="DG141" s="2" t="s">
        <v>67</v>
      </c>
      <c r="DH141" s="2" t="s">
        <v>3</v>
      </c>
      <c r="DI141" s="2" t="s">
        <v>67</v>
      </c>
      <c r="DJ141" s="2" t="s">
        <v>67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232</v>
      </c>
      <c r="DW141" s="2" t="s">
        <v>232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55393700</v>
      </c>
      <c r="EF141" s="2">
        <v>40</v>
      </c>
      <c r="EG141" s="2" t="s">
        <v>30</v>
      </c>
      <c r="EH141" s="2">
        <v>0</v>
      </c>
      <c r="EI141" s="2" t="s">
        <v>3</v>
      </c>
      <c r="EJ141" s="2">
        <v>2</v>
      </c>
      <c r="EK141" s="2">
        <v>68</v>
      </c>
      <c r="EL141" s="2" t="s">
        <v>31</v>
      </c>
      <c r="EM141" s="2" t="s">
        <v>32</v>
      </c>
      <c r="EN141" s="2"/>
      <c r="EO141" s="2" t="s">
        <v>71</v>
      </c>
      <c r="EP141" s="2"/>
      <c r="EQ141" s="2">
        <v>0</v>
      </c>
      <c r="ER141" s="2">
        <v>92.14</v>
      </c>
      <c r="ES141" s="2">
        <v>3.55</v>
      </c>
      <c r="ET141" s="2">
        <v>22.97</v>
      </c>
      <c r="EU141" s="2">
        <v>2.52</v>
      </c>
      <c r="EV141" s="2">
        <v>65.62</v>
      </c>
      <c r="EW141" s="2">
        <v>5.2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90</v>
      </c>
      <c r="FY141" s="2">
        <v>46</v>
      </c>
      <c r="FZ141" s="2"/>
      <c r="GA141" s="2" t="s">
        <v>3</v>
      </c>
      <c r="GB141" s="2"/>
      <c r="GC141" s="2"/>
      <c r="GD141" s="2">
        <v>1</v>
      </c>
      <c r="GE141" s="2"/>
      <c r="GF141" s="2">
        <v>-1068586702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55"/>
        <v>0</v>
      </c>
      <c r="GM141" s="2">
        <f t="shared" si="156"/>
        <v>231.28</v>
      </c>
      <c r="GN141" s="2">
        <f t="shared" si="157"/>
        <v>0</v>
      </c>
      <c r="GO141" s="2">
        <f t="shared" si="158"/>
        <v>231.28</v>
      </c>
      <c r="GP141" s="2">
        <f t="shared" si="159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60"/>
        <v>0</v>
      </c>
      <c r="GW141" s="2">
        <v>1</v>
      </c>
      <c r="GX141" s="2">
        <f t="shared" si="161"/>
        <v>0</v>
      </c>
      <c r="GY141" s="2"/>
      <c r="GZ141" s="2"/>
      <c r="HA141" s="2">
        <v>0</v>
      </c>
      <c r="HB141" s="2">
        <v>0</v>
      </c>
      <c r="HC141" s="2">
        <f t="shared" si="162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5">
      <c r="A142" s="3">
        <v>17</v>
      </c>
      <c r="B142" s="3">
        <v>1</v>
      </c>
      <c r="C142" s="3">
        <f>ROW(SmtRes!A302)</f>
        <v>302</v>
      </c>
      <c r="D142" s="3">
        <f>ROW(EtalonRes!A370)</f>
        <v>370</v>
      </c>
      <c r="E142" s="3" t="s">
        <v>229</v>
      </c>
      <c r="F142" s="3" t="s">
        <v>230</v>
      </c>
      <c r="G142" s="3" t="s">
        <v>231</v>
      </c>
      <c r="H142" s="3" t="s">
        <v>232</v>
      </c>
      <c r="I142" s="3">
        <v>1</v>
      </c>
      <c r="J142" s="3">
        <v>0</v>
      </c>
      <c r="K142" s="3">
        <v>1</v>
      </c>
      <c r="O142" s="3">
        <f t="shared" si="138"/>
        <v>5129.09</v>
      </c>
      <c r="P142" s="3">
        <f t="shared" si="139"/>
        <v>17.22</v>
      </c>
      <c r="Q142" s="3">
        <f>(ROUND((ROUND((((ET142*1.2))*AV142*I142),2)*BB142),2)+ROUND((ROUND(((AE142-((EU142*1.2)))*AV142*I142),2)*BS142),2))</f>
        <v>466.38</v>
      </c>
      <c r="R142" s="3">
        <f>(ROUND((ROUND((((EU142*1.2))*AV142*I142),2)*BS142),2)+ROUND((ROUND(((AE142-((EU142*1.2)))*AV142*I142),2)*BS142),2))</f>
        <v>178.63</v>
      </c>
      <c r="S142" s="3">
        <f t="shared" si="140"/>
        <v>4645.49</v>
      </c>
      <c r="T142" s="3">
        <f t="shared" si="141"/>
        <v>0</v>
      </c>
      <c r="U142" s="3">
        <f t="shared" si="142"/>
        <v>6.5332799999999995</v>
      </c>
      <c r="V142" s="3">
        <f t="shared" si="143"/>
        <v>0</v>
      </c>
      <c r="W142" s="3">
        <f t="shared" si="144"/>
        <v>0</v>
      </c>
      <c r="X142" s="3">
        <f>(ROUND((((S142+ROUND((ROUND((((EU142*1.2))*AV142*I142),2)*BS142),2))*AT142)/100),2)+ROUND(((ROUND((ROUND(((AE142-((EU142*1.2)))*AV142*I142),2)*BS142),2)*AT142)/100),2))</f>
        <v>4341.71</v>
      </c>
      <c r="Y142" s="3">
        <f>(ROUND((((S142+ROUND((ROUND((((EU142*1.2))*AV142*I142),2)*BS142),2))*AU142)/100),2)+ROUND(((ROUND((ROUND(((AE142-((EU142*1.2)))*AV142*I142),2)*BS142),2)*AU142)/100),2))</f>
        <v>2219.1</v>
      </c>
      <c r="AA142" s="3">
        <v>55929115</v>
      </c>
      <c r="AB142" s="3">
        <f t="shared" si="145"/>
        <v>109.858</v>
      </c>
      <c r="AC142" s="3">
        <f>ROUND(((ES142*1)),6)</f>
        <v>3.55</v>
      </c>
      <c r="AD142" s="3">
        <f>ROUND(((((ET142*1.2))-((EU142*1.2)))+AE142),6)</f>
        <v>27.564</v>
      </c>
      <c r="AE142" s="3">
        <f>ROUND(((EU142*1.2)),6)</f>
        <v>3.024</v>
      </c>
      <c r="AF142" s="3">
        <f>ROUND(((EV142*1.2)),6)</f>
        <v>78.744</v>
      </c>
      <c r="AG142" s="3">
        <f t="shared" si="146"/>
        <v>0</v>
      </c>
      <c r="AH142" s="3">
        <f>((EW142*1.2))</f>
        <v>6.24</v>
      </c>
      <c r="AI142" s="3">
        <f>((EX142*1.2))</f>
        <v>0</v>
      </c>
      <c r="AJ142" s="3">
        <f t="shared" si="147"/>
        <v>0</v>
      </c>
      <c r="AK142" s="3">
        <v>92.14</v>
      </c>
      <c r="AL142" s="3">
        <v>3.55</v>
      </c>
      <c r="AM142" s="3">
        <v>22.97</v>
      </c>
      <c r="AN142" s="3">
        <v>2.52</v>
      </c>
      <c r="AO142" s="3">
        <v>65.62</v>
      </c>
      <c r="AP142" s="3">
        <v>0</v>
      </c>
      <c r="AQ142" s="3">
        <v>5.2</v>
      </c>
      <c r="AR142" s="3">
        <v>0</v>
      </c>
      <c r="AS142" s="3">
        <v>0</v>
      </c>
      <c r="AT142" s="3">
        <v>90</v>
      </c>
      <c r="AU142" s="3">
        <v>46</v>
      </c>
      <c r="AV142" s="3">
        <v>1.0469999999999999</v>
      </c>
      <c r="AW142" s="3">
        <v>1</v>
      </c>
      <c r="AZ142" s="3">
        <v>1</v>
      </c>
      <c r="BA142" s="3">
        <v>56.35</v>
      </c>
      <c r="BB142" s="3">
        <v>16.16</v>
      </c>
      <c r="BC142" s="3">
        <v>4.8499999999999996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0</v>
      </c>
      <c r="BI142" s="3">
        <v>2</v>
      </c>
      <c r="BJ142" s="3" t="s">
        <v>233</v>
      </c>
      <c r="BM142" s="3">
        <v>68</v>
      </c>
      <c r="BN142" s="3">
        <v>0</v>
      </c>
      <c r="BO142" s="3" t="s">
        <v>230</v>
      </c>
      <c r="BP142" s="3">
        <v>1</v>
      </c>
      <c r="BQ142" s="3">
        <v>40</v>
      </c>
      <c r="BR142" s="3">
        <v>0</v>
      </c>
      <c r="BS142" s="3">
        <v>56.35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90</v>
      </c>
      <c r="CA142" s="3">
        <v>46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1332</v>
      </c>
      <c r="CO142" s="3">
        <v>0</v>
      </c>
      <c r="CP142" s="3">
        <f t="shared" si="148"/>
        <v>5129.09</v>
      </c>
      <c r="CQ142" s="3">
        <f t="shared" si="149"/>
        <v>17.22</v>
      </c>
      <c r="CR142" s="3">
        <f>(ROUND((ROUND((((ET142*1.2))*AV142*1),2)*BB142),2)+ROUND((ROUND(((AE142-((EU142*1.2)))*AV142*1),2)*BS142),2))</f>
        <v>466.38</v>
      </c>
      <c r="CS142" s="3">
        <f>(ROUND((ROUND((((EU142*1.2))*AV142*1),2)*BS142),2)+ROUND((ROUND(((AE142-((EU142*1.2)))*AV142*1),2)*BS142),2))</f>
        <v>178.63</v>
      </c>
      <c r="CT142" s="3">
        <f t="shared" si="150"/>
        <v>4645.49</v>
      </c>
      <c r="CU142" s="3">
        <f t="shared" si="151"/>
        <v>0</v>
      </c>
      <c r="CV142" s="3">
        <f t="shared" si="152"/>
        <v>6.5332799999999995</v>
      </c>
      <c r="CW142" s="3">
        <f t="shared" si="153"/>
        <v>0</v>
      </c>
      <c r="CX142" s="3">
        <f t="shared" si="154"/>
        <v>0</v>
      </c>
      <c r="CY142" s="3">
        <f>(ROUND((((S142+ROUND((ROUND((((EU142*1.2))*AV142*1),2)*BS142),2))*AT142)/100),2)+ROUND(((ROUND((ROUND(((AE142-((EU142*1.2)))*AV142*1),2)*BS142),2)*AT142)/100),2))</f>
        <v>4341.71</v>
      </c>
      <c r="CZ142" s="3">
        <f>(ROUND((((S142+ROUND((ROUND((((EU142*1.2))*AV142*1),2)*BS142),2))*AU142)/100),2)+ROUND(((ROUND((ROUND(((AE142-((EU142*1.2)))*AV142*1),2)*BS142),2)*AU142)/100),2))</f>
        <v>2219.1</v>
      </c>
      <c r="DB142" s="3">
        <v>82</v>
      </c>
      <c r="DC142" s="3" t="s">
        <v>3</v>
      </c>
      <c r="DD142" s="3" t="s">
        <v>66</v>
      </c>
      <c r="DE142" s="3" t="s">
        <v>67</v>
      </c>
      <c r="DF142" s="3" t="s">
        <v>67</v>
      </c>
      <c r="DG142" s="3" t="s">
        <v>67</v>
      </c>
      <c r="DH142" s="3" t="s">
        <v>3</v>
      </c>
      <c r="DI142" s="3" t="s">
        <v>67</v>
      </c>
      <c r="DJ142" s="3" t="s">
        <v>67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1013</v>
      </c>
      <c r="DV142" s="3" t="s">
        <v>232</v>
      </c>
      <c r="DW142" s="3" t="s">
        <v>232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55393700</v>
      </c>
      <c r="EF142" s="3">
        <v>40</v>
      </c>
      <c r="EG142" s="3" t="s">
        <v>30</v>
      </c>
      <c r="EH142" s="3">
        <v>0</v>
      </c>
      <c r="EI142" s="3" t="s">
        <v>3</v>
      </c>
      <c r="EJ142" s="3">
        <v>2</v>
      </c>
      <c r="EK142" s="3">
        <v>68</v>
      </c>
      <c r="EL142" s="3" t="s">
        <v>31</v>
      </c>
      <c r="EM142" s="3" t="s">
        <v>32</v>
      </c>
      <c r="EO142" s="3" t="s">
        <v>71</v>
      </c>
      <c r="EQ142" s="3">
        <v>0</v>
      </c>
      <c r="ER142" s="3">
        <v>92.14</v>
      </c>
      <c r="ES142" s="3">
        <v>3.55</v>
      </c>
      <c r="ET142" s="3">
        <v>22.97</v>
      </c>
      <c r="EU142" s="3">
        <v>2.52</v>
      </c>
      <c r="EV142" s="3">
        <v>65.62</v>
      </c>
      <c r="EW142" s="3">
        <v>5.2</v>
      </c>
      <c r="EX142" s="3">
        <v>0</v>
      </c>
      <c r="EY142" s="3">
        <v>0</v>
      </c>
      <c r="FQ142" s="3">
        <v>0</v>
      </c>
      <c r="FR142" s="3">
        <v>0</v>
      </c>
      <c r="FS142" s="3">
        <v>0</v>
      </c>
      <c r="FX142" s="3">
        <v>90</v>
      </c>
      <c r="FY142" s="3">
        <v>46</v>
      </c>
      <c r="GA142" s="3" t="s">
        <v>3</v>
      </c>
      <c r="GD142" s="3">
        <v>1</v>
      </c>
      <c r="GF142" s="3">
        <v>-1068586702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55"/>
        <v>0</v>
      </c>
      <c r="GM142" s="3">
        <f t="shared" si="156"/>
        <v>11689.9</v>
      </c>
      <c r="GN142" s="3">
        <f t="shared" si="157"/>
        <v>0</v>
      </c>
      <c r="GO142" s="3">
        <f t="shared" si="158"/>
        <v>11689.9</v>
      </c>
      <c r="GP142" s="3">
        <f t="shared" si="159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60"/>
        <v>0</v>
      </c>
      <c r="GW142" s="3">
        <v>1</v>
      </c>
      <c r="GX142" s="3">
        <f t="shared" si="161"/>
        <v>0</v>
      </c>
      <c r="HA142" s="3">
        <v>0</v>
      </c>
      <c r="HB142" s="3">
        <v>0</v>
      </c>
      <c r="HC142" s="3">
        <f t="shared" si="162"/>
        <v>0</v>
      </c>
      <c r="HE142" s="3" t="s">
        <v>3</v>
      </c>
      <c r="HF142" s="3" t="s">
        <v>3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5">
      <c r="A143" s="2">
        <v>18</v>
      </c>
      <c r="B143" s="2">
        <v>1</v>
      </c>
      <c r="C143" s="2">
        <v>295</v>
      </c>
      <c r="D143" s="2"/>
      <c r="E143" s="2" t="s">
        <v>234</v>
      </c>
      <c r="F143" s="2" t="s">
        <v>235</v>
      </c>
      <c r="G143" s="2" t="s">
        <v>236</v>
      </c>
      <c r="H143" s="2" t="s">
        <v>171</v>
      </c>
      <c r="I143" s="2">
        <f>I141*J143</f>
        <v>1</v>
      </c>
      <c r="J143" s="2">
        <v>1</v>
      </c>
      <c r="K143" s="2">
        <v>1</v>
      </c>
      <c r="L143" s="2"/>
      <c r="M143" s="2"/>
      <c r="N143" s="2"/>
      <c r="O143" s="2">
        <f t="shared" si="138"/>
        <v>1882.38</v>
      </c>
      <c r="P143" s="2">
        <f t="shared" si="139"/>
        <v>1882.38</v>
      </c>
      <c r="Q143" s="2">
        <f>(ROUND((ROUND(((ET143)*AV143*I143),2)*BB143),2)+ROUND((ROUND(((AE143-(EU143))*AV143*I143),2)*BS143),2))</f>
        <v>0</v>
      </c>
      <c r="R143" s="2">
        <f>(ROUND((ROUND(((EU143)*AV143*I143),2)*BS143),2)+ROUND((ROUND(((AE143-(EU143))*AV143*I143),2)*BS143),2))</f>
        <v>0</v>
      </c>
      <c r="S143" s="2">
        <f t="shared" si="140"/>
        <v>0</v>
      </c>
      <c r="T143" s="2">
        <f t="shared" si="141"/>
        <v>0</v>
      </c>
      <c r="U143" s="2">
        <f t="shared" si="142"/>
        <v>0</v>
      </c>
      <c r="V143" s="2">
        <f t="shared" si="143"/>
        <v>0</v>
      </c>
      <c r="W143" s="2">
        <f t="shared" si="144"/>
        <v>0</v>
      </c>
      <c r="X143" s="2">
        <f>(ROUND((((S143+ROUND((ROUND(((EU143)*AV143*I143),2)*BS143),2))*AT143)/100),2)+ROUND(((ROUND((ROUND(((AE143-(EU143))*AV143*I143),2)*BS143),2)*AT143)/100),2))</f>
        <v>0</v>
      </c>
      <c r="Y143" s="2">
        <f>(ROUND((((S143+ROUND((ROUND(((EU143)*AV143*I143),2)*BS143),2))*AU143)/100),2)+ROUND(((ROUND((ROUND(((AE143-(EU143))*AV143*I143),2)*BS143),2)*AU143)/100),2))</f>
        <v>0</v>
      </c>
      <c r="Z143" s="2"/>
      <c r="AA143" s="2">
        <v>55929113</v>
      </c>
      <c r="AB143" s="2">
        <f t="shared" si="145"/>
        <v>1882.38</v>
      </c>
      <c r="AC143" s="2">
        <f>ROUND((ES143),6)</f>
        <v>1882.38</v>
      </c>
      <c r="AD143" s="2">
        <f>ROUND((((ET143)-(EU143))+AE143),6)</f>
        <v>0</v>
      </c>
      <c r="AE143" s="2">
        <f>ROUND((EU143),6)</f>
        <v>0</v>
      </c>
      <c r="AF143" s="2">
        <f>ROUND((EV143),6)</f>
        <v>0</v>
      </c>
      <c r="AG143" s="2">
        <f t="shared" si="146"/>
        <v>0</v>
      </c>
      <c r="AH143" s="2">
        <f>(EW143)</f>
        <v>0</v>
      </c>
      <c r="AI143" s="2">
        <f>(EX143)</f>
        <v>0</v>
      </c>
      <c r="AJ143" s="2">
        <f t="shared" si="147"/>
        <v>0</v>
      </c>
      <c r="AK143" s="2">
        <v>1882.38</v>
      </c>
      <c r="AL143" s="2">
        <v>1882.38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3</v>
      </c>
      <c r="BJ143" s="2" t="s">
        <v>235</v>
      </c>
      <c r="BK143" s="2"/>
      <c r="BL143" s="2"/>
      <c r="BM143" s="2">
        <v>400007</v>
      </c>
      <c r="BN143" s="2">
        <v>0</v>
      </c>
      <c r="BO143" s="2" t="s">
        <v>3</v>
      </c>
      <c r="BP143" s="2">
        <v>0</v>
      </c>
      <c r="BQ143" s="2">
        <v>214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90</v>
      </c>
      <c r="CA143" s="2">
        <v>46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48"/>
        <v>1882.38</v>
      </c>
      <c r="CQ143" s="2">
        <f t="shared" si="149"/>
        <v>1882.38</v>
      </c>
      <c r="CR143" s="2">
        <f>(ROUND((ROUND(((ET143)*AV143*1),2)*BB143),2)+ROUND((ROUND(((AE143-(EU143))*AV143*1),2)*BS143),2))</f>
        <v>0</v>
      </c>
      <c r="CS143" s="2">
        <f>(ROUND((ROUND(((EU143)*AV143*1),2)*BS143),2)+ROUND((ROUND(((AE143-(EU143))*AV143*1),2)*BS143),2))</f>
        <v>0</v>
      </c>
      <c r="CT143" s="2">
        <f t="shared" si="150"/>
        <v>0</v>
      </c>
      <c r="CU143" s="2">
        <f t="shared" si="151"/>
        <v>0</v>
      </c>
      <c r="CV143" s="2">
        <f t="shared" si="152"/>
        <v>0</v>
      </c>
      <c r="CW143" s="2">
        <f t="shared" si="153"/>
        <v>0</v>
      </c>
      <c r="CX143" s="2">
        <f t="shared" si="154"/>
        <v>0</v>
      </c>
      <c r="CY143" s="2">
        <f>(ROUND((((S143+ROUND((ROUND(((EU143)*AV143*1),2)*BS143),2))*AT143)/100),2)+ROUND(((ROUND((ROUND(((AE143-(EU143))*AV143*1),2)*BS143),2)*AT143)/100),2))</f>
        <v>0</v>
      </c>
      <c r="CZ143" s="2">
        <f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171</v>
      </c>
      <c r="DW143" s="2" t="s">
        <v>171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55393630</v>
      </c>
      <c r="EF143" s="2">
        <v>214</v>
      </c>
      <c r="EG143" s="2" t="s">
        <v>172</v>
      </c>
      <c r="EH143" s="2">
        <v>0</v>
      </c>
      <c r="EI143" s="2" t="s">
        <v>3</v>
      </c>
      <c r="EJ143" s="2">
        <v>3</v>
      </c>
      <c r="EK143" s="2">
        <v>400007</v>
      </c>
      <c r="EL143" s="2" t="s">
        <v>172</v>
      </c>
      <c r="EM143" s="2" t="s">
        <v>173</v>
      </c>
      <c r="EN143" s="2"/>
      <c r="EO143" s="2" t="s">
        <v>3</v>
      </c>
      <c r="EP143" s="2"/>
      <c r="EQ143" s="2">
        <v>16</v>
      </c>
      <c r="ER143" s="2">
        <v>0</v>
      </c>
      <c r="ES143" s="2">
        <v>1882.38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f>P143</f>
        <v>1882.38</v>
      </c>
      <c r="FS143" s="2">
        <v>0</v>
      </c>
      <c r="FT143" s="2"/>
      <c r="FU143" s="2"/>
      <c r="FV143" s="2"/>
      <c r="FW143" s="2"/>
      <c r="FX143" s="2">
        <v>90</v>
      </c>
      <c r="FY143" s="2">
        <v>46</v>
      </c>
      <c r="FZ143" s="2"/>
      <c r="GA143" s="2" t="s">
        <v>237</v>
      </c>
      <c r="GB143" s="2"/>
      <c r="GC143" s="2"/>
      <c r="GD143" s="2">
        <v>1</v>
      </c>
      <c r="GE143" s="2"/>
      <c r="GF143" s="2">
        <v>1016437439</v>
      </c>
      <c r="GG143" s="2">
        <v>2</v>
      </c>
      <c r="GH143" s="2">
        <v>4</v>
      </c>
      <c r="GI143" s="2">
        <v>-2</v>
      </c>
      <c r="GJ143" s="2">
        <v>0</v>
      </c>
      <c r="GK143" s="2">
        <v>0</v>
      </c>
      <c r="GL143" s="2">
        <f t="shared" si="155"/>
        <v>0</v>
      </c>
      <c r="GM143" s="2">
        <f t="shared" si="156"/>
        <v>1882.38</v>
      </c>
      <c r="GN143" s="2">
        <f t="shared" si="157"/>
        <v>0</v>
      </c>
      <c r="GO143" s="2">
        <f t="shared" si="158"/>
        <v>0</v>
      </c>
      <c r="GP143" s="2">
        <f t="shared" si="159"/>
        <v>0</v>
      </c>
      <c r="GQ143" s="2"/>
      <c r="GR143" s="2">
        <v>1</v>
      </c>
      <c r="GS143" s="2">
        <v>2</v>
      </c>
      <c r="GT143" s="2">
        <v>0</v>
      </c>
      <c r="GU143" s="2" t="s">
        <v>3</v>
      </c>
      <c r="GV143" s="2">
        <f t="shared" si="160"/>
        <v>0</v>
      </c>
      <c r="GW143" s="2">
        <v>1</v>
      </c>
      <c r="GX143" s="2">
        <f t="shared" si="161"/>
        <v>0</v>
      </c>
      <c r="GY143" s="2"/>
      <c r="GZ143" s="2"/>
      <c r="HA143" s="2">
        <v>0</v>
      </c>
      <c r="HB143" s="2">
        <v>0</v>
      </c>
      <c r="HC143" s="2">
        <f t="shared" si="162"/>
        <v>0</v>
      </c>
      <c r="HD143" s="2"/>
      <c r="HE143" s="2" t="s">
        <v>38</v>
      </c>
      <c r="HF143" s="2" t="s">
        <v>175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5">
      <c r="A144" s="3">
        <v>18</v>
      </c>
      <c r="B144" s="3">
        <v>1</v>
      </c>
      <c r="C144" s="3">
        <v>302</v>
      </c>
      <c r="E144" s="3" t="s">
        <v>234</v>
      </c>
      <c r="F144" s="3" t="s">
        <v>235</v>
      </c>
      <c r="G144" s="3" t="s">
        <v>236</v>
      </c>
      <c r="H144" s="3" t="s">
        <v>171</v>
      </c>
      <c r="I144" s="3">
        <f>I142*J144</f>
        <v>1</v>
      </c>
      <c r="J144" s="3">
        <v>1</v>
      </c>
      <c r="K144" s="3">
        <v>1</v>
      </c>
      <c r="O144" s="3">
        <f t="shared" si="138"/>
        <v>14249.62</v>
      </c>
      <c r="P144" s="3">
        <f t="shared" si="139"/>
        <v>14249.62</v>
      </c>
      <c r="Q144" s="3">
        <f>(ROUND((ROUND(((ET144)*AV144*I144),2)*BB144),2)+ROUND((ROUND(((AE144-(EU144))*AV144*I144),2)*BS144),2))</f>
        <v>0</v>
      </c>
      <c r="R144" s="3">
        <f>(ROUND((ROUND(((EU144)*AV144*I144),2)*BS144),2)+ROUND((ROUND(((AE144-(EU144))*AV144*I144),2)*BS144),2))</f>
        <v>0</v>
      </c>
      <c r="S144" s="3">
        <f t="shared" si="140"/>
        <v>0</v>
      </c>
      <c r="T144" s="3">
        <f t="shared" si="141"/>
        <v>0</v>
      </c>
      <c r="U144" s="3">
        <f t="shared" si="142"/>
        <v>0</v>
      </c>
      <c r="V144" s="3">
        <f t="shared" si="143"/>
        <v>0</v>
      </c>
      <c r="W144" s="3">
        <f t="shared" si="144"/>
        <v>0</v>
      </c>
      <c r="X144" s="3">
        <f>(ROUND((((S144+ROUND((ROUND(((EU144)*AV144*I144),2)*BS144),2))*AT144)/100),2)+ROUND(((ROUND((ROUND(((AE144-(EU144))*AV144*I144),2)*BS144),2)*AT144)/100),2))</f>
        <v>0</v>
      </c>
      <c r="Y144" s="3">
        <f>(ROUND((((S144+ROUND((ROUND(((EU144)*AV144*I144),2)*BS144),2))*AU144)/100),2)+ROUND(((ROUND((ROUND(((AE144-(EU144))*AV144*I144),2)*BS144),2)*AU144)/100),2))</f>
        <v>0</v>
      </c>
      <c r="AA144" s="3">
        <v>55929115</v>
      </c>
      <c r="AB144" s="3">
        <f t="shared" si="145"/>
        <v>1882.38</v>
      </c>
      <c r="AC144" s="3">
        <f>ROUND((ES144),6)</f>
        <v>1882.38</v>
      </c>
      <c r="AD144" s="3">
        <f>ROUND((((ET144)-(EU144))+AE144),6)</f>
        <v>0</v>
      </c>
      <c r="AE144" s="3">
        <f>ROUND((EU144),6)</f>
        <v>0</v>
      </c>
      <c r="AF144" s="3">
        <f>ROUND((EV144),6)</f>
        <v>0</v>
      </c>
      <c r="AG144" s="3">
        <f t="shared" si="146"/>
        <v>0</v>
      </c>
      <c r="AH144" s="3">
        <f>(EW144)</f>
        <v>0</v>
      </c>
      <c r="AI144" s="3">
        <f>(EX144)</f>
        <v>0</v>
      </c>
      <c r="AJ144" s="3">
        <f t="shared" si="147"/>
        <v>0</v>
      </c>
      <c r="AK144" s="3">
        <v>1882.38</v>
      </c>
      <c r="AL144" s="3">
        <v>1882.38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7.57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3</v>
      </c>
      <c r="BJ144" s="3" t="s">
        <v>235</v>
      </c>
      <c r="BM144" s="3">
        <v>400007</v>
      </c>
      <c r="BN144" s="3">
        <v>0</v>
      </c>
      <c r="BO144" s="3" t="s">
        <v>3</v>
      </c>
      <c r="BP144" s="3">
        <v>0</v>
      </c>
      <c r="BQ144" s="3">
        <v>214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90</v>
      </c>
      <c r="CA144" s="3">
        <v>46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3</v>
      </c>
      <c r="CO144" s="3">
        <v>0</v>
      </c>
      <c r="CP144" s="3">
        <f t="shared" si="148"/>
        <v>14249.62</v>
      </c>
      <c r="CQ144" s="3">
        <f t="shared" si="149"/>
        <v>14249.62</v>
      </c>
      <c r="CR144" s="3">
        <f>(ROUND((ROUND(((ET144)*AV144*1),2)*BB144),2)+ROUND((ROUND(((AE144-(EU144))*AV144*1),2)*BS144),2))</f>
        <v>0</v>
      </c>
      <c r="CS144" s="3">
        <f>(ROUND((ROUND(((EU144)*AV144*1),2)*BS144),2)+ROUND((ROUND(((AE144-(EU144))*AV144*1),2)*BS144),2))</f>
        <v>0</v>
      </c>
      <c r="CT144" s="3">
        <f t="shared" si="150"/>
        <v>0</v>
      </c>
      <c r="CU144" s="3">
        <f t="shared" si="151"/>
        <v>0</v>
      </c>
      <c r="CV144" s="3">
        <f t="shared" si="152"/>
        <v>0</v>
      </c>
      <c r="CW144" s="3">
        <f t="shared" si="153"/>
        <v>0</v>
      </c>
      <c r="CX144" s="3">
        <f t="shared" si="154"/>
        <v>0</v>
      </c>
      <c r="CY144" s="3">
        <f>(ROUND((((S144+ROUND((ROUND(((EU144)*AV144*1),2)*BS144),2))*AT144)/100),2)+ROUND(((ROUND((ROUND(((AE144-(EU144))*AV144*1),2)*BS144),2)*AT144)/100),2))</f>
        <v>0</v>
      </c>
      <c r="CZ144" s="3">
        <f>(ROUND((((S144+ROUND((ROUND(((EU144)*AV144*1),2)*BS144),2))*AU144)/100),2)+ROUND(((ROUND((ROUND(((AE144-(EU144))*AV144*1),2)*BS144),2)*AU144)/100),2))</f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1013</v>
      </c>
      <c r="DV144" s="3" t="s">
        <v>171</v>
      </c>
      <c r="DW144" s="3" t="s">
        <v>171</v>
      </c>
      <c r="DX144" s="3">
        <v>1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55393630</v>
      </c>
      <c r="EF144" s="3">
        <v>214</v>
      </c>
      <c r="EG144" s="3" t="s">
        <v>172</v>
      </c>
      <c r="EH144" s="3">
        <v>0</v>
      </c>
      <c r="EI144" s="3" t="s">
        <v>3</v>
      </c>
      <c r="EJ144" s="3">
        <v>3</v>
      </c>
      <c r="EK144" s="3">
        <v>400007</v>
      </c>
      <c r="EL144" s="3" t="s">
        <v>172</v>
      </c>
      <c r="EM144" s="3" t="s">
        <v>173</v>
      </c>
      <c r="EO144" s="3" t="s">
        <v>3</v>
      </c>
      <c r="EQ144" s="3">
        <v>16</v>
      </c>
      <c r="ER144" s="3">
        <v>0</v>
      </c>
      <c r="ES144" s="3">
        <v>1882.38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Z144" s="3">
        <v>5</v>
      </c>
      <c r="FC144" s="3">
        <v>1</v>
      </c>
      <c r="FD144" s="3">
        <v>18</v>
      </c>
      <c r="FF144" s="3">
        <v>16678</v>
      </c>
      <c r="FQ144" s="3">
        <v>0</v>
      </c>
      <c r="FR144" s="3">
        <f>P144</f>
        <v>14249.62</v>
      </c>
      <c r="FS144" s="3">
        <v>0</v>
      </c>
      <c r="FX144" s="3">
        <v>90</v>
      </c>
      <c r="FY144" s="3">
        <v>46</v>
      </c>
      <c r="GA144" s="3" t="s">
        <v>237</v>
      </c>
      <c r="GD144" s="3">
        <v>1</v>
      </c>
      <c r="GF144" s="3">
        <v>1016437439</v>
      </c>
      <c r="GG144" s="3">
        <v>2</v>
      </c>
      <c r="GH144" s="3">
        <v>3</v>
      </c>
      <c r="GI144" s="3">
        <v>5</v>
      </c>
      <c r="GJ144" s="3">
        <v>0</v>
      </c>
      <c r="GK144" s="3">
        <v>0</v>
      </c>
      <c r="GL144" s="3">
        <f t="shared" si="155"/>
        <v>0</v>
      </c>
      <c r="GM144" s="3">
        <f t="shared" si="156"/>
        <v>14249.62</v>
      </c>
      <c r="GN144" s="3">
        <f t="shared" si="157"/>
        <v>0</v>
      </c>
      <c r="GO144" s="3">
        <f t="shared" si="158"/>
        <v>0</v>
      </c>
      <c r="GP144" s="3">
        <f t="shared" si="159"/>
        <v>0</v>
      </c>
      <c r="GR144" s="3">
        <v>1</v>
      </c>
      <c r="GS144" s="3">
        <v>1</v>
      </c>
      <c r="GT144" s="3">
        <v>0</v>
      </c>
      <c r="GU144" s="3" t="s">
        <v>3</v>
      </c>
      <c r="GV144" s="3">
        <f t="shared" si="160"/>
        <v>0</v>
      </c>
      <c r="GW144" s="3">
        <v>1</v>
      </c>
      <c r="GX144" s="3">
        <f t="shared" si="161"/>
        <v>0</v>
      </c>
      <c r="HA144" s="3">
        <v>0</v>
      </c>
      <c r="HB144" s="3">
        <v>0</v>
      </c>
      <c r="HC144" s="3">
        <f t="shared" si="162"/>
        <v>0</v>
      </c>
      <c r="HE144" s="3" t="s">
        <v>38</v>
      </c>
      <c r="HF144" s="3" t="s">
        <v>175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5">
      <c r="A145" s="2">
        <v>17</v>
      </c>
      <c r="B145" s="2">
        <v>1</v>
      </c>
      <c r="C145" s="2">
        <f>ROW(SmtRes!A303)</f>
        <v>303</v>
      </c>
      <c r="D145" s="2">
        <f>ROW(EtalonRes!A371)</f>
        <v>371</v>
      </c>
      <c r="E145" s="2" t="s">
        <v>3</v>
      </c>
      <c r="F145" s="2" t="s">
        <v>238</v>
      </c>
      <c r="G145" s="2" t="s">
        <v>239</v>
      </c>
      <c r="H145" s="2" t="s">
        <v>232</v>
      </c>
      <c r="I145" s="2">
        <v>1</v>
      </c>
      <c r="J145" s="2">
        <v>0</v>
      </c>
      <c r="K145" s="2">
        <v>1</v>
      </c>
      <c r="L145" s="2"/>
      <c r="M145" s="2"/>
      <c r="N145" s="2"/>
      <c r="O145" s="2">
        <f t="shared" si="138"/>
        <v>18.27</v>
      </c>
      <c r="P145" s="2">
        <f t="shared" si="139"/>
        <v>0</v>
      </c>
      <c r="Q145" s="2">
        <f>(ROUND((ROUND((((ET145*1.2))*AV145*I145),2)*BB145),2)+ROUND((ROUND(((AE145-((EU145*1.2)))*AV145*I145),2)*BS145),2))</f>
        <v>0</v>
      </c>
      <c r="R145" s="2">
        <f>(ROUND((ROUND((((EU145*1.2))*AV145*I145),2)*BS145),2)+ROUND((ROUND(((AE145-((EU145*1.2)))*AV145*I145),2)*BS145),2))</f>
        <v>0</v>
      </c>
      <c r="S145" s="2">
        <f t="shared" si="140"/>
        <v>18.27</v>
      </c>
      <c r="T145" s="2">
        <f t="shared" si="141"/>
        <v>0</v>
      </c>
      <c r="U145" s="2">
        <f t="shared" si="142"/>
        <v>1.2564</v>
      </c>
      <c r="V145" s="2">
        <f t="shared" si="143"/>
        <v>0</v>
      </c>
      <c r="W145" s="2">
        <f t="shared" si="144"/>
        <v>0</v>
      </c>
      <c r="X145" s="2">
        <f>(ROUND((((S145+ROUND((ROUND((((EU145*1.2))*AV145*I145),2)*BS145),2))*AT145)/100),2)+ROUND(((ROUND((ROUND(((AE145-((EU145*1.2)))*AV145*I145),2)*BS145),2)*AT145)/100),2))</f>
        <v>16.440000000000001</v>
      </c>
      <c r="Y145" s="2">
        <f>(ROUND((((S145+ROUND((ROUND((((EU145*1.2))*AV145*I145),2)*BS145),2))*AU145)/100),2)+ROUND(((ROUND((ROUND(((AE145-((EU145*1.2)))*AV145*I145),2)*BS145),2)*AU145)/100),2))</f>
        <v>8.4</v>
      </c>
      <c r="Z145" s="2"/>
      <c r="AA145" s="2">
        <v>-1</v>
      </c>
      <c r="AB145" s="2">
        <f t="shared" si="145"/>
        <v>17.448</v>
      </c>
      <c r="AC145" s="2">
        <f>ROUND(((ES145*1)),6)</f>
        <v>0</v>
      </c>
      <c r="AD145" s="2">
        <f>ROUND(((((ET145*1.2))-((EU145*1.2)))+AE145),6)</f>
        <v>0</v>
      </c>
      <c r="AE145" s="2">
        <f t="shared" ref="AE145:AF148" si="177">ROUND(((EU145*1.2)),6)</f>
        <v>0</v>
      </c>
      <c r="AF145" s="2">
        <f t="shared" si="177"/>
        <v>17.448</v>
      </c>
      <c r="AG145" s="2">
        <f t="shared" si="146"/>
        <v>0</v>
      </c>
      <c r="AH145" s="2">
        <f t="shared" ref="AH145:AI148" si="178">((EW145*1.2))</f>
        <v>1.2</v>
      </c>
      <c r="AI145" s="2">
        <f t="shared" si="178"/>
        <v>0</v>
      </c>
      <c r="AJ145" s="2">
        <f t="shared" si="147"/>
        <v>0</v>
      </c>
      <c r="AK145" s="2">
        <v>14.54</v>
      </c>
      <c r="AL145" s="2">
        <v>0</v>
      </c>
      <c r="AM145" s="2">
        <v>0</v>
      </c>
      <c r="AN145" s="2">
        <v>0</v>
      </c>
      <c r="AO145" s="2">
        <v>14.54</v>
      </c>
      <c r="AP145" s="2">
        <v>0</v>
      </c>
      <c r="AQ145" s="2">
        <v>1</v>
      </c>
      <c r="AR145" s="2">
        <v>0</v>
      </c>
      <c r="AS145" s="2">
        <v>0</v>
      </c>
      <c r="AT145" s="2">
        <v>90</v>
      </c>
      <c r="AU145" s="2">
        <v>46</v>
      </c>
      <c r="AV145" s="2">
        <v>1.0469999999999999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0</v>
      </c>
      <c r="BI145" s="2">
        <v>2</v>
      </c>
      <c r="BJ145" s="2" t="s">
        <v>240</v>
      </c>
      <c r="BK145" s="2"/>
      <c r="BL145" s="2"/>
      <c r="BM145" s="2">
        <v>192</v>
      </c>
      <c r="BN145" s="2">
        <v>0</v>
      </c>
      <c r="BO145" s="2" t="s">
        <v>238</v>
      </c>
      <c r="BP145" s="2">
        <v>1</v>
      </c>
      <c r="BQ145" s="2">
        <v>40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90</v>
      </c>
      <c r="CA145" s="2">
        <v>46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1332</v>
      </c>
      <c r="CO145" s="2">
        <v>0</v>
      </c>
      <c r="CP145" s="2">
        <f t="shared" si="148"/>
        <v>18.27</v>
      </c>
      <c r="CQ145" s="2">
        <f t="shared" si="149"/>
        <v>0</v>
      </c>
      <c r="CR145" s="2">
        <f>(ROUND((ROUND((((ET145*1.2))*AV145*1),2)*BB145),2)+ROUND((ROUND(((AE145-((EU145*1.2)))*AV145*1),2)*BS145),2))</f>
        <v>0</v>
      </c>
      <c r="CS145" s="2">
        <f>(ROUND((ROUND((((EU145*1.2))*AV145*1),2)*BS145),2)+ROUND((ROUND(((AE145-((EU145*1.2)))*AV145*1),2)*BS145),2))</f>
        <v>0</v>
      </c>
      <c r="CT145" s="2">
        <f t="shared" si="150"/>
        <v>18.27</v>
      </c>
      <c r="CU145" s="2">
        <f t="shared" si="151"/>
        <v>0</v>
      </c>
      <c r="CV145" s="2">
        <f t="shared" si="152"/>
        <v>1.2564</v>
      </c>
      <c r="CW145" s="2">
        <f t="shared" si="153"/>
        <v>0</v>
      </c>
      <c r="CX145" s="2">
        <f t="shared" si="154"/>
        <v>0</v>
      </c>
      <c r="CY145" s="2">
        <f>(ROUND((((S145+ROUND((ROUND((((EU145*1.2))*AV145*1),2)*BS145),2))*AT145)/100),2)+ROUND(((ROUND((ROUND(((AE145-((EU145*1.2)))*AV145*1),2)*BS145),2)*AT145)/100),2))</f>
        <v>16.440000000000001</v>
      </c>
      <c r="CZ145" s="2">
        <f>(ROUND((((S145+ROUND((ROUND((((EU145*1.2))*AV145*1),2)*BS145),2))*AU145)/100),2)+ROUND(((ROUND((ROUND(((AE145-((EU145*1.2)))*AV145*1),2)*BS145),2)*AU145)/100),2))</f>
        <v>8.4</v>
      </c>
      <c r="DA145" s="2"/>
      <c r="DB145" s="2">
        <v>83</v>
      </c>
      <c r="DC145" s="2" t="s">
        <v>3</v>
      </c>
      <c r="DD145" s="2" t="s">
        <v>66</v>
      </c>
      <c r="DE145" s="2" t="s">
        <v>67</v>
      </c>
      <c r="DF145" s="2" t="s">
        <v>67</v>
      </c>
      <c r="DG145" s="2" t="s">
        <v>67</v>
      </c>
      <c r="DH145" s="2" t="s">
        <v>3</v>
      </c>
      <c r="DI145" s="2" t="s">
        <v>67</v>
      </c>
      <c r="DJ145" s="2" t="s">
        <v>67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232</v>
      </c>
      <c r="DW145" s="2" t="s">
        <v>232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55393832</v>
      </c>
      <c r="EF145" s="2">
        <v>40</v>
      </c>
      <c r="EG145" s="2" t="s">
        <v>30</v>
      </c>
      <c r="EH145" s="2">
        <v>0</v>
      </c>
      <c r="EI145" s="2" t="s">
        <v>3</v>
      </c>
      <c r="EJ145" s="2">
        <v>2</v>
      </c>
      <c r="EK145" s="2">
        <v>192</v>
      </c>
      <c r="EL145" s="2" t="s">
        <v>31</v>
      </c>
      <c r="EM145" s="2" t="s">
        <v>241</v>
      </c>
      <c r="EN145" s="2"/>
      <c r="EO145" s="2" t="s">
        <v>71</v>
      </c>
      <c r="EP145" s="2"/>
      <c r="EQ145" s="2">
        <v>1024</v>
      </c>
      <c r="ER145" s="2">
        <v>14.54</v>
      </c>
      <c r="ES145" s="2">
        <v>0</v>
      </c>
      <c r="ET145" s="2">
        <v>0</v>
      </c>
      <c r="EU145" s="2">
        <v>0</v>
      </c>
      <c r="EV145" s="2">
        <v>14.54</v>
      </c>
      <c r="EW145" s="2">
        <v>1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90</v>
      </c>
      <c r="FY145" s="2">
        <v>46</v>
      </c>
      <c r="FZ145" s="2"/>
      <c r="GA145" s="2" t="s">
        <v>3</v>
      </c>
      <c r="GB145" s="2"/>
      <c r="GC145" s="2"/>
      <c r="GD145" s="2">
        <v>1</v>
      </c>
      <c r="GE145" s="2"/>
      <c r="GF145" s="2">
        <v>388977545</v>
      </c>
      <c r="GG145" s="2">
        <v>2</v>
      </c>
      <c r="GH145" s="2">
        <v>1</v>
      </c>
      <c r="GI145" s="2">
        <v>2</v>
      </c>
      <c r="GJ145" s="2">
        <v>0</v>
      </c>
      <c r="GK145" s="2">
        <v>0</v>
      </c>
      <c r="GL145" s="2">
        <f t="shared" si="155"/>
        <v>0</v>
      </c>
      <c r="GM145" s="2">
        <f t="shared" si="156"/>
        <v>43.11</v>
      </c>
      <c r="GN145" s="2">
        <f t="shared" si="157"/>
        <v>0</v>
      </c>
      <c r="GO145" s="2">
        <f t="shared" si="158"/>
        <v>43.11</v>
      </c>
      <c r="GP145" s="2">
        <f t="shared" si="159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60"/>
        <v>0</v>
      </c>
      <c r="GW145" s="2">
        <v>1</v>
      </c>
      <c r="GX145" s="2">
        <f t="shared" si="161"/>
        <v>0</v>
      </c>
      <c r="GY145" s="2"/>
      <c r="GZ145" s="2"/>
      <c r="HA145" s="2">
        <v>0</v>
      </c>
      <c r="HB145" s="2">
        <v>0</v>
      </c>
      <c r="HC145" s="2">
        <f t="shared" si="162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5">
      <c r="A146" s="3">
        <v>17</v>
      </c>
      <c r="B146" s="3">
        <v>1</v>
      </c>
      <c r="C146" s="3">
        <f>ROW(SmtRes!A304)</f>
        <v>304</v>
      </c>
      <c r="D146" s="3">
        <f>ROW(EtalonRes!A372)</f>
        <v>372</v>
      </c>
      <c r="E146" s="3" t="s">
        <v>3</v>
      </c>
      <c r="F146" s="3" t="s">
        <v>238</v>
      </c>
      <c r="G146" s="3" t="s">
        <v>239</v>
      </c>
      <c r="H146" s="3" t="s">
        <v>232</v>
      </c>
      <c r="I146" s="3">
        <v>1</v>
      </c>
      <c r="J146" s="3">
        <v>0</v>
      </c>
      <c r="K146" s="3">
        <v>1</v>
      </c>
      <c r="O146" s="3">
        <f t="shared" si="138"/>
        <v>1029.51</v>
      </c>
      <c r="P146" s="3">
        <f t="shared" si="139"/>
        <v>0</v>
      </c>
      <c r="Q146" s="3">
        <f>(ROUND((ROUND((((ET146*1.2))*AV146*I146),2)*BB146),2)+ROUND((ROUND(((AE146-((EU146*1.2)))*AV146*I146),2)*BS146),2))</f>
        <v>0</v>
      </c>
      <c r="R146" s="3">
        <f>(ROUND((ROUND((((EU146*1.2))*AV146*I146),2)*BS146),2)+ROUND((ROUND(((AE146-((EU146*1.2)))*AV146*I146),2)*BS146),2))</f>
        <v>0</v>
      </c>
      <c r="S146" s="3">
        <f t="shared" si="140"/>
        <v>1029.51</v>
      </c>
      <c r="T146" s="3">
        <f t="shared" si="141"/>
        <v>0</v>
      </c>
      <c r="U146" s="3">
        <f t="shared" si="142"/>
        <v>1.2564</v>
      </c>
      <c r="V146" s="3">
        <f t="shared" si="143"/>
        <v>0</v>
      </c>
      <c r="W146" s="3">
        <f t="shared" si="144"/>
        <v>0</v>
      </c>
      <c r="X146" s="3">
        <f>(ROUND((((S146+ROUND((ROUND((((EU146*1.2))*AV146*I146),2)*BS146),2))*AT146)/100),2)+ROUND(((ROUND((ROUND(((AE146-((EU146*1.2)))*AV146*I146),2)*BS146),2)*AT146)/100),2))</f>
        <v>926.56</v>
      </c>
      <c r="Y146" s="3">
        <f>(ROUND((((S146+ROUND((ROUND((((EU146*1.2))*AV146*I146),2)*BS146),2))*AU146)/100),2)+ROUND(((ROUND((ROUND(((AE146-((EU146*1.2)))*AV146*I146),2)*BS146),2)*AU146)/100),2))</f>
        <v>473.57</v>
      </c>
      <c r="AA146" s="3">
        <v>-1</v>
      </c>
      <c r="AB146" s="3">
        <f t="shared" si="145"/>
        <v>17.448</v>
      </c>
      <c r="AC146" s="3">
        <f>ROUND(((ES146*1)),6)</f>
        <v>0</v>
      </c>
      <c r="AD146" s="3">
        <f>ROUND(((((ET146*1.2))-((EU146*1.2)))+AE146),6)</f>
        <v>0</v>
      </c>
      <c r="AE146" s="3">
        <f t="shared" si="177"/>
        <v>0</v>
      </c>
      <c r="AF146" s="3">
        <f t="shared" si="177"/>
        <v>17.448</v>
      </c>
      <c r="AG146" s="3">
        <f t="shared" si="146"/>
        <v>0</v>
      </c>
      <c r="AH146" s="3">
        <f t="shared" si="178"/>
        <v>1.2</v>
      </c>
      <c r="AI146" s="3">
        <f t="shared" si="178"/>
        <v>0</v>
      </c>
      <c r="AJ146" s="3">
        <f t="shared" si="147"/>
        <v>0</v>
      </c>
      <c r="AK146" s="3">
        <v>14.54</v>
      </c>
      <c r="AL146" s="3">
        <v>0</v>
      </c>
      <c r="AM146" s="3">
        <v>0</v>
      </c>
      <c r="AN146" s="3">
        <v>0</v>
      </c>
      <c r="AO146" s="3">
        <v>14.54</v>
      </c>
      <c r="AP146" s="3">
        <v>0</v>
      </c>
      <c r="AQ146" s="3">
        <v>1</v>
      </c>
      <c r="AR146" s="3">
        <v>0</v>
      </c>
      <c r="AS146" s="3">
        <v>0</v>
      </c>
      <c r="AT146" s="3">
        <v>90</v>
      </c>
      <c r="AU146" s="3">
        <v>46</v>
      </c>
      <c r="AV146" s="3">
        <v>1.0469999999999999</v>
      </c>
      <c r="AW146" s="3">
        <v>1</v>
      </c>
      <c r="AZ146" s="3">
        <v>1</v>
      </c>
      <c r="BA146" s="3">
        <v>56.35</v>
      </c>
      <c r="BB146" s="3">
        <v>1</v>
      </c>
      <c r="BC146" s="3">
        <v>1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0</v>
      </c>
      <c r="BI146" s="3">
        <v>2</v>
      </c>
      <c r="BJ146" s="3" t="s">
        <v>240</v>
      </c>
      <c r="BM146" s="3">
        <v>192</v>
      </c>
      <c r="BN146" s="3">
        <v>0</v>
      </c>
      <c r="BO146" s="3" t="s">
        <v>238</v>
      </c>
      <c r="BP146" s="3">
        <v>1</v>
      </c>
      <c r="BQ146" s="3">
        <v>40</v>
      </c>
      <c r="BR146" s="3">
        <v>0</v>
      </c>
      <c r="BS146" s="3">
        <v>56.35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90</v>
      </c>
      <c r="CA146" s="3">
        <v>46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1332</v>
      </c>
      <c r="CO146" s="3">
        <v>0</v>
      </c>
      <c r="CP146" s="3">
        <f t="shared" si="148"/>
        <v>1029.51</v>
      </c>
      <c r="CQ146" s="3">
        <f t="shared" si="149"/>
        <v>0</v>
      </c>
      <c r="CR146" s="3">
        <f>(ROUND((ROUND((((ET146*1.2))*AV146*1),2)*BB146),2)+ROUND((ROUND(((AE146-((EU146*1.2)))*AV146*1),2)*BS146),2))</f>
        <v>0</v>
      </c>
      <c r="CS146" s="3">
        <f>(ROUND((ROUND((((EU146*1.2))*AV146*1),2)*BS146),2)+ROUND((ROUND(((AE146-((EU146*1.2)))*AV146*1),2)*BS146),2))</f>
        <v>0</v>
      </c>
      <c r="CT146" s="3">
        <f t="shared" si="150"/>
        <v>1029.51</v>
      </c>
      <c r="CU146" s="3">
        <f t="shared" si="151"/>
        <v>0</v>
      </c>
      <c r="CV146" s="3">
        <f t="shared" si="152"/>
        <v>1.2564</v>
      </c>
      <c r="CW146" s="3">
        <f t="shared" si="153"/>
        <v>0</v>
      </c>
      <c r="CX146" s="3">
        <f t="shared" si="154"/>
        <v>0</v>
      </c>
      <c r="CY146" s="3">
        <f>(ROUND((((S146+ROUND((ROUND((((EU146*1.2))*AV146*1),2)*BS146),2))*AT146)/100),2)+ROUND(((ROUND((ROUND(((AE146-((EU146*1.2)))*AV146*1),2)*BS146),2)*AT146)/100),2))</f>
        <v>926.56</v>
      </c>
      <c r="CZ146" s="3">
        <f>(ROUND((((S146+ROUND((ROUND((((EU146*1.2))*AV146*1),2)*BS146),2))*AU146)/100),2)+ROUND(((ROUND((ROUND(((AE146-((EU146*1.2)))*AV146*1),2)*BS146),2)*AU146)/100),2))</f>
        <v>473.57</v>
      </c>
      <c r="DB146" s="3">
        <v>84</v>
      </c>
      <c r="DC146" s="3" t="s">
        <v>3</v>
      </c>
      <c r="DD146" s="3" t="s">
        <v>66</v>
      </c>
      <c r="DE146" s="3" t="s">
        <v>67</v>
      </c>
      <c r="DF146" s="3" t="s">
        <v>67</v>
      </c>
      <c r="DG146" s="3" t="s">
        <v>67</v>
      </c>
      <c r="DH146" s="3" t="s">
        <v>3</v>
      </c>
      <c r="DI146" s="3" t="s">
        <v>67</v>
      </c>
      <c r="DJ146" s="3" t="s">
        <v>67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232</v>
      </c>
      <c r="DW146" s="3" t="s">
        <v>232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55393832</v>
      </c>
      <c r="EF146" s="3">
        <v>40</v>
      </c>
      <c r="EG146" s="3" t="s">
        <v>30</v>
      </c>
      <c r="EH146" s="3">
        <v>0</v>
      </c>
      <c r="EI146" s="3" t="s">
        <v>3</v>
      </c>
      <c r="EJ146" s="3">
        <v>2</v>
      </c>
      <c r="EK146" s="3">
        <v>192</v>
      </c>
      <c r="EL146" s="3" t="s">
        <v>31</v>
      </c>
      <c r="EM146" s="3" t="s">
        <v>241</v>
      </c>
      <c r="EO146" s="3" t="s">
        <v>71</v>
      </c>
      <c r="EQ146" s="3">
        <v>1024</v>
      </c>
      <c r="ER146" s="3">
        <v>14.54</v>
      </c>
      <c r="ES146" s="3">
        <v>0</v>
      </c>
      <c r="ET146" s="3">
        <v>0</v>
      </c>
      <c r="EU146" s="3">
        <v>0</v>
      </c>
      <c r="EV146" s="3">
        <v>14.54</v>
      </c>
      <c r="EW146" s="3">
        <v>1</v>
      </c>
      <c r="EX146" s="3">
        <v>0</v>
      </c>
      <c r="EY146" s="3">
        <v>0</v>
      </c>
      <c r="FQ146" s="3">
        <v>0</v>
      </c>
      <c r="FR146" s="3">
        <v>0</v>
      </c>
      <c r="FS146" s="3">
        <v>0</v>
      </c>
      <c r="FX146" s="3">
        <v>90</v>
      </c>
      <c r="FY146" s="3">
        <v>46</v>
      </c>
      <c r="GA146" s="3" t="s">
        <v>3</v>
      </c>
      <c r="GD146" s="3">
        <v>1</v>
      </c>
      <c r="GF146" s="3">
        <v>388977545</v>
      </c>
      <c r="GG146" s="3">
        <v>2</v>
      </c>
      <c r="GH146" s="3">
        <v>1</v>
      </c>
      <c r="GI146" s="3">
        <v>2</v>
      </c>
      <c r="GJ146" s="3">
        <v>0</v>
      </c>
      <c r="GK146" s="3">
        <v>0</v>
      </c>
      <c r="GL146" s="3">
        <f t="shared" si="155"/>
        <v>0</v>
      </c>
      <c r="GM146" s="3">
        <f t="shared" si="156"/>
        <v>2429.64</v>
      </c>
      <c r="GN146" s="3">
        <f t="shared" si="157"/>
        <v>0</v>
      </c>
      <c r="GO146" s="3">
        <f t="shared" si="158"/>
        <v>2429.64</v>
      </c>
      <c r="GP146" s="3">
        <f t="shared" si="159"/>
        <v>0</v>
      </c>
      <c r="GR146" s="3">
        <v>0</v>
      </c>
      <c r="GS146" s="3">
        <v>3</v>
      </c>
      <c r="GT146" s="3">
        <v>0</v>
      </c>
      <c r="GU146" s="3" t="s">
        <v>3</v>
      </c>
      <c r="GV146" s="3">
        <f t="shared" si="160"/>
        <v>0</v>
      </c>
      <c r="GW146" s="3">
        <v>1</v>
      </c>
      <c r="GX146" s="3">
        <f t="shared" si="161"/>
        <v>0</v>
      </c>
      <c r="HA146" s="3">
        <v>0</v>
      </c>
      <c r="HB146" s="3">
        <v>0</v>
      </c>
      <c r="HC146" s="3">
        <f t="shared" si="162"/>
        <v>0</v>
      </c>
      <c r="HE146" s="3" t="s">
        <v>3</v>
      </c>
      <c r="HF146" s="3" t="s">
        <v>3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5">
      <c r="A147" s="2">
        <v>17</v>
      </c>
      <c r="B147" s="2">
        <v>1</v>
      </c>
      <c r="C147" s="2">
        <f>ROW(SmtRes!A320)</f>
        <v>320</v>
      </c>
      <c r="D147" s="2">
        <f>ROW(EtalonRes!A389)</f>
        <v>389</v>
      </c>
      <c r="E147" s="2" t="s">
        <v>242</v>
      </c>
      <c r="F147" s="2" t="s">
        <v>243</v>
      </c>
      <c r="G147" s="2" t="s">
        <v>244</v>
      </c>
      <c r="H147" s="2" t="s">
        <v>26</v>
      </c>
      <c r="I147" s="2">
        <v>1</v>
      </c>
      <c r="J147" s="2">
        <v>0</v>
      </c>
      <c r="K147" s="2">
        <v>1</v>
      </c>
      <c r="L147" s="2"/>
      <c r="M147" s="2"/>
      <c r="N147" s="2"/>
      <c r="O147" s="2">
        <f t="shared" si="138"/>
        <v>72.59</v>
      </c>
      <c r="P147" s="2">
        <f t="shared" si="139"/>
        <v>51.03</v>
      </c>
      <c r="Q147" s="2">
        <f>(ROUND((ROUND((((ET147*1.2))*AV147*I147),2)*BB147),2)+ROUND((ROUND(((AE147-((EU147*1.2)))*AV147*I147),2)*BS147),2))</f>
        <v>6.75</v>
      </c>
      <c r="R147" s="2">
        <f>(ROUND((ROUND((((EU147*1.2))*AV147*I147),2)*BS147),2)+ROUND((ROUND(((AE147-((EU147*1.2)))*AV147*I147),2)*BS147),2))</f>
        <v>1.55</v>
      </c>
      <c r="S147" s="2">
        <f t="shared" si="140"/>
        <v>14.81</v>
      </c>
      <c r="T147" s="2">
        <f t="shared" si="141"/>
        <v>0</v>
      </c>
      <c r="U147" s="2">
        <f t="shared" si="142"/>
        <v>1.2940919999999998</v>
      </c>
      <c r="V147" s="2">
        <f t="shared" si="143"/>
        <v>0</v>
      </c>
      <c r="W147" s="2">
        <f t="shared" si="144"/>
        <v>0</v>
      </c>
      <c r="X147" s="2">
        <f>(ROUND((((S147+ROUND((ROUND((((EU147*1.2))*AV147*I147),2)*BS147),2))*AT147)/100),2)+ROUND(((ROUND((ROUND(((AE147-((EU147*1.2)))*AV147*I147),2)*BS147),2)*AT147)/100),2))</f>
        <v>14.72</v>
      </c>
      <c r="Y147" s="2">
        <f>(ROUND((((S147+ROUND((ROUND((((EU147*1.2))*AV147*I147),2)*BS147),2))*AU147)/100),2)+ROUND(((ROUND((ROUND(((AE147-((EU147*1.2)))*AV147*I147),2)*BS147),2)*AU147)/100),2))</f>
        <v>7.53</v>
      </c>
      <c r="Z147" s="2"/>
      <c r="AA147" s="2">
        <v>55929113</v>
      </c>
      <c r="AB147" s="2">
        <f t="shared" si="145"/>
        <v>71.622</v>
      </c>
      <c r="AC147" s="2">
        <f>ROUND(((ES147*1)),6)</f>
        <v>51.03</v>
      </c>
      <c r="AD147" s="2">
        <f>ROUND(((((ET147*1.2))-((EU147*1.2)))+AE147),6)</f>
        <v>6.444</v>
      </c>
      <c r="AE147" s="2">
        <f t="shared" si="177"/>
        <v>1.476</v>
      </c>
      <c r="AF147" s="2">
        <f t="shared" si="177"/>
        <v>14.148</v>
      </c>
      <c r="AG147" s="2">
        <f t="shared" si="146"/>
        <v>0</v>
      </c>
      <c r="AH147" s="2">
        <f t="shared" si="178"/>
        <v>1.236</v>
      </c>
      <c r="AI147" s="2">
        <f t="shared" si="178"/>
        <v>0</v>
      </c>
      <c r="AJ147" s="2">
        <f t="shared" si="147"/>
        <v>0</v>
      </c>
      <c r="AK147" s="2">
        <v>68.19</v>
      </c>
      <c r="AL147" s="2">
        <v>51.03</v>
      </c>
      <c r="AM147" s="2">
        <v>5.37</v>
      </c>
      <c r="AN147" s="2">
        <v>1.23</v>
      </c>
      <c r="AO147" s="2">
        <v>11.79</v>
      </c>
      <c r="AP147" s="2">
        <v>0</v>
      </c>
      <c r="AQ147" s="2">
        <v>1.03</v>
      </c>
      <c r="AR147" s="2">
        <v>0</v>
      </c>
      <c r="AS147" s="2">
        <v>0</v>
      </c>
      <c r="AT147" s="2">
        <v>90</v>
      </c>
      <c r="AU147" s="2">
        <v>46</v>
      </c>
      <c r="AV147" s="2">
        <v>1.0469999999999999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2</v>
      </c>
      <c r="BJ147" s="2" t="s">
        <v>245</v>
      </c>
      <c r="BK147" s="2"/>
      <c r="BL147" s="2"/>
      <c r="BM147" s="2">
        <v>72</v>
      </c>
      <c r="BN147" s="2">
        <v>0</v>
      </c>
      <c r="BO147" s="2" t="s">
        <v>243</v>
      </c>
      <c r="BP147" s="2">
        <v>1</v>
      </c>
      <c r="BQ147" s="2">
        <v>40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90</v>
      </c>
      <c r="CA147" s="2">
        <v>46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1332</v>
      </c>
      <c r="CO147" s="2">
        <v>0</v>
      </c>
      <c r="CP147" s="2">
        <f t="shared" si="148"/>
        <v>72.59</v>
      </c>
      <c r="CQ147" s="2">
        <f t="shared" si="149"/>
        <v>51.03</v>
      </c>
      <c r="CR147" s="2">
        <f>(ROUND((ROUND((((ET147*1.2))*AV147*1),2)*BB147),2)+ROUND((ROUND(((AE147-((EU147*1.2)))*AV147*1),2)*BS147),2))</f>
        <v>6.75</v>
      </c>
      <c r="CS147" s="2">
        <f>(ROUND((ROUND((((EU147*1.2))*AV147*1),2)*BS147),2)+ROUND((ROUND(((AE147-((EU147*1.2)))*AV147*1),2)*BS147),2))</f>
        <v>1.55</v>
      </c>
      <c r="CT147" s="2">
        <f t="shared" si="150"/>
        <v>14.81</v>
      </c>
      <c r="CU147" s="2">
        <f t="shared" si="151"/>
        <v>0</v>
      </c>
      <c r="CV147" s="2">
        <f t="shared" si="152"/>
        <v>1.2940919999999998</v>
      </c>
      <c r="CW147" s="2">
        <f t="shared" si="153"/>
        <v>0</v>
      </c>
      <c r="CX147" s="2">
        <f t="shared" si="154"/>
        <v>0</v>
      </c>
      <c r="CY147" s="2">
        <f>(ROUND((((S147+ROUND((ROUND((((EU147*1.2))*AV147*1),2)*BS147),2))*AT147)/100),2)+ROUND(((ROUND((ROUND(((AE147-((EU147*1.2)))*AV147*1),2)*BS147),2)*AT147)/100),2))</f>
        <v>14.72</v>
      </c>
      <c r="CZ147" s="2">
        <f>(ROUND((((S147+ROUND((ROUND((((EU147*1.2))*AV147*1),2)*BS147),2))*AU147)/100),2)+ROUND(((ROUND((ROUND(((AE147-((EU147*1.2)))*AV147*1),2)*BS147),2)*AU147)/100),2))</f>
        <v>7.53</v>
      </c>
      <c r="DA147" s="2"/>
      <c r="DB147" s="2">
        <v>85</v>
      </c>
      <c r="DC147" s="2" t="s">
        <v>3</v>
      </c>
      <c r="DD147" s="2" t="s">
        <v>66</v>
      </c>
      <c r="DE147" s="2" t="s">
        <v>67</v>
      </c>
      <c r="DF147" s="2" t="s">
        <v>67</v>
      </c>
      <c r="DG147" s="2" t="s">
        <v>67</v>
      </c>
      <c r="DH147" s="2" t="s">
        <v>3</v>
      </c>
      <c r="DI147" s="2" t="s">
        <v>67</v>
      </c>
      <c r="DJ147" s="2" t="s">
        <v>67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26</v>
      </c>
      <c r="DW147" s="2" t="s">
        <v>26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55393704</v>
      </c>
      <c r="EF147" s="2">
        <v>40</v>
      </c>
      <c r="EG147" s="2" t="s">
        <v>30</v>
      </c>
      <c r="EH147" s="2">
        <v>0</v>
      </c>
      <c r="EI147" s="2" t="s">
        <v>3</v>
      </c>
      <c r="EJ147" s="2">
        <v>2</v>
      </c>
      <c r="EK147" s="2">
        <v>72</v>
      </c>
      <c r="EL147" s="2" t="s">
        <v>42</v>
      </c>
      <c r="EM147" s="2" t="s">
        <v>43</v>
      </c>
      <c r="EN147" s="2"/>
      <c r="EO147" s="2" t="s">
        <v>71</v>
      </c>
      <c r="EP147" s="2"/>
      <c r="EQ147" s="2">
        <v>0</v>
      </c>
      <c r="ER147" s="2">
        <v>68.19</v>
      </c>
      <c r="ES147" s="2">
        <v>51.03</v>
      </c>
      <c r="ET147" s="2">
        <v>5.37</v>
      </c>
      <c r="EU147" s="2">
        <v>1.23</v>
      </c>
      <c r="EV147" s="2">
        <v>11.79</v>
      </c>
      <c r="EW147" s="2">
        <v>1.03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90</v>
      </c>
      <c r="FY147" s="2">
        <v>46</v>
      </c>
      <c r="FZ147" s="2"/>
      <c r="GA147" s="2" t="s">
        <v>3</v>
      </c>
      <c r="GB147" s="2"/>
      <c r="GC147" s="2"/>
      <c r="GD147" s="2">
        <v>1</v>
      </c>
      <c r="GE147" s="2"/>
      <c r="GF147" s="2">
        <v>1887679720</v>
      </c>
      <c r="GG147" s="2">
        <v>2</v>
      </c>
      <c r="GH147" s="2">
        <v>1</v>
      </c>
      <c r="GI147" s="2">
        <v>2</v>
      </c>
      <c r="GJ147" s="2">
        <v>0</v>
      </c>
      <c r="GK147" s="2">
        <v>0</v>
      </c>
      <c r="GL147" s="2">
        <f t="shared" si="155"/>
        <v>0</v>
      </c>
      <c r="GM147" s="2">
        <f t="shared" si="156"/>
        <v>94.84</v>
      </c>
      <c r="GN147" s="2">
        <f t="shared" si="157"/>
        <v>0</v>
      </c>
      <c r="GO147" s="2">
        <f t="shared" si="158"/>
        <v>94.84</v>
      </c>
      <c r="GP147" s="2">
        <f t="shared" si="159"/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si="160"/>
        <v>0</v>
      </c>
      <c r="GW147" s="2">
        <v>1</v>
      </c>
      <c r="GX147" s="2">
        <f t="shared" si="161"/>
        <v>0</v>
      </c>
      <c r="GY147" s="2"/>
      <c r="GZ147" s="2"/>
      <c r="HA147" s="2">
        <v>0</v>
      </c>
      <c r="HB147" s="2">
        <v>0</v>
      </c>
      <c r="HC147" s="2">
        <f t="shared" si="162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5">
      <c r="A148" s="3">
        <v>17</v>
      </c>
      <c r="B148" s="3">
        <v>1</v>
      </c>
      <c r="C148" s="3">
        <f>ROW(SmtRes!A336)</f>
        <v>336</v>
      </c>
      <c r="D148" s="3">
        <f>ROW(EtalonRes!A406)</f>
        <v>406</v>
      </c>
      <c r="E148" s="3" t="s">
        <v>242</v>
      </c>
      <c r="F148" s="3" t="s">
        <v>243</v>
      </c>
      <c r="G148" s="3" t="s">
        <v>244</v>
      </c>
      <c r="H148" s="3" t="s">
        <v>26</v>
      </c>
      <c r="I148" s="3">
        <v>1</v>
      </c>
      <c r="J148" s="3">
        <v>0</v>
      </c>
      <c r="K148" s="3">
        <v>1</v>
      </c>
      <c r="O148" s="3">
        <f t="shared" si="138"/>
        <v>1444.01</v>
      </c>
      <c r="P148" s="3">
        <f t="shared" si="139"/>
        <v>456.72</v>
      </c>
      <c r="Q148" s="3">
        <f>(ROUND((ROUND((((ET148*1.2))*AV148*I148),2)*BB148),2)+ROUND((ROUND(((AE148-((EU148*1.2)))*AV148*I148),2)*BS148),2))</f>
        <v>152.75</v>
      </c>
      <c r="R148" s="3">
        <f>(ROUND((ROUND((((EU148*1.2))*AV148*I148),2)*BS148),2)+ROUND((ROUND(((AE148-((EU148*1.2)))*AV148*I148),2)*BS148),2))</f>
        <v>87.34</v>
      </c>
      <c r="S148" s="3">
        <f t="shared" si="140"/>
        <v>834.54</v>
      </c>
      <c r="T148" s="3">
        <f t="shared" si="141"/>
        <v>0</v>
      </c>
      <c r="U148" s="3">
        <f t="shared" si="142"/>
        <v>1.2940919999999998</v>
      </c>
      <c r="V148" s="3">
        <f t="shared" si="143"/>
        <v>0</v>
      </c>
      <c r="W148" s="3">
        <f t="shared" si="144"/>
        <v>0</v>
      </c>
      <c r="X148" s="3">
        <f>(ROUND((((S148+ROUND((ROUND((((EU148*1.2))*AV148*I148),2)*BS148),2))*AT148)/100),2)+ROUND(((ROUND((ROUND(((AE148-((EU148*1.2)))*AV148*I148),2)*BS148),2)*AT148)/100),2))</f>
        <v>829.69</v>
      </c>
      <c r="Y148" s="3">
        <f>(ROUND((((S148+ROUND((ROUND((((EU148*1.2))*AV148*I148),2)*BS148),2))*AU148)/100),2)+ROUND(((ROUND((ROUND(((AE148-((EU148*1.2)))*AV148*I148),2)*BS148),2)*AU148)/100),2))</f>
        <v>424.06</v>
      </c>
      <c r="AA148" s="3">
        <v>55929115</v>
      </c>
      <c r="AB148" s="3">
        <f t="shared" si="145"/>
        <v>71.622</v>
      </c>
      <c r="AC148" s="3">
        <f>ROUND(((ES148*1)),6)</f>
        <v>51.03</v>
      </c>
      <c r="AD148" s="3">
        <f>ROUND(((((ET148*1.2))-((EU148*1.2)))+AE148),6)</f>
        <v>6.444</v>
      </c>
      <c r="AE148" s="3">
        <f t="shared" si="177"/>
        <v>1.476</v>
      </c>
      <c r="AF148" s="3">
        <f t="shared" si="177"/>
        <v>14.148</v>
      </c>
      <c r="AG148" s="3">
        <f t="shared" si="146"/>
        <v>0</v>
      </c>
      <c r="AH148" s="3">
        <f t="shared" si="178"/>
        <v>1.236</v>
      </c>
      <c r="AI148" s="3">
        <f t="shared" si="178"/>
        <v>0</v>
      </c>
      <c r="AJ148" s="3">
        <f t="shared" si="147"/>
        <v>0</v>
      </c>
      <c r="AK148" s="3">
        <v>68.19</v>
      </c>
      <c r="AL148" s="3">
        <v>51.03</v>
      </c>
      <c r="AM148" s="3">
        <v>5.37</v>
      </c>
      <c r="AN148" s="3">
        <v>1.23</v>
      </c>
      <c r="AO148" s="3">
        <v>11.79</v>
      </c>
      <c r="AP148" s="3">
        <v>0</v>
      </c>
      <c r="AQ148" s="3">
        <v>1.03</v>
      </c>
      <c r="AR148" s="3">
        <v>0</v>
      </c>
      <c r="AS148" s="3">
        <v>0</v>
      </c>
      <c r="AT148" s="3">
        <v>90</v>
      </c>
      <c r="AU148" s="3">
        <v>46</v>
      </c>
      <c r="AV148" s="3">
        <v>1.0469999999999999</v>
      </c>
      <c r="AW148" s="3">
        <v>1</v>
      </c>
      <c r="AZ148" s="3">
        <v>1</v>
      </c>
      <c r="BA148" s="3">
        <v>56.35</v>
      </c>
      <c r="BB148" s="3">
        <v>22.63</v>
      </c>
      <c r="BC148" s="3">
        <v>8.9499999999999993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0</v>
      </c>
      <c r="BI148" s="3">
        <v>2</v>
      </c>
      <c r="BJ148" s="3" t="s">
        <v>245</v>
      </c>
      <c r="BM148" s="3">
        <v>72</v>
      </c>
      <c r="BN148" s="3">
        <v>0</v>
      </c>
      <c r="BO148" s="3" t="s">
        <v>243</v>
      </c>
      <c r="BP148" s="3">
        <v>1</v>
      </c>
      <c r="BQ148" s="3">
        <v>40</v>
      </c>
      <c r="BR148" s="3">
        <v>0</v>
      </c>
      <c r="BS148" s="3">
        <v>56.35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90</v>
      </c>
      <c r="CA148" s="3">
        <v>46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1332</v>
      </c>
      <c r="CO148" s="3">
        <v>0</v>
      </c>
      <c r="CP148" s="3">
        <f t="shared" si="148"/>
        <v>1444.01</v>
      </c>
      <c r="CQ148" s="3">
        <f t="shared" si="149"/>
        <v>456.72</v>
      </c>
      <c r="CR148" s="3">
        <f>(ROUND((ROUND((((ET148*1.2))*AV148*1),2)*BB148),2)+ROUND((ROUND(((AE148-((EU148*1.2)))*AV148*1),2)*BS148),2))</f>
        <v>152.75</v>
      </c>
      <c r="CS148" s="3">
        <f>(ROUND((ROUND((((EU148*1.2))*AV148*1),2)*BS148),2)+ROUND((ROUND(((AE148-((EU148*1.2)))*AV148*1),2)*BS148),2))</f>
        <v>87.34</v>
      </c>
      <c r="CT148" s="3">
        <f t="shared" si="150"/>
        <v>834.54</v>
      </c>
      <c r="CU148" s="3">
        <f t="shared" si="151"/>
        <v>0</v>
      </c>
      <c r="CV148" s="3">
        <f t="shared" si="152"/>
        <v>1.2940919999999998</v>
      </c>
      <c r="CW148" s="3">
        <f t="shared" si="153"/>
        <v>0</v>
      </c>
      <c r="CX148" s="3">
        <f t="shared" si="154"/>
        <v>0</v>
      </c>
      <c r="CY148" s="3">
        <f>(ROUND((((S148+ROUND((ROUND((((EU148*1.2))*AV148*1),2)*BS148),2))*AT148)/100),2)+ROUND(((ROUND((ROUND(((AE148-((EU148*1.2)))*AV148*1),2)*BS148),2)*AT148)/100),2))</f>
        <v>829.69</v>
      </c>
      <c r="CZ148" s="3">
        <f>(ROUND((((S148+ROUND((ROUND((((EU148*1.2))*AV148*1),2)*BS148),2))*AU148)/100),2)+ROUND(((ROUND((ROUND(((AE148-((EU148*1.2)))*AV148*1),2)*BS148),2)*AU148)/100),2))</f>
        <v>424.06</v>
      </c>
      <c r="DB148" s="3">
        <v>86</v>
      </c>
      <c r="DC148" s="3" t="s">
        <v>3</v>
      </c>
      <c r="DD148" s="3" t="s">
        <v>66</v>
      </c>
      <c r="DE148" s="3" t="s">
        <v>67</v>
      </c>
      <c r="DF148" s="3" t="s">
        <v>67</v>
      </c>
      <c r="DG148" s="3" t="s">
        <v>67</v>
      </c>
      <c r="DH148" s="3" t="s">
        <v>3</v>
      </c>
      <c r="DI148" s="3" t="s">
        <v>67</v>
      </c>
      <c r="DJ148" s="3" t="s">
        <v>67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26</v>
      </c>
      <c r="DW148" s="3" t="s">
        <v>26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55393704</v>
      </c>
      <c r="EF148" s="3">
        <v>40</v>
      </c>
      <c r="EG148" s="3" t="s">
        <v>30</v>
      </c>
      <c r="EH148" s="3">
        <v>0</v>
      </c>
      <c r="EI148" s="3" t="s">
        <v>3</v>
      </c>
      <c r="EJ148" s="3">
        <v>2</v>
      </c>
      <c r="EK148" s="3">
        <v>72</v>
      </c>
      <c r="EL148" s="3" t="s">
        <v>42</v>
      </c>
      <c r="EM148" s="3" t="s">
        <v>43</v>
      </c>
      <c r="EO148" s="3" t="s">
        <v>71</v>
      </c>
      <c r="EQ148" s="3">
        <v>0</v>
      </c>
      <c r="ER148" s="3">
        <v>68.19</v>
      </c>
      <c r="ES148" s="3">
        <v>51.03</v>
      </c>
      <c r="ET148" s="3">
        <v>5.37</v>
      </c>
      <c r="EU148" s="3">
        <v>1.23</v>
      </c>
      <c r="EV148" s="3">
        <v>11.79</v>
      </c>
      <c r="EW148" s="3">
        <v>1.03</v>
      </c>
      <c r="EX148" s="3">
        <v>0</v>
      </c>
      <c r="EY148" s="3">
        <v>0</v>
      </c>
      <c r="FQ148" s="3">
        <v>0</v>
      </c>
      <c r="FR148" s="3">
        <v>0</v>
      </c>
      <c r="FS148" s="3">
        <v>0</v>
      </c>
      <c r="FX148" s="3">
        <v>90</v>
      </c>
      <c r="FY148" s="3">
        <v>46</v>
      </c>
      <c r="GA148" s="3" t="s">
        <v>3</v>
      </c>
      <c r="GD148" s="3">
        <v>1</v>
      </c>
      <c r="GF148" s="3">
        <v>1887679720</v>
      </c>
      <c r="GG148" s="3">
        <v>2</v>
      </c>
      <c r="GH148" s="3">
        <v>1</v>
      </c>
      <c r="GI148" s="3">
        <v>2</v>
      </c>
      <c r="GJ148" s="3">
        <v>0</v>
      </c>
      <c r="GK148" s="3">
        <v>0</v>
      </c>
      <c r="GL148" s="3">
        <f t="shared" si="155"/>
        <v>0</v>
      </c>
      <c r="GM148" s="3">
        <f t="shared" si="156"/>
        <v>2697.76</v>
      </c>
      <c r="GN148" s="3">
        <f t="shared" si="157"/>
        <v>0</v>
      </c>
      <c r="GO148" s="3">
        <f t="shared" si="158"/>
        <v>2697.76</v>
      </c>
      <c r="GP148" s="3">
        <f t="shared" si="159"/>
        <v>0</v>
      </c>
      <c r="GR148" s="3">
        <v>0</v>
      </c>
      <c r="GS148" s="3">
        <v>3</v>
      </c>
      <c r="GT148" s="3">
        <v>0</v>
      </c>
      <c r="GU148" s="3" t="s">
        <v>3</v>
      </c>
      <c r="GV148" s="3">
        <f t="shared" si="160"/>
        <v>0</v>
      </c>
      <c r="GW148" s="3">
        <v>1</v>
      </c>
      <c r="GX148" s="3">
        <f t="shared" si="161"/>
        <v>0</v>
      </c>
      <c r="HA148" s="3">
        <v>0</v>
      </c>
      <c r="HB148" s="3">
        <v>0</v>
      </c>
      <c r="HC148" s="3">
        <f t="shared" si="162"/>
        <v>0</v>
      </c>
      <c r="HE148" s="3" t="s">
        <v>3</v>
      </c>
      <c r="HF148" s="3" t="s">
        <v>3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5">
      <c r="A149" s="2">
        <v>17</v>
      </c>
      <c r="B149" s="2">
        <v>1</v>
      </c>
      <c r="C149" s="2"/>
      <c r="D149" s="2"/>
      <c r="E149" s="2" t="s">
        <v>246</v>
      </c>
      <c r="F149" s="2" t="s">
        <v>247</v>
      </c>
      <c r="G149" s="2" t="s">
        <v>248</v>
      </c>
      <c r="H149" s="2" t="s">
        <v>171</v>
      </c>
      <c r="I149" s="2">
        <v>1</v>
      </c>
      <c r="J149" s="2">
        <v>0</v>
      </c>
      <c r="K149" s="2">
        <v>1</v>
      </c>
      <c r="L149" s="2"/>
      <c r="M149" s="2"/>
      <c r="N149" s="2"/>
      <c r="O149" s="2">
        <f t="shared" si="138"/>
        <v>791.53</v>
      </c>
      <c r="P149" s="2">
        <f t="shared" si="139"/>
        <v>791.53</v>
      </c>
      <c r="Q149" s="2">
        <f>(ROUND((ROUND(((ET149)*AV149*I149),2)*BB149),2)+ROUND((ROUND(((AE149-(EU149))*AV149*I149),2)*BS149),2))</f>
        <v>0</v>
      </c>
      <c r="R149" s="2">
        <f>(ROUND((ROUND(((EU149)*AV149*I149),2)*BS149),2)+ROUND((ROUND(((AE149-(EU149))*AV149*I149),2)*BS149),2))</f>
        <v>0</v>
      </c>
      <c r="S149" s="2">
        <f t="shared" si="140"/>
        <v>0</v>
      </c>
      <c r="T149" s="2">
        <f t="shared" si="141"/>
        <v>0</v>
      </c>
      <c r="U149" s="2">
        <f t="shared" si="142"/>
        <v>0</v>
      </c>
      <c r="V149" s="2">
        <f t="shared" si="143"/>
        <v>0</v>
      </c>
      <c r="W149" s="2">
        <f t="shared" si="144"/>
        <v>0</v>
      </c>
      <c r="X149" s="2">
        <f>(ROUND((((S149+ROUND((ROUND(((EU149)*AV149*I149),2)*BS149),2))*AT149)/100),2)+ROUND(((ROUND((ROUND(((AE149-(EU149))*AV149*I149),2)*BS149),2)*AT149)/100),2))</f>
        <v>0</v>
      </c>
      <c r="Y149" s="2">
        <f>(ROUND((((S149+ROUND((ROUND(((EU149)*AV149*I149),2)*BS149),2))*AU149)/100),2)+ROUND(((ROUND((ROUND(((AE149-(EU149))*AV149*I149),2)*BS149),2)*AU149)/100),2))</f>
        <v>0</v>
      </c>
      <c r="Z149" s="2"/>
      <c r="AA149" s="2">
        <v>55929113</v>
      </c>
      <c r="AB149" s="2">
        <f t="shared" si="145"/>
        <v>791.53</v>
      </c>
      <c r="AC149" s="2">
        <f>ROUND((ES149),6)</f>
        <v>791.53</v>
      </c>
      <c r="AD149" s="2">
        <f>ROUND((((ET149)-(EU149))+AE149),6)</f>
        <v>0</v>
      </c>
      <c r="AE149" s="2">
        <f>ROUND((EU149),6)</f>
        <v>0</v>
      </c>
      <c r="AF149" s="2">
        <f>ROUND((EV149),6)</f>
        <v>0</v>
      </c>
      <c r="AG149" s="2">
        <f t="shared" si="146"/>
        <v>0</v>
      </c>
      <c r="AH149" s="2">
        <f>(EW149)</f>
        <v>0</v>
      </c>
      <c r="AI149" s="2">
        <f>(EX149)</f>
        <v>0</v>
      </c>
      <c r="AJ149" s="2">
        <f t="shared" si="147"/>
        <v>0</v>
      </c>
      <c r="AK149" s="2">
        <v>791.53</v>
      </c>
      <c r="AL149" s="2">
        <v>791.53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3</v>
      </c>
      <c r="BJ149" s="2" t="s">
        <v>247</v>
      </c>
      <c r="BK149" s="2"/>
      <c r="BL149" s="2"/>
      <c r="BM149" s="2">
        <v>400007</v>
      </c>
      <c r="BN149" s="2">
        <v>0</v>
      </c>
      <c r="BO149" s="2" t="s">
        <v>3</v>
      </c>
      <c r="BP149" s="2">
        <v>0</v>
      </c>
      <c r="BQ149" s="2">
        <v>214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90</v>
      </c>
      <c r="CA149" s="2">
        <v>46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48"/>
        <v>791.53</v>
      </c>
      <c r="CQ149" s="2">
        <f t="shared" si="149"/>
        <v>791.53</v>
      </c>
      <c r="CR149" s="2">
        <f>(ROUND((ROUND(((ET149)*AV149*1),2)*BB149),2)+ROUND((ROUND(((AE149-(EU149))*AV149*1),2)*BS149),2))</f>
        <v>0</v>
      </c>
      <c r="CS149" s="2">
        <f>(ROUND((ROUND(((EU149)*AV149*1),2)*BS149),2)+ROUND((ROUND(((AE149-(EU149))*AV149*1),2)*BS149),2))</f>
        <v>0</v>
      </c>
      <c r="CT149" s="2">
        <f t="shared" si="150"/>
        <v>0</v>
      </c>
      <c r="CU149" s="2">
        <f t="shared" si="151"/>
        <v>0</v>
      </c>
      <c r="CV149" s="2">
        <f t="shared" si="152"/>
        <v>0</v>
      </c>
      <c r="CW149" s="2">
        <f t="shared" si="153"/>
        <v>0</v>
      </c>
      <c r="CX149" s="2">
        <f t="shared" si="154"/>
        <v>0</v>
      </c>
      <c r="CY149" s="2">
        <f>(ROUND((((S149+ROUND((ROUND(((EU149)*AV149*1),2)*BS149),2))*AT149)/100),2)+ROUND(((ROUND((ROUND(((AE149-(EU149))*AV149*1),2)*BS149),2)*AT149)/100),2))</f>
        <v>0</v>
      </c>
      <c r="CZ149" s="2">
        <f>(ROUND((((S149+ROUND((ROUND(((EU149)*AV149*1),2)*BS149),2))*AU149)/100),2)+ROUND(((ROUND((ROUND(((AE149-(EU149))*AV149*1),2)*BS149),2)*AU149)/100),2))</f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171</v>
      </c>
      <c r="DW149" s="2" t="s">
        <v>171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55393630</v>
      </c>
      <c r="EF149" s="2">
        <v>214</v>
      </c>
      <c r="EG149" s="2" t="s">
        <v>172</v>
      </c>
      <c r="EH149" s="2">
        <v>0</v>
      </c>
      <c r="EI149" s="2" t="s">
        <v>3</v>
      </c>
      <c r="EJ149" s="2">
        <v>3</v>
      </c>
      <c r="EK149" s="2">
        <v>400007</v>
      </c>
      <c r="EL149" s="2" t="s">
        <v>172</v>
      </c>
      <c r="EM149" s="2" t="s">
        <v>173</v>
      </c>
      <c r="EN149" s="2"/>
      <c r="EO149" s="2" t="s">
        <v>3</v>
      </c>
      <c r="EP149" s="2"/>
      <c r="EQ149" s="2">
        <v>16</v>
      </c>
      <c r="ER149" s="2">
        <v>0</v>
      </c>
      <c r="ES149" s="2">
        <v>791.53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f>P149</f>
        <v>791.53</v>
      </c>
      <c r="FS149" s="2">
        <v>0</v>
      </c>
      <c r="FT149" s="2"/>
      <c r="FU149" s="2"/>
      <c r="FV149" s="2"/>
      <c r="FW149" s="2"/>
      <c r="FX149" s="2">
        <v>90</v>
      </c>
      <c r="FY149" s="2">
        <v>46</v>
      </c>
      <c r="FZ149" s="2"/>
      <c r="GA149" s="2" t="s">
        <v>249</v>
      </c>
      <c r="GB149" s="2"/>
      <c r="GC149" s="2"/>
      <c r="GD149" s="2">
        <v>1</v>
      </c>
      <c r="GE149" s="2"/>
      <c r="GF149" s="2">
        <v>1876960146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155"/>
        <v>0</v>
      </c>
      <c r="GM149" s="2">
        <f t="shared" si="156"/>
        <v>791.53</v>
      </c>
      <c r="GN149" s="2">
        <f t="shared" si="157"/>
        <v>0</v>
      </c>
      <c r="GO149" s="2">
        <f t="shared" si="158"/>
        <v>0</v>
      </c>
      <c r="GP149" s="2">
        <f t="shared" si="159"/>
        <v>0</v>
      </c>
      <c r="GQ149" s="2"/>
      <c r="GR149" s="2">
        <v>1</v>
      </c>
      <c r="GS149" s="2">
        <v>2</v>
      </c>
      <c r="GT149" s="2">
        <v>0</v>
      </c>
      <c r="GU149" s="2" t="s">
        <v>3</v>
      </c>
      <c r="GV149" s="2">
        <f t="shared" si="160"/>
        <v>0</v>
      </c>
      <c r="GW149" s="2">
        <v>1</v>
      </c>
      <c r="GX149" s="2">
        <f t="shared" si="161"/>
        <v>0</v>
      </c>
      <c r="GY149" s="2"/>
      <c r="GZ149" s="2"/>
      <c r="HA149" s="2">
        <v>0</v>
      </c>
      <c r="HB149" s="2">
        <v>0</v>
      </c>
      <c r="HC149" s="2">
        <f t="shared" si="162"/>
        <v>0</v>
      </c>
      <c r="HD149" s="2"/>
      <c r="HE149" s="2" t="s">
        <v>38</v>
      </c>
      <c r="HF149" s="2" t="s">
        <v>175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5">
      <c r="A150" s="3">
        <v>17</v>
      </c>
      <c r="B150" s="3">
        <v>1</v>
      </c>
      <c r="E150" s="3" t="s">
        <v>246</v>
      </c>
      <c r="F150" s="3" t="s">
        <v>247</v>
      </c>
      <c r="G150" s="3" t="s">
        <v>248</v>
      </c>
      <c r="H150" s="3" t="s">
        <v>171</v>
      </c>
      <c r="I150" s="3">
        <v>1</v>
      </c>
      <c r="J150" s="3">
        <v>0</v>
      </c>
      <c r="K150" s="3">
        <v>1</v>
      </c>
      <c r="O150" s="3">
        <f t="shared" si="138"/>
        <v>5991.88</v>
      </c>
      <c r="P150" s="3">
        <f t="shared" si="139"/>
        <v>5991.88</v>
      </c>
      <c r="Q150" s="3">
        <f>(ROUND((ROUND(((ET150)*AV150*I150),2)*BB150),2)+ROUND((ROUND(((AE150-(EU150))*AV150*I150),2)*BS150),2))</f>
        <v>0</v>
      </c>
      <c r="R150" s="3">
        <f>(ROUND((ROUND(((EU150)*AV150*I150),2)*BS150),2)+ROUND((ROUND(((AE150-(EU150))*AV150*I150),2)*BS150),2))</f>
        <v>0</v>
      </c>
      <c r="S150" s="3">
        <f t="shared" si="140"/>
        <v>0</v>
      </c>
      <c r="T150" s="3">
        <f t="shared" si="141"/>
        <v>0</v>
      </c>
      <c r="U150" s="3">
        <f t="shared" si="142"/>
        <v>0</v>
      </c>
      <c r="V150" s="3">
        <f t="shared" si="143"/>
        <v>0</v>
      </c>
      <c r="W150" s="3">
        <f t="shared" si="144"/>
        <v>0</v>
      </c>
      <c r="X150" s="3">
        <f>(ROUND((((S150+ROUND((ROUND(((EU150)*AV150*I150),2)*BS150),2))*AT150)/100),2)+ROUND(((ROUND((ROUND(((AE150-(EU150))*AV150*I150),2)*BS150),2)*AT150)/100),2))</f>
        <v>0</v>
      </c>
      <c r="Y150" s="3">
        <f>(ROUND((((S150+ROUND((ROUND(((EU150)*AV150*I150),2)*BS150),2))*AU150)/100),2)+ROUND(((ROUND((ROUND(((AE150-(EU150))*AV150*I150),2)*BS150),2)*AU150)/100),2))</f>
        <v>0</v>
      </c>
      <c r="AA150" s="3">
        <v>55929115</v>
      </c>
      <c r="AB150" s="3">
        <f t="shared" si="145"/>
        <v>791.53</v>
      </c>
      <c r="AC150" s="3">
        <f>ROUND((ES150),6)</f>
        <v>791.53</v>
      </c>
      <c r="AD150" s="3">
        <f>ROUND((((ET150)-(EU150))+AE150),6)</f>
        <v>0</v>
      </c>
      <c r="AE150" s="3">
        <f>ROUND((EU150),6)</f>
        <v>0</v>
      </c>
      <c r="AF150" s="3">
        <f>ROUND((EV150),6)</f>
        <v>0</v>
      </c>
      <c r="AG150" s="3">
        <f t="shared" si="146"/>
        <v>0</v>
      </c>
      <c r="AH150" s="3">
        <f>(EW150)</f>
        <v>0</v>
      </c>
      <c r="AI150" s="3">
        <f>(EX150)</f>
        <v>0</v>
      </c>
      <c r="AJ150" s="3">
        <f t="shared" si="147"/>
        <v>0</v>
      </c>
      <c r="AK150" s="3">
        <v>791.53</v>
      </c>
      <c r="AL150" s="3">
        <v>791.53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1</v>
      </c>
      <c r="AW150" s="3">
        <v>1</v>
      </c>
      <c r="AZ150" s="3">
        <v>1</v>
      </c>
      <c r="BA150" s="3">
        <v>1</v>
      </c>
      <c r="BB150" s="3">
        <v>1</v>
      </c>
      <c r="BC150" s="3">
        <v>7.57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3</v>
      </c>
      <c r="BI150" s="3">
        <v>3</v>
      </c>
      <c r="BJ150" s="3" t="s">
        <v>247</v>
      </c>
      <c r="BM150" s="3">
        <v>400007</v>
      </c>
      <c r="BN150" s="3">
        <v>0</v>
      </c>
      <c r="BO150" s="3" t="s">
        <v>3</v>
      </c>
      <c r="BP150" s="3">
        <v>0</v>
      </c>
      <c r="BQ150" s="3">
        <v>214</v>
      </c>
      <c r="BR150" s="3">
        <v>0</v>
      </c>
      <c r="BS150" s="3">
        <v>1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90</v>
      </c>
      <c r="CA150" s="3">
        <v>46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3</v>
      </c>
      <c r="CO150" s="3">
        <v>0</v>
      </c>
      <c r="CP150" s="3">
        <f t="shared" si="148"/>
        <v>5991.88</v>
      </c>
      <c r="CQ150" s="3">
        <f t="shared" si="149"/>
        <v>5991.88</v>
      </c>
      <c r="CR150" s="3">
        <f>(ROUND((ROUND(((ET150)*AV150*1),2)*BB150),2)+ROUND((ROUND(((AE150-(EU150))*AV150*1),2)*BS150),2))</f>
        <v>0</v>
      </c>
      <c r="CS150" s="3">
        <f>(ROUND((ROUND(((EU150)*AV150*1),2)*BS150),2)+ROUND((ROUND(((AE150-(EU150))*AV150*1),2)*BS150),2))</f>
        <v>0</v>
      </c>
      <c r="CT150" s="3">
        <f t="shared" si="150"/>
        <v>0</v>
      </c>
      <c r="CU150" s="3">
        <f t="shared" si="151"/>
        <v>0</v>
      </c>
      <c r="CV150" s="3">
        <f t="shared" si="152"/>
        <v>0</v>
      </c>
      <c r="CW150" s="3">
        <f t="shared" si="153"/>
        <v>0</v>
      </c>
      <c r="CX150" s="3">
        <f t="shared" si="154"/>
        <v>0</v>
      </c>
      <c r="CY150" s="3">
        <f>(ROUND((((S150+ROUND((ROUND(((EU150)*AV150*1),2)*BS150),2))*AT150)/100),2)+ROUND(((ROUND((ROUND(((AE150-(EU150))*AV150*1),2)*BS150),2)*AT150)/100),2))</f>
        <v>0</v>
      </c>
      <c r="CZ150" s="3">
        <f>(ROUND((((S150+ROUND((ROUND(((EU150)*AV150*1),2)*BS150),2))*AU150)/100),2)+ROUND(((ROUND((ROUND(((AE150-(EU150))*AV150*1),2)*BS150),2)*AU150)/100),2))</f>
        <v>0</v>
      </c>
      <c r="DC150" s="3" t="s">
        <v>3</v>
      </c>
      <c r="DD150" s="3" t="s">
        <v>3</v>
      </c>
      <c r="DE150" s="3" t="s">
        <v>3</v>
      </c>
      <c r="DF150" s="3" t="s">
        <v>3</v>
      </c>
      <c r="DG150" s="3" t="s">
        <v>3</v>
      </c>
      <c r="DH150" s="3" t="s">
        <v>3</v>
      </c>
      <c r="DI150" s="3" t="s">
        <v>3</v>
      </c>
      <c r="DJ150" s="3" t="s">
        <v>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171</v>
      </c>
      <c r="DW150" s="3" t="s">
        <v>171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55393630</v>
      </c>
      <c r="EF150" s="3">
        <v>214</v>
      </c>
      <c r="EG150" s="3" t="s">
        <v>172</v>
      </c>
      <c r="EH150" s="3">
        <v>0</v>
      </c>
      <c r="EI150" s="3" t="s">
        <v>3</v>
      </c>
      <c r="EJ150" s="3">
        <v>3</v>
      </c>
      <c r="EK150" s="3">
        <v>400007</v>
      </c>
      <c r="EL150" s="3" t="s">
        <v>172</v>
      </c>
      <c r="EM150" s="3" t="s">
        <v>173</v>
      </c>
      <c r="EO150" s="3" t="s">
        <v>3</v>
      </c>
      <c r="EQ150" s="3">
        <v>16</v>
      </c>
      <c r="ER150" s="3">
        <v>0</v>
      </c>
      <c r="ES150" s="3">
        <v>791.53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5</v>
      </c>
      <c r="FC150" s="3">
        <v>1</v>
      </c>
      <c r="FD150" s="3">
        <v>18</v>
      </c>
      <c r="FF150" s="3">
        <v>7013</v>
      </c>
      <c r="FQ150" s="3">
        <v>0</v>
      </c>
      <c r="FR150" s="3">
        <f>P150</f>
        <v>5991.88</v>
      </c>
      <c r="FS150" s="3">
        <v>0</v>
      </c>
      <c r="FX150" s="3">
        <v>90</v>
      </c>
      <c r="FY150" s="3">
        <v>46</v>
      </c>
      <c r="GA150" s="3" t="s">
        <v>249</v>
      </c>
      <c r="GD150" s="3">
        <v>1</v>
      </c>
      <c r="GF150" s="3">
        <v>1876960146</v>
      </c>
      <c r="GG150" s="3">
        <v>2</v>
      </c>
      <c r="GH150" s="3">
        <v>3</v>
      </c>
      <c r="GI150" s="3">
        <v>5</v>
      </c>
      <c r="GJ150" s="3">
        <v>0</v>
      </c>
      <c r="GK150" s="3">
        <v>0</v>
      </c>
      <c r="GL150" s="3">
        <f t="shared" si="155"/>
        <v>0</v>
      </c>
      <c r="GM150" s="3">
        <f t="shared" si="156"/>
        <v>5991.88</v>
      </c>
      <c r="GN150" s="3">
        <f t="shared" si="157"/>
        <v>0</v>
      </c>
      <c r="GO150" s="3">
        <f t="shared" si="158"/>
        <v>0</v>
      </c>
      <c r="GP150" s="3">
        <f t="shared" si="159"/>
        <v>0</v>
      </c>
      <c r="GR150" s="3">
        <v>1</v>
      </c>
      <c r="GS150" s="3">
        <v>1</v>
      </c>
      <c r="GT150" s="3">
        <v>0</v>
      </c>
      <c r="GU150" s="3" t="s">
        <v>3</v>
      </c>
      <c r="GV150" s="3">
        <f t="shared" si="160"/>
        <v>0</v>
      </c>
      <c r="GW150" s="3">
        <v>1</v>
      </c>
      <c r="GX150" s="3">
        <f t="shared" si="161"/>
        <v>0</v>
      </c>
      <c r="HA150" s="3">
        <v>0</v>
      </c>
      <c r="HB150" s="3">
        <v>0</v>
      </c>
      <c r="HC150" s="3">
        <f t="shared" si="162"/>
        <v>0</v>
      </c>
      <c r="HE150" s="3" t="s">
        <v>38</v>
      </c>
      <c r="HF150" s="3" t="s">
        <v>175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5">
      <c r="A151" s="2">
        <v>17</v>
      </c>
      <c r="B151" s="2">
        <v>1</v>
      </c>
      <c r="C151" s="2">
        <f>ROW(SmtRes!A339)</f>
        <v>339</v>
      </c>
      <c r="D151" s="2">
        <f>ROW(EtalonRes!A409)</f>
        <v>409</v>
      </c>
      <c r="E151" s="2" t="s">
        <v>3</v>
      </c>
      <c r="F151" s="2" t="s">
        <v>39</v>
      </c>
      <c r="G151" s="2" t="s">
        <v>181</v>
      </c>
      <c r="H151" s="2" t="s">
        <v>26</v>
      </c>
      <c r="I151" s="2">
        <v>1</v>
      </c>
      <c r="J151" s="2">
        <v>0</v>
      </c>
      <c r="K151" s="2">
        <v>1</v>
      </c>
      <c r="L151" s="2"/>
      <c r="M151" s="2"/>
      <c r="N151" s="2"/>
      <c r="O151" s="2">
        <f t="shared" si="138"/>
        <v>15.27</v>
      </c>
      <c r="P151" s="2">
        <f t="shared" si="139"/>
        <v>0</v>
      </c>
      <c r="Q151" s="2">
        <f>(ROUND((ROUND((((ET151*1.2))*AV151*I151),2)*BB151),2)+ROUND((ROUND(((AE151-((EU151*1.2)))*AV151*I151),2)*BS151),2))</f>
        <v>0.63</v>
      </c>
      <c r="R151" s="2">
        <f>(ROUND((ROUND((((EU151*1.2))*AV151*I151),2)*BS151),2)+ROUND((ROUND(((AE151-((EU151*1.2)))*AV151*I151),2)*BS151),2))</f>
        <v>0.1</v>
      </c>
      <c r="S151" s="2">
        <f t="shared" si="140"/>
        <v>14.64</v>
      </c>
      <c r="T151" s="2">
        <f t="shared" si="141"/>
        <v>0</v>
      </c>
      <c r="U151" s="2">
        <f t="shared" si="142"/>
        <v>1.2940919999999998</v>
      </c>
      <c r="V151" s="2">
        <f t="shared" si="143"/>
        <v>0</v>
      </c>
      <c r="W151" s="2">
        <f t="shared" si="144"/>
        <v>0</v>
      </c>
      <c r="X151" s="2">
        <f>(ROUND((((S151+ROUND((ROUND((((EU151*1.2))*AV151*I151),2)*BS151),2))*AT151)/100),2)+ROUND(((ROUND((ROUND(((AE151-((EU151*1.2)))*AV151*I151),2)*BS151),2)*AT151)/100),2))</f>
        <v>13.27</v>
      </c>
      <c r="Y151" s="2">
        <f>(ROUND((((S151+ROUND((ROUND((((EU151*1.2))*AV151*I151),2)*BS151),2))*AU151)/100),2)+ROUND(((ROUND((ROUND(((AE151-((EU151*1.2)))*AV151*I151),2)*BS151),2)*AU151)/100),2))</f>
        <v>6.78</v>
      </c>
      <c r="Z151" s="2"/>
      <c r="AA151" s="2">
        <v>-1</v>
      </c>
      <c r="AB151" s="2">
        <f t="shared" si="145"/>
        <v>14.58</v>
      </c>
      <c r="AC151" s="2">
        <f>ROUND(((ES151*1)),6)</f>
        <v>0</v>
      </c>
      <c r="AD151" s="2">
        <f>ROUND(((((ET151*1.2))-((EU151*1.2)))+AE151),6)</f>
        <v>0.6</v>
      </c>
      <c r="AE151" s="2">
        <f>ROUND(((EU151*1.2)),6)</f>
        <v>9.6000000000000002E-2</v>
      </c>
      <c r="AF151" s="2">
        <f>ROUND(((EV151*1.2)),6)</f>
        <v>13.98</v>
      </c>
      <c r="AG151" s="2">
        <f t="shared" si="146"/>
        <v>0</v>
      </c>
      <c r="AH151" s="2">
        <f>((EW151*1.2))</f>
        <v>1.236</v>
      </c>
      <c r="AI151" s="2">
        <f>((EX151*1.2))</f>
        <v>0</v>
      </c>
      <c r="AJ151" s="2">
        <f t="shared" si="147"/>
        <v>0</v>
      </c>
      <c r="AK151" s="2">
        <v>12.15</v>
      </c>
      <c r="AL151" s="2">
        <v>0</v>
      </c>
      <c r="AM151" s="2">
        <v>0.5</v>
      </c>
      <c r="AN151" s="2">
        <v>0.08</v>
      </c>
      <c r="AO151" s="2">
        <v>11.65</v>
      </c>
      <c r="AP151" s="2">
        <v>0</v>
      </c>
      <c r="AQ151" s="2">
        <v>1.03</v>
      </c>
      <c r="AR151" s="2">
        <v>0</v>
      </c>
      <c r="AS151" s="2">
        <v>0</v>
      </c>
      <c r="AT151" s="2">
        <v>90</v>
      </c>
      <c r="AU151" s="2">
        <v>46</v>
      </c>
      <c r="AV151" s="2">
        <v>1.0469999999999999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2</v>
      </c>
      <c r="BJ151" s="2" t="s">
        <v>41</v>
      </c>
      <c r="BK151" s="2"/>
      <c r="BL151" s="2"/>
      <c r="BM151" s="2">
        <v>72</v>
      </c>
      <c r="BN151" s="2">
        <v>0</v>
      </c>
      <c r="BO151" s="2" t="s">
        <v>39</v>
      </c>
      <c r="BP151" s="2">
        <v>1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90</v>
      </c>
      <c r="CA151" s="2">
        <v>46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1332</v>
      </c>
      <c r="CO151" s="2">
        <v>0</v>
      </c>
      <c r="CP151" s="2">
        <f t="shared" si="148"/>
        <v>15.270000000000001</v>
      </c>
      <c r="CQ151" s="2">
        <f t="shared" si="149"/>
        <v>0</v>
      </c>
      <c r="CR151" s="2">
        <f>(ROUND((ROUND((((ET151*1.2))*AV151*1),2)*BB151),2)+ROUND((ROUND(((AE151-((EU151*1.2)))*AV151*1),2)*BS151),2))</f>
        <v>0.63</v>
      </c>
      <c r="CS151" s="2">
        <f>(ROUND((ROUND((((EU151*1.2))*AV151*1),2)*BS151),2)+ROUND((ROUND(((AE151-((EU151*1.2)))*AV151*1),2)*BS151),2))</f>
        <v>0.1</v>
      </c>
      <c r="CT151" s="2">
        <f t="shared" si="150"/>
        <v>14.64</v>
      </c>
      <c r="CU151" s="2">
        <f t="shared" si="151"/>
        <v>0</v>
      </c>
      <c r="CV151" s="2">
        <f t="shared" si="152"/>
        <v>1.2940919999999998</v>
      </c>
      <c r="CW151" s="2">
        <f t="shared" si="153"/>
        <v>0</v>
      </c>
      <c r="CX151" s="2">
        <f t="shared" si="154"/>
        <v>0</v>
      </c>
      <c r="CY151" s="2">
        <f>(ROUND((((S151+ROUND((ROUND((((EU151*1.2))*AV151*1),2)*BS151),2))*AT151)/100),2)+ROUND(((ROUND((ROUND(((AE151-((EU151*1.2)))*AV151*1),2)*BS151),2)*AT151)/100),2))</f>
        <v>13.27</v>
      </c>
      <c r="CZ151" s="2">
        <f>(ROUND((((S151+ROUND((ROUND((((EU151*1.2))*AV151*1),2)*BS151),2))*AU151)/100),2)+ROUND(((ROUND((ROUND(((AE151-((EU151*1.2)))*AV151*1),2)*BS151),2)*AU151)/100),2))</f>
        <v>6.78</v>
      </c>
      <c r="DA151" s="2"/>
      <c r="DB151" s="2">
        <v>87</v>
      </c>
      <c r="DC151" s="2" t="s">
        <v>3</v>
      </c>
      <c r="DD151" s="2" t="s">
        <v>66</v>
      </c>
      <c r="DE151" s="2" t="s">
        <v>67</v>
      </c>
      <c r="DF151" s="2" t="s">
        <v>67</v>
      </c>
      <c r="DG151" s="2" t="s">
        <v>67</v>
      </c>
      <c r="DH151" s="2" t="s">
        <v>3</v>
      </c>
      <c r="DI151" s="2" t="s">
        <v>67</v>
      </c>
      <c r="DJ151" s="2" t="s">
        <v>67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26</v>
      </c>
      <c r="DW151" s="2" t="s">
        <v>26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55393704</v>
      </c>
      <c r="EF151" s="2">
        <v>40</v>
      </c>
      <c r="EG151" s="2" t="s">
        <v>30</v>
      </c>
      <c r="EH151" s="2">
        <v>0</v>
      </c>
      <c r="EI151" s="2" t="s">
        <v>3</v>
      </c>
      <c r="EJ151" s="2">
        <v>2</v>
      </c>
      <c r="EK151" s="2">
        <v>72</v>
      </c>
      <c r="EL151" s="2" t="s">
        <v>42</v>
      </c>
      <c r="EM151" s="2" t="s">
        <v>43</v>
      </c>
      <c r="EN151" s="2"/>
      <c r="EO151" s="2" t="s">
        <v>71</v>
      </c>
      <c r="EP151" s="2"/>
      <c r="EQ151" s="2">
        <v>1024</v>
      </c>
      <c r="ER151" s="2">
        <v>12.15</v>
      </c>
      <c r="ES151" s="2">
        <v>0</v>
      </c>
      <c r="ET151" s="2">
        <v>0.5</v>
      </c>
      <c r="EU151" s="2">
        <v>0.08</v>
      </c>
      <c r="EV151" s="2">
        <v>11.65</v>
      </c>
      <c r="EW151" s="2">
        <v>1.03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90</v>
      </c>
      <c r="FY151" s="2">
        <v>46</v>
      </c>
      <c r="FZ151" s="2"/>
      <c r="GA151" s="2" t="s">
        <v>3</v>
      </c>
      <c r="GB151" s="2"/>
      <c r="GC151" s="2"/>
      <c r="GD151" s="2">
        <v>1</v>
      </c>
      <c r="GE151" s="2"/>
      <c r="GF151" s="2">
        <v>-920792427</v>
      </c>
      <c r="GG151" s="2">
        <v>2</v>
      </c>
      <c r="GH151" s="2">
        <v>1</v>
      </c>
      <c r="GI151" s="2">
        <v>2</v>
      </c>
      <c r="GJ151" s="2">
        <v>0</v>
      </c>
      <c r="GK151" s="2">
        <v>0</v>
      </c>
      <c r="GL151" s="2">
        <f t="shared" si="155"/>
        <v>0</v>
      </c>
      <c r="GM151" s="2">
        <f t="shared" si="156"/>
        <v>35.32</v>
      </c>
      <c r="GN151" s="2">
        <f t="shared" si="157"/>
        <v>0</v>
      </c>
      <c r="GO151" s="2">
        <f t="shared" si="158"/>
        <v>35.32</v>
      </c>
      <c r="GP151" s="2">
        <f t="shared" si="159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60"/>
        <v>0</v>
      </c>
      <c r="GW151" s="2">
        <v>1</v>
      </c>
      <c r="GX151" s="2">
        <f t="shared" si="161"/>
        <v>0</v>
      </c>
      <c r="GY151" s="2"/>
      <c r="GZ151" s="2"/>
      <c r="HA151" s="2">
        <v>0</v>
      </c>
      <c r="HB151" s="2">
        <v>0</v>
      </c>
      <c r="HC151" s="2">
        <f t="shared" si="162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5">
      <c r="A152" s="3">
        <v>17</v>
      </c>
      <c r="B152" s="3">
        <v>1</v>
      </c>
      <c r="C152" s="3">
        <f>ROW(SmtRes!A342)</f>
        <v>342</v>
      </c>
      <c r="D152" s="3">
        <f>ROW(EtalonRes!A412)</f>
        <v>412</v>
      </c>
      <c r="E152" s="3" t="s">
        <v>3</v>
      </c>
      <c r="F152" s="3" t="s">
        <v>39</v>
      </c>
      <c r="G152" s="3" t="s">
        <v>181</v>
      </c>
      <c r="H152" s="3" t="s">
        <v>26</v>
      </c>
      <c r="I152" s="3">
        <v>1</v>
      </c>
      <c r="J152" s="3">
        <v>0</v>
      </c>
      <c r="K152" s="3">
        <v>1</v>
      </c>
      <c r="O152" s="3">
        <f t="shared" si="138"/>
        <v>835.68</v>
      </c>
      <c r="P152" s="3">
        <f t="shared" si="139"/>
        <v>0</v>
      </c>
      <c r="Q152" s="3">
        <f>(ROUND((ROUND((((ET152*1.2))*AV152*I152),2)*BB152),2)+ROUND((ROUND(((AE152-((EU152*1.2)))*AV152*I152),2)*BS152),2))</f>
        <v>10.72</v>
      </c>
      <c r="R152" s="3">
        <f>(ROUND((ROUND((((EU152*1.2))*AV152*I152),2)*BS152),2)+ROUND((ROUND(((AE152-((EU152*1.2)))*AV152*I152),2)*BS152),2))</f>
        <v>5.64</v>
      </c>
      <c r="S152" s="3">
        <f t="shared" si="140"/>
        <v>824.96</v>
      </c>
      <c r="T152" s="3">
        <f t="shared" si="141"/>
        <v>0</v>
      </c>
      <c r="U152" s="3">
        <f t="shared" si="142"/>
        <v>1.2940919999999998</v>
      </c>
      <c r="V152" s="3">
        <f t="shared" si="143"/>
        <v>0</v>
      </c>
      <c r="W152" s="3">
        <f t="shared" si="144"/>
        <v>0</v>
      </c>
      <c r="X152" s="3">
        <f>(ROUND((((S152+ROUND((ROUND((((EU152*1.2))*AV152*I152),2)*BS152),2))*AT152)/100),2)+ROUND(((ROUND((ROUND(((AE152-((EU152*1.2)))*AV152*I152),2)*BS152),2)*AT152)/100),2))</f>
        <v>747.54</v>
      </c>
      <c r="Y152" s="3">
        <f>(ROUND((((S152+ROUND((ROUND((((EU152*1.2))*AV152*I152),2)*BS152),2))*AU152)/100),2)+ROUND(((ROUND((ROUND(((AE152-((EU152*1.2)))*AV152*I152),2)*BS152),2)*AU152)/100),2))</f>
        <v>382.08</v>
      </c>
      <c r="AA152" s="3">
        <v>-1</v>
      </c>
      <c r="AB152" s="3">
        <f t="shared" si="145"/>
        <v>14.58</v>
      </c>
      <c r="AC152" s="3">
        <f>ROUND(((ES152*1)),6)</f>
        <v>0</v>
      </c>
      <c r="AD152" s="3">
        <f>ROUND(((((ET152*1.2))-((EU152*1.2)))+AE152),6)</f>
        <v>0.6</v>
      </c>
      <c r="AE152" s="3">
        <f>ROUND(((EU152*1.2)),6)</f>
        <v>9.6000000000000002E-2</v>
      </c>
      <c r="AF152" s="3">
        <f>ROUND(((EV152*1.2)),6)</f>
        <v>13.98</v>
      </c>
      <c r="AG152" s="3">
        <f t="shared" si="146"/>
        <v>0</v>
      </c>
      <c r="AH152" s="3">
        <f>((EW152*1.2))</f>
        <v>1.236</v>
      </c>
      <c r="AI152" s="3">
        <f>((EX152*1.2))</f>
        <v>0</v>
      </c>
      <c r="AJ152" s="3">
        <f t="shared" si="147"/>
        <v>0</v>
      </c>
      <c r="AK152" s="3">
        <v>12.15</v>
      </c>
      <c r="AL152" s="3">
        <v>0</v>
      </c>
      <c r="AM152" s="3">
        <v>0.5</v>
      </c>
      <c r="AN152" s="3">
        <v>0.08</v>
      </c>
      <c r="AO152" s="3">
        <v>11.65</v>
      </c>
      <c r="AP152" s="3">
        <v>0</v>
      </c>
      <c r="AQ152" s="3">
        <v>1.03</v>
      </c>
      <c r="AR152" s="3">
        <v>0</v>
      </c>
      <c r="AS152" s="3">
        <v>0</v>
      </c>
      <c r="AT152" s="3">
        <v>90</v>
      </c>
      <c r="AU152" s="3">
        <v>46</v>
      </c>
      <c r="AV152" s="3">
        <v>1.0469999999999999</v>
      </c>
      <c r="AW152" s="3">
        <v>1</v>
      </c>
      <c r="AZ152" s="3">
        <v>1</v>
      </c>
      <c r="BA152" s="3">
        <v>56.35</v>
      </c>
      <c r="BB152" s="3">
        <v>17.02</v>
      </c>
      <c r="BC152" s="3">
        <v>1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0</v>
      </c>
      <c r="BI152" s="3">
        <v>2</v>
      </c>
      <c r="BJ152" s="3" t="s">
        <v>41</v>
      </c>
      <c r="BM152" s="3">
        <v>72</v>
      </c>
      <c r="BN152" s="3">
        <v>0</v>
      </c>
      <c r="BO152" s="3" t="s">
        <v>39</v>
      </c>
      <c r="BP152" s="3">
        <v>1</v>
      </c>
      <c r="BQ152" s="3">
        <v>40</v>
      </c>
      <c r="BR152" s="3">
        <v>0</v>
      </c>
      <c r="BS152" s="3">
        <v>56.35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90</v>
      </c>
      <c r="CA152" s="3">
        <v>46</v>
      </c>
      <c r="CB152" s="3" t="s">
        <v>3</v>
      </c>
      <c r="CE152" s="3">
        <v>1566</v>
      </c>
      <c r="CF152" s="3">
        <v>0</v>
      </c>
      <c r="CG152" s="3">
        <v>0</v>
      </c>
      <c r="CM152" s="3">
        <v>0</v>
      </c>
      <c r="CN152" s="3" t="s">
        <v>1332</v>
      </c>
      <c r="CO152" s="3">
        <v>0</v>
      </c>
      <c r="CP152" s="3">
        <f t="shared" si="148"/>
        <v>835.68000000000006</v>
      </c>
      <c r="CQ152" s="3">
        <f t="shared" si="149"/>
        <v>0</v>
      </c>
      <c r="CR152" s="3">
        <f>(ROUND((ROUND((((ET152*1.2))*AV152*1),2)*BB152),2)+ROUND((ROUND(((AE152-((EU152*1.2)))*AV152*1),2)*BS152),2))</f>
        <v>10.72</v>
      </c>
      <c r="CS152" s="3">
        <f>(ROUND((ROUND((((EU152*1.2))*AV152*1),2)*BS152),2)+ROUND((ROUND(((AE152-((EU152*1.2)))*AV152*1),2)*BS152),2))</f>
        <v>5.64</v>
      </c>
      <c r="CT152" s="3">
        <f t="shared" si="150"/>
        <v>824.96</v>
      </c>
      <c r="CU152" s="3">
        <f t="shared" si="151"/>
        <v>0</v>
      </c>
      <c r="CV152" s="3">
        <f t="shared" si="152"/>
        <v>1.2940919999999998</v>
      </c>
      <c r="CW152" s="3">
        <f t="shared" si="153"/>
        <v>0</v>
      </c>
      <c r="CX152" s="3">
        <f t="shared" si="154"/>
        <v>0</v>
      </c>
      <c r="CY152" s="3">
        <f>(ROUND((((S152+ROUND((ROUND((((EU152*1.2))*AV152*1),2)*BS152),2))*AT152)/100),2)+ROUND(((ROUND((ROUND(((AE152-((EU152*1.2)))*AV152*1),2)*BS152),2)*AT152)/100),2))</f>
        <v>747.54</v>
      </c>
      <c r="CZ152" s="3">
        <f>(ROUND((((S152+ROUND((ROUND((((EU152*1.2))*AV152*1),2)*BS152),2))*AU152)/100),2)+ROUND(((ROUND((ROUND(((AE152-((EU152*1.2)))*AV152*1),2)*BS152),2)*AU152)/100),2))</f>
        <v>382.08</v>
      </c>
      <c r="DB152" s="3">
        <v>88</v>
      </c>
      <c r="DC152" s="3" t="s">
        <v>3</v>
      </c>
      <c r="DD152" s="3" t="s">
        <v>66</v>
      </c>
      <c r="DE152" s="3" t="s">
        <v>67</v>
      </c>
      <c r="DF152" s="3" t="s">
        <v>67</v>
      </c>
      <c r="DG152" s="3" t="s">
        <v>67</v>
      </c>
      <c r="DH152" s="3" t="s">
        <v>3</v>
      </c>
      <c r="DI152" s="3" t="s">
        <v>67</v>
      </c>
      <c r="DJ152" s="3" t="s">
        <v>67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1013</v>
      </c>
      <c r="DV152" s="3" t="s">
        <v>26</v>
      </c>
      <c r="DW152" s="3" t="s">
        <v>26</v>
      </c>
      <c r="DX152" s="3">
        <v>1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55393704</v>
      </c>
      <c r="EF152" s="3">
        <v>40</v>
      </c>
      <c r="EG152" s="3" t="s">
        <v>30</v>
      </c>
      <c r="EH152" s="3">
        <v>0</v>
      </c>
      <c r="EI152" s="3" t="s">
        <v>3</v>
      </c>
      <c r="EJ152" s="3">
        <v>2</v>
      </c>
      <c r="EK152" s="3">
        <v>72</v>
      </c>
      <c r="EL152" s="3" t="s">
        <v>42</v>
      </c>
      <c r="EM152" s="3" t="s">
        <v>43</v>
      </c>
      <c r="EO152" s="3" t="s">
        <v>71</v>
      </c>
      <c r="EQ152" s="3">
        <v>1024</v>
      </c>
      <c r="ER152" s="3">
        <v>12.15</v>
      </c>
      <c r="ES152" s="3">
        <v>0</v>
      </c>
      <c r="ET152" s="3">
        <v>0.5</v>
      </c>
      <c r="EU152" s="3">
        <v>0.08</v>
      </c>
      <c r="EV152" s="3">
        <v>11.65</v>
      </c>
      <c r="EW152" s="3">
        <v>1.03</v>
      </c>
      <c r="EX152" s="3">
        <v>0</v>
      </c>
      <c r="EY152" s="3">
        <v>0</v>
      </c>
      <c r="FQ152" s="3">
        <v>0</v>
      </c>
      <c r="FR152" s="3">
        <v>0</v>
      </c>
      <c r="FS152" s="3">
        <v>0</v>
      </c>
      <c r="FX152" s="3">
        <v>90</v>
      </c>
      <c r="FY152" s="3">
        <v>46</v>
      </c>
      <c r="GA152" s="3" t="s">
        <v>3</v>
      </c>
      <c r="GD152" s="3">
        <v>1</v>
      </c>
      <c r="GF152" s="3">
        <v>-920792427</v>
      </c>
      <c r="GG152" s="3">
        <v>2</v>
      </c>
      <c r="GH152" s="3">
        <v>1</v>
      </c>
      <c r="GI152" s="3">
        <v>2</v>
      </c>
      <c r="GJ152" s="3">
        <v>0</v>
      </c>
      <c r="GK152" s="3">
        <v>0</v>
      </c>
      <c r="GL152" s="3">
        <f t="shared" si="155"/>
        <v>0</v>
      </c>
      <c r="GM152" s="3">
        <f t="shared" si="156"/>
        <v>1965.3</v>
      </c>
      <c r="GN152" s="3">
        <f t="shared" si="157"/>
        <v>0</v>
      </c>
      <c r="GO152" s="3">
        <f t="shared" si="158"/>
        <v>1965.3</v>
      </c>
      <c r="GP152" s="3">
        <f t="shared" si="159"/>
        <v>0</v>
      </c>
      <c r="GR152" s="3">
        <v>0</v>
      </c>
      <c r="GS152" s="3">
        <v>3</v>
      </c>
      <c r="GT152" s="3">
        <v>0</v>
      </c>
      <c r="GU152" s="3" t="s">
        <v>3</v>
      </c>
      <c r="GV152" s="3">
        <f t="shared" si="160"/>
        <v>0</v>
      </c>
      <c r="GW152" s="3">
        <v>1</v>
      </c>
      <c r="GX152" s="3">
        <f t="shared" si="161"/>
        <v>0</v>
      </c>
      <c r="HA152" s="3">
        <v>0</v>
      </c>
      <c r="HB152" s="3">
        <v>0</v>
      </c>
      <c r="HC152" s="3">
        <f t="shared" si="162"/>
        <v>0</v>
      </c>
      <c r="HE152" s="3" t="s">
        <v>3</v>
      </c>
      <c r="HF152" s="3" t="s">
        <v>3</v>
      </c>
      <c r="HM152" s="3" t="s">
        <v>3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5">
      <c r="A153" s="2">
        <v>18</v>
      </c>
      <c r="B153" s="2">
        <v>1</v>
      </c>
      <c r="C153" s="2">
        <v>339</v>
      </c>
      <c r="D153" s="2"/>
      <c r="E153" s="2" t="s">
        <v>3</v>
      </c>
      <c r="F153" s="2" t="s">
        <v>247</v>
      </c>
      <c r="G153" s="2" t="s">
        <v>248</v>
      </c>
      <c r="H153" s="2" t="s">
        <v>171</v>
      </c>
      <c r="I153" s="2">
        <f>I151*J153</f>
        <v>1</v>
      </c>
      <c r="J153" s="2">
        <v>1</v>
      </c>
      <c r="K153" s="2">
        <v>1</v>
      </c>
      <c r="L153" s="2"/>
      <c r="M153" s="2"/>
      <c r="N153" s="2"/>
      <c r="O153" s="2">
        <f t="shared" si="138"/>
        <v>791.53</v>
      </c>
      <c r="P153" s="2">
        <f t="shared" si="139"/>
        <v>791.53</v>
      </c>
      <c r="Q153" s="2">
        <f>(ROUND((ROUND(((ET153)*AV153*I153),2)*BB153),2)+ROUND((ROUND(((AE153-(EU153))*AV153*I153),2)*BS153),2))</f>
        <v>0</v>
      </c>
      <c r="R153" s="2">
        <f>(ROUND((ROUND(((EU153)*AV153*I153),2)*BS153),2)+ROUND((ROUND(((AE153-(EU153))*AV153*I153),2)*BS153),2))</f>
        <v>0</v>
      </c>
      <c r="S153" s="2">
        <f t="shared" si="140"/>
        <v>0</v>
      </c>
      <c r="T153" s="2">
        <f t="shared" si="141"/>
        <v>0</v>
      </c>
      <c r="U153" s="2">
        <f t="shared" si="142"/>
        <v>0</v>
      </c>
      <c r="V153" s="2">
        <f t="shared" si="143"/>
        <v>0</v>
      </c>
      <c r="W153" s="2">
        <f t="shared" si="144"/>
        <v>0</v>
      </c>
      <c r="X153" s="2">
        <f>(ROUND((((S153+ROUND((ROUND(((EU153)*AV153*I153),2)*BS153),2))*AT153)/100),2)+ROUND(((ROUND((ROUND(((AE153-(EU153))*AV153*I153),2)*BS153),2)*AT153)/100),2))</f>
        <v>0</v>
      </c>
      <c r="Y153" s="2">
        <f>(ROUND((((S153+ROUND((ROUND(((EU153)*AV153*I153),2)*BS153),2))*AU153)/100),2)+ROUND(((ROUND((ROUND(((AE153-(EU153))*AV153*I153),2)*BS153),2)*AU153)/100),2))</f>
        <v>0</v>
      </c>
      <c r="Z153" s="2"/>
      <c r="AA153" s="2">
        <v>-1</v>
      </c>
      <c r="AB153" s="2">
        <f t="shared" si="145"/>
        <v>791.53</v>
      </c>
      <c r="AC153" s="2">
        <f>ROUND((ES153),6)</f>
        <v>791.53</v>
      </c>
      <c r="AD153" s="2">
        <f>ROUND((((ET153)-(EU153))+AE153),6)</f>
        <v>0</v>
      </c>
      <c r="AE153" s="2">
        <f>ROUND((EU153),6)</f>
        <v>0</v>
      </c>
      <c r="AF153" s="2">
        <f>ROUND((EV153),6)</f>
        <v>0</v>
      </c>
      <c r="AG153" s="2">
        <f t="shared" si="146"/>
        <v>0</v>
      </c>
      <c r="AH153" s="2">
        <f>(EW153)</f>
        <v>0</v>
      </c>
      <c r="AI153" s="2">
        <f>(EX153)</f>
        <v>0</v>
      </c>
      <c r="AJ153" s="2">
        <f t="shared" si="147"/>
        <v>0</v>
      </c>
      <c r="AK153" s="2">
        <v>791.53</v>
      </c>
      <c r="AL153" s="2">
        <v>791.53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3</v>
      </c>
      <c r="BJ153" s="2" t="s">
        <v>247</v>
      </c>
      <c r="BK153" s="2"/>
      <c r="BL153" s="2"/>
      <c r="BM153" s="2">
        <v>400007</v>
      </c>
      <c r="BN153" s="2">
        <v>0</v>
      </c>
      <c r="BO153" s="2" t="s">
        <v>3</v>
      </c>
      <c r="BP153" s="2">
        <v>0</v>
      </c>
      <c r="BQ153" s="2">
        <v>214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90</v>
      </c>
      <c r="CA153" s="2">
        <v>46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48"/>
        <v>791.53</v>
      </c>
      <c r="CQ153" s="2">
        <f t="shared" si="149"/>
        <v>791.53</v>
      </c>
      <c r="CR153" s="2">
        <f>(ROUND((ROUND(((ET153)*AV153*1),2)*BB153),2)+ROUND((ROUND(((AE153-(EU153))*AV153*1),2)*BS153),2))</f>
        <v>0</v>
      </c>
      <c r="CS153" s="2">
        <f>(ROUND((ROUND(((EU153)*AV153*1),2)*BS153),2)+ROUND((ROUND(((AE153-(EU153))*AV153*1),2)*BS153),2))</f>
        <v>0</v>
      </c>
      <c r="CT153" s="2">
        <f t="shared" si="150"/>
        <v>0</v>
      </c>
      <c r="CU153" s="2">
        <f t="shared" si="151"/>
        <v>0</v>
      </c>
      <c r="CV153" s="2">
        <f t="shared" si="152"/>
        <v>0</v>
      </c>
      <c r="CW153" s="2">
        <f t="shared" si="153"/>
        <v>0</v>
      </c>
      <c r="CX153" s="2">
        <f t="shared" si="154"/>
        <v>0</v>
      </c>
      <c r="CY153" s="2">
        <f>(ROUND((((S153+ROUND((ROUND(((EU153)*AV153*1),2)*BS153),2))*AT153)/100),2)+ROUND(((ROUND((ROUND(((AE153-(EU153))*AV153*1),2)*BS153),2)*AT153)/100),2))</f>
        <v>0</v>
      </c>
      <c r="CZ153" s="2">
        <f>(ROUND((((S153+ROUND((ROUND(((EU153)*AV153*1),2)*BS153),2))*AU153)/100),2)+ROUND(((ROUND((ROUND(((AE153-(EU153))*AV153*1),2)*BS153),2)*AU153)/100),2))</f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171</v>
      </c>
      <c r="DW153" s="2" t="s">
        <v>171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55393630</v>
      </c>
      <c r="EF153" s="2">
        <v>214</v>
      </c>
      <c r="EG153" s="2" t="s">
        <v>172</v>
      </c>
      <c r="EH153" s="2">
        <v>0</v>
      </c>
      <c r="EI153" s="2" t="s">
        <v>3</v>
      </c>
      <c r="EJ153" s="2">
        <v>3</v>
      </c>
      <c r="EK153" s="2">
        <v>400007</v>
      </c>
      <c r="EL153" s="2" t="s">
        <v>172</v>
      </c>
      <c r="EM153" s="2" t="s">
        <v>173</v>
      </c>
      <c r="EN153" s="2"/>
      <c r="EO153" s="2" t="s">
        <v>3</v>
      </c>
      <c r="EP153" s="2"/>
      <c r="EQ153" s="2">
        <v>1040</v>
      </c>
      <c r="ER153" s="2">
        <v>0</v>
      </c>
      <c r="ES153" s="2">
        <v>791.53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f>P153</f>
        <v>791.53</v>
      </c>
      <c r="FS153" s="2">
        <v>0</v>
      </c>
      <c r="FT153" s="2"/>
      <c r="FU153" s="2"/>
      <c r="FV153" s="2"/>
      <c r="FW153" s="2"/>
      <c r="FX153" s="2">
        <v>90</v>
      </c>
      <c r="FY153" s="2">
        <v>46</v>
      </c>
      <c r="FZ153" s="2"/>
      <c r="GA153" s="2" t="s">
        <v>249</v>
      </c>
      <c r="GB153" s="2"/>
      <c r="GC153" s="2"/>
      <c r="GD153" s="2">
        <v>1</v>
      </c>
      <c r="GE153" s="2"/>
      <c r="GF153" s="2">
        <v>1876960146</v>
      </c>
      <c r="GG153" s="2">
        <v>2</v>
      </c>
      <c r="GH153" s="2">
        <v>4</v>
      </c>
      <c r="GI153" s="2">
        <v>-2</v>
      </c>
      <c r="GJ153" s="2">
        <v>0</v>
      </c>
      <c r="GK153" s="2">
        <v>0</v>
      </c>
      <c r="GL153" s="2">
        <f t="shared" si="155"/>
        <v>0</v>
      </c>
      <c r="GM153" s="2">
        <f t="shared" si="156"/>
        <v>791.53</v>
      </c>
      <c r="GN153" s="2">
        <f t="shared" si="157"/>
        <v>0</v>
      </c>
      <c r="GO153" s="2">
        <f t="shared" si="158"/>
        <v>0</v>
      </c>
      <c r="GP153" s="2">
        <f t="shared" si="159"/>
        <v>0</v>
      </c>
      <c r="GQ153" s="2"/>
      <c r="GR153" s="2">
        <v>1</v>
      </c>
      <c r="GS153" s="2">
        <v>2</v>
      </c>
      <c r="GT153" s="2">
        <v>0</v>
      </c>
      <c r="GU153" s="2" t="s">
        <v>3</v>
      </c>
      <c r="GV153" s="2">
        <f t="shared" si="160"/>
        <v>0</v>
      </c>
      <c r="GW153" s="2">
        <v>1</v>
      </c>
      <c r="GX153" s="2">
        <f t="shared" si="161"/>
        <v>0</v>
      </c>
      <c r="GY153" s="2"/>
      <c r="GZ153" s="2"/>
      <c r="HA153" s="2">
        <v>0</v>
      </c>
      <c r="HB153" s="2">
        <v>0</v>
      </c>
      <c r="HC153" s="2">
        <f t="shared" si="162"/>
        <v>0</v>
      </c>
      <c r="HD153" s="2"/>
      <c r="HE153" s="2" t="s">
        <v>38</v>
      </c>
      <c r="HF153" s="2" t="s">
        <v>175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5">
      <c r="A154" s="3">
        <v>18</v>
      </c>
      <c r="B154" s="3">
        <v>1</v>
      </c>
      <c r="C154" s="3">
        <v>342</v>
      </c>
      <c r="E154" s="3" t="s">
        <v>3</v>
      </c>
      <c r="F154" s="3" t="s">
        <v>247</v>
      </c>
      <c r="G154" s="3" t="s">
        <v>248</v>
      </c>
      <c r="H154" s="3" t="s">
        <v>171</v>
      </c>
      <c r="I154" s="3">
        <f>I152*J154</f>
        <v>1</v>
      </c>
      <c r="J154" s="3">
        <v>1</v>
      </c>
      <c r="K154" s="3">
        <v>1</v>
      </c>
      <c r="O154" s="3">
        <f t="shared" si="138"/>
        <v>5991.88</v>
      </c>
      <c r="P154" s="3">
        <f t="shared" si="139"/>
        <v>5991.88</v>
      </c>
      <c r="Q154" s="3">
        <f>(ROUND((ROUND(((ET154)*AV154*I154),2)*BB154),2)+ROUND((ROUND(((AE154-(EU154))*AV154*I154),2)*BS154),2))</f>
        <v>0</v>
      </c>
      <c r="R154" s="3">
        <f>(ROUND((ROUND(((EU154)*AV154*I154),2)*BS154),2)+ROUND((ROUND(((AE154-(EU154))*AV154*I154),2)*BS154),2))</f>
        <v>0</v>
      </c>
      <c r="S154" s="3">
        <f t="shared" si="140"/>
        <v>0</v>
      </c>
      <c r="T154" s="3">
        <f t="shared" si="141"/>
        <v>0</v>
      </c>
      <c r="U154" s="3">
        <f t="shared" si="142"/>
        <v>0</v>
      </c>
      <c r="V154" s="3">
        <f t="shared" si="143"/>
        <v>0</v>
      </c>
      <c r="W154" s="3">
        <f t="shared" si="144"/>
        <v>0</v>
      </c>
      <c r="X154" s="3">
        <f>(ROUND((((S154+ROUND((ROUND(((EU154)*AV154*I154),2)*BS154),2))*AT154)/100),2)+ROUND(((ROUND((ROUND(((AE154-(EU154))*AV154*I154),2)*BS154),2)*AT154)/100),2))</f>
        <v>0</v>
      </c>
      <c r="Y154" s="3">
        <f>(ROUND((((S154+ROUND((ROUND(((EU154)*AV154*I154),2)*BS154),2))*AU154)/100),2)+ROUND(((ROUND((ROUND(((AE154-(EU154))*AV154*I154),2)*BS154),2)*AU154)/100),2))</f>
        <v>0</v>
      </c>
      <c r="AA154" s="3">
        <v>-1</v>
      </c>
      <c r="AB154" s="3">
        <f t="shared" si="145"/>
        <v>791.53</v>
      </c>
      <c r="AC154" s="3">
        <f>ROUND((ES154),6)</f>
        <v>791.53</v>
      </c>
      <c r="AD154" s="3">
        <f>ROUND((((ET154)-(EU154))+AE154),6)</f>
        <v>0</v>
      </c>
      <c r="AE154" s="3">
        <f>ROUND((EU154),6)</f>
        <v>0</v>
      </c>
      <c r="AF154" s="3">
        <f>ROUND((EV154),6)</f>
        <v>0</v>
      </c>
      <c r="AG154" s="3">
        <f t="shared" si="146"/>
        <v>0</v>
      </c>
      <c r="AH154" s="3">
        <f>(EW154)</f>
        <v>0</v>
      </c>
      <c r="AI154" s="3">
        <f>(EX154)</f>
        <v>0</v>
      </c>
      <c r="AJ154" s="3">
        <f t="shared" si="147"/>
        <v>0</v>
      </c>
      <c r="AK154" s="3">
        <v>791.53</v>
      </c>
      <c r="AL154" s="3">
        <v>791.53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1</v>
      </c>
      <c r="AW154" s="3">
        <v>1</v>
      </c>
      <c r="AZ154" s="3">
        <v>1</v>
      </c>
      <c r="BA154" s="3">
        <v>1</v>
      </c>
      <c r="BB154" s="3">
        <v>1</v>
      </c>
      <c r="BC154" s="3">
        <v>7.57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3</v>
      </c>
      <c r="BI154" s="3">
        <v>3</v>
      </c>
      <c r="BJ154" s="3" t="s">
        <v>247</v>
      </c>
      <c r="BM154" s="3">
        <v>400007</v>
      </c>
      <c r="BN154" s="3">
        <v>0</v>
      </c>
      <c r="BO154" s="3" t="s">
        <v>3</v>
      </c>
      <c r="BP154" s="3">
        <v>0</v>
      </c>
      <c r="BQ154" s="3">
        <v>214</v>
      </c>
      <c r="BR154" s="3">
        <v>0</v>
      </c>
      <c r="BS154" s="3">
        <v>1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90</v>
      </c>
      <c r="CA154" s="3">
        <v>46</v>
      </c>
      <c r="CB154" s="3" t="s">
        <v>3</v>
      </c>
      <c r="CE154" s="3">
        <v>1566</v>
      </c>
      <c r="CF154" s="3">
        <v>0</v>
      </c>
      <c r="CG154" s="3">
        <v>0</v>
      </c>
      <c r="CM154" s="3">
        <v>0</v>
      </c>
      <c r="CN154" s="3" t="s">
        <v>3</v>
      </c>
      <c r="CO154" s="3">
        <v>0</v>
      </c>
      <c r="CP154" s="3">
        <f t="shared" si="148"/>
        <v>5991.88</v>
      </c>
      <c r="CQ154" s="3">
        <f t="shared" si="149"/>
        <v>5991.88</v>
      </c>
      <c r="CR154" s="3">
        <f>(ROUND((ROUND(((ET154)*AV154*1),2)*BB154),2)+ROUND((ROUND(((AE154-(EU154))*AV154*1),2)*BS154),2))</f>
        <v>0</v>
      </c>
      <c r="CS154" s="3">
        <f>(ROUND((ROUND(((EU154)*AV154*1),2)*BS154),2)+ROUND((ROUND(((AE154-(EU154))*AV154*1),2)*BS154),2))</f>
        <v>0</v>
      </c>
      <c r="CT154" s="3">
        <f t="shared" si="150"/>
        <v>0</v>
      </c>
      <c r="CU154" s="3">
        <f t="shared" si="151"/>
        <v>0</v>
      </c>
      <c r="CV154" s="3">
        <f t="shared" si="152"/>
        <v>0</v>
      </c>
      <c r="CW154" s="3">
        <f t="shared" si="153"/>
        <v>0</v>
      </c>
      <c r="CX154" s="3">
        <f t="shared" si="154"/>
        <v>0</v>
      </c>
      <c r="CY154" s="3">
        <f>(ROUND((((S154+ROUND((ROUND(((EU154)*AV154*1),2)*BS154),2))*AT154)/100),2)+ROUND(((ROUND((ROUND(((AE154-(EU154))*AV154*1),2)*BS154),2)*AT154)/100),2))</f>
        <v>0</v>
      </c>
      <c r="CZ154" s="3">
        <f>(ROUND((((S154+ROUND((ROUND(((EU154)*AV154*1),2)*BS154),2))*AU154)/100),2)+ROUND(((ROUND((ROUND(((AE154-(EU154))*AV154*1),2)*BS154),2)*AU154)/100),2))</f>
        <v>0</v>
      </c>
      <c r="DC154" s="3" t="s">
        <v>3</v>
      </c>
      <c r="DD154" s="3" t="s">
        <v>3</v>
      </c>
      <c r="DE154" s="3" t="s">
        <v>3</v>
      </c>
      <c r="DF154" s="3" t="s">
        <v>3</v>
      </c>
      <c r="DG154" s="3" t="s">
        <v>3</v>
      </c>
      <c r="DH154" s="3" t="s">
        <v>3</v>
      </c>
      <c r="DI154" s="3" t="s">
        <v>3</v>
      </c>
      <c r="DJ154" s="3" t="s">
        <v>3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1013</v>
      </c>
      <c r="DV154" s="3" t="s">
        <v>171</v>
      </c>
      <c r="DW154" s="3" t="s">
        <v>171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55393630</v>
      </c>
      <c r="EF154" s="3">
        <v>214</v>
      </c>
      <c r="EG154" s="3" t="s">
        <v>172</v>
      </c>
      <c r="EH154" s="3">
        <v>0</v>
      </c>
      <c r="EI154" s="3" t="s">
        <v>3</v>
      </c>
      <c r="EJ154" s="3">
        <v>3</v>
      </c>
      <c r="EK154" s="3">
        <v>400007</v>
      </c>
      <c r="EL154" s="3" t="s">
        <v>172</v>
      </c>
      <c r="EM154" s="3" t="s">
        <v>173</v>
      </c>
      <c r="EO154" s="3" t="s">
        <v>3</v>
      </c>
      <c r="EQ154" s="3">
        <v>1040</v>
      </c>
      <c r="ER154" s="3">
        <v>0</v>
      </c>
      <c r="ES154" s="3">
        <v>791.53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Z154" s="3">
        <v>5</v>
      </c>
      <c r="FC154" s="3">
        <v>1</v>
      </c>
      <c r="FD154" s="3">
        <v>18</v>
      </c>
      <c r="FF154" s="3">
        <v>7013</v>
      </c>
      <c r="FQ154" s="3">
        <v>0</v>
      </c>
      <c r="FR154" s="3">
        <f>P154</f>
        <v>5991.88</v>
      </c>
      <c r="FS154" s="3">
        <v>0</v>
      </c>
      <c r="FX154" s="3">
        <v>90</v>
      </c>
      <c r="FY154" s="3">
        <v>46</v>
      </c>
      <c r="GA154" s="3" t="s">
        <v>249</v>
      </c>
      <c r="GD154" s="3">
        <v>1</v>
      </c>
      <c r="GF154" s="3">
        <v>1876960146</v>
      </c>
      <c r="GG154" s="3">
        <v>2</v>
      </c>
      <c r="GH154" s="3">
        <v>3</v>
      </c>
      <c r="GI154" s="3">
        <v>5</v>
      </c>
      <c r="GJ154" s="3">
        <v>0</v>
      </c>
      <c r="GK154" s="3">
        <v>0</v>
      </c>
      <c r="GL154" s="3">
        <f t="shared" si="155"/>
        <v>0</v>
      </c>
      <c r="GM154" s="3">
        <f t="shared" si="156"/>
        <v>5991.88</v>
      </c>
      <c r="GN154" s="3">
        <f t="shared" si="157"/>
        <v>0</v>
      </c>
      <c r="GO154" s="3">
        <f t="shared" si="158"/>
        <v>0</v>
      </c>
      <c r="GP154" s="3">
        <f t="shared" si="159"/>
        <v>0</v>
      </c>
      <c r="GR154" s="3">
        <v>1</v>
      </c>
      <c r="GS154" s="3">
        <v>1</v>
      </c>
      <c r="GT154" s="3">
        <v>0</v>
      </c>
      <c r="GU154" s="3" t="s">
        <v>3</v>
      </c>
      <c r="GV154" s="3">
        <f t="shared" si="160"/>
        <v>0</v>
      </c>
      <c r="GW154" s="3">
        <v>1</v>
      </c>
      <c r="GX154" s="3">
        <f t="shared" si="161"/>
        <v>0</v>
      </c>
      <c r="HA154" s="3">
        <v>0</v>
      </c>
      <c r="HB154" s="3">
        <v>0</v>
      </c>
      <c r="HC154" s="3">
        <f t="shared" si="162"/>
        <v>0</v>
      </c>
      <c r="HE154" s="3" t="s">
        <v>38</v>
      </c>
      <c r="HF154" s="3" t="s">
        <v>175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5">
      <c r="A155" s="2">
        <v>17</v>
      </c>
      <c r="B155" s="2">
        <v>1</v>
      </c>
      <c r="C155" s="2">
        <f>ROW(SmtRes!A346)</f>
        <v>346</v>
      </c>
      <c r="D155" s="2">
        <f>ROW(EtalonRes!A417)</f>
        <v>417</v>
      </c>
      <c r="E155" s="2" t="s">
        <v>250</v>
      </c>
      <c r="F155" s="2" t="s">
        <v>222</v>
      </c>
      <c r="G155" s="2" t="s">
        <v>223</v>
      </c>
      <c r="H155" s="2" t="s">
        <v>26</v>
      </c>
      <c r="I155" s="2">
        <v>3</v>
      </c>
      <c r="J155" s="2">
        <v>0</v>
      </c>
      <c r="K155" s="2">
        <v>3</v>
      </c>
      <c r="L155" s="2"/>
      <c r="M155" s="2"/>
      <c r="N155" s="2"/>
      <c r="O155" s="2">
        <f t="shared" si="138"/>
        <v>158.43</v>
      </c>
      <c r="P155" s="2">
        <f t="shared" si="139"/>
        <v>7.02</v>
      </c>
      <c r="Q155" s="2">
        <f>(ROUND((ROUND((((ET155*1.2))*AV155*I155),2)*BB155),2)+ROUND((ROUND(((AE155-((EU155*1.2)))*AV155*I155),2)*BS155),2))</f>
        <v>0</v>
      </c>
      <c r="R155" s="2">
        <f>(ROUND((ROUND((((EU155*1.2))*AV155*I155),2)*BS155),2)+ROUND((ROUND(((AE155-((EU155*1.2)))*AV155*I155),2)*BS155),2))</f>
        <v>0</v>
      </c>
      <c r="S155" s="2">
        <f t="shared" si="140"/>
        <v>151.41</v>
      </c>
      <c r="T155" s="2">
        <f t="shared" si="141"/>
        <v>0</v>
      </c>
      <c r="U155" s="2">
        <f t="shared" si="142"/>
        <v>11.986055999999998</v>
      </c>
      <c r="V155" s="2">
        <f t="shared" si="143"/>
        <v>0</v>
      </c>
      <c r="W155" s="2">
        <f t="shared" si="144"/>
        <v>0</v>
      </c>
      <c r="X155" s="2">
        <f>(ROUND((((S155+ROUND((ROUND((((EU155*1.2))*AV155*I155),2)*BS155),2))*AT155)/100),2)+ROUND(((ROUND((ROUND(((AE155-((EU155*1.2)))*AV155*I155),2)*BS155),2)*AT155)/100),2))</f>
        <v>136.27000000000001</v>
      </c>
      <c r="Y155" s="2">
        <f>(ROUND((((S155+ROUND((ROUND((((EU155*1.2))*AV155*I155),2)*BS155),2))*AU155)/100),2)+ROUND(((ROUND((ROUND(((AE155-((EU155*1.2)))*AV155*I155),2)*BS155),2)*AU155)/100),2))</f>
        <v>69.650000000000006</v>
      </c>
      <c r="Z155" s="2"/>
      <c r="AA155" s="2">
        <v>55929113</v>
      </c>
      <c r="AB155" s="2">
        <f t="shared" si="145"/>
        <v>50.543999999999997</v>
      </c>
      <c r="AC155" s="2">
        <f>ROUND(((ES155*1)),6)</f>
        <v>2.34</v>
      </c>
      <c r="AD155" s="2">
        <f>ROUND(((((ET155*1.2))-((EU155*1.2)))+AE155),6)</f>
        <v>0</v>
      </c>
      <c r="AE155" s="2">
        <f>ROUND(((EU155*1.2)),6)</f>
        <v>0</v>
      </c>
      <c r="AF155" s="2">
        <f>ROUND(((EV155*1.2)),6)</f>
        <v>48.204000000000001</v>
      </c>
      <c r="AG155" s="2">
        <f t="shared" si="146"/>
        <v>0</v>
      </c>
      <c r="AH155" s="2">
        <f>((EW155*1.2))</f>
        <v>3.8159999999999998</v>
      </c>
      <c r="AI155" s="2">
        <f>((EX155*1.2))</f>
        <v>0</v>
      </c>
      <c r="AJ155" s="2">
        <f t="shared" si="147"/>
        <v>0</v>
      </c>
      <c r="AK155" s="2">
        <v>42.51</v>
      </c>
      <c r="AL155" s="2">
        <v>2.34</v>
      </c>
      <c r="AM155" s="2">
        <v>0</v>
      </c>
      <c r="AN155" s="2">
        <v>0</v>
      </c>
      <c r="AO155" s="2">
        <v>40.17</v>
      </c>
      <c r="AP155" s="2">
        <v>0</v>
      </c>
      <c r="AQ155" s="2">
        <v>3.18</v>
      </c>
      <c r="AR155" s="2">
        <v>0</v>
      </c>
      <c r="AS155" s="2">
        <v>0</v>
      </c>
      <c r="AT155" s="2">
        <v>90</v>
      </c>
      <c r="AU155" s="2">
        <v>46</v>
      </c>
      <c r="AV155" s="2">
        <v>1.0469999999999999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2</v>
      </c>
      <c r="BJ155" s="2" t="s">
        <v>224</v>
      </c>
      <c r="BK155" s="2"/>
      <c r="BL155" s="2"/>
      <c r="BM155" s="2">
        <v>68</v>
      </c>
      <c r="BN155" s="2">
        <v>0</v>
      </c>
      <c r="BO155" s="2" t="s">
        <v>222</v>
      </c>
      <c r="BP155" s="2">
        <v>1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90</v>
      </c>
      <c r="CA155" s="2">
        <v>46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1332</v>
      </c>
      <c r="CO155" s="2">
        <v>0</v>
      </c>
      <c r="CP155" s="2">
        <f t="shared" si="148"/>
        <v>158.43</v>
      </c>
      <c r="CQ155" s="2">
        <f t="shared" si="149"/>
        <v>2.34</v>
      </c>
      <c r="CR155" s="2">
        <f>(ROUND((ROUND((((ET155*1.2))*AV155*1),2)*BB155),2)+ROUND((ROUND(((AE155-((EU155*1.2)))*AV155*1),2)*BS155),2))</f>
        <v>0</v>
      </c>
      <c r="CS155" s="2">
        <f>(ROUND((ROUND((((EU155*1.2))*AV155*1),2)*BS155),2)+ROUND((ROUND(((AE155-((EU155*1.2)))*AV155*1),2)*BS155),2))</f>
        <v>0</v>
      </c>
      <c r="CT155" s="2">
        <f t="shared" si="150"/>
        <v>50.47</v>
      </c>
      <c r="CU155" s="2">
        <f t="shared" si="151"/>
        <v>0</v>
      </c>
      <c r="CV155" s="2">
        <f t="shared" si="152"/>
        <v>3.9953519999999996</v>
      </c>
      <c r="CW155" s="2">
        <f t="shared" si="153"/>
        <v>0</v>
      </c>
      <c r="CX155" s="2">
        <f t="shared" si="154"/>
        <v>0</v>
      </c>
      <c r="CY155" s="2">
        <f>(ROUND((((S155+ROUND((ROUND((((EU155*1.2))*AV155*1),2)*BS155),2))*AT155)/100),2)+ROUND(((ROUND((ROUND(((AE155-((EU155*1.2)))*AV155*1),2)*BS155),2)*AT155)/100),2))</f>
        <v>136.27000000000001</v>
      </c>
      <c r="CZ155" s="2">
        <f>(ROUND((((S155+ROUND((ROUND((((EU155*1.2))*AV155*1),2)*BS155),2))*AU155)/100),2)+ROUND(((ROUND((ROUND(((AE155-((EU155*1.2)))*AV155*1),2)*BS155),2)*AU155)/100),2))</f>
        <v>69.650000000000006</v>
      </c>
      <c r="DA155" s="2"/>
      <c r="DB155" s="2">
        <v>89</v>
      </c>
      <c r="DC155" s="2" t="s">
        <v>3</v>
      </c>
      <c r="DD155" s="2" t="s">
        <v>66</v>
      </c>
      <c r="DE155" s="2" t="s">
        <v>67</v>
      </c>
      <c r="DF155" s="2" t="s">
        <v>67</v>
      </c>
      <c r="DG155" s="2" t="s">
        <v>67</v>
      </c>
      <c r="DH155" s="2" t="s">
        <v>3</v>
      </c>
      <c r="DI155" s="2" t="s">
        <v>67</v>
      </c>
      <c r="DJ155" s="2" t="s">
        <v>67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26</v>
      </c>
      <c r="DW155" s="2" t="s">
        <v>26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55393700</v>
      </c>
      <c r="EF155" s="2">
        <v>40</v>
      </c>
      <c r="EG155" s="2" t="s">
        <v>30</v>
      </c>
      <c r="EH155" s="2">
        <v>0</v>
      </c>
      <c r="EI155" s="2" t="s">
        <v>3</v>
      </c>
      <c r="EJ155" s="2">
        <v>2</v>
      </c>
      <c r="EK155" s="2">
        <v>68</v>
      </c>
      <c r="EL155" s="2" t="s">
        <v>31</v>
      </c>
      <c r="EM155" s="2" t="s">
        <v>32</v>
      </c>
      <c r="EN155" s="2"/>
      <c r="EO155" s="2" t="s">
        <v>71</v>
      </c>
      <c r="EP155" s="2"/>
      <c r="EQ155" s="2">
        <v>0</v>
      </c>
      <c r="ER155" s="2">
        <v>42.51</v>
      </c>
      <c r="ES155" s="2">
        <v>2.34</v>
      </c>
      <c r="ET155" s="2">
        <v>0</v>
      </c>
      <c r="EU155" s="2">
        <v>0</v>
      </c>
      <c r="EV155" s="2">
        <v>40.17</v>
      </c>
      <c r="EW155" s="2">
        <v>3.18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90</v>
      </c>
      <c r="FY155" s="2">
        <v>46</v>
      </c>
      <c r="FZ155" s="2"/>
      <c r="GA155" s="2" t="s">
        <v>3</v>
      </c>
      <c r="GB155" s="2"/>
      <c r="GC155" s="2"/>
      <c r="GD155" s="2">
        <v>1</v>
      </c>
      <c r="GE155" s="2"/>
      <c r="GF155" s="2">
        <v>-1314481947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55"/>
        <v>0</v>
      </c>
      <c r="GM155" s="2">
        <f t="shared" si="156"/>
        <v>364.35</v>
      </c>
      <c r="GN155" s="2">
        <f t="shared" si="157"/>
        <v>0</v>
      </c>
      <c r="GO155" s="2">
        <f t="shared" si="158"/>
        <v>364.35</v>
      </c>
      <c r="GP155" s="2">
        <f t="shared" si="159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160"/>
        <v>0</v>
      </c>
      <c r="GW155" s="2">
        <v>1</v>
      </c>
      <c r="GX155" s="2">
        <f t="shared" si="161"/>
        <v>0</v>
      </c>
      <c r="GY155" s="2"/>
      <c r="GZ155" s="2"/>
      <c r="HA155" s="2">
        <v>0</v>
      </c>
      <c r="HB155" s="2">
        <v>0</v>
      </c>
      <c r="HC155" s="2">
        <f t="shared" si="162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5">
      <c r="A156" s="3">
        <v>17</v>
      </c>
      <c r="B156" s="3">
        <v>1</v>
      </c>
      <c r="C156" s="3">
        <f>ROW(SmtRes!A350)</f>
        <v>350</v>
      </c>
      <c r="D156" s="3">
        <f>ROW(EtalonRes!A422)</f>
        <v>422</v>
      </c>
      <c r="E156" s="3" t="s">
        <v>250</v>
      </c>
      <c r="F156" s="3" t="s">
        <v>222</v>
      </c>
      <c r="G156" s="3" t="s">
        <v>223</v>
      </c>
      <c r="H156" s="3" t="s">
        <v>26</v>
      </c>
      <c r="I156" s="3">
        <v>3</v>
      </c>
      <c r="J156" s="3">
        <v>0</v>
      </c>
      <c r="K156" s="3">
        <v>3</v>
      </c>
      <c r="O156" s="3">
        <f t="shared" si="138"/>
        <v>8603.83</v>
      </c>
      <c r="P156" s="3">
        <f t="shared" si="139"/>
        <v>71.88</v>
      </c>
      <c r="Q156" s="3">
        <f>(ROUND((ROUND((((ET156*1.2))*AV156*I156),2)*BB156),2)+ROUND((ROUND(((AE156-((EU156*1.2)))*AV156*I156),2)*BS156),2))</f>
        <v>0</v>
      </c>
      <c r="R156" s="3">
        <f>(ROUND((ROUND((((EU156*1.2))*AV156*I156),2)*BS156),2)+ROUND((ROUND(((AE156-((EU156*1.2)))*AV156*I156),2)*BS156),2))</f>
        <v>0</v>
      </c>
      <c r="S156" s="3">
        <f t="shared" si="140"/>
        <v>8531.9500000000007</v>
      </c>
      <c r="T156" s="3">
        <f t="shared" si="141"/>
        <v>0</v>
      </c>
      <c r="U156" s="3">
        <f t="shared" si="142"/>
        <v>11.986055999999998</v>
      </c>
      <c r="V156" s="3">
        <f t="shared" si="143"/>
        <v>0</v>
      </c>
      <c r="W156" s="3">
        <f t="shared" si="144"/>
        <v>0</v>
      </c>
      <c r="X156" s="3">
        <f>(ROUND((((S156+ROUND((ROUND((((EU156*1.2))*AV156*I156),2)*BS156),2))*AT156)/100),2)+ROUND(((ROUND((ROUND(((AE156-((EU156*1.2)))*AV156*I156),2)*BS156),2)*AT156)/100),2))</f>
        <v>7678.76</v>
      </c>
      <c r="Y156" s="3">
        <f>(ROUND((((S156+ROUND((ROUND((((EU156*1.2))*AV156*I156),2)*BS156),2))*AU156)/100),2)+ROUND(((ROUND((ROUND(((AE156-((EU156*1.2)))*AV156*I156),2)*BS156),2)*AU156)/100),2))</f>
        <v>3924.7</v>
      </c>
      <c r="AA156" s="3">
        <v>55929115</v>
      </c>
      <c r="AB156" s="3">
        <f t="shared" si="145"/>
        <v>50.543999999999997</v>
      </c>
      <c r="AC156" s="3">
        <f>ROUND(((ES156*1)),6)</f>
        <v>2.34</v>
      </c>
      <c r="AD156" s="3">
        <f>ROUND(((((ET156*1.2))-((EU156*1.2)))+AE156),6)</f>
        <v>0</v>
      </c>
      <c r="AE156" s="3">
        <f>ROUND(((EU156*1.2)),6)</f>
        <v>0</v>
      </c>
      <c r="AF156" s="3">
        <f>ROUND(((EV156*1.2)),6)</f>
        <v>48.204000000000001</v>
      </c>
      <c r="AG156" s="3">
        <f t="shared" si="146"/>
        <v>0</v>
      </c>
      <c r="AH156" s="3">
        <f>((EW156*1.2))</f>
        <v>3.8159999999999998</v>
      </c>
      <c r="AI156" s="3">
        <f>((EX156*1.2))</f>
        <v>0</v>
      </c>
      <c r="AJ156" s="3">
        <f t="shared" si="147"/>
        <v>0</v>
      </c>
      <c r="AK156" s="3">
        <v>42.51</v>
      </c>
      <c r="AL156" s="3">
        <v>2.34</v>
      </c>
      <c r="AM156" s="3">
        <v>0</v>
      </c>
      <c r="AN156" s="3">
        <v>0</v>
      </c>
      <c r="AO156" s="3">
        <v>40.17</v>
      </c>
      <c r="AP156" s="3">
        <v>0</v>
      </c>
      <c r="AQ156" s="3">
        <v>3.18</v>
      </c>
      <c r="AR156" s="3">
        <v>0</v>
      </c>
      <c r="AS156" s="3">
        <v>0</v>
      </c>
      <c r="AT156" s="3">
        <v>90</v>
      </c>
      <c r="AU156" s="3">
        <v>46</v>
      </c>
      <c r="AV156" s="3">
        <v>1.0469999999999999</v>
      </c>
      <c r="AW156" s="3">
        <v>1</v>
      </c>
      <c r="AZ156" s="3">
        <v>1</v>
      </c>
      <c r="BA156" s="3">
        <v>56.35</v>
      </c>
      <c r="BB156" s="3">
        <v>1</v>
      </c>
      <c r="BC156" s="3">
        <v>10.24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0</v>
      </c>
      <c r="BI156" s="3">
        <v>2</v>
      </c>
      <c r="BJ156" s="3" t="s">
        <v>224</v>
      </c>
      <c r="BM156" s="3">
        <v>68</v>
      </c>
      <c r="BN156" s="3">
        <v>0</v>
      </c>
      <c r="BO156" s="3" t="s">
        <v>222</v>
      </c>
      <c r="BP156" s="3">
        <v>1</v>
      </c>
      <c r="BQ156" s="3">
        <v>40</v>
      </c>
      <c r="BR156" s="3">
        <v>0</v>
      </c>
      <c r="BS156" s="3">
        <v>56.35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90</v>
      </c>
      <c r="CA156" s="3">
        <v>46</v>
      </c>
      <c r="CB156" s="3" t="s">
        <v>3</v>
      </c>
      <c r="CE156" s="3">
        <v>1566</v>
      </c>
      <c r="CF156" s="3">
        <v>0</v>
      </c>
      <c r="CG156" s="3">
        <v>0</v>
      </c>
      <c r="CM156" s="3">
        <v>0</v>
      </c>
      <c r="CN156" s="3" t="s">
        <v>1332</v>
      </c>
      <c r="CO156" s="3">
        <v>0</v>
      </c>
      <c r="CP156" s="3">
        <f t="shared" si="148"/>
        <v>8603.83</v>
      </c>
      <c r="CQ156" s="3">
        <f t="shared" si="149"/>
        <v>23.96</v>
      </c>
      <c r="CR156" s="3">
        <f>(ROUND((ROUND((((ET156*1.2))*AV156*1),2)*BB156),2)+ROUND((ROUND(((AE156-((EU156*1.2)))*AV156*1),2)*BS156),2))</f>
        <v>0</v>
      </c>
      <c r="CS156" s="3">
        <f>(ROUND((ROUND((((EU156*1.2))*AV156*1),2)*BS156),2)+ROUND((ROUND(((AE156-((EU156*1.2)))*AV156*1),2)*BS156),2))</f>
        <v>0</v>
      </c>
      <c r="CT156" s="3">
        <f t="shared" si="150"/>
        <v>2843.98</v>
      </c>
      <c r="CU156" s="3">
        <f t="shared" si="151"/>
        <v>0</v>
      </c>
      <c r="CV156" s="3">
        <f t="shared" si="152"/>
        <v>3.9953519999999996</v>
      </c>
      <c r="CW156" s="3">
        <f t="shared" si="153"/>
        <v>0</v>
      </c>
      <c r="CX156" s="3">
        <f t="shared" si="154"/>
        <v>0</v>
      </c>
      <c r="CY156" s="3">
        <f>(ROUND((((S156+ROUND((ROUND((((EU156*1.2))*AV156*1),2)*BS156),2))*AT156)/100),2)+ROUND(((ROUND((ROUND(((AE156-((EU156*1.2)))*AV156*1),2)*BS156),2)*AT156)/100),2))</f>
        <v>7678.76</v>
      </c>
      <c r="CZ156" s="3">
        <f>(ROUND((((S156+ROUND((ROUND((((EU156*1.2))*AV156*1),2)*BS156),2))*AU156)/100),2)+ROUND(((ROUND((ROUND(((AE156-((EU156*1.2)))*AV156*1),2)*BS156),2)*AU156)/100),2))</f>
        <v>3924.7</v>
      </c>
      <c r="DB156" s="3">
        <v>90</v>
      </c>
      <c r="DC156" s="3" t="s">
        <v>3</v>
      </c>
      <c r="DD156" s="3" t="s">
        <v>66</v>
      </c>
      <c r="DE156" s="3" t="s">
        <v>67</v>
      </c>
      <c r="DF156" s="3" t="s">
        <v>67</v>
      </c>
      <c r="DG156" s="3" t="s">
        <v>67</v>
      </c>
      <c r="DH156" s="3" t="s">
        <v>3</v>
      </c>
      <c r="DI156" s="3" t="s">
        <v>67</v>
      </c>
      <c r="DJ156" s="3" t="s">
        <v>67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1013</v>
      </c>
      <c r="DV156" s="3" t="s">
        <v>26</v>
      </c>
      <c r="DW156" s="3" t="s">
        <v>26</v>
      </c>
      <c r="DX156" s="3">
        <v>1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55393700</v>
      </c>
      <c r="EF156" s="3">
        <v>40</v>
      </c>
      <c r="EG156" s="3" t="s">
        <v>30</v>
      </c>
      <c r="EH156" s="3">
        <v>0</v>
      </c>
      <c r="EI156" s="3" t="s">
        <v>3</v>
      </c>
      <c r="EJ156" s="3">
        <v>2</v>
      </c>
      <c r="EK156" s="3">
        <v>68</v>
      </c>
      <c r="EL156" s="3" t="s">
        <v>31</v>
      </c>
      <c r="EM156" s="3" t="s">
        <v>32</v>
      </c>
      <c r="EO156" s="3" t="s">
        <v>71</v>
      </c>
      <c r="EQ156" s="3">
        <v>0</v>
      </c>
      <c r="ER156" s="3">
        <v>42.51</v>
      </c>
      <c r="ES156" s="3">
        <v>2.34</v>
      </c>
      <c r="ET156" s="3">
        <v>0</v>
      </c>
      <c r="EU156" s="3">
        <v>0</v>
      </c>
      <c r="EV156" s="3">
        <v>40.17</v>
      </c>
      <c r="EW156" s="3">
        <v>3.18</v>
      </c>
      <c r="EX156" s="3">
        <v>0</v>
      </c>
      <c r="EY156" s="3">
        <v>0</v>
      </c>
      <c r="FQ156" s="3">
        <v>0</v>
      </c>
      <c r="FR156" s="3">
        <v>0</v>
      </c>
      <c r="FS156" s="3">
        <v>0</v>
      </c>
      <c r="FX156" s="3">
        <v>90</v>
      </c>
      <c r="FY156" s="3">
        <v>46</v>
      </c>
      <c r="GA156" s="3" t="s">
        <v>3</v>
      </c>
      <c r="GD156" s="3">
        <v>1</v>
      </c>
      <c r="GF156" s="3">
        <v>-1314481947</v>
      </c>
      <c r="GG156" s="3">
        <v>2</v>
      </c>
      <c r="GH156" s="3">
        <v>1</v>
      </c>
      <c r="GI156" s="3">
        <v>2</v>
      </c>
      <c r="GJ156" s="3">
        <v>0</v>
      </c>
      <c r="GK156" s="3">
        <v>0</v>
      </c>
      <c r="GL156" s="3">
        <f t="shared" si="155"/>
        <v>0</v>
      </c>
      <c r="GM156" s="3">
        <f t="shared" si="156"/>
        <v>20207.29</v>
      </c>
      <c r="GN156" s="3">
        <f t="shared" si="157"/>
        <v>0</v>
      </c>
      <c r="GO156" s="3">
        <f t="shared" si="158"/>
        <v>20207.29</v>
      </c>
      <c r="GP156" s="3">
        <f t="shared" si="159"/>
        <v>0</v>
      </c>
      <c r="GR156" s="3">
        <v>0</v>
      </c>
      <c r="GS156" s="3">
        <v>3</v>
      </c>
      <c r="GT156" s="3">
        <v>0</v>
      </c>
      <c r="GU156" s="3" t="s">
        <v>3</v>
      </c>
      <c r="GV156" s="3">
        <f t="shared" si="160"/>
        <v>0</v>
      </c>
      <c r="GW156" s="3">
        <v>1</v>
      </c>
      <c r="GX156" s="3">
        <f t="shared" si="161"/>
        <v>0</v>
      </c>
      <c r="HA156" s="3">
        <v>0</v>
      </c>
      <c r="HB156" s="3">
        <v>0</v>
      </c>
      <c r="HC156" s="3">
        <f t="shared" si="162"/>
        <v>0</v>
      </c>
      <c r="HE156" s="3" t="s">
        <v>3</v>
      </c>
      <c r="HF156" s="3" t="s">
        <v>3</v>
      </c>
      <c r="HM156" s="3" t="s">
        <v>3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5">
      <c r="A157" s="2">
        <v>17</v>
      </c>
      <c r="B157" s="2">
        <v>1</v>
      </c>
      <c r="C157" s="2"/>
      <c r="D157" s="2"/>
      <c r="E157" s="2" t="s">
        <v>251</v>
      </c>
      <c r="F157" s="2" t="s">
        <v>252</v>
      </c>
      <c r="G157" s="2" t="s">
        <v>253</v>
      </c>
      <c r="H157" s="2" t="s">
        <v>171</v>
      </c>
      <c r="I157" s="2">
        <v>3</v>
      </c>
      <c r="J157" s="2">
        <v>0</v>
      </c>
      <c r="K157" s="2">
        <v>3</v>
      </c>
      <c r="L157" s="2"/>
      <c r="M157" s="2"/>
      <c r="N157" s="2"/>
      <c r="O157" s="2">
        <f t="shared" si="138"/>
        <v>21447.42</v>
      </c>
      <c r="P157" s="2">
        <f t="shared" si="139"/>
        <v>21447.42</v>
      </c>
      <c r="Q157" s="2">
        <f>(ROUND((ROUND(((ET157)*AV157*I157),2)*BB157),2)+ROUND((ROUND(((AE157-(EU157))*AV157*I157),2)*BS157),2))</f>
        <v>0</v>
      </c>
      <c r="R157" s="2">
        <f>(ROUND((ROUND(((EU157)*AV157*I157),2)*BS157),2)+ROUND((ROUND(((AE157-(EU157))*AV157*I157),2)*BS157),2))</f>
        <v>0</v>
      </c>
      <c r="S157" s="2">
        <f t="shared" si="140"/>
        <v>0</v>
      </c>
      <c r="T157" s="2">
        <f t="shared" si="141"/>
        <v>0</v>
      </c>
      <c r="U157" s="2">
        <f t="shared" si="142"/>
        <v>0</v>
      </c>
      <c r="V157" s="2">
        <f t="shared" si="143"/>
        <v>0</v>
      </c>
      <c r="W157" s="2">
        <f t="shared" si="144"/>
        <v>0</v>
      </c>
      <c r="X157" s="2">
        <f>(ROUND((((S157+ROUND((ROUND(((EU157)*AV157*I157),2)*BS157),2))*AT157)/100),2)+ROUND(((ROUND((ROUND(((AE157-(EU157))*AV157*I157),2)*BS157),2)*AT157)/100),2))</f>
        <v>0</v>
      </c>
      <c r="Y157" s="2">
        <f>(ROUND((((S157+ROUND((ROUND(((EU157)*AV157*I157),2)*BS157),2))*AU157)/100),2)+ROUND(((ROUND((ROUND(((AE157-(EU157))*AV157*I157),2)*BS157),2)*AU157)/100),2))</f>
        <v>0</v>
      </c>
      <c r="Z157" s="2"/>
      <c r="AA157" s="2">
        <v>55929113</v>
      </c>
      <c r="AB157" s="2">
        <f t="shared" si="145"/>
        <v>7149.14</v>
      </c>
      <c r="AC157" s="2">
        <f>ROUND((ES157),6)</f>
        <v>7149.14</v>
      </c>
      <c r="AD157" s="2">
        <f>ROUND((((ET157)-(EU157))+AE157),6)</f>
        <v>0</v>
      </c>
      <c r="AE157" s="2">
        <f>ROUND((EU157),6)</f>
        <v>0</v>
      </c>
      <c r="AF157" s="2">
        <f>ROUND((EV157),6)</f>
        <v>0</v>
      </c>
      <c r="AG157" s="2">
        <f t="shared" si="146"/>
        <v>0</v>
      </c>
      <c r="AH157" s="2">
        <f>(EW157)</f>
        <v>0</v>
      </c>
      <c r="AI157" s="2">
        <f>(EX157)</f>
        <v>0</v>
      </c>
      <c r="AJ157" s="2">
        <f t="shared" si="147"/>
        <v>0</v>
      </c>
      <c r="AK157" s="2">
        <v>7149.14</v>
      </c>
      <c r="AL157" s="2">
        <v>7149.14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3</v>
      </c>
      <c r="BJ157" s="2" t="s">
        <v>252</v>
      </c>
      <c r="BK157" s="2"/>
      <c r="BL157" s="2"/>
      <c r="BM157" s="2">
        <v>400007</v>
      </c>
      <c r="BN157" s="2">
        <v>0</v>
      </c>
      <c r="BO157" s="2" t="s">
        <v>3</v>
      </c>
      <c r="BP157" s="2">
        <v>0</v>
      </c>
      <c r="BQ157" s="2">
        <v>214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90</v>
      </c>
      <c r="CA157" s="2">
        <v>46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48"/>
        <v>21447.42</v>
      </c>
      <c r="CQ157" s="2">
        <f t="shared" si="149"/>
        <v>7149.14</v>
      </c>
      <c r="CR157" s="2">
        <f>(ROUND((ROUND(((ET157)*AV157*1),2)*BB157),2)+ROUND((ROUND(((AE157-(EU157))*AV157*1),2)*BS157),2))</f>
        <v>0</v>
      </c>
      <c r="CS157" s="2">
        <f>(ROUND((ROUND(((EU157)*AV157*1),2)*BS157),2)+ROUND((ROUND(((AE157-(EU157))*AV157*1),2)*BS157),2))</f>
        <v>0</v>
      </c>
      <c r="CT157" s="2">
        <f t="shared" si="150"/>
        <v>0</v>
      </c>
      <c r="CU157" s="2">
        <f t="shared" si="151"/>
        <v>0</v>
      </c>
      <c r="CV157" s="2">
        <f t="shared" si="152"/>
        <v>0</v>
      </c>
      <c r="CW157" s="2">
        <f t="shared" si="153"/>
        <v>0</v>
      </c>
      <c r="CX157" s="2">
        <f t="shared" si="154"/>
        <v>0</v>
      </c>
      <c r="CY157" s="2">
        <f>(ROUND((((S157+ROUND((ROUND(((EU157)*AV157*1),2)*BS157),2))*AT157)/100),2)+ROUND(((ROUND((ROUND(((AE157-(EU157))*AV157*1),2)*BS157),2)*AT157)/100),2))</f>
        <v>0</v>
      </c>
      <c r="CZ157" s="2">
        <f>(ROUND((((S157+ROUND((ROUND(((EU157)*AV157*1),2)*BS157),2))*AU157)/100),2)+ROUND(((ROUND((ROUND(((AE157-(EU157))*AV157*1),2)*BS157),2)*AU157)/100),2))</f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171</v>
      </c>
      <c r="DW157" s="2" t="s">
        <v>171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55393630</v>
      </c>
      <c r="EF157" s="2">
        <v>214</v>
      </c>
      <c r="EG157" s="2" t="s">
        <v>172</v>
      </c>
      <c r="EH157" s="2">
        <v>0</v>
      </c>
      <c r="EI157" s="2" t="s">
        <v>3</v>
      </c>
      <c r="EJ157" s="2">
        <v>3</v>
      </c>
      <c r="EK157" s="2">
        <v>400007</v>
      </c>
      <c r="EL157" s="2" t="s">
        <v>172</v>
      </c>
      <c r="EM157" s="2" t="s">
        <v>173</v>
      </c>
      <c r="EN157" s="2"/>
      <c r="EO157" s="2" t="s">
        <v>3</v>
      </c>
      <c r="EP157" s="2"/>
      <c r="EQ157" s="2">
        <v>16</v>
      </c>
      <c r="ER157" s="2">
        <v>0</v>
      </c>
      <c r="ES157" s="2">
        <v>7149.14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f>P157</f>
        <v>21447.42</v>
      </c>
      <c r="FS157" s="2">
        <v>0</v>
      </c>
      <c r="FT157" s="2"/>
      <c r="FU157" s="2"/>
      <c r="FV157" s="2"/>
      <c r="FW157" s="2"/>
      <c r="FX157" s="2">
        <v>90</v>
      </c>
      <c r="FY157" s="2">
        <v>46</v>
      </c>
      <c r="FZ157" s="2"/>
      <c r="GA157" s="2" t="s">
        <v>254</v>
      </c>
      <c r="GB157" s="2"/>
      <c r="GC157" s="2"/>
      <c r="GD157" s="2">
        <v>1</v>
      </c>
      <c r="GE157" s="2"/>
      <c r="GF157" s="2">
        <v>399534805</v>
      </c>
      <c r="GG157" s="2">
        <v>2</v>
      </c>
      <c r="GH157" s="2">
        <v>4</v>
      </c>
      <c r="GI157" s="2">
        <v>-2</v>
      </c>
      <c r="GJ157" s="2">
        <v>0</v>
      </c>
      <c r="GK157" s="2">
        <v>0</v>
      </c>
      <c r="GL157" s="2">
        <f t="shared" si="155"/>
        <v>0</v>
      </c>
      <c r="GM157" s="2">
        <f t="shared" si="156"/>
        <v>21447.42</v>
      </c>
      <c r="GN157" s="2">
        <f t="shared" si="157"/>
        <v>0</v>
      </c>
      <c r="GO157" s="2">
        <f t="shared" si="158"/>
        <v>0</v>
      </c>
      <c r="GP157" s="2">
        <f t="shared" si="159"/>
        <v>0</v>
      </c>
      <c r="GQ157" s="2"/>
      <c r="GR157" s="2">
        <v>1</v>
      </c>
      <c r="GS157" s="2">
        <v>2</v>
      </c>
      <c r="GT157" s="2">
        <v>0</v>
      </c>
      <c r="GU157" s="2" t="s">
        <v>3</v>
      </c>
      <c r="GV157" s="2">
        <f t="shared" si="160"/>
        <v>0</v>
      </c>
      <c r="GW157" s="2">
        <v>1</v>
      </c>
      <c r="GX157" s="2">
        <f t="shared" si="161"/>
        <v>0</v>
      </c>
      <c r="GY157" s="2"/>
      <c r="GZ157" s="2"/>
      <c r="HA157" s="2">
        <v>0</v>
      </c>
      <c r="HB157" s="2">
        <v>0</v>
      </c>
      <c r="HC157" s="2">
        <f t="shared" si="162"/>
        <v>0</v>
      </c>
      <c r="HD157" s="2"/>
      <c r="HE157" s="2" t="s">
        <v>38</v>
      </c>
      <c r="HF157" s="2" t="s">
        <v>175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5">
      <c r="A158" s="3">
        <v>17</v>
      </c>
      <c r="B158" s="3">
        <v>1</v>
      </c>
      <c r="E158" s="3" t="s">
        <v>251</v>
      </c>
      <c r="F158" s="3" t="s">
        <v>252</v>
      </c>
      <c r="G158" s="3" t="s">
        <v>253</v>
      </c>
      <c r="H158" s="3" t="s">
        <v>171</v>
      </c>
      <c r="I158" s="3">
        <v>3</v>
      </c>
      <c r="J158" s="3">
        <v>0</v>
      </c>
      <c r="K158" s="3">
        <v>3</v>
      </c>
      <c r="O158" s="3">
        <f t="shared" si="138"/>
        <v>162356.97</v>
      </c>
      <c r="P158" s="3">
        <f t="shared" si="139"/>
        <v>162356.97</v>
      </c>
      <c r="Q158" s="3">
        <f>(ROUND((ROUND(((ET158)*AV158*I158),2)*BB158),2)+ROUND((ROUND(((AE158-(EU158))*AV158*I158),2)*BS158),2))</f>
        <v>0</v>
      </c>
      <c r="R158" s="3">
        <f>(ROUND((ROUND(((EU158)*AV158*I158),2)*BS158),2)+ROUND((ROUND(((AE158-(EU158))*AV158*I158),2)*BS158),2))</f>
        <v>0</v>
      </c>
      <c r="S158" s="3">
        <f t="shared" si="140"/>
        <v>0</v>
      </c>
      <c r="T158" s="3">
        <f t="shared" si="141"/>
        <v>0</v>
      </c>
      <c r="U158" s="3">
        <f t="shared" si="142"/>
        <v>0</v>
      </c>
      <c r="V158" s="3">
        <f t="shared" si="143"/>
        <v>0</v>
      </c>
      <c r="W158" s="3">
        <f t="shared" si="144"/>
        <v>0</v>
      </c>
      <c r="X158" s="3">
        <f>(ROUND((((S158+ROUND((ROUND(((EU158)*AV158*I158),2)*BS158),2))*AT158)/100),2)+ROUND(((ROUND((ROUND(((AE158-(EU158))*AV158*I158),2)*BS158),2)*AT158)/100),2))</f>
        <v>0</v>
      </c>
      <c r="Y158" s="3">
        <f>(ROUND((((S158+ROUND((ROUND(((EU158)*AV158*I158),2)*BS158),2))*AU158)/100),2)+ROUND(((ROUND((ROUND(((AE158-(EU158))*AV158*I158),2)*BS158),2)*AU158)/100),2))</f>
        <v>0</v>
      </c>
      <c r="AA158" s="3">
        <v>55929115</v>
      </c>
      <c r="AB158" s="3">
        <f t="shared" si="145"/>
        <v>7149.14</v>
      </c>
      <c r="AC158" s="3">
        <f>ROUND((ES158),6)</f>
        <v>7149.14</v>
      </c>
      <c r="AD158" s="3">
        <f>ROUND((((ET158)-(EU158))+AE158),6)</f>
        <v>0</v>
      </c>
      <c r="AE158" s="3">
        <f>ROUND((EU158),6)</f>
        <v>0</v>
      </c>
      <c r="AF158" s="3">
        <f>ROUND((EV158),6)</f>
        <v>0</v>
      </c>
      <c r="AG158" s="3">
        <f t="shared" si="146"/>
        <v>0</v>
      </c>
      <c r="AH158" s="3">
        <f>(EW158)</f>
        <v>0</v>
      </c>
      <c r="AI158" s="3">
        <f>(EX158)</f>
        <v>0</v>
      </c>
      <c r="AJ158" s="3">
        <f t="shared" si="147"/>
        <v>0</v>
      </c>
      <c r="AK158" s="3">
        <v>7149.14</v>
      </c>
      <c r="AL158" s="3">
        <v>7149.14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1</v>
      </c>
      <c r="AW158" s="3">
        <v>1</v>
      </c>
      <c r="AZ158" s="3">
        <v>1</v>
      </c>
      <c r="BA158" s="3">
        <v>1</v>
      </c>
      <c r="BB158" s="3">
        <v>1</v>
      </c>
      <c r="BC158" s="3">
        <v>7.57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3</v>
      </c>
      <c r="BI158" s="3">
        <v>3</v>
      </c>
      <c r="BJ158" s="3" t="s">
        <v>252</v>
      </c>
      <c r="BM158" s="3">
        <v>400007</v>
      </c>
      <c r="BN158" s="3">
        <v>0</v>
      </c>
      <c r="BO158" s="3" t="s">
        <v>3</v>
      </c>
      <c r="BP158" s="3">
        <v>0</v>
      </c>
      <c r="BQ158" s="3">
        <v>214</v>
      </c>
      <c r="BR158" s="3">
        <v>0</v>
      </c>
      <c r="BS158" s="3">
        <v>1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90</v>
      </c>
      <c r="CA158" s="3">
        <v>46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3</v>
      </c>
      <c r="CO158" s="3">
        <v>0</v>
      </c>
      <c r="CP158" s="3">
        <f t="shared" si="148"/>
        <v>162356.97</v>
      </c>
      <c r="CQ158" s="3">
        <f t="shared" si="149"/>
        <v>54118.99</v>
      </c>
      <c r="CR158" s="3">
        <f>(ROUND((ROUND(((ET158)*AV158*1),2)*BB158),2)+ROUND((ROUND(((AE158-(EU158))*AV158*1),2)*BS158),2))</f>
        <v>0</v>
      </c>
      <c r="CS158" s="3">
        <f>(ROUND((ROUND(((EU158)*AV158*1),2)*BS158),2)+ROUND((ROUND(((AE158-(EU158))*AV158*1),2)*BS158),2))</f>
        <v>0</v>
      </c>
      <c r="CT158" s="3">
        <f t="shared" si="150"/>
        <v>0</v>
      </c>
      <c r="CU158" s="3">
        <f t="shared" si="151"/>
        <v>0</v>
      </c>
      <c r="CV158" s="3">
        <f t="shared" si="152"/>
        <v>0</v>
      </c>
      <c r="CW158" s="3">
        <f t="shared" si="153"/>
        <v>0</v>
      </c>
      <c r="CX158" s="3">
        <f t="shared" si="154"/>
        <v>0</v>
      </c>
      <c r="CY158" s="3">
        <f>(ROUND((((S158+ROUND((ROUND(((EU158)*AV158*1),2)*BS158),2))*AT158)/100),2)+ROUND(((ROUND((ROUND(((AE158-(EU158))*AV158*1),2)*BS158),2)*AT158)/100),2))</f>
        <v>0</v>
      </c>
      <c r="CZ158" s="3">
        <f>(ROUND((((S158+ROUND((ROUND(((EU158)*AV158*1),2)*BS158),2))*AU158)/100),2)+ROUND(((ROUND((ROUND(((AE158-(EU158))*AV158*1),2)*BS158),2)*AU158)/100),2))</f>
        <v>0</v>
      </c>
      <c r="DC158" s="3" t="s">
        <v>3</v>
      </c>
      <c r="DD158" s="3" t="s">
        <v>3</v>
      </c>
      <c r="DE158" s="3" t="s">
        <v>3</v>
      </c>
      <c r="DF158" s="3" t="s">
        <v>3</v>
      </c>
      <c r="DG158" s="3" t="s">
        <v>3</v>
      </c>
      <c r="DH158" s="3" t="s">
        <v>3</v>
      </c>
      <c r="DI158" s="3" t="s">
        <v>3</v>
      </c>
      <c r="DJ158" s="3" t="s">
        <v>3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1013</v>
      </c>
      <c r="DV158" s="3" t="s">
        <v>171</v>
      </c>
      <c r="DW158" s="3" t="s">
        <v>171</v>
      </c>
      <c r="DX158" s="3">
        <v>1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55393630</v>
      </c>
      <c r="EF158" s="3">
        <v>214</v>
      </c>
      <c r="EG158" s="3" t="s">
        <v>172</v>
      </c>
      <c r="EH158" s="3">
        <v>0</v>
      </c>
      <c r="EI158" s="3" t="s">
        <v>3</v>
      </c>
      <c r="EJ158" s="3">
        <v>3</v>
      </c>
      <c r="EK158" s="3">
        <v>400007</v>
      </c>
      <c r="EL158" s="3" t="s">
        <v>172</v>
      </c>
      <c r="EM158" s="3" t="s">
        <v>173</v>
      </c>
      <c r="EO158" s="3" t="s">
        <v>3</v>
      </c>
      <c r="EQ158" s="3">
        <v>16</v>
      </c>
      <c r="ER158" s="3">
        <v>0</v>
      </c>
      <c r="ES158" s="3">
        <v>7149.14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5</v>
      </c>
      <c r="FC158" s="3">
        <v>1</v>
      </c>
      <c r="FD158" s="3">
        <v>18</v>
      </c>
      <c r="FF158" s="3">
        <v>63342</v>
      </c>
      <c r="FQ158" s="3">
        <v>0</v>
      </c>
      <c r="FR158" s="3">
        <f>P158</f>
        <v>162356.97</v>
      </c>
      <c r="FS158" s="3">
        <v>0</v>
      </c>
      <c r="FX158" s="3">
        <v>90</v>
      </c>
      <c r="FY158" s="3">
        <v>46</v>
      </c>
      <c r="GA158" s="3" t="s">
        <v>254</v>
      </c>
      <c r="GD158" s="3">
        <v>1</v>
      </c>
      <c r="GF158" s="3">
        <v>399534805</v>
      </c>
      <c r="GG158" s="3">
        <v>2</v>
      </c>
      <c r="GH158" s="3">
        <v>3</v>
      </c>
      <c r="GI158" s="3">
        <v>5</v>
      </c>
      <c r="GJ158" s="3">
        <v>0</v>
      </c>
      <c r="GK158" s="3">
        <v>0</v>
      </c>
      <c r="GL158" s="3">
        <f t="shared" si="155"/>
        <v>0</v>
      </c>
      <c r="GM158" s="3">
        <f t="shared" si="156"/>
        <v>162356.97</v>
      </c>
      <c r="GN158" s="3">
        <f t="shared" si="157"/>
        <v>0</v>
      </c>
      <c r="GO158" s="3">
        <f t="shared" si="158"/>
        <v>0</v>
      </c>
      <c r="GP158" s="3">
        <f t="shared" si="159"/>
        <v>0</v>
      </c>
      <c r="GR158" s="3">
        <v>1</v>
      </c>
      <c r="GS158" s="3">
        <v>1</v>
      </c>
      <c r="GT158" s="3">
        <v>0</v>
      </c>
      <c r="GU158" s="3" t="s">
        <v>3</v>
      </c>
      <c r="GV158" s="3">
        <f t="shared" si="160"/>
        <v>0</v>
      </c>
      <c r="GW158" s="3">
        <v>1</v>
      </c>
      <c r="GX158" s="3">
        <f t="shared" si="161"/>
        <v>0</v>
      </c>
      <c r="HA158" s="3">
        <v>0</v>
      </c>
      <c r="HB158" s="3">
        <v>0</v>
      </c>
      <c r="HC158" s="3">
        <f t="shared" si="162"/>
        <v>0</v>
      </c>
      <c r="HE158" s="3" t="s">
        <v>38</v>
      </c>
      <c r="HF158" s="3" t="s">
        <v>175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5">
      <c r="A159" s="2">
        <v>17</v>
      </c>
      <c r="B159" s="2">
        <v>1</v>
      </c>
      <c r="C159" s="2">
        <f>ROW(SmtRes!A365)</f>
        <v>365</v>
      </c>
      <c r="D159" s="2">
        <f>ROW(EtalonRes!A438)</f>
        <v>438</v>
      </c>
      <c r="E159" s="2" t="s">
        <v>3</v>
      </c>
      <c r="F159" s="2" t="s">
        <v>35</v>
      </c>
      <c r="G159" s="2" t="s">
        <v>182</v>
      </c>
      <c r="H159" s="2" t="s">
        <v>26</v>
      </c>
      <c r="I159" s="2">
        <v>3</v>
      </c>
      <c r="J159" s="2">
        <v>0</v>
      </c>
      <c r="K159" s="2">
        <v>3</v>
      </c>
      <c r="L159" s="2"/>
      <c r="M159" s="2"/>
      <c r="N159" s="2"/>
      <c r="O159" s="2">
        <f t="shared" si="138"/>
        <v>850.19</v>
      </c>
      <c r="P159" s="2">
        <f t="shared" si="139"/>
        <v>167.4</v>
      </c>
      <c r="Q159" s="2">
        <f>(ROUND((ROUND((((ET159*1.2))*AV159*I159),2)*BB159),2)+ROUND((ROUND(((AE159-((EU159*1.2)))*AV159*I159),2)*BS159),2))</f>
        <v>173.12</v>
      </c>
      <c r="R159" s="2">
        <f>(ROUND((ROUND((((EU159*1.2))*AV159*I159),2)*BS159),2)+ROUND((ROUND(((AE159-((EU159*1.2)))*AV159*I159),2)*BS159),2))</f>
        <v>19.03</v>
      </c>
      <c r="S159" s="2">
        <f t="shared" si="140"/>
        <v>509.67</v>
      </c>
      <c r="T159" s="2">
        <f t="shared" si="141"/>
        <v>0</v>
      </c>
      <c r="U159" s="2">
        <f t="shared" si="142"/>
        <v>35.053559999999997</v>
      </c>
      <c r="V159" s="2">
        <f t="shared" si="143"/>
        <v>0</v>
      </c>
      <c r="W159" s="2">
        <f t="shared" si="144"/>
        <v>0</v>
      </c>
      <c r="X159" s="2">
        <f>(ROUND((((S159+ROUND((ROUND((((EU159*1.2))*AV159*I159),2)*BS159),2))*AT159)/100),2)+ROUND(((ROUND((ROUND(((AE159-((EU159*1.2)))*AV159*I159),2)*BS159),2)*AT159)/100),2))</f>
        <v>475.83</v>
      </c>
      <c r="Y159" s="2">
        <f>(ROUND((((S159+ROUND((ROUND((((EU159*1.2))*AV159*I159),2)*BS159),2))*AU159)/100),2)+ROUND(((ROUND((ROUND(((AE159-((EU159*1.2)))*AV159*I159),2)*BS159),2)*AU159)/100),2))</f>
        <v>243.2</v>
      </c>
      <c r="Z159" s="2"/>
      <c r="AA159" s="2">
        <v>-1</v>
      </c>
      <c r="AB159" s="2">
        <f t="shared" si="145"/>
        <v>273.18</v>
      </c>
      <c r="AC159" s="2">
        <f>ROUND(((ES159*1)),6)</f>
        <v>55.8</v>
      </c>
      <c r="AD159" s="2">
        <f>ROUND(((((ET159*1.2))-((EU159*1.2)))+AE159),6)</f>
        <v>55.116</v>
      </c>
      <c r="AE159" s="2">
        <f>ROUND(((EU159*1.2)),6)</f>
        <v>6.06</v>
      </c>
      <c r="AF159" s="2">
        <f>ROUND(((EV159*1.2)),6)</f>
        <v>162.26400000000001</v>
      </c>
      <c r="AG159" s="2">
        <f t="shared" si="146"/>
        <v>0</v>
      </c>
      <c r="AH159" s="2">
        <f>((EW159*1.2))</f>
        <v>11.16</v>
      </c>
      <c r="AI159" s="2">
        <f>((EX159*1.2))</f>
        <v>0</v>
      </c>
      <c r="AJ159" s="2">
        <f t="shared" si="147"/>
        <v>0</v>
      </c>
      <c r="AK159" s="2">
        <v>236.95</v>
      </c>
      <c r="AL159" s="2">
        <v>55.8</v>
      </c>
      <c r="AM159" s="2">
        <v>45.93</v>
      </c>
      <c r="AN159" s="2">
        <v>5.05</v>
      </c>
      <c r="AO159" s="2">
        <v>135.22</v>
      </c>
      <c r="AP159" s="2">
        <v>0</v>
      </c>
      <c r="AQ159" s="2">
        <v>9.3000000000000007</v>
      </c>
      <c r="AR159" s="2">
        <v>0</v>
      </c>
      <c r="AS159" s="2">
        <v>0</v>
      </c>
      <c r="AT159" s="2">
        <v>90</v>
      </c>
      <c r="AU159" s="2">
        <v>46</v>
      </c>
      <c r="AV159" s="2">
        <v>1.0469999999999999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0</v>
      </c>
      <c r="BI159" s="2">
        <v>2</v>
      </c>
      <c r="BJ159" s="2" t="s">
        <v>37</v>
      </c>
      <c r="BK159" s="2"/>
      <c r="BL159" s="2"/>
      <c r="BM159" s="2">
        <v>68</v>
      </c>
      <c r="BN159" s="2">
        <v>0</v>
      </c>
      <c r="BO159" s="2" t="s">
        <v>35</v>
      </c>
      <c r="BP159" s="2">
        <v>1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90</v>
      </c>
      <c r="CA159" s="2">
        <v>46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1332</v>
      </c>
      <c r="CO159" s="2">
        <v>0</v>
      </c>
      <c r="CP159" s="2">
        <f t="shared" si="148"/>
        <v>850.19</v>
      </c>
      <c r="CQ159" s="2">
        <f t="shared" si="149"/>
        <v>55.8</v>
      </c>
      <c r="CR159" s="2">
        <f>(ROUND((ROUND((((ET159*1.2))*AV159*1),2)*BB159),2)+ROUND((ROUND(((AE159-((EU159*1.2)))*AV159*1),2)*BS159),2))</f>
        <v>57.71</v>
      </c>
      <c r="CS159" s="2">
        <f>(ROUND((ROUND((((EU159*1.2))*AV159*1),2)*BS159),2)+ROUND((ROUND(((AE159-((EU159*1.2)))*AV159*1),2)*BS159),2))</f>
        <v>6.34</v>
      </c>
      <c r="CT159" s="2">
        <f t="shared" si="150"/>
        <v>169.89</v>
      </c>
      <c r="CU159" s="2">
        <f t="shared" si="151"/>
        <v>0</v>
      </c>
      <c r="CV159" s="2">
        <f t="shared" si="152"/>
        <v>11.684519999999999</v>
      </c>
      <c r="CW159" s="2">
        <f t="shared" si="153"/>
        <v>0</v>
      </c>
      <c r="CX159" s="2">
        <f t="shared" si="154"/>
        <v>0</v>
      </c>
      <c r="CY159" s="2">
        <f>(ROUND((((S159+ROUND((ROUND((((EU159*1.2))*AV159*1),2)*BS159),2))*AT159)/100),2)+ROUND(((ROUND((ROUND(((AE159-((EU159*1.2)))*AV159*1),2)*BS159),2)*AT159)/100),2))</f>
        <v>464.41</v>
      </c>
      <c r="CZ159" s="2">
        <f>(ROUND((((S159+ROUND((ROUND((((EU159*1.2))*AV159*1),2)*BS159),2))*AU159)/100),2)+ROUND(((ROUND((ROUND(((AE159-((EU159*1.2)))*AV159*1),2)*BS159),2)*AU159)/100),2))</f>
        <v>237.36</v>
      </c>
      <c r="DA159" s="2"/>
      <c r="DB159" s="2">
        <v>91</v>
      </c>
      <c r="DC159" s="2" t="s">
        <v>3</v>
      </c>
      <c r="DD159" s="2" t="s">
        <v>66</v>
      </c>
      <c r="DE159" s="2" t="s">
        <v>67</v>
      </c>
      <c r="DF159" s="2" t="s">
        <v>67</v>
      </c>
      <c r="DG159" s="2" t="s">
        <v>67</v>
      </c>
      <c r="DH159" s="2" t="s">
        <v>3</v>
      </c>
      <c r="DI159" s="2" t="s">
        <v>67</v>
      </c>
      <c r="DJ159" s="2" t="s">
        <v>67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26</v>
      </c>
      <c r="DW159" s="2" t="s">
        <v>26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55393700</v>
      </c>
      <c r="EF159" s="2">
        <v>40</v>
      </c>
      <c r="EG159" s="2" t="s">
        <v>30</v>
      </c>
      <c r="EH159" s="2">
        <v>0</v>
      </c>
      <c r="EI159" s="2" t="s">
        <v>3</v>
      </c>
      <c r="EJ159" s="2">
        <v>2</v>
      </c>
      <c r="EK159" s="2">
        <v>68</v>
      </c>
      <c r="EL159" s="2" t="s">
        <v>31</v>
      </c>
      <c r="EM159" s="2" t="s">
        <v>32</v>
      </c>
      <c r="EN159" s="2"/>
      <c r="EO159" s="2" t="s">
        <v>71</v>
      </c>
      <c r="EP159" s="2"/>
      <c r="EQ159" s="2">
        <v>1024</v>
      </c>
      <c r="ER159" s="2">
        <v>236.95</v>
      </c>
      <c r="ES159" s="2">
        <v>55.8</v>
      </c>
      <c r="ET159" s="2">
        <v>45.93</v>
      </c>
      <c r="EU159" s="2">
        <v>5.05</v>
      </c>
      <c r="EV159" s="2">
        <v>135.22</v>
      </c>
      <c r="EW159" s="2">
        <v>9.3000000000000007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90</v>
      </c>
      <c r="FY159" s="2">
        <v>46</v>
      </c>
      <c r="FZ159" s="2"/>
      <c r="GA159" s="2" t="s">
        <v>3</v>
      </c>
      <c r="GB159" s="2"/>
      <c r="GC159" s="2"/>
      <c r="GD159" s="2">
        <v>1</v>
      </c>
      <c r="GE159" s="2"/>
      <c r="GF159" s="2">
        <v>1573787508</v>
      </c>
      <c r="GG159" s="2">
        <v>2</v>
      </c>
      <c r="GH159" s="2">
        <v>1</v>
      </c>
      <c r="GI159" s="2">
        <v>2</v>
      </c>
      <c r="GJ159" s="2">
        <v>0</v>
      </c>
      <c r="GK159" s="2">
        <v>0</v>
      </c>
      <c r="GL159" s="2">
        <f t="shared" si="155"/>
        <v>0</v>
      </c>
      <c r="GM159" s="2">
        <f t="shared" si="156"/>
        <v>1569.22</v>
      </c>
      <c r="GN159" s="2">
        <f t="shared" si="157"/>
        <v>0</v>
      </c>
      <c r="GO159" s="2">
        <f t="shared" si="158"/>
        <v>1569.22</v>
      </c>
      <c r="GP159" s="2">
        <f t="shared" si="159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60"/>
        <v>0</v>
      </c>
      <c r="GW159" s="2">
        <v>1</v>
      </c>
      <c r="GX159" s="2">
        <f t="shared" si="161"/>
        <v>0</v>
      </c>
      <c r="GY159" s="2"/>
      <c r="GZ159" s="2"/>
      <c r="HA159" s="2">
        <v>0</v>
      </c>
      <c r="HB159" s="2">
        <v>0</v>
      </c>
      <c r="HC159" s="2">
        <f t="shared" si="162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5">
      <c r="A160" s="3">
        <v>17</v>
      </c>
      <c r="B160" s="3">
        <v>1</v>
      </c>
      <c r="C160" s="3">
        <f>ROW(SmtRes!A380)</f>
        <v>380</v>
      </c>
      <c r="D160" s="3">
        <f>ROW(EtalonRes!A454)</f>
        <v>454</v>
      </c>
      <c r="E160" s="3" t="s">
        <v>3</v>
      </c>
      <c r="F160" s="3" t="s">
        <v>35</v>
      </c>
      <c r="G160" s="3" t="s">
        <v>182</v>
      </c>
      <c r="H160" s="3" t="s">
        <v>26</v>
      </c>
      <c r="I160" s="3">
        <v>3</v>
      </c>
      <c r="J160" s="3">
        <v>0</v>
      </c>
      <c r="K160" s="3">
        <v>3</v>
      </c>
      <c r="O160" s="3">
        <f t="shared" si="138"/>
        <v>33276.89</v>
      </c>
      <c r="P160" s="3">
        <f t="shared" si="139"/>
        <v>1759.37</v>
      </c>
      <c r="Q160" s="3">
        <f>(ROUND((ROUND((((ET160*1.2))*AV160*I160),2)*BB160),2)+ROUND((ROUND(((AE160-((EU160*1.2)))*AV160*I160),2)*BS160),2))</f>
        <v>2797.62</v>
      </c>
      <c r="R160" s="3">
        <f>(ROUND((ROUND((((EU160*1.2))*AV160*I160),2)*BS160),2)+ROUND((ROUND(((AE160-((EU160*1.2)))*AV160*I160),2)*BS160),2))</f>
        <v>1072.3399999999999</v>
      </c>
      <c r="S160" s="3">
        <f t="shared" si="140"/>
        <v>28719.9</v>
      </c>
      <c r="T160" s="3">
        <f t="shared" si="141"/>
        <v>0</v>
      </c>
      <c r="U160" s="3">
        <f t="shared" si="142"/>
        <v>35.053559999999997</v>
      </c>
      <c r="V160" s="3">
        <f t="shared" si="143"/>
        <v>0</v>
      </c>
      <c r="W160" s="3">
        <f t="shared" si="144"/>
        <v>0</v>
      </c>
      <c r="X160" s="3">
        <f>(ROUND((((S160+ROUND((ROUND((((EU160*1.2))*AV160*I160),2)*BS160),2))*AT160)/100),2)+ROUND(((ROUND((ROUND(((AE160-((EU160*1.2)))*AV160*I160),2)*BS160),2)*AT160)/100),2))</f>
        <v>26813.02</v>
      </c>
      <c r="Y160" s="3">
        <f>(ROUND((((S160+ROUND((ROUND((((EU160*1.2))*AV160*I160),2)*BS160),2))*AU160)/100),2)+ROUND(((ROUND((ROUND(((AE160-((EU160*1.2)))*AV160*I160),2)*BS160),2)*AU160)/100),2))</f>
        <v>13704.43</v>
      </c>
      <c r="AA160" s="3">
        <v>-1</v>
      </c>
      <c r="AB160" s="3">
        <f t="shared" si="145"/>
        <v>273.18</v>
      </c>
      <c r="AC160" s="3">
        <f>ROUND(((ES160*1)),6)</f>
        <v>55.8</v>
      </c>
      <c r="AD160" s="3">
        <f>ROUND(((((ET160*1.2))-((EU160*1.2)))+AE160),6)</f>
        <v>55.116</v>
      </c>
      <c r="AE160" s="3">
        <f>ROUND(((EU160*1.2)),6)</f>
        <v>6.06</v>
      </c>
      <c r="AF160" s="3">
        <f>ROUND(((EV160*1.2)),6)</f>
        <v>162.26400000000001</v>
      </c>
      <c r="AG160" s="3">
        <f t="shared" si="146"/>
        <v>0</v>
      </c>
      <c r="AH160" s="3">
        <f>((EW160*1.2))</f>
        <v>11.16</v>
      </c>
      <c r="AI160" s="3">
        <f>((EX160*1.2))</f>
        <v>0</v>
      </c>
      <c r="AJ160" s="3">
        <f t="shared" si="147"/>
        <v>0</v>
      </c>
      <c r="AK160" s="3">
        <v>236.95</v>
      </c>
      <c r="AL160" s="3">
        <v>55.8</v>
      </c>
      <c r="AM160" s="3">
        <v>45.93</v>
      </c>
      <c r="AN160" s="3">
        <v>5.05</v>
      </c>
      <c r="AO160" s="3">
        <v>135.22</v>
      </c>
      <c r="AP160" s="3">
        <v>0</v>
      </c>
      <c r="AQ160" s="3">
        <v>9.3000000000000007</v>
      </c>
      <c r="AR160" s="3">
        <v>0</v>
      </c>
      <c r="AS160" s="3">
        <v>0</v>
      </c>
      <c r="AT160" s="3">
        <v>90</v>
      </c>
      <c r="AU160" s="3">
        <v>46</v>
      </c>
      <c r="AV160" s="3">
        <v>1.0469999999999999</v>
      </c>
      <c r="AW160" s="3">
        <v>1</v>
      </c>
      <c r="AZ160" s="3">
        <v>1</v>
      </c>
      <c r="BA160" s="3">
        <v>56.35</v>
      </c>
      <c r="BB160" s="3">
        <v>16.16</v>
      </c>
      <c r="BC160" s="3">
        <v>10.51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0</v>
      </c>
      <c r="BI160" s="3">
        <v>2</v>
      </c>
      <c r="BJ160" s="3" t="s">
        <v>37</v>
      </c>
      <c r="BM160" s="3">
        <v>68</v>
      </c>
      <c r="BN160" s="3">
        <v>0</v>
      </c>
      <c r="BO160" s="3" t="s">
        <v>35</v>
      </c>
      <c r="BP160" s="3">
        <v>1</v>
      </c>
      <c r="BQ160" s="3">
        <v>40</v>
      </c>
      <c r="BR160" s="3">
        <v>0</v>
      </c>
      <c r="BS160" s="3">
        <v>56.35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90</v>
      </c>
      <c r="CA160" s="3">
        <v>46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1332</v>
      </c>
      <c r="CO160" s="3">
        <v>0</v>
      </c>
      <c r="CP160" s="3">
        <f t="shared" si="148"/>
        <v>33276.89</v>
      </c>
      <c r="CQ160" s="3">
        <f t="shared" si="149"/>
        <v>586.46</v>
      </c>
      <c r="CR160" s="3">
        <f>(ROUND((ROUND((((ET160*1.2))*AV160*1),2)*BB160),2)+ROUND((ROUND(((AE160-((EU160*1.2)))*AV160*1),2)*BS160),2))</f>
        <v>932.59</v>
      </c>
      <c r="CS160" s="3">
        <f>(ROUND((ROUND((((EU160*1.2))*AV160*1),2)*BS160),2)+ROUND((ROUND(((AE160-((EU160*1.2)))*AV160*1),2)*BS160),2))</f>
        <v>357.26</v>
      </c>
      <c r="CT160" s="3">
        <f t="shared" si="150"/>
        <v>9573.2999999999993</v>
      </c>
      <c r="CU160" s="3">
        <f t="shared" si="151"/>
        <v>0</v>
      </c>
      <c r="CV160" s="3">
        <f t="shared" si="152"/>
        <v>11.684519999999999</v>
      </c>
      <c r="CW160" s="3">
        <f t="shared" si="153"/>
        <v>0</v>
      </c>
      <c r="CX160" s="3">
        <f t="shared" si="154"/>
        <v>0</v>
      </c>
      <c r="CY160" s="3">
        <f>(ROUND((((S160+ROUND((ROUND((((EU160*1.2))*AV160*1),2)*BS160),2))*AT160)/100),2)+ROUND(((ROUND((ROUND(((AE160-((EU160*1.2)))*AV160*1),2)*BS160),2)*AT160)/100),2))</f>
        <v>26169.439999999999</v>
      </c>
      <c r="CZ160" s="3">
        <f>(ROUND((((S160+ROUND((ROUND((((EU160*1.2))*AV160*1),2)*BS160),2))*AU160)/100),2)+ROUND(((ROUND((ROUND(((AE160-((EU160*1.2)))*AV160*1),2)*BS160),2)*AU160)/100),2))</f>
        <v>13375.49</v>
      </c>
      <c r="DB160" s="3">
        <v>92</v>
      </c>
      <c r="DC160" s="3" t="s">
        <v>3</v>
      </c>
      <c r="DD160" s="3" t="s">
        <v>66</v>
      </c>
      <c r="DE160" s="3" t="s">
        <v>67</v>
      </c>
      <c r="DF160" s="3" t="s">
        <v>67</v>
      </c>
      <c r="DG160" s="3" t="s">
        <v>67</v>
      </c>
      <c r="DH160" s="3" t="s">
        <v>3</v>
      </c>
      <c r="DI160" s="3" t="s">
        <v>67</v>
      </c>
      <c r="DJ160" s="3" t="s">
        <v>67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1013</v>
      </c>
      <c r="DV160" s="3" t="s">
        <v>26</v>
      </c>
      <c r="DW160" s="3" t="s">
        <v>26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55393700</v>
      </c>
      <c r="EF160" s="3">
        <v>40</v>
      </c>
      <c r="EG160" s="3" t="s">
        <v>30</v>
      </c>
      <c r="EH160" s="3">
        <v>0</v>
      </c>
      <c r="EI160" s="3" t="s">
        <v>3</v>
      </c>
      <c r="EJ160" s="3">
        <v>2</v>
      </c>
      <c r="EK160" s="3">
        <v>68</v>
      </c>
      <c r="EL160" s="3" t="s">
        <v>31</v>
      </c>
      <c r="EM160" s="3" t="s">
        <v>32</v>
      </c>
      <c r="EO160" s="3" t="s">
        <v>71</v>
      </c>
      <c r="EQ160" s="3">
        <v>1024</v>
      </c>
      <c r="ER160" s="3">
        <v>236.95</v>
      </c>
      <c r="ES160" s="3">
        <v>55.8</v>
      </c>
      <c r="ET160" s="3">
        <v>45.93</v>
      </c>
      <c r="EU160" s="3">
        <v>5.05</v>
      </c>
      <c r="EV160" s="3">
        <v>135.22</v>
      </c>
      <c r="EW160" s="3">
        <v>9.3000000000000007</v>
      </c>
      <c r="EX160" s="3">
        <v>0</v>
      </c>
      <c r="EY160" s="3">
        <v>0</v>
      </c>
      <c r="FQ160" s="3">
        <v>0</v>
      </c>
      <c r="FR160" s="3">
        <v>0</v>
      </c>
      <c r="FS160" s="3">
        <v>0</v>
      </c>
      <c r="FX160" s="3">
        <v>90</v>
      </c>
      <c r="FY160" s="3">
        <v>46</v>
      </c>
      <c r="GA160" s="3" t="s">
        <v>3</v>
      </c>
      <c r="GD160" s="3">
        <v>1</v>
      </c>
      <c r="GF160" s="3">
        <v>1573787508</v>
      </c>
      <c r="GG160" s="3">
        <v>2</v>
      </c>
      <c r="GH160" s="3">
        <v>1</v>
      </c>
      <c r="GI160" s="3">
        <v>2</v>
      </c>
      <c r="GJ160" s="3">
        <v>0</v>
      </c>
      <c r="GK160" s="3">
        <v>0</v>
      </c>
      <c r="GL160" s="3">
        <f t="shared" si="155"/>
        <v>0</v>
      </c>
      <c r="GM160" s="3">
        <f t="shared" si="156"/>
        <v>73794.34</v>
      </c>
      <c r="GN160" s="3">
        <f t="shared" si="157"/>
        <v>0</v>
      </c>
      <c r="GO160" s="3">
        <f t="shared" si="158"/>
        <v>73794.34</v>
      </c>
      <c r="GP160" s="3">
        <f t="shared" si="159"/>
        <v>0</v>
      </c>
      <c r="GR160" s="3">
        <v>0</v>
      </c>
      <c r="GS160" s="3">
        <v>3</v>
      </c>
      <c r="GT160" s="3">
        <v>0</v>
      </c>
      <c r="GU160" s="3" t="s">
        <v>3</v>
      </c>
      <c r="GV160" s="3">
        <f t="shared" si="160"/>
        <v>0</v>
      </c>
      <c r="GW160" s="3">
        <v>1</v>
      </c>
      <c r="GX160" s="3">
        <f t="shared" si="161"/>
        <v>0</v>
      </c>
      <c r="HA160" s="3">
        <v>0</v>
      </c>
      <c r="HB160" s="3">
        <v>0</v>
      </c>
      <c r="HC160" s="3">
        <f t="shared" si="162"/>
        <v>0</v>
      </c>
      <c r="HE160" s="3" t="s">
        <v>3</v>
      </c>
      <c r="HF160" s="3" t="s">
        <v>3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5">
      <c r="A161" s="2">
        <v>18</v>
      </c>
      <c r="B161" s="2">
        <v>1</v>
      </c>
      <c r="C161" s="2">
        <v>358</v>
      </c>
      <c r="D161" s="2"/>
      <c r="E161" s="2" t="s">
        <v>3</v>
      </c>
      <c r="F161" s="2" t="s">
        <v>183</v>
      </c>
      <c r="G161" s="2" t="s">
        <v>184</v>
      </c>
      <c r="H161" s="2" t="s">
        <v>185</v>
      </c>
      <c r="I161" s="2">
        <f>I159*J161</f>
        <v>0.89999999999999991</v>
      </c>
      <c r="J161" s="2">
        <v>0.3</v>
      </c>
      <c r="K161" s="2">
        <v>0.3</v>
      </c>
      <c r="L161" s="2"/>
      <c r="M161" s="2"/>
      <c r="N161" s="2"/>
      <c r="O161" s="2">
        <f t="shared" ref="O161:O192" si="179">ROUND(CP161,2)</f>
        <v>27.97</v>
      </c>
      <c r="P161" s="2">
        <f t="shared" ref="P161:P192" si="180">ROUND((ROUND((AC161*AW161*I161),2)*BC161),2)</f>
        <v>27.97</v>
      </c>
      <c r="Q161" s="2">
        <f>(ROUND((ROUND(((ET161)*AV161*I161),2)*BB161),2)+ROUND((ROUND(((AE161-(EU161))*AV161*I161),2)*BS161),2))</f>
        <v>0</v>
      </c>
      <c r="R161" s="2">
        <f>(ROUND((ROUND(((EU161)*AV161*I161),2)*BS161),2)+ROUND((ROUND(((AE161-(EU161))*AV161*I161),2)*BS161),2))</f>
        <v>0</v>
      </c>
      <c r="S161" s="2">
        <f t="shared" ref="S161:S192" si="181">ROUND((ROUND((AF161*AV161*I161),2)*BA161),2)</f>
        <v>0</v>
      </c>
      <c r="T161" s="2">
        <f t="shared" ref="T161:T192" si="182">ROUND(CU161*I161,2)</f>
        <v>0</v>
      </c>
      <c r="U161" s="2">
        <f t="shared" ref="U161:U192" si="183">CV161*I161</f>
        <v>0</v>
      </c>
      <c r="V161" s="2">
        <f t="shared" ref="V161:V192" si="184">CW161*I161</f>
        <v>0</v>
      </c>
      <c r="W161" s="2">
        <f t="shared" ref="W161:W192" si="185">ROUND(CX161*I161,2)</f>
        <v>0</v>
      </c>
      <c r="X161" s="2">
        <f>(ROUND((((S161+ROUND((ROUND(((EU161)*AV161*I161),2)*BS161),2))*AT161)/100),2)+ROUND(((ROUND((ROUND(((AE161-(EU161))*AV161*I161),2)*BS161),2)*AT161)/100),2))</f>
        <v>0</v>
      </c>
      <c r="Y161" s="2">
        <f>(ROUND((((S161+ROUND((ROUND(((EU161)*AV161*I161),2)*BS161),2))*AU161)/100),2)+ROUND(((ROUND((ROUND(((AE161-(EU161))*AV161*I161),2)*BS161),2)*AU161)/100),2))</f>
        <v>0</v>
      </c>
      <c r="Z161" s="2"/>
      <c r="AA161" s="2">
        <v>-1</v>
      </c>
      <c r="AB161" s="2">
        <f t="shared" ref="AB161:AB192" si="186">ROUND((AC161+AD161+AF161),6)</f>
        <v>31.08</v>
      </c>
      <c r="AC161" s="2">
        <f>ROUND((ES161),6)</f>
        <v>31.08</v>
      </c>
      <c r="AD161" s="2">
        <f>ROUND((((ET161)-(EU161))+AE161),6)</f>
        <v>0</v>
      </c>
      <c r="AE161" s="2">
        <f t="shared" ref="AE161:AF164" si="187">ROUND((EU161),6)</f>
        <v>0</v>
      </c>
      <c r="AF161" s="2">
        <f t="shared" si="187"/>
        <v>0</v>
      </c>
      <c r="AG161" s="2">
        <f t="shared" ref="AG161:AG192" si="188">ROUND((AP161),6)</f>
        <v>0</v>
      </c>
      <c r="AH161" s="2">
        <f t="shared" ref="AH161:AI164" si="189">(EW161)</f>
        <v>0</v>
      </c>
      <c r="AI161" s="2">
        <f t="shared" si="189"/>
        <v>0</v>
      </c>
      <c r="AJ161" s="2">
        <f t="shared" ref="AJ161:AJ192" si="190">(AS161)</f>
        <v>0</v>
      </c>
      <c r="AK161" s="2">
        <v>31.08</v>
      </c>
      <c r="AL161" s="2">
        <v>31.08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90</v>
      </c>
      <c r="AU161" s="2">
        <v>46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2</v>
      </c>
      <c r="BJ161" s="2" t="s">
        <v>186</v>
      </c>
      <c r="BK161" s="2"/>
      <c r="BL161" s="2"/>
      <c r="BM161" s="2">
        <v>68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90</v>
      </c>
      <c r="CA161" s="2">
        <v>46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ref="CP161:CP192" si="191">(P161+Q161+S161)</f>
        <v>27.97</v>
      </c>
      <c r="CQ161" s="2">
        <f t="shared" ref="CQ161:CQ192" si="192">ROUND((ROUND((AC161*AW161*1),2)*BC161),2)</f>
        <v>31.08</v>
      </c>
      <c r="CR161" s="2">
        <f>(ROUND((ROUND(((ET161)*AV161*1),2)*BB161),2)+ROUND((ROUND(((AE161-(EU161))*AV161*1),2)*BS161),2))</f>
        <v>0</v>
      </c>
      <c r="CS161" s="2">
        <f>(ROUND((ROUND(((EU161)*AV161*1),2)*BS161),2)+ROUND((ROUND(((AE161-(EU161))*AV161*1),2)*BS161),2))</f>
        <v>0</v>
      </c>
      <c r="CT161" s="2">
        <f t="shared" ref="CT161:CT192" si="193">ROUND((ROUND((AF161*AV161*1),2)*BA161),2)</f>
        <v>0</v>
      </c>
      <c r="CU161" s="2">
        <f t="shared" ref="CU161:CU192" si="194">AG161</f>
        <v>0</v>
      </c>
      <c r="CV161" s="2">
        <f t="shared" ref="CV161:CV192" si="195">(AH161*AV161)</f>
        <v>0</v>
      </c>
      <c r="CW161" s="2">
        <f t="shared" ref="CW161:CW192" si="196">AI161</f>
        <v>0</v>
      </c>
      <c r="CX161" s="2">
        <f t="shared" ref="CX161:CX192" si="197">AJ161</f>
        <v>0</v>
      </c>
      <c r="CY161" s="2">
        <f>(ROUND((((S161+ROUND((ROUND(((EU161)*AV161*1),2)*BS161),2))*AT161)/100),2)+ROUND(((ROUND((ROUND(((AE161-(EU161))*AV161*1),2)*BS161),2)*AT161)/100),2))</f>
        <v>0</v>
      </c>
      <c r="CZ161" s="2">
        <f>(ROUND((((S161+ROUND((ROUND(((EU161)*AV161*1),2)*BS161),2))*AU161)/100),2)+ROUND(((ROUND((ROUND(((AE161-(EU161))*AV161*1),2)*BS161),2)*AU161)/100),2))</f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1009</v>
      </c>
      <c r="DV161" s="2" t="s">
        <v>185</v>
      </c>
      <c r="DW161" s="2" t="s">
        <v>185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55393700</v>
      </c>
      <c r="EF161" s="2">
        <v>40</v>
      </c>
      <c r="EG161" s="2" t="s">
        <v>30</v>
      </c>
      <c r="EH161" s="2">
        <v>0</v>
      </c>
      <c r="EI161" s="2" t="s">
        <v>3</v>
      </c>
      <c r="EJ161" s="2">
        <v>2</v>
      </c>
      <c r="EK161" s="2">
        <v>68</v>
      </c>
      <c r="EL161" s="2" t="s">
        <v>31</v>
      </c>
      <c r="EM161" s="2" t="s">
        <v>32</v>
      </c>
      <c r="EN161" s="2"/>
      <c r="EO161" s="2" t="s">
        <v>3</v>
      </c>
      <c r="EP161" s="2"/>
      <c r="EQ161" s="2">
        <v>1024</v>
      </c>
      <c r="ER161" s="2">
        <v>31.08</v>
      </c>
      <c r="ES161" s="2">
        <v>31.08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90</v>
      </c>
      <c r="FY161" s="2">
        <v>46</v>
      </c>
      <c r="FZ161" s="2"/>
      <c r="GA161" s="2" t="s">
        <v>3</v>
      </c>
      <c r="GB161" s="2"/>
      <c r="GC161" s="2"/>
      <c r="GD161" s="2">
        <v>1</v>
      </c>
      <c r="GE161" s="2"/>
      <c r="GF161" s="2">
        <v>-2097101800</v>
      </c>
      <c r="GG161" s="2">
        <v>2</v>
      </c>
      <c r="GH161" s="2">
        <v>1</v>
      </c>
      <c r="GI161" s="2">
        <v>-2</v>
      </c>
      <c r="GJ161" s="2">
        <v>0</v>
      </c>
      <c r="GK161" s="2">
        <v>0</v>
      </c>
      <c r="GL161" s="2">
        <f t="shared" ref="GL161:GL192" si="198">ROUND(IF(AND(BH161=3,BI161=3,FS161&lt;&gt;0),P161,0),2)</f>
        <v>0</v>
      </c>
      <c r="GM161" s="2">
        <f t="shared" ref="GM161:GM192" si="199">ROUND(O161+X161+Y161,2)+GX161</f>
        <v>27.97</v>
      </c>
      <c r="GN161" s="2">
        <f t="shared" ref="GN161:GN192" si="200">IF(OR(BI161=0,BI161=1),GM161-GX161,0)</f>
        <v>0</v>
      </c>
      <c r="GO161" s="2">
        <f t="shared" ref="GO161:GO192" si="201">IF(BI161=2,GM161-GX161,0)</f>
        <v>27.97</v>
      </c>
      <c r="GP161" s="2">
        <f t="shared" ref="GP161:GP192" si="202">IF(BI161=4,GM161-GX161,0)</f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ref="GV161:GV192" si="203">ROUND((GT161),6)</f>
        <v>0</v>
      </c>
      <c r="GW161" s="2">
        <v>1</v>
      </c>
      <c r="GX161" s="2">
        <f t="shared" ref="GX161:GX192" si="204">ROUND(HC161*I161,2)</f>
        <v>0</v>
      </c>
      <c r="GY161" s="2"/>
      <c r="GZ161" s="2"/>
      <c r="HA161" s="2">
        <v>0</v>
      </c>
      <c r="HB161" s="2">
        <v>0</v>
      </c>
      <c r="HC161" s="2">
        <f t="shared" ref="HC161:HC192" si="205">GV161*GW161</f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5">
      <c r="A162" s="3">
        <v>18</v>
      </c>
      <c r="B162" s="3">
        <v>1</v>
      </c>
      <c r="C162" s="3">
        <v>373</v>
      </c>
      <c r="E162" s="3" t="s">
        <v>3</v>
      </c>
      <c r="F162" s="3" t="s">
        <v>183</v>
      </c>
      <c r="G162" s="3" t="s">
        <v>184</v>
      </c>
      <c r="H162" s="3" t="s">
        <v>185</v>
      </c>
      <c r="I162" s="3">
        <f>I160*J162</f>
        <v>0.89999999999999991</v>
      </c>
      <c r="J162" s="3">
        <v>0.3</v>
      </c>
      <c r="K162" s="3">
        <v>0.3</v>
      </c>
      <c r="O162" s="3">
        <f t="shared" si="179"/>
        <v>100.41</v>
      </c>
      <c r="P162" s="3">
        <f t="shared" si="180"/>
        <v>100.41</v>
      </c>
      <c r="Q162" s="3">
        <f>(ROUND((ROUND(((ET162)*AV162*I162),2)*BB162),2)+ROUND((ROUND(((AE162-(EU162))*AV162*I162),2)*BS162),2))</f>
        <v>0</v>
      </c>
      <c r="R162" s="3">
        <f>(ROUND((ROUND(((EU162)*AV162*I162),2)*BS162),2)+ROUND((ROUND(((AE162-(EU162))*AV162*I162),2)*BS162),2))</f>
        <v>0</v>
      </c>
      <c r="S162" s="3">
        <f t="shared" si="181"/>
        <v>0</v>
      </c>
      <c r="T162" s="3">
        <f t="shared" si="182"/>
        <v>0</v>
      </c>
      <c r="U162" s="3">
        <f t="shared" si="183"/>
        <v>0</v>
      </c>
      <c r="V162" s="3">
        <f t="shared" si="184"/>
        <v>0</v>
      </c>
      <c r="W162" s="3">
        <f t="shared" si="185"/>
        <v>0</v>
      </c>
      <c r="X162" s="3">
        <f>(ROUND((((S162+ROUND((ROUND(((EU162)*AV162*I162),2)*BS162),2))*AT162)/100),2)+ROUND(((ROUND((ROUND(((AE162-(EU162))*AV162*I162),2)*BS162),2)*AT162)/100),2))</f>
        <v>0</v>
      </c>
      <c r="Y162" s="3">
        <f>(ROUND((((S162+ROUND((ROUND(((EU162)*AV162*I162),2)*BS162),2))*AU162)/100),2)+ROUND(((ROUND((ROUND(((AE162-(EU162))*AV162*I162),2)*BS162),2)*AU162)/100),2))</f>
        <v>0</v>
      </c>
      <c r="AA162" s="3">
        <v>-1</v>
      </c>
      <c r="AB162" s="3">
        <f t="shared" si="186"/>
        <v>31.08</v>
      </c>
      <c r="AC162" s="3">
        <f>ROUND((ES162),6)</f>
        <v>31.08</v>
      </c>
      <c r="AD162" s="3">
        <f>ROUND((((ET162)-(EU162))+AE162),6)</f>
        <v>0</v>
      </c>
      <c r="AE162" s="3">
        <f t="shared" si="187"/>
        <v>0</v>
      </c>
      <c r="AF162" s="3">
        <f t="shared" si="187"/>
        <v>0</v>
      </c>
      <c r="AG162" s="3">
        <f t="shared" si="188"/>
        <v>0</v>
      </c>
      <c r="AH162" s="3">
        <f t="shared" si="189"/>
        <v>0</v>
      </c>
      <c r="AI162" s="3">
        <f t="shared" si="189"/>
        <v>0</v>
      </c>
      <c r="AJ162" s="3">
        <f t="shared" si="190"/>
        <v>0</v>
      </c>
      <c r="AK162" s="3">
        <v>31.08</v>
      </c>
      <c r="AL162" s="3">
        <v>31.08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90</v>
      </c>
      <c r="AU162" s="3">
        <v>46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3.59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2</v>
      </c>
      <c r="BJ162" s="3" t="s">
        <v>186</v>
      </c>
      <c r="BM162" s="3">
        <v>68</v>
      </c>
      <c r="BN162" s="3">
        <v>0</v>
      </c>
      <c r="BO162" s="3" t="s">
        <v>183</v>
      </c>
      <c r="BP162" s="3">
        <v>1</v>
      </c>
      <c r="BQ162" s="3">
        <v>40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90</v>
      </c>
      <c r="CA162" s="3">
        <v>46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3</v>
      </c>
      <c r="CO162" s="3">
        <v>0</v>
      </c>
      <c r="CP162" s="3">
        <f t="shared" si="191"/>
        <v>100.41</v>
      </c>
      <c r="CQ162" s="3">
        <f t="shared" si="192"/>
        <v>111.58</v>
      </c>
      <c r="CR162" s="3">
        <f>(ROUND((ROUND(((ET162)*AV162*1),2)*BB162),2)+ROUND((ROUND(((AE162-(EU162))*AV162*1),2)*BS162),2))</f>
        <v>0</v>
      </c>
      <c r="CS162" s="3">
        <f>(ROUND((ROUND(((EU162)*AV162*1),2)*BS162),2)+ROUND((ROUND(((AE162-(EU162))*AV162*1),2)*BS162),2))</f>
        <v>0</v>
      </c>
      <c r="CT162" s="3">
        <f t="shared" si="193"/>
        <v>0</v>
      </c>
      <c r="CU162" s="3">
        <f t="shared" si="194"/>
        <v>0</v>
      </c>
      <c r="CV162" s="3">
        <f t="shared" si="195"/>
        <v>0</v>
      </c>
      <c r="CW162" s="3">
        <f t="shared" si="196"/>
        <v>0</v>
      </c>
      <c r="CX162" s="3">
        <f t="shared" si="197"/>
        <v>0</v>
      </c>
      <c r="CY162" s="3">
        <f>(ROUND((((S162+ROUND((ROUND(((EU162)*AV162*1),2)*BS162),2))*AT162)/100),2)+ROUND(((ROUND((ROUND(((AE162-(EU162))*AV162*1),2)*BS162),2)*AT162)/100),2))</f>
        <v>0</v>
      </c>
      <c r="CZ162" s="3">
        <f>(ROUND((((S162+ROUND((ROUND(((EU162)*AV162*1),2)*BS162),2))*AU162)/100),2)+ROUND(((ROUND((ROUND(((AE162-(EU162))*AV162*1),2)*BS162),2)*AU162)/100),2))</f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1009</v>
      </c>
      <c r="DV162" s="3" t="s">
        <v>185</v>
      </c>
      <c r="DW162" s="3" t="s">
        <v>185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55393700</v>
      </c>
      <c r="EF162" s="3">
        <v>40</v>
      </c>
      <c r="EG162" s="3" t="s">
        <v>30</v>
      </c>
      <c r="EH162" s="3">
        <v>0</v>
      </c>
      <c r="EI162" s="3" t="s">
        <v>3</v>
      </c>
      <c r="EJ162" s="3">
        <v>2</v>
      </c>
      <c r="EK162" s="3">
        <v>68</v>
      </c>
      <c r="EL162" s="3" t="s">
        <v>31</v>
      </c>
      <c r="EM162" s="3" t="s">
        <v>32</v>
      </c>
      <c r="EO162" s="3" t="s">
        <v>3</v>
      </c>
      <c r="EQ162" s="3">
        <v>1024</v>
      </c>
      <c r="ER162" s="3">
        <v>31.08</v>
      </c>
      <c r="ES162" s="3">
        <v>31.08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FQ162" s="3">
        <v>0</v>
      </c>
      <c r="FR162" s="3">
        <v>0</v>
      </c>
      <c r="FS162" s="3">
        <v>0</v>
      </c>
      <c r="FX162" s="3">
        <v>90</v>
      </c>
      <c r="FY162" s="3">
        <v>46</v>
      </c>
      <c r="GA162" s="3" t="s">
        <v>3</v>
      </c>
      <c r="GD162" s="3">
        <v>1</v>
      </c>
      <c r="GF162" s="3">
        <v>-2097101800</v>
      </c>
      <c r="GG162" s="3">
        <v>2</v>
      </c>
      <c r="GH162" s="3">
        <v>1</v>
      </c>
      <c r="GI162" s="3">
        <v>2</v>
      </c>
      <c r="GJ162" s="3">
        <v>0</v>
      </c>
      <c r="GK162" s="3">
        <v>0</v>
      </c>
      <c r="GL162" s="3">
        <f t="shared" si="198"/>
        <v>0</v>
      </c>
      <c r="GM162" s="3">
        <f t="shared" si="199"/>
        <v>100.41</v>
      </c>
      <c r="GN162" s="3">
        <f t="shared" si="200"/>
        <v>0</v>
      </c>
      <c r="GO162" s="3">
        <f t="shared" si="201"/>
        <v>100.41</v>
      </c>
      <c r="GP162" s="3">
        <f t="shared" si="202"/>
        <v>0</v>
      </c>
      <c r="GR162" s="3">
        <v>0</v>
      </c>
      <c r="GS162" s="3">
        <v>3</v>
      </c>
      <c r="GT162" s="3">
        <v>0</v>
      </c>
      <c r="GU162" s="3" t="s">
        <v>3</v>
      </c>
      <c r="GV162" s="3">
        <f t="shared" si="203"/>
        <v>0</v>
      </c>
      <c r="GW162" s="3">
        <v>1</v>
      </c>
      <c r="GX162" s="3">
        <f t="shared" si="204"/>
        <v>0</v>
      </c>
      <c r="HA162" s="3">
        <v>0</v>
      </c>
      <c r="HB162" s="3">
        <v>0</v>
      </c>
      <c r="HC162" s="3">
        <f t="shared" si="205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5">
      <c r="A163" s="2">
        <v>18</v>
      </c>
      <c r="B163" s="2">
        <v>1</v>
      </c>
      <c r="C163" s="2">
        <v>364</v>
      </c>
      <c r="D163" s="2"/>
      <c r="E163" s="2" t="s">
        <v>3</v>
      </c>
      <c r="F163" s="2" t="s">
        <v>252</v>
      </c>
      <c r="G163" s="2" t="s">
        <v>253</v>
      </c>
      <c r="H163" s="2" t="s">
        <v>171</v>
      </c>
      <c r="I163" s="2">
        <f>I159*J163</f>
        <v>3</v>
      </c>
      <c r="J163" s="2">
        <v>1</v>
      </c>
      <c r="K163" s="2">
        <v>1</v>
      </c>
      <c r="L163" s="2"/>
      <c r="M163" s="2"/>
      <c r="N163" s="2"/>
      <c r="O163" s="2">
        <f t="shared" si="179"/>
        <v>21447.42</v>
      </c>
      <c r="P163" s="2">
        <f t="shared" si="180"/>
        <v>21447.42</v>
      </c>
      <c r="Q163" s="2">
        <f>(ROUND((ROUND(((ET163)*AV163*I163),2)*BB163),2)+ROUND((ROUND(((AE163-(EU163))*AV163*I163),2)*BS163),2))</f>
        <v>0</v>
      </c>
      <c r="R163" s="2">
        <f>(ROUND((ROUND(((EU163)*AV163*I163),2)*BS163),2)+ROUND((ROUND(((AE163-(EU163))*AV163*I163),2)*BS163),2))</f>
        <v>0</v>
      </c>
      <c r="S163" s="2">
        <f t="shared" si="181"/>
        <v>0</v>
      </c>
      <c r="T163" s="2">
        <f t="shared" si="182"/>
        <v>0</v>
      </c>
      <c r="U163" s="2">
        <f t="shared" si="183"/>
        <v>0</v>
      </c>
      <c r="V163" s="2">
        <f t="shared" si="184"/>
        <v>0</v>
      </c>
      <c r="W163" s="2">
        <f t="shared" si="185"/>
        <v>0</v>
      </c>
      <c r="X163" s="2">
        <f>(ROUND((((S163+ROUND((ROUND(((EU163)*AV163*I163),2)*BS163),2))*AT163)/100),2)+ROUND(((ROUND((ROUND(((AE163-(EU163))*AV163*I163),2)*BS163),2)*AT163)/100),2))</f>
        <v>0</v>
      </c>
      <c r="Y163" s="2">
        <f>(ROUND((((S163+ROUND((ROUND(((EU163)*AV163*I163),2)*BS163),2))*AU163)/100),2)+ROUND(((ROUND((ROUND(((AE163-(EU163))*AV163*I163),2)*BS163),2)*AU163)/100),2))</f>
        <v>0</v>
      </c>
      <c r="Z163" s="2"/>
      <c r="AA163" s="2">
        <v>-1</v>
      </c>
      <c r="AB163" s="2">
        <f t="shared" si="186"/>
        <v>7149.14</v>
      </c>
      <c r="AC163" s="2">
        <f>ROUND((ES163),6)</f>
        <v>7149.14</v>
      </c>
      <c r="AD163" s="2">
        <f>ROUND((((ET163)-(EU163))+AE163),6)</f>
        <v>0</v>
      </c>
      <c r="AE163" s="2">
        <f t="shared" si="187"/>
        <v>0</v>
      </c>
      <c r="AF163" s="2">
        <f t="shared" si="187"/>
        <v>0</v>
      </c>
      <c r="AG163" s="2">
        <f t="shared" si="188"/>
        <v>0</v>
      </c>
      <c r="AH163" s="2">
        <f t="shared" si="189"/>
        <v>0</v>
      </c>
      <c r="AI163" s="2">
        <f t="shared" si="189"/>
        <v>0</v>
      </c>
      <c r="AJ163" s="2">
        <f t="shared" si="190"/>
        <v>0</v>
      </c>
      <c r="AK163" s="2">
        <v>7149.14</v>
      </c>
      <c r="AL163" s="2">
        <v>7149.14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3</v>
      </c>
      <c r="BJ163" s="2" t="s">
        <v>252</v>
      </c>
      <c r="BK163" s="2"/>
      <c r="BL163" s="2"/>
      <c r="BM163" s="2">
        <v>400007</v>
      </c>
      <c r="BN163" s="2">
        <v>0</v>
      </c>
      <c r="BO163" s="2" t="s">
        <v>3</v>
      </c>
      <c r="BP163" s="2">
        <v>0</v>
      </c>
      <c r="BQ163" s="2">
        <v>214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90</v>
      </c>
      <c r="CA163" s="2">
        <v>46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1334</v>
      </c>
      <c r="CO163" s="2">
        <v>0</v>
      </c>
      <c r="CP163" s="2">
        <f t="shared" si="191"/>
        <v>21447.42</v>
      </c>
      <c r="CQ163" s="2">
        <f t="shared" si="192"/>
        <v>7149.14</v>
      </c>
      <c r="CR163" s="2">
        <f>(ROUND((ROUND(((ET163)*AV163*1),2)*BB163),2)+ROUND((ROUND(((AE163-(EU163))*AV163*1),2)*BS163),2))</f>
        <v>0</v>
      </c>
      <c r="CS163" s="2">
        <f>(ROUND((ROUND(((EU163)*AV163*1),2)*BS163),2)+ROUND((ROUND(((AE163-(EU163))*AV163*1),2)*BS163),2))</f>
        <v>0</v>
      </c>
      <c r="CT163" s="2">
        <f t="shared" si="193"/>
        <v>0</v>
      </c>
      <c r="CU163" s="2">
        <f t="shared" si="194"/>
        <v>0</v>
      </c>
      <c r="CV163" s="2">
        <f t="shared" si="195"/>
        <v>0</v>
      </c>
      <c r="CW163" s="2">
        <f t="shared" si="196"/>
        <v>0</v>
      </c>
      <c r="CX163" s="2">
        <f t="shared" si="197"/>
        <v>0</v>
      </c>
      <c r="CY163" s="2">
        <f>(ROUND((((S163+ROUND((ROUND(((EU163)*AV163*1),2)*BS163),2))*AT163)/100),2)+ROUND(((ROUND((ROUND(((AE163-(EU163))*AV163*1),2)*BS163),2)*AT163)/100),2))</f>
        <v>0</v>
      </c>
      <c r="CZ163" s="2">
        <f>(ROUND((((S163+ROUND((ROUND(((EU163)*AV163*1),2)*BS163),2))*AU163)/100),2)+ROUND(((ROUND((ROUND(((AE163-(EU163))*AV163*1),2)*BS163),2)*AU163)/100),2))</f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171</v>
      </c>
      <c r="DW163" s="2" t="s">
        <v>171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55393630</v>
      </c>
      <c r="EF163" s="2">
        <v>214</v>
      </c>
      <c r="EG163" s="2" t="s">
        <v>172</v>
      </c>
      <c r="EH163" s="2">
        <v>0</v>
      </c>
      <c r="EI163" s="2" t="s">
        <v>3</v>
      </c>
      <c r="EJ163" s="2">
        <v>3</v>
      </c>
      <c r="EK163" s="2">
        <v>400007</v>
      </c>
      <c r="EL163" s="2" t="s">
        <v>172</v>
      </c>
      <c r="EM163" s="2" t="s">
        <v>173</v>
      </c>
      <c r="EN163" s="2"/>
      <c r="EO163" s="2" t="s">
        <v>71</v>
      </c>
      <c r="EP163" s="2"/>
      <c r="EQ163" s="2">
        <v>1040</v>
      </c>
      <c r="ER163" s="2">
        <v>0</v>
      </c>
      <c r="ES163" s="2">
        <v>7149.14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f>P163</f>
        <v>21447.42</v>
      </c>
      <c r="FS163" s="2">
        <v>0</v>
      </c>
      <c r="FT163" s="2"/>
      <c r="FU163" s="2"/>
      <c r="FV163" s="2"/>
      <c r="FW163" s="2"/>
      <c r="FX163" s="2">
        <v>90</v>
      </c>
      <c r="FY163" s="2">
        <v>46</v>
      </c>
      <c r="FZ163" s="2"/>
      <c r="GA163" s="2" t="s">
        <v>254</v>
      </c>
      <c r="GB163" s="2"/>
      <c r="GC163" s="2"/>
      <c r="GD163" s="2">
        <v>1</v>
      </c>
      <c r="GE163" s="2"/>
      <c r="GF163" s="2">
        <v>399534805</v>
      </c>
      <c r="GG163" s="2">
        <v>2</v>
      </c>
      <c r="GH163" s="2">
        <v>4</v>
      </c>
      <c r="GI163" s="2">
        <v>-2</v>
      </c>
      <c r="GJ163" s="2">
        <v>0</v>
      </c>
      <c r="GK163" s="2">
        <v>0</v>
      </c>
      <c r="GL163" s="2">
        <f t="shared" si="198"/>
        <v>0</v>
      </c>
      <c r="GM163" s="2">
        <f t="shared" si="199"/>
        <v>21447.42</v>
      </c>
      <c r="GN163" s="2">
        <f t="shared" si="200"/>
        <v>0</v>
      </c>
      <c r="GO163" s="2">
        <f t="shared" si="201"/>
        <v>0</v>
      </c>
      <c r="GP163" s="2">
        <f t="shared" si="202"/>
        <v>0</v>
      </c>
      <c r="GQ163" s="2"/>
      <c r="GR163" s="2">
        <v>1</v>
      </c>
      <c r="GS163" s="2">
        <v>2</v>
      </c>
      <c r="GT163" s="2">
        <v>0</v>
      </c>
      <c r="GU163" s="2" t="s">
        <v>3</v>
      </c>
      <c r="GV163" s="2">
        <f t="shared" si="203"/>
        <v>0</v>
      </c>
      <c r="GW163" s="2">
        <v>1</v>
      </c>
      <c r="GX163" s="2">
        <f t="shared" si="204"/>
        <v>0</v>
      </c>
      <c r="GY163" s="2"/>
      <c r="GZ163" s="2"/>
      <c r="HA163" s="2">
        <v>0</v>
      </c>
      <c r="HB163" s="2">
        <v>0</v>
      </c>
      <c r="HC163" s="2">
        <f t="shared" si="205"/>
        <v>0</v>
      </c>
      <c r="HD163" s="2"/>
      <c r="HE163" s="2" t="s">
        <v>38</v>
      </c>
      <c r="HF163" s="2" t="s">
        <v>175</v>
      </c>
      <c r="HG163" s="2"/>
      <c r="HH163" s="2"/>
      <c r="HI163" s="2"/>
      <c r="HJ163" s="2"/>
      <c r="HK163" s="2"/>
      <c r="HL163" s="2"/>
      <c r="HM163" s="2" t="s">
        <v>66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5">
      <c r="A164" s="3">
        <v>18</v>
      </c>
      <c r="B164" s="3">
        <v>1</v>
      </c>
      <c r="C164" s="3">
        <v>379</v>
      </c>
      <c r="E164" s="3" t="s">
        <v>3</v>
      </c>
      <c r="F164" s="3" t="s">
        <v>252</v>
      </c>
      <c r="G164" s="3" t="s">
        <v>253</v>
      </c>
      <c r="H164" s="3" t="s">
        <v>171</v>
      </c>
      <c r="I164" s="3">
        <f>I160*J164</f>
        <v>3</v>
      </c>
      <c r="J164" s="3">
        <v>1</v>
      </c>
      <c r="K164" s="3">
        <v>1</v>
      </c>
      <c r="O164" s="3">
        <f t="shared" si="179"/>
        <v>162356.97</v>
      </c>
      <c r="P164" s="3">
        <f t="shared" si="180"/>
        <v>162356.97</v>
      </c>
      <c r="Q164" s="3">
        <f>(ROUND((ROUND(((ET164)*AV164*I164),2)*BB164),2)+ROUND((ROUND(((AE164-(EU164))*AV164*I164),2)*BS164),2))</f>
        <v>0</v>
      </c>
      <c r="R164" s="3">
        <f>(ROUND((ROUND(((EU164)*AV164*I164),2)*BS164),2)+ROUND((ROUND(((AE164-(EU164))*AV164*I164),2)*BS164),2))</f>
        <v>0</v>
      </c>
      <c r="S164" s="3">
        <f t="shared" si="181"/>
        <v>0</v>
      </c>
      <c r="T164" s="3">
        <f t="shared" si="182"/>
        <v>0</v>
      </c>
      <c r="U164" s="3">
        <f t="shared" si="183"/>
        <v>0</v>
      </c>
      <c r="V164" s="3">
        <f t="shared" si="184"/>
        <v>0</v>
      </c>
      <c r="W164" s="3">
        <f t="shared" si="185"/>
        <v>0</v>
      </c>
      <c r="X164" s="3">
        <f>(ROUND((((S164+ROUND((ROUND(((EU164)*AV164*I164),2)*BS164),2))*AT164)/100),2)+ROUND(((ROUND((ROUND(((AE164-(EU164))*AV164*I164),2)*BS164),2)*AT164)/100),2))</f>
        <v>0</v>
      </c>
      <c r="Y164" s="3">
        <f>(ROUND((((S164+ROUND((ROUND(((EU164)*AV164*I164),2)*BS164),2))*AU164)/100),2)+ROUND(((ROUND((ROUND(((AE164-(EU164))*AV164*I164),2)*BS164),2)*AU164)/100),2))</f>
        <v>0</v>
      </c>
      <c r="AA164" s="3">
        <v>-1</v>
      </c>
      <c r="AB164" s="3">
        <f t="shared" si="186"/>
        <v>7149.14</v>
      </c>
      <c r="AC164" s="3">
        <f>ROUND((ES164),6)</f>
        <v>7149.14</v>
      </c>
      <c r="AD164" s="3">
        <f>ROUND((((ET164)-(EU164))+AE164),6)</f>
        <v>0</v>
      </c>
      <c r="AE164" s="3">
        <f t="shared" si="187"/>
        <v>0</v>
      </c>
      <c r="AF164" s="3">
        <f t="shared" si="187"/>
        <v>0</v>
      </c>
      <c r="AG164" s="3">
        <f t="shared" si="188"/>
        <v>0</v>
      </c>
      <c r="AH164" s="3">
        <f t="shared" si="189"/>
        <v>0</v>
      </c>
      <c r="AI164" s="3">
        <f t="shared" si="189"/>
        <v>0</v>
      </c>
      <c r="AJ164" s="3">
        <f t="shared" si="190"/>
        <v>0</v>
      </c>
      <c r="AK164" s="3">
        <v>7149.14</v>
      </c>
      <c r="AL164" s="3">
        <v>7149.14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1</v>
      </c>
      <c r="AW164" s="3">
        <v>1</v>
      </c>
      <c r="AZ164" s="3">
        <v>1</v>
      </c>
      <c r="BA164" s="3">
        <v>1</v>
      </c>
      <c r="BB164" s="3">
        <v>1</v>
      </c>
      <c r="BC164" s="3">
        <v>7.57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3</v>
      </c>
      <c r="BI164" s="3">
        <v>3</v>
      </c>
      <c r="BJ164" s="3" t="s">
        <v>252</v>
      </c>
      <c r="BM164" s="3">
        <v>400007</v>
      </c>
      <c r="BN164" s="3">
        <v>0</v>
      </c>
      <c r="BO164" s="3" t="s">
        <v>3</v>
      </c>
      <c r="BP164" s="3">
        <v>0</v>
      </c>
      <c r="BQ164" s="3">
        <v>214</v>
      </c>
      <c r="BR164" s="3">
        <v>0</v>
      </c>
      <c r="BS164" s="3">
        <v>1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90</v>
      </c>
      <c r="CA164" s="3">
        <v>46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1334</v>
      </c>
      <c r="CO164" s="3">
        <v>0</v>
      </c>
      <c r="CP164" s="3">
        <f t="shared" si="191"/>
        <v>162356.97</v>
      </c>
      <c r="CQ164" s="3">
        <f t="shared" si="192"/>
        <v>54118.99</v>
      </c>
      <c r="CR164" s="3">
        <f>(ROUND((ROUND(((ET164)*AV164*1),2)*BB164),2)+ROUND((ROUND(((AE164-(EU164))*AV164*1),2)*BS164),2))</f>
        <v>0</v>
      </c>
      <c r="CS164" s="3">
        <f>(ROUND((ROUND(((EU164)*AV164*1),2)*BS164),2)+ROUND((ROUND(((AE164-(EU164))*AV164*1),2)*BS164),2))</f>
        <v>0</v>
      </c>
      <c r="CT164" s="3">
        <f t="shared" si="193"/>
        <v>0</v>
      </c>
      <c r="CU164" s="3">
        <f t="shared" si="194"/>
        <v>0</v>
      </c>
      <c r="CV164" s="3">
        <f t="shared" si="195"/>
        <v>0</v>
      </c>
      <c r="CW164" s="3">
        <f t="shared" si="196"/>
        <v>0</v>
      </c>
      <c r="CX164" s="3">
        <f t="shared" si="197"/>
        <v>0</v>
      </c>
      <c r="CY164" s="3">
        <f>(ROUND((((S164+ROUND((ROUND(((EU164)*AV164*1),2)*BS164),2))*AT164)/100),2)+ROUND(((ROUND((ROUND(((AE164-(EU164))*AV164*1),2)*BS164),2)*AT164)/100),2))</f>
        <v>0</v>
      </c>
      <c r="CZ164" s="3">
        <f>(ROUND((((S164+ROUND((ROUND(((EU164)*AV164*1),2)*BS164),2))*AU164)/100),2)+ROUND(((ROUND((ROUND(((AE164-(EU164))*AV164*1),2)*BS164),2)*AU164)/100),2))</f>
        <v>0</v>
      </c>
      <c r="DC164" s="3" t="s">
        <v>3</v>
      </c>
      <c r="DD164" s="3" t="s">
        <v>3</v>
      </c>
      <c r="DE164" s="3" t="s">
        <v>3</v>
      </c>
      <c r="DF164" s="3" t="s">
        <v>3</v>
      </c>
      <c r="DG164" s="3" t="s">
        <v>3</v>
      </c>
      <c r="DH164" s="3" t="s">
        <v>3</v>
      </c>
      <c r="DI164" s="3" t="s">
        <v>3</v>
      </c>
      <c r="DJ164" s="3" t="s">
        <v>3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1013</v>
      </c>
      <c r="DV164" s="3" t="s">
        <v>171</v>
      </c>
      <c r="DW164" s="3" t="s">
        <v>171</v>
      </c>
      <c r="DX164" s="3">
        <v>1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55393630</v>
      </c>
      <c r="EF164" s="3">
        <v>214</v>
      </c>
      <c r="EG164" s="3" t="s">
        <v>172</v>
      </c>
      <c r="EH164" s="3">
        <v>0</v>
      </c>
      <c r="EI164" s="3" t="s">
        <v>3</v>
      </c>
      <c r="EJ164" s="3">
        <v>3</v>
      </c>
      <c r="EK164" s="3">
        <v>400007</v>
      </c>
      <c r="EL164" s="3" t="s">
        <v>172</v>
      </c>
      <c r="EM164" s="3" t="s">
        <v>173</v>
      </c>
      <c r="EO164" s="3" t="s">
        <v>71</v>
      </c>
      <c r="EQ164" s="3">
        <v>1040</v>
      </c>
      <c r="ER164" s="3">
        <v>0</v>
      </c>
      <c r="ES164" s="3">
        <v>7149.14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Z164" s="3">
        <v>5</v>
      </c>
      <c r="FC164" s="3">
        <v>1</v>
      </c>
      <c r="FD164" s="3">
        <v>18</v>
      </c>
      <c r="FF164" s="3">
        <v>63342</v>
      </c>
      <c r="FQ164" s="3">
        <v>0</v>
      </c>
      <c r="FR164" s="3">
        <f>P164</f>
        <v>162356.97</v>
      </c>
      <c r="FS164" s="3">
        <v>0</v>
      </c>
      <c r="FX164" s="3">
        <v>90</v>
      </c>
      <c r="FY164" s="3">
        <v>46</v>
      </c>
      <c r="GA164" s="3" t="s">
        <v>254</v>
      </c>
      <c r="GD164" s="3">
        <v>1</v>
      </c>
      <c r="GF164" s="3">
        <v>399534805</v>
      </c>
      <c r="GG164" s="3">
        <v>2</v>
      </c>
      <c r="GH164" s="3">
        <v>3</v>
      </c>
      <c r="GI164" s="3">
        <v>5</v>
      </c>
      <c r="GJ164" s="3">
        <v>0</v>
      </c>
      <c r="GK164" s="3">
        <v>0</v>
      </c>
      <c r="GL164" s="3">
        <f t="shared" si="198"/>
        <v>0</v>
      </c>
      <c r="GM164" s="3">
        <f t="shared" si="199"/>
        <v>162356.97</v>
      </c>
      <c r="GN164" s="3">
        <f t="shared" si="200"/>
        <v>0</v>
      </c>
      <c r="GO164" s="3">
        <f t="shared" si="201"/>
        <v>0</v>
      </c>
      <c r="GP164" s="3">
        <f t="shared" si="202"/>
        <v>0</v>
      </c>
      <c r="GR164" s="3">
        <v>1</v>
      </c>
      <c r="GS164" s="3">
        <v>1</v>
      </c>
      <c r="GT164" s="3">
        <v>0</v>
      </c>
      <c r="GU164" s="3" t="s">
        <v>3</v>
      </c>
      <c r="GV164" s="3">
        <f t="shared" si="203"/>
        <v>0</v>
      </c>
      <c r="GW164" s="3">
        <v>1</v>
      </c>
      <c r="GX164" s="3">
        <f t="shared" si="204"/>
        <v>0</v>
      </c>
      <c r="HA164" s="3">
        <v>0</v>
      </c>
      <c r="HB164" s="3">
        <v>0</v>
      </c>
      <c r="HC164" s="3">
        <f t="shared" si="205"/>
        <v>0</v>
      </c>
      <c r="HE164" s="3" t="s">
        <v>38</v>
      </c>
      <c r="HF164" s="3" t="s">
        <v>175</v>
      </c>
      <c r="HM164" s="3" t="s">
        <v>66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5">
      <c r="A165" s="2">
        <v>17</v>
      </c>
      <c r="B165" s="2">
        <v>1</v>
      </c>
      <c r="C165" s="2">
        <f>ROW(SmtRes!A387)</f>
        <v>387</v>
      </c>
      <c r="D165" s="2">
        <f>ROW(EtalonRes!A461)</f>
        <v>461</v>
      </c>
      <c r="E165" s="2" t="s">
        <v>255</v>
      </c>
      <c r="F165" s="2" t="s">
        <v>230</v>
      </c>
      <c r="G165" s="2" t="s">
        <v>231</v>
      </c>
      <c r="H165" s="2" t="s">
        <v>232</v>
      </c>
      <c r="I165" s="2">
        <v>3</v>
      </c>
      <c r="J165" s="2">
        <v>0</v>
      </c>
      <c r="K165" s="2">
        <v>3</v>
      </c>
      <c r="L165" s="2"/>
      <c r="M165" s="2"/>
      <c r="N165" s="2"/>
      <c r="O165" s="2">
        <f t="shared" si="179"/>
        <v>344.56</v>
      </c>
      <c r="P165" s="2">
        <f t="shared" si="180"/>
        <v>10.65</v>
      </c>
      <c r="Q165" s="2">
        <f>(ROUND((ROUND((((ET165*1.2))*AV165*I165),2)*BB165),2)+ROUND((ROUND(((AE165-((EU165*1.2)))*AV165*I165),2)*BS165),2))</f>
        <v>86.58</v>
      </c>
      <c r="R165" s="2">
        <f>(ROUND((ROUND((((EU165*1.2))*AV165*I165),2)*BS165),2)+ROUND((ROUND(((AE165-((EU165*1.2)))*AV165*I165),2)*BS165),2))</f>
        <v>9.5</v>
      </c>
      <c r="S165" s="2">
        <f t="shared" si="181"/>
        <v>247.33</v>
      </c>
      <c r="T165" s="2">
        <f t="shared" si="182"/>
        <v>0</v>
      </c>
      <c r="U165" s="2">
        <f t="shared" si="183"/>
        <v>19.59984</v>
      </c>
      <c r="V165" s="2">
        <f t="shared" si="184"/>
        <v>0</v>
      </c>
      <c r="W165" s="2">
        <f t="shared" si="185"/>
        <v>0</v>
      </c>
      <c r="X165" s="2">
        <f>(ROUND((((S165+ROUND((ROUND((((EU165*1.2))*AV165*I165),2)*BS165),2))*AT165)/100),2)+ROUND(((ROUND((ROUND(((AE165-((EU165*1.2)))*AV165*I165),2)*BS165),2)*AT165)/100),2))</f>
        <v>231.15</v>
      </c>
      <c r="Y165" s="2">
        <f>(ROUND((((S165+ROUND((ROUND((((EU165*1.2))*AV165*I165),2)*BS165),2))*AU165)/100),2)+ROUND(((ROUND((ROUND(((AE165-((EU165*1.2)))*AV165*I165),2)*BS165),2)*AU165)/100),2))</f>
        <v>118.14</v>
      </c>
      <c r="Z165" s="2"/>
      <c r="AA165" s="2">
        <v>55929113</v>
      </c>
      <c r="AB165" s="2">
        <f t="shared" si="186"/>
        <v>109.858</v>
      </c>
      <c r="AC165" s="2">
        <f>ROUND(((ES165*1)),6)</f>
        <v>3.55</v>
      </c>
      <c r="AD165" s="2">
        <f>ROUND(((((ET165*1.2))-((EU165*1.2)))+AE165),6)</f>
        <v>27.564</v>
      </c>
      <c r="AE165" s="2">
        <f>ROUND(((EU165*1.2)),6)</f>
        <v>3.024</v>
      </c>
      <c r="AF165" s="2">
        <f>ROUND(((EV165*1.2)),6)</f>
        <v>78.744</v>
      </c>
      <c r="AG165" s="2">
        <f t="shared" si="188"/>
        <v>0</v>
      </c>
      <c r="AH165" s="2">
        <f>((EW165*1.2))</f>
        <v>6.24</v>
      </c>
      <c r="AI165" s="2">
        <f>((EX165*1.2))</f>
        <v>0</v>
      </c>
      <c r="AJ165" s="2">
        <f t="shared" si="190"/>
        <v>0</v>
      </c>
      <c r="AK165" s="2">
        <v>92.14</v>
      </c>
      <c r="AL165" s="2">
        <v>3.55</v>
      </c>
      <c r="AM165" s="2">
        <v>22.97</v>
      </c>
      <c r="AN165" s="2">
        <v>2.52</v>
      </c>
      <c r="AO165" s="2">
        <v>65.62</v>
      </c>
      <c r="AP165" s="2">
        <v>0</v>
      </c>
      <c r="AQ165" s="2">
        <v>5.2</v>
      </c>
      <c r="AR165" s="2">
        <v>0</v>
      </c>
      <c r="AS165" s="2">
        <v>0</v>
      </c>
      <c r="AT165" s="2">
        <v>90</v>
      </c>
      <c r="AU165" s="2">
        <v>46</v>
      </c>
      <c r="AV165" s="2">
        <v>1.0469999999999999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233</v>
      </c>
      <c r="BK165" s="2"/>
      <c r="BL165" s="2"/>
      <c r="BM165" s="2">
        <v>68</v>
      </c>
      <c r="BN165" s="2">
        <v>0</v>
      </c>
      <c r="BO165" s="2" t="s">
        <v>230</v>
      </c>
      <c r="BP165" s="2">
        <v>1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90</v>
      </c>
      <c r="CA165" s="2">
        <v>46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1332</v>
      </c>
      <c r="CO165" s="2">
        <v>0</v>
      </c>
      <c r="CP165" s="2">
        <f t="shared" si="191"/>
        <v>344.56</v>
      </c>
      <c r="CQ165" s="2">
        <f t="shared" si="192"/>
        <v>3.55</v>
      </c>
      <c r="CR165" s="2">
        <f>(ROUND((ROUND((((ET165*1.2))*AV165*1),2)*BB165),2)+ROUND((ROUND(((AE165-((EU165*1.2)))*AV165*1),2)*BS165),2))</f>
        <v>28.86</v>
      </c>
      <c r="CS165" s="2">
        <f>(ROUND((ROUND((((EU165*1.2))*AV165*1),2)*BS165),2)+ROUND((ROUND(((AE165-((EU165*1.2)))*AV165*1),2)*BS165),2))</f>
        <v>3.17</v>
      </c>
      <c r="CT165" s="2">
        <f t="shared" si="193"/>
        <v>82.44</v>
      </c>
      <c r="CU165" s="2">
        <f t="shared" si="194"/>
        <v>0</v>
      </c>
      <c r="CV165" s="2">
        <f t="shared" si="195"/>
        <v>6.5332799999999995</v>
      </c>
      <c r="CW165" s="2">
        <f t="shared" si="196"/>
        <v>0</v>
      </c>
      <c r="CX165" s="2">
        <f t="shared" si="197"/>
        <v>0</v>
      </c>
      <c r="CY165" s="2">
        <f>(ROUND((((S165+ROUND((ROUND((((EU165*1.2))*AV165*1),2)*BS165),2))*AT165)/100),2)+ROUND(((ROUND((ROUND(((AE165-((EU165*1.2)))*AV165*1),2)*BS165),2)*AT165)/100),2))</f>
        <v>225.45</v>
      </c>
      <c r="CZ165" s="2">
        <f>(ROUND((((S165+ROUND((ROUND((((EU165*1.2))*AV165*1),2)*BS165),2))*AU165)/100),2)+ROUND(((ROUND((ROUND(((AE165-((EU165*1.2)))*AV165*1),2)*BS165),2)*AU165)/100),2))</f>
        <v>115.23</v>
      </c>
      <c r="DA165" s="2"/>
      <c r="DB165" s="2">
        <v>93</v>
      </c>
      <c r="DC165" s="2" t="s">
        <v>3</v>
      </c>
      <c r="DD165" s="2" t="s">
        <v>66</v>
      </c>
      <c r="DE165" s="2" t="s">
        <v>67</v>
      </c>
      <c r="DF165" s="2" t="s">
        <v>67</v>
      </c>
      <c r="DG165" s="2" t="s">
        <v>67</v>
      </c>
      <c r="DH165" s="2" t="s">
        <v>3</v>
      </c>
      <c r="DI165" s="2" t="s">
        <v>67</v>
      </c>
      <c r="DJ165" s="2" t="s">
        <v>67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232</v>
      </c>
      <c r="DW165" s="2" t="s">
        <v>232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55393700</v>
      </c>
      <c r="EF165" s="2">
        <v>40</v>
      </c>
      <c r="EG165" s="2" t="s">
        <v>30</v>
      </c>
      <c r="EH165" s="2">
        <v>0</v>
      </c>
      <c r="EI165" s="2" t="s">
        <v>3</v>
      </c>
      <c r="EJ165" s="2">
        <v>2</v>
      </c>
      <c r="EK165" s="2">
        <v>68</v>
      </c>
      <c r="EL165" s="2" t="s">
        <v>31</v>
      </c>
      <c r="EM165" s="2" t="s">
        <v>32</v>
      </c>
      <c r="EN165" s="2"/>
      <c r="EO165" s="2" t="s">
        <v>71</v>
      </c>
      <c r="EP165" s="2"/>
      <c r="EQ165" s="2">
        <v>0</v>
      </c>
      <c r="ER165" s="2">
        <v>92.14</v>
      </c>
      <c r="ES165" s="2">
        <v>3.55</v>
      </c>
      <c r="ET165" s="2">
        <v>22.97</v>
      </c>
      <c r="EU165" s="2">
        <v>2.52</v>
      </c>
      <c r="EV165" s="2">
        <v>65.62</v>
      </c>
      <c r="EW165" s="2">
        <v>5.2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90</v>
      </c>
      <c r="FY165" s="2">
        <v>46</v>
      </c>
      <c r="FZ165" s="2"/>
      <c r="GA165" s="2" t="s">
        <v>3</v>
      </c>
      <c r="GB165" s="2"/>
      <c r="GC165" s="2"/>
      <c r="GD165" s="2">
        <v>1</v>
      </c>
      <c r="GE165" s="2"/>
      <c r="GF165" s="2">
        <v>-1068586702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si="198"/>
        <v>0</v>
      </c>
      <c r="GM165" s="2">
        <f t="shared" si="199"/>
        <v>693.85</v>
      </c>
      <c r="GN165" s="2">
        <f t="shared" si="200"/>
        <v>0</v>
      </c>
      <c r="GO165" s="2">
        <f t="shared" si="201"/>
        <v>693.85</v>
      </c>
      <c r="GP165" s="2">
        <f t="shared" si="202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203"/>
        <v>0</v>
      </c>
      <c r="GW165" s="2">
        <v>1</v>
      </c>
      <c r="GX165" s="2">
        <f t="shared" si="204"/>
        <v>0</v>
      </c>
      <c r="GY165" s="2"/>
      <c r="GZ165" s="2"/>
      <c r="HA165" s="2">
        <v>0</v>
      </c>
      <c r="HB165" s="2">
        <v>0</v>
      </c>
      <c r="HC165" s="2">
        <f t="shared" si="205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5">
      <c r="A166" s="3">
        <v>17</v>
      </c>
      <c r="B166" s="3">
        <v>1</v>
      </c>
      <c r="C166" s="3">
        <f>ROW(SmtRes!A394)</f>
        <v>394</v>
      </c>
      <c r="D166" s="3">
        <f>ROW(EtalonRes!A468)</f>
        <v>468</v>
      </c>
      <c r="E166" s="3" t="s">
        <v>255</v>
      </c>
      <c r="F166" s="3" t="s">
        <v>230</v>
      </c>
      <c r="G166" s="3" t="s">
        <v>231</v>
      </c>
      <c r="H166" s="3" t="s">
        <v>232</v>
      </c>
      <c r="I166" s="3">
        <v>3</v>
      </c>
      <c r="J166" s="3">
        <v>0</v>
      </c>
      <c r="K166" s="3">
        <v>3</v>
      </c>
      <c r="O166" s="3">
        <f t="shared" si="179"/>
        <v>15387.83</v>
      </c>
      <c r="P166" s="3">
        <f t="shared" si="180"/>
        <v>51.65</v>
      </c>
      <c r="Q166" s="3">
        <f>(ROUND((ROUND((((ET166*1.2))*AV166*I166),2)*BB166),2)+ROUND((ROUND(((AE166-((EU166*1.2)))*AV166*I166),2)*BS166),2))</f>
        <v>1399.13</v>
      </c>
      <c r="R166" s="3">
        <f>(ROUND((ROUND((((EU166*1.2))*AV166*I166),2)*BS166),2)+ROUND((ROUND(((AE166-((EU166*1.2)))*AV166*I166),2)*BS166),2))</f>
        <v>535.33000000000004</v>
      </c>
      <c r="S166" s="3">
        <f t="shared" si="181"/>
        <v>13937.05</v>
      </c>
      <c r="T166" s="3">
        <f t="shared" si="182"/>
        <v>0</v>
      </c>
      <c r="U166" s="3">
        <f t="shared" si="183"/>
        <v>19.59984</v>
      </c>
      <c r="V166" s="3">
        <f t="shared" si="184"/>
        <v>0</v>
      </c>
      <c r="W166" s="3">
        <f t="shared" si="185"/>
        <v>0</v>
      </c>
      <c r="X166" s="3">
        <f>(ROUND((((S166+ROUND((ROUND((((EU166*1.2))*AV166*I166),2)*BS166),2))*AT166)/100),2)+ROUND(((ROUND((ROUND(((AE166-((EU166*1.2)))*AV166*I166),2)*BS166),2)*AT166)/100),2))</f>
        <v>13025.14</v>
      </c>
      <c r="Y166" s="3">
        <f>(ROUND((((S166+ROUND((ROUND((((EU166*1.2))*AV166*I166),2)*BS166),2))*AU166)/100),2)+ROUND(((ROUND((ROUND(((AE166-((EU166*1.2)))*AV166*I166),2)*BS166),2)*AU166)/100),2))</f>
        <v>6657.29</v>
      </c>
      <c r="AA166" s="3">
        <v>55929115</v>
      </c>
      <c r="AB166" s="3">
        <f t="shared" si="186"/>
        <v>109.858</v>
      </c>
      <c r="AC166" s="3">
        <f>ROUND(((ES166*1)),6)</f>
        <v>3.55</v>
      </c>
      <c r="AD166" s="3">
        <f>ROUND(((((ET166*1.2))-((EU166*1.2)))+AE166),6)</f>
        <v>27.564</v>
      </c>
      <c r="AE166" s="3">
        <f>ROUND(((EU166*1.2)),6)</f>
        <v>3.024</v>
      </c>
      <c r="AF166" s="3">
        <f>ROUND(((EV166*1.2)),6)</f>
        <v>78.744</v>
      </c>
      <c r="AG166" s="3">
        <f t="shared" si="188"/>
        <v>0</v>
      </c>
      <c r="AH166" s="3">
        <f>((EW166*1.2))</f>
        <v>6.24</v>
      </c>
      <c r="AI166" s="3">
        <f>((EX166*1.2))</f>
        <v>0</v>
      </c>
      <c r="AJ166" s="3">
        <f t="shared" si="190"/>
        <v>0</v>
      </c>
      <c r="AK166" s="3">
        <v>92.14</v>
      </c>
      <c r="AL166" s="3">
        <v>3.55</v>
      </c>
      <c r="AM166" s="3">
        <v>22.97</v>
      </c>
      <c r="AN166" s="3">
        <v>2.52</v>
      </c>
      <c r="AO166" s="3">
        <v>65.62</v>
      </c>
      <c r="AP166" s="3">
        <v>0</v>
      </c>
      <c r="AQ166" s="3">
        <v>5.2</v>
      </c>
      <c r="AR166" s="3">
        <v>0</v>
      </c>
      <c r="AS166" s="3">
        <v>0</v>
      </c>
      <c r="AT166" s="3">
        <v>90</v>
      </c>
      <c r="AU166" s="3">
        <v>46</v>
      </c>
      <c r="AV166" s="3">
        <v>1.0469999999999999</v>
      </c>
      <c r="AW166" s="3">
        <v>1</v>
      </c>
      <c r="AZ166" s="3">
        <v>1</v>
      </c>
      <c r="BA166" s="3">
        <v>56.35</v>
      </c>
      <c r="BB166" s="3">
        <v>16.16</v>
      </c>
      <c r="BC166" s="3">
        <v>4.8499999999999996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0</v>
      </c>
      <c r="BI166" s="3">
        <v>2</v>
      </c>
      <c r="BJ166" s="3" t="s">
        <v>233</v>
      </c>
      <c r="BM166" s="3">
        <v>68</v>
      </c>
      <c r="BN166" s="3">
        <v>0</v>
      </c>
      <c r="BO166" s="3" t="s">
        <v>230</v>
      </c>
      <c r="BP166" s="3">
        <v>1</v>
      </c>
      <c r="BQ166" s="3">
        <v>40</v>
      </c>
      <c r="BR166" s="3">
        <v>0</v>
      </c>
      <c r="BS166" s="3">
        <v>56.35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90</v>
      </c>
      <c r="CA166" s="3">
        <v>46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1332</v>
      </c>
      <c r="CO166" s="3">
        <v>0</v>
      </c>
      <c r="CP166" s="3">
        <f t="shared" si="191"/>
        <v>15387.83</v>
      </c>
      <c r="CQ166" s="3">
        <f t="shared" si="192"/>
        <v>17.22</v>
      </c>
      <c r="CR166" s="3">
        <f>(ROUND((ROUND((((ET166*1.2))*AV166*1),2)*BB166),2)+ROUND((ROUND(((AE166-((EU166*1.2)))*AV166*1),2)*BS166),2))</f>
        <v>466.38</v>
      </c>
      <c r="CS166" s="3">
        <f>(ROUND((ROUND((((EU166*1.2))*AV166*1),2)*BS166),2)+ROUND((ROUND(((AE166-((EU166*1.2)))*AV166*1),2)*BS166),2))</f>
        <v>178.63</v>
      </c>
      <c r="CT166" s="3">
        <f t="shared" si="193"/>
        <v>4645.49</v>
      </c>
      <c r="CU166" s="3">
        <f t="shared" si="194"/>
        <v>0</v>
      </c>
      <c r="CV166" s="3">
        <f t="shared" si="195"/>
        <v>6.5332799999999995</v>
      </c>
      <c r="CW166" s="3">
        <f t="shared" si="196"/>
        <v>0</v>
      </c>
      <c r="CX166" s="3">
        <f t="shared" si="197"/>
        <v>0</v>
      </c>
      <c r="CY166" s="3">
        <f>(ROUND((((S166+ROUND((ROUND((((EU166*1.2))*AV166*1),2)*BS166),2))*AT166)/100),2)+ROUND(((ROUND((ROUND(((AE166-((EU166*1.2)))*AV166*1),2)*BS166),2)*AT166)/100),2))</f>
        <v>12704.11</v>
      </c>
      <c r="CZ166" s="3">
        <f>(ROUND((((S166+ROUND((ROUND((((EU166*1.2))*AV166*1),2)*BS166),2))*AU166)/100),2)+ROUND(((ROUND((ROUND(((AE166-((EU166*1.2)))*AV166*1),2)*BS166),2)*AU166)/100),2))</f>
        <v>6493.21</v>
      </c>
      <c r="DB166" s="3">
        <v>94</v>
      </c>
      <c r="DC166" s="3" t="s">
        <v>3</v>
      </c>
      <c r="DD166" s="3" t="s">
        <v>66</v>
      </c>
      <c r="DE166" s="3" t="s">
        <v>67</v>
      </c>
      <c r="DF166" s="3" t="s">
        <v>67</v>
      </c>
      <c r="DG166" s="3" t="s">
        <v>67</v>
      </c>
      <c r="DH166" s="3" t="s">
        <v>3</v>
      </c>
      <c r="DI166" s="3" t="s">
        <v>67</v>
      </c>
      <c r="DJ166" s="3" t="s">
        <v>67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1013</v>
      </c>
      <c r="DV166" s="3" t="s">
        <v>232</v>
      </c>
      <c r="DW166" s="3" t="s">
        <v>232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55393700</v>
      </c>
      <c r="EF166" s="3">
        <v>40</v>
      </c>
      <c r="EG166" s="3" t="s">
        <v>30</v>
      </c>
      <c r="EH166" s="3">
        <v>0</v>
      </c>
      <c r="EI166" s="3" t="s">
        <v>3</v>
      </c>
      <c r="EJ166" s="3">
        <v>2</v>
      </c>
      <c r="EK166" s="3">
        <v>68</v>
      </c>
      <c r="EL166" s="3" t="s">
        <v>31</v>
      </c>
      <c r="EM166" s="3" t="s">
        <v>32</v>
      </c>
      <c r="EO166" s="3" t="s">
        <v>71</v>
      </c>
      <c r="EQ166" s="3">
        <v>0</v>
      </c>
      <c r="ER166" s="3">
        <v>92.14</v>
      </c>
      <c r="ES166" s="3">
        <v>3.55</v>
      </c>
      <c r="ET166" s="3">
        <v>22.97</v>
      </c>
      <c r="EU166" s="3">
        <v>2.52</v>
      </c>
      <c r="EV166" s="3">
        <v>65.62</v>
      </c>
      <c r="EW166" s="3">
        <v>5.2</v>
      </c>
      <c r="EX166" s="3">
        <v>0</v>
      </c>
      <c r="EY166" s="3">
        <v>0</v>
      </c>
      <c r="FQ166" s="3">
        <v>0</v>
      </c>
      <c r="FR166" s="3">
        <v>0</v>
      </c>
      <c r="FS166" s="3">
        <v>0</v>
      </c>
      <c r="FX166" s="3">
        <v>90</v>
      </c>
      <c r="FY166" s="3">
        <v>46</v>
      </c>
      <c r="GA166" s="3" t="s">
        <v>3</v>
      </c>
      <c r="GD166" s="3">
        <v>1</v>
      </c>
      <c r="GF166" s="3">
        <v>-1068586702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98"/>
        <v>0</v>
      </c>
      <c r="GM166" s="3">
        <f t="shared" si="199"/>
        <v>35070.26</v>
      </c>
      <c r="GN166" s="3">
        <f t="shared" si="200"/>
        <v>0</v>
      </c>
      <c r="GO166" s="3">
        <f t="shared" si="201"/>
        <v>35070.26</v>
      </c>
      <c r="GP166" s="3">
        <f t="shared" si="202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203"/>
        <v>0</v>
      </c>
      <c r="GW166" s="3">
        <v>1</v>
      </c>
      <c r="GX166" s="3">
        <f t="shared" si="204"/>
        <v>0</v>
      </c>
      <c r="HA166" s="3">
        <v>0</v>
      </c>
      <c r="HB166" s="3">
        <v>0</v>
      </c>
      <c r="HC166" s="3">
        <f t="shared" si="205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5">
      <c r="A167" s="2">
        <v>18</v>
      </c>
      <c r="B167" s="2">
        <v>1</v>
      </c>
      <c r="C167" s="2">
        <v>387</v>
      </c>
      <c r="D167" s="2"/>
      <c r="E167" s="2" t="s">
        <v>256</v>
      </c>
      <c r="F167" s="2" t="s">
        <v>257</v>
      </c>
      <c r="G167" s="2" t="s">
        <v>258</v>
      </c>
      <c r="H167" s="2" t="s">
        <v>171</v>
      </c>
      <c r="I167" s="2">
        <f>I165*J167</f>
        <v>3</v>
      </c>
      <c r="J167" s="2">
        <v>1</v>
      </c>
      <c r="K167" s="2">
        <v>1</v>
      </c>
      <c r="L167" s="2"/>
      <c r="M167" s="2"/>
      <c r="N167" s="2"/>
      <c r="O167" s="2">
        <f t="shared" si="179"/>
        <v>4997.7</v>
      </c>
      <c r="P167" s="2">
        <f t="shared" si="180"/>
        <v>4997.7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181"/>
        <v>0</v>
      </c>
      <c r="T167" s="2">
        <f t="shared" si="182"/>
        <v>0</v>
      </c>
      <c r="U167" s="2">
        <f t="shared" si="183"/>
        <v>0</v>
      </c>
      <c r="V167" s="2">
        <f t="shared" si="184"/>
        <v>0</v>
      </c>
      <c r="W167" s="2">
        <f t="shared" si="185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55929113</v>
      </c>
      <c r="AB167" s="2">
        <f t="shared" si="186"/>
        <v>1665.9</v>
      </c>
      <c r="AC167" s="2">
        <f>ROUND((ES167),6)</f>
        <v>1665.9</v>
      </c>
      <c r="AD167" s="2">
        <f>ROUND((((ET167)-(EU167))+AE167),6)</f>
        <v>0</v>
      </c>
      <c r="AE167" s="2">
        <f>ROUND((EU167),6)</f>
        <v>0</v>
      </c>
      <c r="AF167" s="2">
        <f>ROUND((EV167),6)</f>
        <v>0</v>
      </c>
      <c r="AG167" s="2">
        <f t="shared" si="188"/>
        <v>0</v>
      </c>
      <c r="AH167" s="2">
        <f>(EW167)</f>
        <v>0</v>
      </c>
      <c r="AI167" s="2">
        <f>(EX167)</f>
        <v>0</v>
      </c>
      <c r="AJ167" s="2">
        <f t="shared" si="190"/>
        <v>0</v>
      </c>
      <c r="AK167" s="2">
        <v>1665.9</v>
      </c>
      <c r="AL167" s="2">
        <v>1665.9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3</v>
      </c>
      <c r="BJ167" s="2" t="s">
        <v>257</v>
      </c>
      <c r="BK167" s="2"/>
      <c r="BL167" s="2"/>
      <c r="BM167" s="2">
        <v>400007</v>
      </c>
      <c r="BN167" s="2">
        <v>0</v>
      </c>
      <c r="BO167" s="2" t="s">
        <v>3</v>
      </c>
      <c r="BP167" s="2">
        <v>0</v>
      </c>
      <c r="BQ167" s="2">
        <v>214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90</v>
      </c>
      <c r="CA167" s="2">
        <v>46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91"/>
        <v>4997.7</v>
      </c>
      <c r="CQ167" s="2">
        <f t="shared" si="192"/>
        <v>1665.9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193"/>
        <v>0</v>
      </c>
      <c r="CU167" s="2">
        <f t="shared" si="194"/>
        <v>0</v>
      </c>
      <c r="CV167" s="2">
        <f t="shared" si="195"/>
        <v>0</v>
      </c>
      <c r="CW167" s="2">
        <f t="shared" si="196"/>
        <v>0</v>
      </c>
      <c r="CX167" s="2">
        <f t="shared" si="197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171</v>
      </c>
      <c r="DW167" s="2" t="s">
        <v>171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55393630</v>
      </c>
      <c r="EF167" s="2">
        <v>214</v>
      </c>
      <c r="EG167" s="2" t="s">
        <v>172</v>
      </c>
      <c r="EH167" s="2">
        <v>0</v>
      </c>
      <c r="EI167" s="2" t="s">
        <v>3</v>
      </c>
      <c r="EJ167" s="2">
        <v>3</v>
      </c>
      <c r="EK167" s="2">
        <v>400007</v>
      </c>
      <c r="EL167" s="2" t="s">
        <v>172</v>
      </c>
      <c r="EM167" s="2" t="s">
        <v>173</v>
      </c>
      <c r="EN167" s="2"/>
      <c r="EO167" s="2" t="s">
        <v>3</v>
      </c>
      <c r="EP167" s="2"/>
      <c r="EQ167" s="2">
        <v>16</v>
      </c>
      <c r="ER167" s="2">
        <v>0</v>
      </c>
      <c r="ES167" s="2">
        <v>1665.9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f>P167</f>
        <v>4997.7</v>
      </c>
      <c r="FS167" s="2">
        <v>0</v>
      </c>
      <c r="FT167" s="2"/>
      <c r="FU167" s="2"/>
      <c r="FV167" s="2"/>
      <c r="FW167" s="2"/>
      <c r="FX167" s="2">
        <v>90</v>
      </c>
      <c r="FY167" s="2">
        <v>46</v>
      </c>
      <c r="FZ167" s="2"/>
      <c r="GA167" s="2" t="s">
        <v>259</v>
      </c>
      <c r="GB167" s="2"/>
      <c r="GC167" s="2"/>
      <c r="GD167" s="2">
        <v>1</v>
      </c>
      <c r="GE167" s="2"/>
      <c r="GF167" s="2">
        <v>531909511</v>
      </c>
      <c r="GG167" s="2">
        <v>2</v>
      </c>
      <c r="GH167" s="2">
        <v>4</v>
      </c>
      <c r="GI167" s="2">
        <v>-2</v>
      </c>
      <c r="GJ167" s="2">
        <v>0</v>
      </c>
      <c r="GK167" s="2">
        <v>0</v>
      </c>
      <c r="GL167" s="2">
        <f t="shared" si="198"/>
        <v>0</v>
      </c>
      <c r="GM167" s="2">
        <f t="shared" si="199"/>
        <v>4997.7</v>
      </c>
      <c r="GN167" s="2">
        <f t="shared" si="200"/>
        <v>0</v>
      </c>
      <c r="GO167" s="2">
        <f t="shared" si="201"/>
        <v>0</v>
      </c>
      <c r="GP167" s="2">
        <f t="shared" si="202"/>
        <v>0</v>
      </c>
      <c r="GQ167" s="2"/>
      <c r="GR167" s="2">
        <v>1</v>
      </c>
      <c r="GS167" s="2">
        <v>2</v>
      </c>
      <c r="GT167" s="2">
        <v>0</v>
      </c>
      <c r="GU167" s="2" t="s">
        <v>3</v>
      </c>
      <c r="GV167" s="2">
        <f t="shared" si="203"/>
        <v>0</v>
      </c>
      <c r="GW167" s="2">
        <v>1</v>
      </c>
      <c r="GX167" s="2">
        <f t="shared" si="204"/>
        <v>0</v>
      </c>
      <c r="GY167" s="2"/>
      <c r="GZ167" s="2"/>
      <c r="HA167" s="2">
        <v>0</v>
      </c>
      <c r="HB167" s="2">
        <v>0</v>
      </c>
      <c r="HC167" s="2">
        <f t="shared" si="205"/>
        <v>0</v>
      </c>
      <c r="HD167" s="2"/>
      <c r="HE167" s="2" t="s">
        <v>38</v>
      </c>
      <c r="HF167" s="2" t="s">
        <v>175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5">
      <c r="A168" s="3">
        <v>18</v>
      </c>
      <c r="B168" s="3">
        <v>1</v>
      </c>
      <c r="C168" s="3">
        <v>394</v>
      </c>
      <c r="E168" s="3" t="s">
        <v>256</v>
      </c>
      <c r="F168" s="3" t="s">
        <v>257</v>
      </c>
      <c r="G168" s="3" t="s">
        <v>258</v>
      </c>
      <c r="H168" s="3" t="s">
        <v>171</v>
      </c>
      <c r="I168" s="3">
        <f>I166*J168</f>
        <v>3</v>
      </c>
      <c r="J168" s="3">
        <v>1</v>
      </c>
      <c r="K168" s="3">
        <v>1</v>
      </c>
      <c r="O168" s="3">
        <f t="shared" si="179"/>
        <v>37832.589999999997</v>
      </c>
      <c r="P168" s="3">
        <f t="shared" si="180"/>
        <v>37832.589999999997</v>
      </c>
      <c r="Q168" s="3">
        <f>(ROUND((ROUND(((ET168)*AV168*I168),2)*BB168),2)+ROUND((ROUND(((AE168-(EU168))*AV168*I168),2)*BS168),2))</f>
        <v>0</v>
      </c>
      <c r="R168" s="3">
        <f>(ROUND((ROUND(((EU168)*AV168*I168),2)*BS168),2)+ROUND((ROUND(((AE168-(EU168))*AV168*I168),2)*BS168),2))</f>
        <v>0</v>
      </c>
      <c r="S168" s="3">
        <f t="shared" si="181"/>
        <v>0</v>
      </c>
      <c r="T168" s="3">
        <f t="shared" si="182"/>
        <v>0</v>
      </c>
      <c r="U168" s="3">
        <f t="shared" si="183"/>
        <v>0</v>
      </c>
      <c r="V168" s="3">
        <f t="shared" si="184"/>
        <v>0</v>
      </c>
      <c r="W168" s="3">
        <f t="shared" si="185"/>
        <v>0</v>
      </c>
      <c r="X168" s="3">
        <f>(ROUND((((S168+ROUND((ROUND(((EU168)*AV168*I168),2)*BS168),2))*AT168)/100),2)+ROUND(((ROUND((ROUND(((AE168-(EU168))*AV168*I168),2)*BS168),2)*AT168)/100),2))</f>
        <v>0</v>
      </c>
      <c r="Y168" s="3">
        <f>(ROUND((((S168+ROUND((ROUND(((EU168)*AV168*I168),2)*BS168),2))*AU168)/100),2)+ROUND(((ROUND((ROUND(((AE168-(EU168))*AV168*I168),2)*BS168),2)*AU168)/100),2))</f>
        <v>0</v>
      </c>
      <c r="AA168" s="3">
        <v>55929115</v>
      </c>
      <c r="AB168" s="3">
        <f t="shared" si="186"/>
        <v>1665.9</v>
      </c>
      <c r="AC168" s="3">
        <f>ROUND((ES168),6)</f>
        <v>1665.9</v>
      </c>
      <c r="AD168" s="3">
        <f>ROUND((((ET168)-(EU168))+AE168),6)</f>
        <v>0</v>
      </c>
      <c r="AE168" s="3">
        <f>ROUND((EU168),6)</f>
        <v>0</v>
      </c>
      <c r="AF168" s="3">
        <f>ROUND((EV168),6)</f>
        <v>0</v>
      </c>
      <c r="AG168" s="3">
        <f t="shared" si="188"/>
        <v>0</v>
      </c>
      <c r="AH168" s="3">
        <f>(EW168)</f>
        <v>0</v>
      </c>
      <c r="AI168" s="3">
        <f>(EX168)</f>
        <v>0</v>
      </c>
      <c r="AJ168" s="3">
        <f t="shared" si="190"/>
        <v>0</v>
      </c>
      <c r="AK168" s="3">
        <v>1665.9</v>
      </c>
      <c r="AL168" s="3">
        <v>1665.9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1</v>
      </c>
      <c r="AW168" s="3">
        <v>1</v>
      </c>
      <c r="AZ168" s="3">
        <v>1</v>
      </c>
      <c r="BA168" s="3">
        <v>1</v>
      </c>
      <c r="BB168" s="3">
        <v>1</v>
      </c>
      <c r="BC168" s="3">
        <v>7.57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3</v>
      </c>
      <c r="BI168" s="3">
        <v>3</v>
      </c>
      <c r="BJ168" s="3" t="s">
        <v>257</v>
      </c>
      <c r="BM168" s="3">
        <v>400007</v>
      </c>
      <c r="BN168" s="3">
        <v>0</v>
      </c>
      <c r="BO168" s="3" t="s">
        <v>3</v>
      </c>
      <c r="BP168" s="3">
        <v>0</v>
      </c>
      <c r="BQ168" s="3">
        <v>214</v>
      </c>
      <c r="BR168" s="3">
        <v>0</v>
      </c>
      <c r="BS168" s="3">
        <v>1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90</v>
      </c>
      <c r="CA168" s="3">
        <v>46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3</v>
      </c>
      <c r="CO168" s="3">
        <v>0</v>
      </c>
      <c r="CP168" s="3">
        <f t="shared" si="191"/>
        <v>37832.589999999997</v>
      </c>
      <c r="CQ168" s="3">
        <f t="shared" si="192"/>
        <v>12610.86</v>
      </c>
      <c r="CR168" s="3">
        <f>(ROUND((ROUND(((ET168)*AV168*1),2)*BB168),2)+ROUND((ROUND(((AE168-(EU168))*AV168*1),2)*BS168),2))</f>
        <v>0</v>
      </c>
      <c r="CS168" s="3">
        <f>(ROUND((ROUND(((EU168)*AV168*1),2)*BS168),2)+ROUND((ROUND(((AE168-(EU168))*AV168*1),2)*BS168),2))</f>
        <v>0</v>
      </c>
      <c r="CT168" s="3">
        <f t="shared" si="193"/>
        <v>0</v>
      </c>
      <c r="CU168" s="3">
        <f t="shared" si="194"/>
        <v>0</v>
      </c>
      <c r="CV168" s="3">
        <f t="shared" si="195"/>
        <v>0</v>
      </c>
      <c r="CW168" s="3">
        <f t="shared" si="196"/>
        <v>0</v>
      </c>
      <c r="CX168" s="3">
        <f t="shared" si="197"/>
        <v>0</v>
      </c>
      <c r="CY168" s="3">
        <f>(ROUND((((S168+ROUND((ROUND(((EU168)*AV168*1),2)*BS168),2))*AT168)/100),2)+ROUND(((ROUND((ROUND(((AE168-(EU168))*AV168*1),2)*BS168),2)*AT168)/100),2))</f>
        <v>0</v>
      </c>
      <c r="CZ168" s="3">
        <f>(ROUND((((S168+ROUND((ROUND(((EU168)*AV168*1),2)*BS168),2))*AU168)/100),2)+ROUND(((ROUND((ROUND(((AE168-(EU168))*AV168*1),2)*BS168),2)*AU168)/100),2))</f>
        <v>0</v>
      </c>
      <c r="DC168" s="3" t="s">
        <v>3</v>
      </c>
      <c r="DD168" s="3" t="s">
        <v>3</v>
      </c>
      <c r="DE168" s="3" t="s">
        <v>3</v>
      </c>
      <c r="DF168" s="3" t="s">
        <v>3</v>
      </c>
      <c r="DG168" s="3" t="s">
        <v>3</v>
      </c>
      <c r="DH168" s="3" t="s">
        <v>3</v>
      </c>
      <c r="DI168" s="3" t="s">
        <v>3</v>
      </c>
      <c r="DJ168" s="3" t="s">
        <v>3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1013</v>
      </c>
      <c r="DV168" s="3" t="s">
        <v>171</v>
      </c>
      <c r="DW168" s="3" t="s">
        <v>171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55393630</v>
      </c>
      <c r="EF168" s="3">
        <v>214</v>
      </c>
      <c r="EG168" s="3" t="s">
        <v>172</v>
      </c>
      <c r="EH168" s="3">
        <v>0</v>
      </c>
      <c r="EI168" s="3" t="s">
        <v>3</v>
      </c>
      <c r="EJ168" s="3">
        <v>3</v>
      </c>
      <c r="EK168" s="3">
        <v>400007</v>
      </c>
      <c r="EL168" s="3" t="s">
        <v>172</v>
      </c>
      <c r="EM168" s="3" t="s">
        <v>173</v>
      </c>
      <c r="EO168" s="3" t="s">
        <v>3</v>
      </c>
      <c r="EQ168" s="3">
        <v>16</v>
      </c>
      <c r="ER168" s="3">
        <v>0</v>
      </c>
      <c r="ES168" s="3">
        <v>1665.9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Z168" s="3">
        <v>5</v>
      </c>
      <c r="FC168" s="3">
        <v>1</v>
      </c>
      <c r="FD168" s="3">
        <v>18</v>
      </c>
      <c r="FF168" s="3">
        <v>14760</v>
      </c>
      <c r="FQ168" s="3">
        <v>0</v>
      </c>
      <c r="FR168" s="3">
        <f>P168</f>
        <v>37832.589999999997</v>
      </c>
      <c r="FS168" s="3">
        <v>0</v>
      </c>
      <c r="FX168" s="3">
        <v>90</v>
      </c>
      <c r="FY168" s="3">
        <v>46</v>
      </c>
      <c r="GA168" s="3" t="s">
        <v>259</v>
      </c>
      <c r="GD168" s="3">
        <v>1</v>
      </c>
      <c r="GF168" s="3">
        <v>531909511</v>
      </c>
      <c r="GG168" s="3">
        <v>2</v>
      </c>
      <c r="GH168" s="3">
        <v>3</v>
      </c>
      <c r="GI168" s="3">
        <v>5</v>
      </c>
      <c r="GJ168" s="3">
        <v>0</v>
      </c>
      <c r="GK168" s="3">
        <v>0</v>
      </c>
      <c r="GL168" s="3">
        <f t="shared" si="198"/>
        <v>0</v>
      </c>
      <c r="GM168" s="3">
        <f t="shared" si="199"/>
        <v>37832.589999999997</v>
      </c>
      <c r="GN168" s="3">
        <f t="shared" si="200"/>
        <v>0</v>
      </c>
      <c r="GO168" s="3">
        <f t="shared" si="201"/>
        <v>0</v>
      </c>
      <c r="GP168" s="3">
        <f t="shared" si="202"/>
        <v>0</v>
      </c>
      <c r="GR168" s="3">
        <v>1</v>
      </c>
      <c r="GS168" s="3">
        <v>1</v>
      </c>
      <c r="GT168" s="3">
        <v>0</v>
      </c>
      <c r="GU168" s="3" t="s">
        <v>3</v>
      </c>
      <c r="GV168" s="3">
        <f t="shared" si="203"/>
        <v>0</v>
      </c>
      <c r="GW168" s="3">
        <v>1</v>
      </c>
      <c r="GX168" s="3">
        <f t="shared" si="204"/>
        <v>0</v>
      </c>
      <c r="HA168" s="3">
        <v>0</v>
      </c>
      <c r="HB168" s="3">
        <v>0</v>
      </c>
      <c r="HC168" s="3">
        <f t="shared" si="205"/>
        <v>0</v>
      </c>
      <c r="HE168" s="3" t="s">
        <v>38</v>
      </c>
      <c r="HF168" s="3" t="s">
        <v>175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5">
      <c r="A169" s="2">
        <v>17</v>
      </c>
      <c r="B169" s="2">
        <v>1</v>
      </c>
      <c r="C169" s="2">
        <f>ROW(SmtRes!A410)</f>
        <v>410</v>
      </c>
      <c r="D169" s="2">
        <f>ROW(EtalonRes!A485)</f>
        <v>485</v>
      </c>
      <c r="E169" s="2" t="s">
        <v>260</v>
      </c>
      <c r="F169" s="2" t="s">
        <v>243</v>
      </c>
      <c r="G169" s="2" t="s">
        <v>244</v>
      </c>
      <c r="H169" s="2" t="s">
        <v>26</v>
      </c>
      <c r="I169" s="2">
        <v>3</v>
      </c>
      <c r="J169" s="2">
        <v>0</v>
      </c>
      <c r="K169" s="2">
        <v>3</v>
      </c>
      <c r="L169" s="2"/>
      <c r="M169" s="2"/>
      <c r="N169" s="2"/>
      <c r="O169" s="2">
        <f t="shared" si="179"/>
        <v>217.77</v>
      </c>
      <c r="P169" s="2">
        <f t="shared" si="180"/>
        <v>153.09</v>
      </c>
      <c r="Q169" s="2">
        <f>(ROUND((ROUND((((ET169*1.2))*AV169*I169),2)*BB169),2)+ROUND((ROUND(((AE169-((EU169*1.2)))*AV169*I169),2)*BS169),2))</f>
        <v>20.239999999999998</v>
      </c>
      <c r="R169" s="2">
        <f>(ROUND((ROUND((((EU169*1.2))*AV169*I169),2)*BS169),2)+ROUND((ROUND(((AE169-((EU169*1.2)))*AV169*I169),2)*BS169),2))</f>
        <v>4.6399999999999997</v>
      </c>
      <c r="S169" s="2">
        <f t="shared" si="181"/>
        <v>44.44</v>
      </c>
      <c r="T169" s="2">
        <f t="shared" si="182"/>
        <v>0</v>
      </c>
      <c r="U169" s="2">
        <f t="shared" si="183"/>
        <v>3.8822759999999992</v>
      </c>
      <c r="V169" s="2">
        <f t="shared" si="184"/>
        <v>0</v>
      </c>
      <c r="W169" s="2">
        <f t="shared" si="185"/>
        <v>0</v>
      </c>
      <c r="X169" s="2">
        <f>(ROUND((((S169+ROUND((ROUND((((EU169*1.2))*AV169*I169),2)*BS169),2))*AT169)/100),2)+ROUND(((ROUND((ROUND(((AE169-((EU169*1.2)))*AV169*I169),2)*BS169),2)*AT169)/100),2))</f>
        <v>44.17</v>
      </c>
      <c r="Y169" s="2">
        <f>(ROUND((((S169+ROUND((ROUND((((EU169*1.2))*AV169*I169),2)*BS169),2))*AU169)/100),2)+ROUND(((ROUND((ROUND(((AE169-((EU169*1.2)))*AV169*I169),2)*BS169),2)*AU169)/100),2))</f>
        <v>22.58</v>
      </c>
      <c r="Z169" s="2"/>
      <c r="AA169" s="2">
        <v>55929113</v>
      </c>
      <c r="AB169" s="2">
        <f t="shared" si="186"/>
        <v>71.622</v>
      </c>
      <c r="AC169" s="2">
        <f>ROUND(((ES169*1)),6)</f>
        <v>51.03</v>
      </c>
      <c r="AD169" s="2">
        <f>ROUND(((((ET169*1.2))-((EU169*1.2)))+AE169),6)</f>
        <v>6.444</v>
      </c>
      <c r="AE169" s="2">
        <f>ROUND(((EU169*1.2)),6)</f>
        <v>1.476</v>
      </c>
      <c r="AF169" s="2">
        <f>ROUND(((EV169*1.2)),6)</f>
        <v>14.148</v>
      </c>
      <c r="AG169" s="2">
        <f t="shared" si="188"/>
        <v>0</v>
      </c>
      <c r="AH169" s="2">
        <f>((EW169*1.2))</f>
        <v>1.236</v>
      </c>
      <c r="AI169" s="2">
        <f>((EX169*1.2))</f>
        <v>0</v>
      </c>
      <c r="AJ169" s="2">
        <f t="shared" si="190"/>
        <v>0</v>
      </c>
      <c r="AK169" s="2">
        <v>68.19</v>
      </c>
      <c r="AL169" s="2">
        <v>51.03</v>
      </c>
      <c r="AM169" s="2">
        <v>5.37</v>
      </c>
      <c r="AN169" s="2">
        <v>1.23</v>
      </c>
      <c r="AO169" s="2">
        <v>11.79</v>
      </c>
      <c r="AP169" s="2">
        <v>0</v>
      </c>
      <c r="AQ169" s="2">
        <v>1.03</v>
      </c>
      <c r="AR169" s="2">
        <v>0</v>
      </c>
      <c r="AS169" s="2">
        <v>0</v>
      </c>
      <c r="AT169" s="2">
        <v>90</v>
      </c>
      <c r="AU169" s="2">
        <v>46</v>
      </c>
      <c r="AV169" s="2">
        <v>1.0469999999999999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2</v>
      </c>
      <c r="BJ169" s="2" t="s">
        <v>245</v>
      </c>
      <c r="BK169" s="2"/>
      <c r="BL169" s="2"/>
      <c r="BM169" s="2">
        <v>72</v>
      </c>
      <c r="BN169" s="2">
        <v>0</v>
      </c>
      <c r="BO169" s="2" t="s">
        <v>243</v>
      </c>
      <c r="BP169" s="2">
        <v>1</v>
      </c>
      <c r="BQ169" s="2">
        <v>40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90</v>
      </c>
      <c r="CA169" s="2">
        <v>46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1332</v>
      </c>
      <c r="CO169" s="2">
        <v>0</v>
      </c>
      <c r="CP169" s="2">
        <f t="shared" si="191"/>
        <v>217.77</v>
      </c>
      <c r="CQ169" s="2">
        <f t="shared" si="192"/>
        <v>51.03</v>
      </c>
      <c r="CR169" s="2">
        <f>(ROUND((ROUND((((ET169*1.2))*AV169*1),2)*BB169),2)+ROUND((ROUND(((AE169-((EU169*1.2)))*AV169*1),2)*BS169),2))</f>
        <v>6.75</v>
      </c>
      <c r="CS169" s="2">
        <f>(ROUND((ROUND((((EU169*1.2))*AV169*1),2)*BS169),2)+ROUND((ROUND(((AE169-((EU169*1.2)))*AV169*1),2)*BS169),2))</f>
        <v>1.55</v>
      </c>
      <c r="CT169" s="2">
        <f t="shared" si="193"/>
        <v>14.81</v>
      </c>
      <c r="CU169" s="2">
        <f t="shared" si="194"/>
        <v>0</v>
      </c>
      <c r="CV169" s="2">
        <f t="shared" si="195"/>
        <v>1.2940919999999998</v>
      </c>
      <c r="CW169" s="2">
        <f t="shared" si="196"/>
        <v>0</v>
      </c>
      <c r="CX169" s="2">
        <f t="shared" si="197"/>
        <v>0</v>
      </c>
      <c r="CY169" s="2">
        <f>(ROUND((((S169+ROUND((ROUND((((EU169*1.2))*AV169*1),2)*BS169),2))*AT169)/100),2)+ROUND(((ROUND((ROUND(((AE169-((EU169*1.2)))*AV169*1),2)*BS169),2)*AT169)/100),2))</f>
        <v>41.39</v>
      </c>
      <c r="CZ169" s="2">
        <f>(ROUND((((S169+ROUND((ROUND((((EU169*1.2))*AV169*1),2)*BS169),2))*AU169)/100),2)+ROUND(((ROUND((ROUND(((AE169-((EU169*1.2)))*AV169*1),2)*BS169),2)*AU169)/100),2))</f>
        <v>21.16</v>
      </c>
      <c r="DA169" s="2"/>
      <c r="DB169" s="2">
        <v>95</v>
      </c>
      <c r="DC169" s="2" t="s">
        <v>3</v>
      </c>
      <c r="DD169" s="2" t="s">
        <v>66</v>
      </c>
      <c r="DE169" s="2" t="s">
        <v>67</v>
      </c>
      <c r="DF169" s="2" t="s">
        <v>67</v>
      </c>
      <c r="DG169" s="2" t="s">
        <v>67</v>
      </c>
      <c r="DH169" s="2" t="s">
        <v>3</v>
      </c>
      <c r="DI169" s="2" t="s">
        <v>67</v>
      </c>
      <c r="DJ169" s="2" t="s">
        <v>67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26</v>
      </c>
      <c r="DW169" s="2" t="s">
        <v>26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55393704</v>
      </c>
      <c r="EF169" s="2">
        <v>40</v>
      </c>
      <c r="EG169" s="2" t="s">
        <v>30</v>
      </c>
      <c r="EH169" s="2">
        <v>0</v>
      </c>
      <c r="EI169" s="2" t="s">
        <v>3</v>
      </c>
      <c r="EJ169" s="2">
        <v>2</v>
      </c>
      <c r="EK169" s="2">
        <v>72</v>
      </c>
      <c r="EL169" s="2" t="s">
        <v>42</v>
      </c>
      <c r="EM169" s="2" t="s">
        <v>43</v>
      </c>
      <c r="EN169" s="2"/>
      <c r="EO169" s="2" t="s">
        <v>71</v>
      </c>
      <c r="EP169" s="2"/>
      <c r="EQ169" s="2">
        <v>0</v>
      </c>
      <c r="ER169" s="2">
        <v>68.19</v>
      </c>
      <c r="ES169" s="2">
        <v>51.03</v>
      </c>
      <c r="ET169" s="2">
        <v>5.37</v>
      </c>
      <c r="EU169" s="2">
        <v>1.23</v>
      </c>
      <c r="EV169" s="2">
        <v>11.79</v>
      </c>
      <c r="EW169" s="2">
        <v>1.03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90</v>
      </c>
      <c r="FY169" s="2">
        <v>46</v>
      </c>
      <c r="FZ169" s="2"/>
      <c r="GA169" s="2" t="s">
        <v>3</v>
      </c>
      <c r="GB169" s="2"/>
      <c r="GC169" s="2"/>
      <c r="GD169" s="2">
        <v>1</v>
      </c>
      <c r="GE169" s="2"/>
      <c r="GF169" s="2">
        <v>1887679720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98"/>
        <v>0</v>
      </c>
      <c r="GM169" s="2">
        <f t="shared" si="199"/>
        <v>284.52</v>
      </c>
      <c r="GN169" s="2">
        <f t="shared" si="200"/>
        <v>0</v>
      </c>
      <c r="GO169" s="2">
        <f t="shared" si="201"/>
        <v>284.52</v>
      </c>
      <c r="GP169" s="2">
        <f t="shared" si="202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03"/>
        <v>0</v>
      </c>
      <c r="GW169" s="2">
        <v>1</v>
      </c>
      <c r="GX169" s="2">
        <f t="shared" si="204"/>
        <v>0</v>
      </c>
      <c r="GY169" s="2"/>
      <c r="GZ169" s="2"/>
      <c r="HA169" s="2">
        <v>0</v>
      </c>
      <c r="HB169" s="2">
        <v>0</v>
      </c>
      <c r="HC169" s="2">
        <f t="shared" si="205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5">
      <c r="A170" s="3">
        <v>17</v>
      </c>
      <c r="B170" s="3">
        <v>1</v>
      </c>
      <c r="C170" s="3">
        <f>ROW(SmtRes!A426)</f>
        <v>426</v>
      </c>
      <c r="D170" s="3">
        <f>ROW(EtalonRes!A502)</f>
        <v>502</v>
      </c>
      <c r="E170" s="3" t="s">
        <v>260</v>
      </c>
      <c r="F170" s="3" t="s">
        <v>243</v>
      </c>
      <c r="G170" s="3" t="s">
        <v>244</v>
      </c>
      <c r="H170" s="3" t="s">
        <v>26</v>
      </c>
      <c r="I170" s="3">
        <v>3</v>
      </c>
      <c r="J170" s="3">
        <v>0</v>
      </c>
      <c r="K170" s="3">
        <v>3</v>
      </c>
      <c r="O170" s="3">
        <f t="shared" si="179"/>
        <v>4332.38</v>
      </c>
      <c r="P170" s="3">
        <f t="shared" si="180"/>
        <v>1370.16</v>
      </c>
      <c r="Q170" s="3">
        <f>(ROUND((ROUND((((ET170*1.2))*AV170*I170),2)*BB170),2)+ROUND((ROUND(((AE170-((EU170*1.2)))*AV170*I170),2)*BS170),2))</f>
        <v>458.03</v>
      </c>
      <c r="R170" s="3">
        <f>(ROUND((ROUND((((EU170*1.2))*AV170*I170),2)*BS170),2)+ROUND((ROUND(((AE170-((EU170*1.2)))*AV170*I170),2)*BS170),2))</f>
        <v>261.45999999999998</v>
      </c>
      <c r="S170" s="3">
        <f t="shared" si="181"/>
        <v>2504.19</v>
      </c>
      <c r="T170" s="3">
        <f t="shared" si="182"/>
        <v>0</v>
      </c>
      <c r="U170" s="3">
        <f t="shared" si="183"/>
        <v>3.8822759999999992</v>
      </c>
      <c r="V170" s="3">
        <f t="shared" si="184"/>
        <v>0</v>
      </c>
      <c r="W170" s="3">
        <f t="shared" si="185"/>
        <v>0</v>
      </c>
      <c r="X170" s="3">
        <f>(ROUND((((S170+ROUND((ROUND((((EU170*1.2))*AV170*I170),2)*BS170),2))*AT170)/100),2)+ROUND(((ROUND((ROUND(((AE170-((EU170*1.2)))*AV170*I170),2)*BS170),2)*AT170)/100),2))</f>
        <v>2489.09</v>
      </c>
      <c r="Y170" s="3">
        <f>(ROUND((((S170+ROUND((ROUND((((EU170*1.2))*AV170*I170),2)*BS170),2))*AU170)/100),2)+ROUND(((ROUND((ROUND(((AE170-((EU170*1.2)))*AV170*I170),2)*BS170),2)*AU170)/100),2))</f>
        <v>1272.2</v>
      </c>
      <c r="AA170" s="3">
        <v>55929115</v>
      </c>
      <c r="AB170" s="3">
        <f t="shared" si="186"/>
        <v>71.622</v>
      </c>
      <c r="AC170" s="3">
        <f>ROUND(((ES170*1)),6)</f>
        <v>51.03</v>
      </c>
      <c r="AD170" s="3">
        <f>ROUND(((((ET170*1.2))-((EU170*1.2)))+AE170),6)</f>
        <v>6.444</v>
      </c>
      <c r="AE170" s="3">
        <f>ROUND(((EU170*1.2)),6)</f>
        <v>1.476</v>
      </c>
      <c r="AF170" s="3">
        <f>ROUND(((EV170*1.2)),6)</f>
        <v>14.148</v>
      </c>
      <c r="AG170" s="3">
        <f t="shared" si="188"/>
        <v>0</v>
      </c>
      <c r="AH170" s="3">
        <f>((EW170*1.2))</f>
        <v>1.236</v>
      </c>
      <c r="AI170" s="3">
        <f>((EX170*1.2))</f>
        <v>0</v>
      </c>
      <c r="AJ170" s="3">
        <f t="shared" si="190"/>
        <v>0</v>
      </c>
      <c r="AK170" s="3">
        <v>68.19</v>
      </c>
      <c r="AL170" s="3">
        <v>51.03</v>
      </c>
      <c r="AM170" s="3">
        <v>5.37</v>
      </c>
      <c r="AN170" s="3">
        <v>1.23</v>
      </c>
      <c r="AO170" s="3">
        <v>11.79</v>
      </c>
      <c r="AP170" s="3">
        <v>0</v>
      </c>
      <c r="AQ170" s="3">
        <v>1.03</v>
      </c>
      <c r="AR170" s="3">
        <v>0</v>
      </c>
      <c r="AS170" s="3">
        <v>0</v>
      </c>
      <c r="AT170" s="3">
        <v>90</v>
      </c>
      <c r="AU170" s="3">
        <v>46</v>
      </c>
      <c r="AV170" s="3">
        <v>1.0469999999999999</v>
      </c>
      <c r="AW170" s="3">
        <v>1</v>
      </c>
      <c r="AZ170" s="3">
        <v>1</v>
      </c>
      <c r="BA170" s="3">
        <v>56.35</v>
      </c>
      <c r="BB170" s="3">
        <v>22.63</v>
      </c>
      <c r="BC170" s="3">
        <v>8.9499999999999993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0</v>
      </c>
      <c r="BI170" s="3">
        <v>2</v>
      </c>
      <c r="BJ170" s="3" t="s">
        <v>245</v>
      </c>
      <c r="BM170" s="3">
        <v>72</v>
      </c>
      <c r="BN170" s="3">
        <v>0</v>
      </c>
      <c r="BO170" s="3" t="s">
        <v>243</v>
      </c>
      <c r="BP170" s="3">
        <v>1</v>
      </c>
      <c r="BQ170" s="3">
        <v>40</v>
      </c>
      <c r="BR170" s="3">
        <v>0</v>
      </c>
      <c r="BS170" s="3">
        <v>56.35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90</v>
      </c>
      <c r="CA170" s="3">
        <v>46</v>
      </c>
      <c r="CB170" s="3" t="s">
        <v>3</v>
      </c>
      <c r="CE170" s="3">
        <v>1566</v>
      </c>
      <c r="CF170" s="3">
        <v>0</v>
      </c>
      <c r="CG170" s="3">
        <v>0</v>
      </c>
      <c r="CM170" s="3">
        <v>0</v>
      </c>
      <c r="CN170" s="3" t="s">
        <v>1332</v>
      </c>
      <c r="CO170" s="3">
        <v>0</v>
      </c>
      <c r="CP170" s="3">
        <f t="shared" si="191"/>
        <v>4332.38</v>
      </c>
      <c r="CQ170" s="3">
        <f t="shared" si="192"/>
        <v>456.72</v>
      </c>
      <c r="CR170" s="3">
        <f>(ROUND((ROUND((((ET170*1.2))*AV170*1),2)*BB170),2)+ROUND((ROUND(((AE170-((EU170*1.2)))*AV170*1),2)*BS170),2))</f>
        <v>152.75</v>
      </c>
      <c r="CS170" s="3">
        <f>(ROUND((ROUND((((EU170*1.2))*AV170*1),2)*BS170),2)+ROUND((ROUND(((AE170-((EU170*1.2)))*AV170*1),2)*BS170),2))</f>
        <v>87.34</v>
      </c>
      <c r="CT170" s="3">
        <f t="shared" si="193"/>
        <v>834.54</v>
      </c>
      <c r="CU170" s="3">
        <f t="shared" si="194"/>
        <v>0</v>
      </c>
      <c r="CV170" s="3">
        <f t="shared" si="195"/>
        <v>1.2940919999999998</v>
      </c>
      <c r="CW170" s="3">
        <f t="shared" si="196"/>
        <v>0</v>
      </c>
      <c r="CX170" s="3">
        <f t="shared" si="197"/>
        <v>0</v>
      </c>
      <c r="CY170" s="3">
        <f>(ROUND((((S170+ROUND((ROUND((((EU170*1.2))*AV170*1),2)*BS170),2))*AT170)/100),2)+ROUND(((ROUND((ROUND(((AE170-((EU170*1.2)))*AV170*1),2)*BS170),2)*AT170)/100),2))</f>
        <v>2332.38</v>
      </c>
      <c r="CZ170" s="3">
        <f>(ROUND((((S170+ROUND((ROUND((((EU170*1.2))*AV170*1),2)*BS170),2))*AU170)/100),2)+ROUND(((ROUND((ROUND(((AE170-((EU170*1.2)))*AV170*1),2)*BS170),2)*AU170)/100),2))</f>
        <v>1192.0999999999999</v>
      </c>
      <c r="DB170" s="3">
        <v>96</v>
      </c>
      <c r="DC170" s="3" t="s">
        <v>3</v>
      </c>
      <c r="DD170" s="3" t="s">
        <v>66</v>
      </c>
      <c r="DE170" s="3" t="s">
        <v>67</v>
      </c>
      <c r="DF170" s="3" t="s">
        <v>67</v>
      </c>
      <c r="DG170" s="3" t="s">
        <v>67</v>
      </c>
      <c r="DH170" s="3" t="s">
        <v>3</v>
      </c>
      <c r="DI170" s="3" t="s">
        <v>67</v>
      </c>
      <c r="DJ170" s="3" t="s">
        <v>67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1013</v>
      </c>
      <c r="DV170" s="3" t="s">
        <v>26</v>
      </c>
      <c r="DW170" s="3" t="s">
        <v>26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55393704</v>
      </c>
      <c r="EF170" s="3">
        <v>40</v>
      </c>
      <c r="EG170" s="3" t="s">
        <v>30</v>
      </c>
      <c r="EH170" s="3">
        <v>0</v>
      </c>
      <c r="EI170" s="3" t="s">
        <v>3</v>
      </c>
      <c r="EJ170" s="3">
        <v>2</v>
      </c>
      <c r="EK170" s="3">
        <v>72</v>
      </c>
      <c r="EL170" s="3" t="s">
        <v>42</v>
      </c>
      <c r="EM170" s="3" t="s">
        <v>43</v>
      </c>
      <c r="EO170" s="3" t="s">
        <v>71</v>
      </c>
      <c r="EQ170" s="3">
        <v>0</v>
      </c>
      <c r="ER170" s="3">
        <v>68.19</v>
      </c>
      <c r="ES170" s="3">
        <v>51.03</v>
      </c>
      <c r="ET170" s="3">
        <v>5.37</v>
      </c>
      <c r="EU170" s="3">
        <v>1.23</v>
      </c>
      <c r="EV170" s="3">
        <v>11.79</v>
      </c>
      <c r="EW170" s="3">
        <v>1.03</v>
      </c>
      <c r="EX170" s="3">
        <v>0</v>
      </c>
      <c r="EY170" s="3">
        <v>0</v>
      </c>
      <c r="FQ170" s="3">
        <v>0</v>
      </c>
      <c r="FR170" s="3">
        <v>0</v>
      </c>
      <c r="FS170" s="3">
        <v>0</v>
      </c>
      <c r="FX170" s="3">
        <v>90</v>
      </c>
      <c r="FY170" s="3">
        <v>46</v>
      </c>
      <c r="GA170" s="3" t="s">
        <v>3</v>
      </c>
      <c r="GD170" s="3">
        <v>1</v>
      </c>
      <c r="GF170" s="3">
        <v>1887679720</v>
      </c>
      <c r="GG170" s="3">
        <v>2</v>
      </c>
      <c r="GH170" s="3">
        <v>1</v>
      </c>
      <c r="GI170" s="3">
        <v>2</v>
      </c>
      <c r="GJ170" s="3">
        <v>0</v>
      </c>
      <c r="GK170" s="3">
        <v>0</v>
      </c>
      <c r="GL170" s="3">
        <f t="shared" si="198"/>
        <v>0</v>
      </c>
      <c r="GM170" s="3">
        <f t="shared" si="199"/>
        <v>8093.67</v>
      </c>
      <c r="GN170" s="3">
        <f t="shared" si="200"/>
        <v>0</v>
      </c>
      <c r="GO170" s="3">
        <f t="shared" si="201"/>
        <v>8093.67</v>
      </c>
      <c r="GP170" s="3">
        <f t="shared" si="202"/>
        <v>0</v>
      </c>
      <c r="GR170" s="3">
        <v>0</v>
      </c>
      <c r="GS170" s="3">
        <v>3</v>
      </c>
      <c r="GT170" s="3">
        <v>0</v>
      </c>
      <c r="GU170" s="3" t="s">
        <v>3</v>
      </c>
      <c r="GV170" s="3">
        <f t="shared" si="203"/>
        <v>0</v>
      </c>
      <c r="GW170" s="3">
        <v>1</v>
      </c>
      <c r="GX170" s="3">
        <f t="shared" si="204"/>
        <v>0</v>
      </c>
      <c r="HA170" s="3">
        <v>0</v>
      </c>
      <c r="HB170" s="3">
        <v>0</v>
      </c>
      <c r="HC170" s="3">
        <f t="shared" si="205"/>
        <v>0</v>
      </c>
      <c r="HE170" s="3" t="s">
        <v>3</v>
      </c>
      <c r="HF170" s="3" t="s">
        <v>3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5">
      <c r="A171" s="2">
        <v>17</v>
      </c>
      <c r="B171" s="2">
        <v>1</v>
      </c>
      <c r="C171" s="2"/>
      <c r="D171" s="2"/>
      <c r="E171" s="2" t="s">
        <v>261</v>
      </c>
      <c r="F171" s="2" t="s">
        <v>262</v>
      </c>
      <c r="G171" s="2" t="s">
        <v>263</v>
      </c>
      <c r="H171" s="2" t="s">
        <v>171</v>
      </c>
      <c r="I171" s="2">
        <v>3</v>
      </c>
      <c r="J171" s="2">
        <v>0</v>
      </c>
      <c r="K171" s="2">
        <v>3</v>
      </c>
      <c r="L171" s="2"/>
      <c r="M171" s="2"/>
      <c r="N171" s="2"/>
      <c r="O171" s="2">
        <f t="shared" si="179"/>
        <v>1187.43</v>
      </c>
      <c r="P171" s="2">
        <f t="shared" si="180"/>
        <v>1187.43</v>
      </c>
      <c r="Q171" s="2">
        <f>(ROUND((ROUND(((ET171)*AV171*I171),2)*BB171),2)+ROUND((ROUND(((AE171-(EU171))*AV171*I171),2)*BS171),2))</f>
        <v>0</v>
      </c>
      <c r="R171" s="2">
        <f>(ROUND((ROUND(((EU171)*AV171*I171),2)*BS171),2)+ROUND((ROUND(((AE171-(EU171))*AV171*I171),2)*BS171),2))</f>
        <v>0</v>
      </c>
      <c r="S171" s="2">
        <f t="shared" si="181"/>
        <v>0</v>
      </c>
      <c r="T171" s="2">
        <f t="shared" si="182"/>
        <v>0</v>
      </c>
      <c r="U171" s="2">
        <f t="shared" si="183"/>
        <v>0</v>
      </c>
      <c r="V171" s="2">
        <f t="shared" si="184"/>
        <v>0</v>
      </c>
      <c r="W171" s="2">
        <f t="shared" si="185"/>
        <v>0</v>
      </c>
      <c r="X171" s="2">
        <f>(ROUND((((S171+ROUND((ROUND(((EU171)*AV171*I171),2)*BS171),2))*AT171)/100),2)+ROUND(((ROUND((ROUND(((AE171-(EU171))*AV171*I171),2)*BS171),2)*AT171)/100),2))</f>
        <v>0</v>
      </c>
      <c r="Y171" s="2">
        <f>(ROUND((((S171+ROUND((ROUND(((EU171)*AV171*I171),2)*BS171),2))*AU171)/100),2)+ROUND(((ROUND((ROUND(((AE171-(EU171))*AV171*I171),2)*BS171),2)*AU171)/100),2))</f>
        <v>0</v>
      </c>
      <c r="Z171" s="2"/>
      <c r="AA171" s="2">
        <v>55929113</v>
      </c>
      <c r="AB171" s="2">
        <f t="shared" si="186"/>
        <v>395.81</v>
      </c>
      <c r="AC171" s="2">
        <f>ROUND((ES171),6)</f>
        <v>395.81</v>
      </c>
      <c r="AD171" s="2">
        <f>ROUND((((ET171)-(EU171))+AE171),6)</f>
        <v>0</v>
      </c>
      <c r="AE171" s="2">
        <f>ROUND((EU171),6)</f>
        <v>0</v>
      </c>
      <c r="AF171" s="2">
        <f>ROUND((EV171),6)</f>
        <v>0</v>
      </c>
      <c r="AG171" s="2">
        <f t="shared" si="188"/>
        <v>0</v>
      </c>
      <c r="AH171" s="2">
        <f>(EW171)</f>
        <v>0</v>
      </c>
      <c r="AI171" s="2">
        <f>(EX171)</f>
        <v>0</v>
      </c>
      <c r="AJ171" s="2">
        <f t="shared" si="190"/>
        <v>0</v>
      </c>
      <c r="AK171" s="2">
        <v>395.81</v>
      </c>
      <c r="AL171" s="2">
        <v>395.81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3</v>
      </c>
      <c r="BJ171" s="2" t="s">
        <v>262</v>
      </c>
      <c r="BK171" s="2"/>
      <c r="BL171" s="2"/>
      <c r="BM171" s="2">
        <v>400007</v>
      </c>
      <c r="BN171" s="2">
        <v>0</v>
      </c>
      <c r="BO171" s="2" t="s">
        <v>3</v>
      </c>
      <c r="BP171" s="2">
        <v>0</v>
      </c>
      <c r="BQ171" s="2">
        <v>214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90</v>
      </c>
      <c r="CA171" s="2">
        <v>46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191"/>
        <v>1187.43</v>
      </c>
      <c r="CQ171" s="2">
        <f t="shared" si="192"/>
        <v>395.81</v>
      </c>
      <c r="CR171" s="2">
        <f>(ROUND((ROUND(((ET171)*AV171*1),2)*BB171),2)+ROUND((ROUND(((AE171-(EU171))*AV171*1),2)*BS171),2))</f>
        <v>0</v>
      </c>
      <c r="CS171" s="2">
        <f>(ROUND((ROUND(((EU171)*AV171*1),2)*BS171),2)+ROUND((ROUND(((AE171-(EU171))*AV171*1),2)*BS171),2))</f>
        <v>0</v>
      </c>
      <c r="CT171" s="2">
        <f t="shared" si="193"/>
        <v>0</v>
      </c>
      <c r="CU171" s="2">
        <f t="shared" si="194"/>
        <v>0</v>
      </c>
      <c r="CV171" s="2">
        <f t="shared" si="195"/>
        <v>0</v>
      </c>
      <c r="CW171" s="2">
        <f t="shared" si="196"/>
        <v>0</v>
      </c>
      <c r="CX171" s="2">
        <f t="shared" si="197"/>
        <v>0</v>
      </c>
      <c r="CY171" s="2">
        <f>(ROUND((((S171+ROUND((ROUND(((EU171)*AV171*1),2)*BS171),2))*AT171)/100),2)+ROUND(((ROUND((ROUND(((AE171-(EU171))*AV171*1),2)*BS171),2)*AT171)/100),2))</f>
        <v>0</v>
      </c>
      <c r="CZ171" s="2">
        <f>(ROUND((((S171+ROUND((ROUND(((EU171)*AV171*1),2)*BS171),2))*AU171)/100),2)+ROUND(((ROUND((ROUND(((AE171-(EU171))*AV171*1),2)*BS171),2)*AU171)/100),2))</f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171</v>
      </c>
      <c r="DW171" s="2" t="s">
        <v>171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55393630</v>
      </c>
      <c r="EF171" s="2">
        <v>214</v>
      </c>
      <c r="EG171" s="2" t="s">
        <v>172</v>
      </c>
      <c r="EH171" s="2">
        <v>0</v>
      </c>
      <c r="EI171" s="2" t="s">
        <v>3</v>
      </c>
      <c r="EJ171" s="2">
        <v>3</v>
      </c>
      <c r="EK171" s="2">
        <v>400007</v>
      </c>
      <c r="EL171" s="2" t="s">
        <v>172</v>
      </c>
      <c r="EM171" s="2" t="s">
        <v>173</v>
      </c>
      <c r="EN171" s="2"/>
      <c r="EO171" s="2" t="s">
        <v>3</v>
      </c>
      <c r="EP171" s="2"/>
      <c r="EQ171" s="2">
        <v>16</v>
      </c>
      <c r="ER171" s="2">
        <v>0</v>
      </c>
      <c r="ES171" s="2">
        <v>395.81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f>P171</f>
        <v>1187.43</v>
      </c>
      <c r="FS171" s="2">
        <v>0</v>
      </c>
      <c r="FT171" s="2"/>
      <c r="FU171" s="2"/>
      <c r="FV171" s="2"/>
      <c r="FW171" s="2"/>
      <c r="FX171" s="2">
        <v>90</v>
      </c>
      <c r="FY171" s="2">
        <v>46</v>
      </c>
      <c r="FZ171" s="2"/>
      <c r="GA171" s="2" t="s">
        <v>264</v>
      </c>
      <c r="GB171" s="2"/>
      <c r="GC171" s="2"/>
      <c r="GD171" s="2">
        <v>1</v>
      </c>
      <c r="GE171" s="2"/>
      <c r="GF171" s="2">
        <v>-1746851079</v>
      </c>
      <c r="GG171" s="2">
        <v>2</v>
      </c>
      <c r="GH171" s="2">
        <v>4</v>
      </c>
      <c r="GI171" s="2">
        <v>-2</v>
      </c>
      <c r="GJ171" s="2">
        <v>0</v>
      </c>
      <c r="GK171" s="2">
        <v>0</v>
      </c>
      <c r="GL171" s="2">
        <f t="shared" si="198"/>
        <v>0</v>
      </c>
      <c r="GM171" s="2">
        <f t="shared" si="199"/>
        <v>1187.43</v>
      </c>
      <c r="GN171" s="2">
        <f t="shared" si="200"/>
        <v>0</v>
      </c>
      <c r="GO171" s="2">
        <f t="shared" si="201"/>
        <v>0</v>
      </c>
      <c r="GP171" s="2">
        <f t="shared" si="202"/>
        <v>0</v>
      </c>
      <c r="GQ171" s="2"/>
      <c r="GR171" s="2">
        <v>1</v>
      </c>
      <c r="GS171" s="2">
        <v>2</v>
      </c>
      <c r="GT171" s="2">
        <v>0</v>
      </c>
      <c r="GU171" s="2" t="s">
        <v>3</v>
      </c>
      <c r="GV171" s="2">
        <f t="shared" si="203"/>
        <v>0</v>
      </c>
      <c r="GW171" s="2">
        <v>1</v>
      </c>
      <c r="GX171" s="2">
        <f t="shared" si="204"/>
        <v>0</v>
      </c>
      <c r="GY171" s="2"/>
      <c r="GZ171" s="2"/>
      <c r="HA171" s="2">
        <v>0</v>
      </c>
      <c r="HB171" s="2">
        <v>0</v>
      </c>
      <c r="HC171" s="2">
        <f t="shared" si="205"/>
        <v>0</v>
      </c>
      <c r="HD171" s="2"/>
      <c r="HE171" s="2" t="s">
        <v>38</v>
      </c>
      <c r="HF171" s="2" t="s">
        <v>175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5">
      <c r="A172" s="3">
        <v>17</v>
      </c>
      <c r="B172" s="3">
        <v>1</v>
      </c>
      <c r="E172" s="3" t="s">
        <v>261</v>
      </c>
      <c r="F172" s="3" t="s">
        <v>262</v>
      </c>
      <c r="G172" s="3" t="s">
        <v>263</v>
      </c>
      <c r="H172" s="3" t="s">
        <v>171</v>
      </c>
      <c r="I172" s="3">
        <v>3</v>
      </c>
      <c r="J172" s="3">
        <v>0</v>
      </c>
      <c r="K172" s="3">
        <v>3</v>
      </c>
      <c r="O172" s="3">
        <f t="shared" si="179"/>
        <v>8988.85</v>
      </c>
      <c r="P172" s="3">
        <f t="shared" si="180"/>
        <v>8988.85</v>
      </c>
      <c r="Q172" s="3">
        <f>(ROUND((ROUND(((ET172)*AV172*I172),2)*BB172),2)+ROUND((ROUND(((AE172-(EU172))*AV172*I172),2)*BS172),2))</f>
        <v>0</v>
      </c>
      <c r="R172" s="3">
        <f>(ROUND((ROUND(((EU172)*AV172*I172),2)*BS172),2)+ROUND((ROUND(((AE172-(EU172))*AV172*I172),2)*BS172),2))</f>
        <v>0</v>
      </c>
      <c r="S172" s="3">
        <f t="shared" si="181"/>
        <v>0</v>
      </c>
      <c r="T172" s="3">
        <f t="shared" si="182"/>
        <v>0</v>
      </c>
      <c r="U172" s="3">
        <f t="shared" si="183"/>
        <v>0</v>
      </c>
      <c r="V172" s="3">
        <f t="shared" si="184"/>
        <v>0</v>
      </c>
      <c r="W172" s="3">
        <f t="shared" si="185"/>
        <v>0</v>
      </c>
      <c r="X172" s="3">
        <f>(ROUND((((S172+ROUND((ROUND(((EU172)*AV172*I172),2)*BS172),2))*AT172)/100),2)+ROUND(((ROUND((ROUND(((AE172-(EU172))*AV172*I172),2)*BS172),2)*AT172)/100),2))</f>
        <v>0</v>
      </c>
      <c r="Y172" s="3">
        <f>(ROUND((((S172+ROUND((ROUND(((EU172)*AV172*I172),2)*BS172),2))*AU172)/100),2)+ROUND(((ROUND((ROUND(((AE172-(EU172))*AV172*I172),2)*BS172),2)*AU172)/100),2))</f>
        <v>0</v>
      </c>
      <c r="AA172" s="3">
        <v>55929115</v>
      </c>
      <c r="AB172" s="3">
        <f t="shared" si="186"/>
        <v>395.81</v>
      </c>
      <c r="AC172" s="3">
        <f>ROUND((ES172),6)</f>
        <v>395.81</v>
      </c>
      <c r="AD172" s="3">
        <f>ROUND((((ET172)-(EU172))+AE172),6)</f>
        <v>0</v>
      </c>
      <c r="AE172" s="3">
        <f>ROUND((EU172),6)</f>
        <v>0</v>
      </c>
      <c r="AF172" s="3">
        <f>ROUND((EV172),6)</f>
        <v>0</v>
      </c>
      <c r="AG172" s="3">
        <f t="shared" si="188"/>
        <v>0</v>
      </c>
      <c r="AH172" s="3">
        <f>(EW172)</f>
        <v>0</v>
      </c>
      <c r="AI172" s="3">
        <f>(EX172)</f>
        <v>0</v>
      </c>
      <c r="AJ172" s="3">
        <f t="shared" si="190"/>
        <v>0</v>
      </c>
      <c r="AK172" s="3">
        <v>395.81</v>
      </c>
      <c r="AL172" s="3">
        <v>395.81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1</v>
      </c>
      <c r="AW172" s="3">
        <v>1</v>
      </c>
      <c r="AZ172" s="3">
        <v>1</v>
      </c>
      <c r="BA172" s="3">
        <v>1</v>
      </c>
      <c r="BB172" s="3">
        <v>1</v>
      </c>
      <c r="BC172" s="3">
        <v>7.57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3</v>
      </c>
      <c r="BI172" s="3">
        <v>3</v>
      </c>
      <c r="BJ172" s="3" t="s">
        <v>262</v>
      </c>
      <c r="BM172" s="3">
        <v>400007</v>
      </c>
      <c r="BN172" s="3">
        <v>0</v>
      </c>
      <c r="BO172" s="3" t="s">
        <v>3</v>
      </c>
      <c r="BP172" s="3">
        <v>0</v>
      </c>
      <c r="BQ172" s="3">
        <v>214</v>
      </c>
      <c r="BR172" s="3">
        <v>0</v>
      </c>
      <c r="BS172" s="3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90</v>
      </c>
      <c r="CA172" s="3">
        <v>46</v>
      </c>
      <c r="CB172" s="3" t="s">
        <v>3</v>
      </c>
      <c r="CE172" s="3">
        <v>1566</v>
      </c>
      <c r="CF172" s="3">
        <v>0</v>
      </c>
      <c r="CG172" s="3">
        <v>0</v>
      </c>
      <c r="CM172" s="3">
        <v>0</v>
      </c>
      <c r="CN172" s="3" t="s">
        <v>3</v>
      </c>
      <c r="CO172" s="3">
        <v>0</v>
      </c>
      <c r="CP172" s="3">
        <f t="shared" si="191"/>
        <v>8988.85</v>
      </c>
      <c r="CQ172" s="3">
        <f t="shared" si="192"/>
        <v>2996.28</v>
      </c>
      <c r="CR172" s="3">
        <f>(ROUND((ROUND(((ET172)*AV172*1),2)*BB172),2)+ROUND((ROUND(((AE172-(EU172))*AV172*1),2)*BS172),2))</f>
        <v>0</v>
      </c>
      <c r="CS172" s="3">
        <f>(ROUND((ROUND(((EU172)*AV172*1),2)*BS172),2)+ROUND((ROUND(((AE172-(EU172))*AV172*1),2)*BS172),2))</f>
        <v>0</v>
      </c>
      <c r="CT172" s="3">
        <f t="shared" si="193"/>
        <v>0</v>
      </c>
      <c r="CU172" s="3">
        <f t="shared" si="194"/>
        <v>0</v>
      </c>
      <c r="CV172" s="3">
        <f t="shared" si="195"/>
        <v>0</v>
      </c>
      <c r="CW172" s="3">
        <f t="shared" si="196"/>
        <v>0</v>
      </c>
      <c r="CX172" s="3">
        <f t="shared" si="197"/>
        <v>0</v>
      </c>
      <c r="CY172" s="3">
        <f>(ROUND((((S172+ROUND((ROUND(((EU172)*AV172*1),2)*BS172),2))*AT172)/100),2)+ROUND(((ROUND((ROUND(((AE172-(EU172))*AV172*1),2)*BS172),2)*AT172)/100),2))</f>
        <v>0</v>
      </c>
      <c r="CZ172" s="3">
        <f>(ROUND((((S172+ROUND((ROUND(((EU172)*AV172*1),2)*BS172),2))*AU172)/100),2)+ROUND(((ROUND((ROUND(((AE172-(EU172))*AV172*1),2)*BS172),2)*AU172)/100),2))</f>
        <v>0</v>
      </c>
      <c r="DC172" s="3" t="s">
        <v>3</v>
      </c>
      <c r="DD172" s="3" t="s">
        <v>3</v>
      </c>
      <c r="DE172" s="3" t="s">
        <v>3</v>
      </c>
      <c r="DF172" s="3" t="s">
        <v>3</v>
      </c>
      <c r="DG172" s="3" t="s">
        <v>3</v>
      </c>
      <c r="DH172" s="3" t="s">
        <v>3</v>
      </c>
      <c r="DI172" s="3" t="s">
        <v>3</v>
      </c>
      <c r="DJ172" s="3" t="s">
        <v>3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1013</v>
      </c>
      <c r="DV172" s="3" t="s">
        <v>171</v>
      </c>
      <c r="DW172" s="3" t="s">
        <v>171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55393630</v>
      </c>
      <c r="EF172" s="3">
        <v>214</v>
      </c>
      <c r="EG172" s="3" t="s">
        <v>172</v>
      </c>
      <c r="EH172" s="3">
        <v>0</v>
      </c>
      <c r="EI172" s="3" t="s">
        <v>3</v>
      </c>
      <c r="EJ172" s="3">
        <v>3</v>
      </c>
      <c r="EK172" s="3">
        <v>400007</v>
      </c>
      <c r="EL172" s="3" t="s">
        <v>172</v>
      </c>
      <c r="EM172" s="3" t="s">
        <v>173</v>
      </c>
      <c r="EO172" s="3" t="s">
        <v>3</v>
      </c>
      <c r="EQ172" s="3">
        <v>16</v>
      </c>
      <c r="ER172" s="3">
        <v>0</v>
      </c>
      <c r="ES172" s="3">
        <v>395.81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5</v>
      </c>
      <c r="FC172" s="3">
        <v>1</v>
      </c>
      <c r="FD172" s="3">
        <v>18</v>
      </c>
      <c r="FF172" s="3">
        <v>3506.98</v>
      </c>
      <c r="FQ172" s="3">
        <v>0</v>
      </c>
      <c r="FR172" s="3">
        <f>P172</f>
        <v>8988.85</v>
      </c>
      <c r="FS172" s="3">
        <v>0</v>
      </c>
      <c r="FX172" s="3">
        <v>90</v>
      </c>
      <c r="FY172" s="3">
        <v>46</v>
      </c>
      <c r="GA172" s="3" t="s">
        <v>264</v>
      </c>
      <c r="GD172" s="3">
        <v>1</v>
      </c>
      <c r="GF172" s="3">
        <v>-1746851079</v>
      </c>
      <c r="GG172" s="3">
        <v>2</v>
      </c>
      <c r="GH172" s="3">
        <v>3</v>
      </c>
      <c r="GI172" s="3">
        <v>5</v>
      </c>
      <c r="GJ172" s="3">
        <v>0</v>
      </c>
      <c r="GK172" s="3">
        <v>0</v>
      </c>
      <c r="GL172" s="3">
        <f t="shared" si="198"/>
        <v>0</v>
      </c>
      <c r="GM172" s="3">
        <f t="shared" si="199"/>
        <v>8988.85</v>
      </c>
      <c r="GN172" s="3">
        <f t="shared" si="200"/>
        <v>0</v>
      </c>
      <c r="GO172" s="3">
        <f t="shared" si="201"/>
        <v>0</v>
      </c>
      <c r="GP172" s="3">
        <f t="shared" si="202"/>
        <v>0</v>
      </c>
      <c r="GR172" s="3">
        <v>1</v>
      </c>
      <c r="GS172" s="3">
        <v>1</v>
      </c>
      <c r="GT172" s="3">
        <v>0</v>
      </c>
      <c r="GU172" s="3" t="s">
        <v>3</v>
      </c>
      <c r="GV172" s="3">
        <f t="shared" si="203"/>
        <v>0</v>
      </c>
      <c r="GW172" s="3">
        <v>1</v>
      </c>
      <c r="GX172" s="3">
        <f t="shared" si="204"/>
        <v>0</v>
      </c>
      <c r="HA172" s="3">
        <v>0</v>
      </c>
      <c r="HB172" s="3">
        <v>0</v>
      </c>
      <c r="HC172" s="3">
        <f t="shared" si="205"/>
        <v>0</v>
      </c>
      <c r="HE172" s="3" t="s">
        <v>38</v>
      </c>
      <c r="HF172" s="3" t="s">
        <v>175</v>
      </c>
      <c r="HM172" s="3" t="s">
        <v>3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5">
      <c r="A173" s="2">
        <v>17</v>
      </c>
      <c r="B173" s="2">
        <v>1</v>
      </c>
      <c r="C173" s="2">
        <f>ROW(SmtRes!A429)</f>
        <v>429</v>
      </c>
      <c r="D173" s="2">
        <f>ROW(EtalonRes!A505)</f>
        <v>505</v>
      </c>
      <c r="E173" s="2" t="s">
        <v>3</v>
      </c>
      <c r="F173" s="2" t="s">
        <v>39</v>
      </c>
      <c r="G173" s="2" t="s">
        <v>181</v>
      </c>
      <c r="H173" s="2" t="s">
        <v>26</v>
      </c>
      <c r="I173" s="2">
        <v>3</v>
      </c>
      <c r="J173" s="2">
        <v>0</v>
      </c>
      <c r="K173" s="2">
        <v>3</v>
      </c>
      <c r="L173" s="2"/>
      <c r="M173" s="2"/>
      <c r="N173" s="2"/>
      <c r="O173" s="2">
        <f t="shared" si="179"/>
        <v>45.79</v>
      </c>
      <c r="P173" s="2">
        <f t="shared" si="180"/>
        <v>0</v>
      </c>
      <c r="Q173" s="2">
        <f>(ROUND((ROUND((((ET173*1.2))*AV173*I173),2)*BB173),2)+ROUND((ROUND(((AE173-((EU173*1.2)))*AV173*I173),2)*BS173),2))</f>
        <v>1.88</v>
      </c>
      <c r="R173" s="2">
        <f>(ROUND((ROUND((((EU173*1.2))*AV173*I173),2)*BS173),2)+ROUND((ROUND(((AE173-((EU173*1.2)))*AV173*I173),2)*BS173),2))</f>
        <v>0.3</v>
      </c>
      <c r="S173" s="2">
        <f t="shared" si="181"/>
        <v>43.91</v>
      </c>
      <c r="T173" s="2">
        <f t="shared" si="182"/>
        <v>0</v>
      </c>
      <c r="U173" s="2">
        <f t="shared" si="183"/>
        <v>3.8822759999999992</v>
      </c>
      <c r="V173" s="2">
        <f t="shared" si="184"/>
        <v>0</v>
      </c>
      <c r="W173" s="2">
        <f t="shared" si="185"/>
        <v>0</v>
      </c>
      <c r="X173" s="2">
        <f>(ROUND((((S173+ROUND((ROUND((((EU173*1.2))*AV173*I173),2)*BS173),2))*AT173)/100),2)+ROUND(((ROUND((ROUND(((AE173-((EU173*1.2)))*AV173*I173),2)*BS173),2)*AT173)/100),2))</f>
        <v>39.79</v>
      </c>
      <c r="Y173" s="2">
        <f>(ROUND((((S173+ROUND((ROUND((((EU173*1.2))*AV173*I173),2)*BS173),2))*AU173)/100),2)+ROUND(((ROUND((ROUND(((AE173-((EU173*1.2)))*AV173*I173),2)*BS173),2)*AU173)/100),2))</f>
        <v>20.34</v>
      </c>
      <c r="Z173" s="2"/>
      <c r="AA173" s="2">
        <v>-1</v>
      </c>
      <c r="AB173" s="2">
        <f t="shared" si="186"/>
        <v>14.58</v>
      </c>
      <c r="AC173" s="2">
        <f>ROUND(((ES173*1)),6)</f>
        <v>0</v>
      </c>
      <c r="AD173" s="2">
        <f>ROUND(((((ET173*1.2))-((EU173*1.2)))+AE173),6)</f>
        <v>0.6</v>
      </c>
      <c r="AE173" s="2">
        <f>ROUND(((EU173*1.2)),6)</f>
        <v>9.6000000000000002E-2</v>
      </c>
      <c r="AF173" s="2">
        <f>ROUND(((EV173*1.2)),6)</f>
        <v>13.98</v>
      </c>
      <c r="AG173" s="2">
        <f t="shared" si="188"/>
        <v>0</v>
      </c>
      <c r="AH173" s="2">
        <f>((EW173*1.2))</f>
        <v>1.236</v>
      </c>
      <c r="AI173" s="2">
        <f>((EX173*1.2))</f>
        <v>0</v>
      </c>
      <c r="AJ173" s="2">
        <f t="shared" si="190"/>
        <v>0</v>
      </c>
      <c r="AK173" s="2">
        <v>12.15</v>
      </c>
      <c r="AL173" s="2">
        <v>0</v>
      </c>
      <c r="AM173" s="2">
        <v>0.5</v>
      </c>
      <c r="AN173" s="2">
        <v>0.08</v>
      </c>
      <c r="AO173" s="2">
        <v>11.65</v>
      </c>
      <c r="AP173" s="2">
        <v>0</v>
      </c>
      <c r="AQ173" s="2">
        <v>1.03</v>
      </c>
      <c r="AR173" s="2">
        <v>0</v>
      </c>
      <c r="AS173" s="2">
        <v>0</v>
      </c>
      <c r="AT173" s="2">
        <v>90</v>
      </c>
      <c r="AU173" s="2">
        <v>46</v>
      </c>
      <c r="AV173" s="2">
        <v>1.0469999999999999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2</v>
      </c>
      <c r="BJ173" s="2" t="s">
        <v>41</v>
      </c>
      <c r="BK173" s="2"/>
      <c r="BL173" s="2"/>
      <c r="BM173" s="2">
        <v>72</v>
      </c>
      <c r="BN173" s="2">
        <v>0</v>
      </c>
      <c r="BO173" s="2" t="s">
        <v>39</v>
      </c>
      <c r="BP173" s="2">
        <v>1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1332</v>
      </c>
      <c r="CO173" s="2">
        <v>0</v>
      </c>
      <c r="CP173" s="2">
        <f t="shared" si="191"/>
        <v>45.79</v>
      </c>
      <c r="CQ173" s="2">
        <f t="shared" si="192"/>
        <v>0</v>
      </c>
      <c r="CR173" s="2">
        <f>(ROUND((ROUND((((ET173*1.2))*AV173*1),2)*BB173),2)+ROUND((ROUND(((AE173-((EU173*1.2)))*AV173*1),2)*BS173),2))</f>
        <v>0.63</v>
      </c>
      <c r="CS173" s="2">
        <f>(ROUND((ROUND((((EU173*1.2))*AV173*1),2)*BS173),2)+ROUND((ROUND(((AE173-((EU173*1.2)))*AV173*1),2)*BS173),2))</f>
        <v>0.1</v>
      </c>
      <c r="CT173" s="2">
        <f t="shared" si="193"/>
        <v>14.64</v>
      </c>
      <c r="CU173" s="2">
        <f t="shared" si="194"/>
        <v>0</v>
      </c>
      <c r="CV173" s="2">
        <f t="shared" si="195"/>
        <v>1.2940919999999998</v>
      </c>
      <c r="CW173" s="2">
        <f t="shared" si="196"/>
        <v>0</v>
      </c>
      <c r="CX173" s="2">
        <f t="shared" si="197"/>
        <v>0</v>
      </c>
      <c r="CY173" s="2">
        <f>(ROUND((((S173+ROUND((ROUND((((EU173*1.2))*AV173*1),2)*BS173),2))*AT173)/100),2)+ROUND(((ROUND((ROUND(((AE173-((EU173*1.2)))*AV173*1),2)*BS173),2)*AT173)/100),2))</f>
        <v>39.61</v>
      </c>
      <c r="CZ173" s="2">
        <f>(ROUND((((S173+ROUND((ROUND((((EU173*1.2))*AV173*1),2)*BS173),2))*AU173)/100),2)+ROUND(((ROUND((ROUND(((AE173-((EU173*1.2)))*AV173*1),2)*BS173),2)*AU173)/100),2))</f>
        <v>20.239999999999998</v>
      </c>
      <c r="DA173" s="2"/>
      <c r="DB173" s="2">
        <v>97</v>
      </c>
      <c r="DC173" s="2" t="s">
        <v>3</v>
      </c>
      <c r="DD173" s="2" t="s">
        <v>66</v>
      </c>
      <c r="DE173" s="2" t="s">
        <v>67</v>
      </c>
      <c r="DF173" s="2" t="s">
        <v>67</v>
      </c>
      <c r="DG173" s="2" t="s">
        <v>67</v>
      </c>
      <c r="DH173" s="2" t="s">
        <v>3</v>
      </c>
      <c r="DI173" s="2" t="s">
        <v>67</v>
      </c>
      <c r="DJ173" s="2" t="s">
        <v>67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26</v>
      </c>
      <c r="DW173" s="2" t="s">
        <v>26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55393704</v>
      </c>
      <c r="EF173" s="2">
        <v>40</v>
      </c>
      <c r="EG173" s="2" t="s">
        <v>30</v>
      </c>
      <c r="EH173" s="2">
        <v>0</v>
      </c>
      <c r="EI173" s="2" t="s">
        <v>3</v>
      </c>
      <c r="EJ173" s="2">
        <v>2</v>
      </c>
      <c r="EK173" s="2">
        <v>72</v>
      </c>
      <c r="EL173" s="2" t="s">
        <v>42</v>
      </c>
      <c r="EM173" s="2" t="s">
        <v>43</v>
      </c>
      <c r="EN173" s="2"/>
      <c r="EO173" s="2" t="s">
        <v>71</v>
      </c>
      <c r="EP173" s="2"/>
      <c r="EQ173" s="2">
        <v>1024</v>
      </c>
      <c r="ER173" s="2">
        <v>12.15</v>
      </c>
      <c r="ES173" s="2">
        <v>0</v>
      </c>
      <c r="ET173" s="2">
        <v>0.5</v>
      </c>
      <c r="EU173" s="2">
        <v>0.08</v>
      </c>
      <c r="EV173" s="2">
        <v>11.65</v>
      </c>
      <c r="EW173" s="2">
        <v>1.03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-920792427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98"/>
        <v>0</v>
      </c>
      <c r="GM173" s="2">
        <f t="shared" si="199"/>
        <v>105.92</v>
      </c>
      <c r="GN173" s="2">
        <f t="shared" si="200"/>
        <v>0</v>
      </c>
      <c r="GO173" s="2">
        <f t="shared" si="201"/>
        <v>105.92</v>
      </c>
      <c r="GP173" s="2">
        <f t="shared" si="202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03"/>
        <v>0</v>
      </c>
      <c r="GW173" s="2">
        <v>1</v>
      </c>
      <c r="GX173" s="2">
        <f t="shared" si="204"/>
        <v>0</v>
      </c>
      <c r="GY173" s="2"/>
      <c r="GZ173" s="2"/>
      <c r="HA173" s="2">
        <v>0</v>
      </c>
      <c r="HB173" s="2">
        <v>0</v>
      </c>
      <c r="HC173" s="2">
        <f t="shared" si="205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5">
      <c r="A174" s="3">
        <v>17</v>
      </c>
      <c r="B174" s="3">
        <v>1</v>
      </c>
      <c r="C174" s="3">
        <f>ROW(SmtRes!A432)</f>
        <v>432</v>
      </c>
      <c r="D174" s="3">
        <f>ROW(EtalonRes!A508)</f>
        <v>508</v>
      </c>
      <c r="E174" s="3" t="s">
        <v>3</v>
      </c>
      <c r="F174" s="3" t="s">
        <v>39</v>
      </c>
      <c r="G174" s="3" t="s">
        <v>181</v>
      </c>
      <c r="H174" s="3" t="s">
        <v>26</v>
      </c>
      <c r="I174" s="3">
        <v>3</v>
      </c>
      <c r="J174" s="3">
        <v>0</v>
      </c>
      <c r="K174" s="3">
        <v>3</v>
      </c>
      <c r="O174" s="3">
        <f t="shared" si="179"/>
        <v>2506.33</v>
      </c>
      <c r="P174" s="3">
        <f t="shared" si="180"/>
        <v>0</v>
      </c>
      <c r="Q174" s="3">
        <f>(ROUND((ROUND((((ET174*1.2))*AV174*I174),2)*BB174),2)+ROUND((ROUND(((AE174-((EU174*1.2)))*AV174*I174),2)*BS174),2))</f>
        <v>32</v>
      </c>
      <c r="R174" s="3">
        <f>(ROUND((ROUND((((EU174*1.2))*AV174*I174),2)*BS174),2)+ROUND((ROUND(((AE174-((EU174*1.2)))*AV174*I174),2)*BS174),2))</f>
        <v>16.91</v>
      </c>
      <c r="S174" s="3">
        <f t="shared" si="181"/>
        <v>2474.33</v>
      </c>
      <c r="T174" s="3">
        <f t="shared" si="182"/>
        <v>0</v>
      </c>
      <c r="U174" s="3">
        <f t="shared" si="183"/>
        <v>3.8822759999999992</v>
      </c>
      <c r="V174" s="3">
        <f t="shared" si="184"/>
        <v>0</v>
      </c>
      <c r="W174" s="3">
        <f t="shared" si="185"/>
        <v>0</v>
      </c>
      <c r="X174" s="3">
        <f>(ROUND((((S174+ROUND((ROUND((((EU174*1.2))*AV174*I174),2)*BS174),2))*AT174)/100),2)+ROUND(((ROUND((ROUND(((AE174-((EU174*1.2)))*AV174*I174),2)*BS174),2)*AT174)/100),2))</f>
        <v>2242.12</v>
      </c>
      <c r="Y174" s="3">
        <f>(ROUND((((S174+ROUND((ROUND((((EU174*1.2))*AV174*I174),2)*BS174),2))*AU174)/100),2)+ROUND(((ROUND((ROUND(((AE174-((EU174*1.2)))*AV174*I174),2)*BS174),2)*AU174)/100),2))</f>
        <v>1145.97</v>
      </c>
      <c r="AA174" s="3">
        <v>-1</v>
      </c>
      <c r="AB174" s="3">
        <f t="shared" si="186"/>
        <v>14.58</v>
      </c>
      <c r="AC174" s="3">
        <f>ROUND(((ES174*1)),6)</f>
        <v>0</v>
      </c>
      <c r="AD174" s="3">
        <f>ROUND(((((ET174*1.2))-((EU174*1.2)))+AE174),6)</f>
        <v>0.6</v>
      </c>
      <c r="AE174" s="3">
        <f>ROUND(((EU174*1.2)),6)</f>
        <v>9.6000000000000002E-2</v>
      </c>
      <c r="AF174" s="3">
        <f>ROUND(((EV174*1.2)),6)</f>
        <v>13.98</v>
      </c>
      <c r="AG174" s="3">
        <f t="shared" si="188"/>
        <v>0</v>
      </c>
      <c r="AH174" s="3">
        <f>((EW174*1.2))</f>
        <v>1.236</v>
      </c>
      <c r="AI174" s="3">
        <f>((EX174*1.2))</f>
        <v>0</v>
      </c>
      <c r="AJ174" s="3">
        <f t="shared" si="190"/>
        <v>0</v>
      </c>
      <c r="AK174" s="3">
        <v>12.15</v>
      </c>
      <c r="AL174" s="3">
        <v>0</v>
      </c>
      <c r="AM174" s="3">
        <v>0.5</v>
      </c>
      <c r="AN174" s="3">
        <v>0.08</v>
      </c>
      <c r="AO174" s="3">
        <v>11.65</v>
      </c>
      <c r="AP174" s="3">
        <v>0</v>
      </c>
      <c r="AQ174" s="3">
        <v>1.03</v>
      </c>
      <c r="AR174" s="3">
        <v>0</v>
      </c>
      <c r="AS174" s="3">
        <v>0</v>
      </c>
      <c r="AT174" s="3">
        <v>90</v>
      </c>
      <c r="AU174" s="3">
        <v>46</v>
      </c>
      <c r="AV174" s="3">
        <v>1.0469999999999999</v>
      </c>
      <c r="AW174" s="3">
        <v>1</v>
      </c>
      <c r="AZ174" s="3">
        <v>1</v>
      </c>
      <c r="BA174" s="3">
        <v>56.35</v>
      </c>
      <c r="BB174" s="3">
        <v>17.02</v>
      </c>
      <c r="BC174" s="3">
        <v>1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0</v>
      </c>
      <c r="BI174" s="3">
        <v>2</v>
      </c>
      <c r="BJ174" s="3" t="s">
        <v>41</v>
      </c>
      <c r="BM174" s="3">
        <v>72</v>
      </c>
      <c r="BN174" s="3">
        <v>0</v>
      </c>
      <c r="BO174" s="3" t="s">
        <v>39</v>
      </c>
      <c r="BP174" s="3">
        <v>1</v>
      </c>
      <c r="BQ174" s="3">
        <v>40</v>
      </c>
      <c r="BR174" s="3">
        <v>0</v>
      </c>
      <c r="BS174" s="3">
        <v>56.35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90</v>
      </c>
      <c r="CA174" s="3">
        <v>46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1332</v>
      </c>
      <c r="CO174" s="3">
        <v>0</v>
      </c>
      <c r="CP174" s="3">
        <f t="shared" si="191"/>
        <v>2506.33</v>
      </c>
      <c r="CQ174" s="3">
        <f t="shared" si="192"/>
        <v>0</v>
      </c>
      <c r="CR174" s="3">
        <f>(ROUND((ROUND((((ET174*1.2))*AV174*1),2)*BB174),2)+ROUND((ROUND(((AE174-((EU174*1.2)))*AV174*1),2)*BS174),2))</f>
        <v>10.72</v>
      </c>
      <c r="CS174" s="3">
        <f>(ROUND((ROUND((((EU174*1.2))*AV174*1),2)*BS174),2)+ROUND((ROUND(((AE174-((EU174*1.2)))*AV174*1),2)*BS174),2))</f>
        <v>5.64</v>
      </c>
      <c r="CT174" s="3">
        <f t="shared" si="193"/>
        <v>824.96</v>
      </c>
      <c r="CU174" s="3">
        <f t="shared" si="194"/>
        <v>0</v>
      </c>
      <c r="CV174" s="3">
        <f t="shared" si="195"/>
        <v>1.2940919999999998</v>
      </c>
      <c r="CW174" s="3">
        <f t="shared" si="196"/>
        <v>0</v>
      </c>
      <c r="CX174" s="3">
        <f t="shared" si="197"/>
        <v>0</v>
      </c>
      <c r="CY174" s="3">
        <f>(ROUND((((S174+ROUND((ROUND((((EU174*1.2))*AV174*1),2)*BS174),2))*AT174)/100),2)+ROUND(((ROUND((ROUND(((AE174-((EU174*1.2)))*AV174*1),2)*BS174),2)*AT174)/100),2))</f>
        <v>2231.9699999999998</v>
      </c>
      <c r="CZ174" s="3">
        <f>(ROUND((((S174+ROUND((ROUND((((EU174*1.2))*AV174*1),2)*BS174),2))*AU174)/100),2)+ROUND(((ROUND((ROUND(((AE174-((EU174*1.2)))*AV174*1),2)*BS174),2)*AU174)/100),2))</f>
        <v>1140.79</v>
      </c>
      <c r="DB174" s="3">
        <v>98</v>
      </c>
      <c r="DC174" s="3" t="s">
        <v>3</v>
      </c>
      <c r="DD174" s="3" t="s">
        <v>66</v>
      </c>
      <c r="DE174" s="3" t="s">
        <v>67</v>
      </c>
      <c r="DF174" s="3" t="s">
        <v>67</v>
      </c>
      <c r="DG174" s="3" t="s">
        <v>67</v>
      </c>
      <c r="DH174" s="3" t="s">
        <v>3</v>
      </c>
      <c r="DI174" s="3" t="s">
        <v>67</v>
      </c>
      <c r="DJ174" s="3" t="s">
        <v>67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1013</v>
      </c>
      <c r="DV174" s="3" t="s">
        <v>26</v>
      </c>
      <c r="DW174" s="3" t="s">
        <v>26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55393704</v>
      </c>
      <c r="EF174" s="3">
        <v>40</v>
      </c>
      <c r="EG174" s="3" t="s">
        <v>30</v>
      </c>
      <c r="EH174" s="3">
        <v>0</v>
      </c>
      <c r="EI174" s="3" t="s">
        <v>3</v>
      </c>
      <c r="EJ174" s="3">
        <v>2</v>
      </c>
      <c r="EK174" s="3">
        <v>72</v>
      </c>
      <c r="EL174" s="3" t="s">
        <v>42</v>
      </c>
      <c r="EM174" s="3" t="s">
        <v>43</v>
      </c>
      <c r="EO174" s="3" t="s">
        <v>71</v>
      </c>
      <c r="EQ174" s="3">
        <v>1024</v>
      </c>
      <c r="ER174" s="3">
        <v>12.15</v>
      </c>
      <c r="ES174" s="3">
        <v>0</v>
      </c>
      <c r="ET174" s="3">
        <v>0.5</v>
      </c>
      <c r="EU174" s="3">
        <v>0.08</v>
      </c>
      <c r="EV174" s="3">
        <v>11.65</v>
      </c>
      <c r="EW174" s="3">
        <v>1.03</v>
      </c>
      <c r="EX174" s="3">
        <v>0</v>
      </c>
      <c r="EY174" s="3">
        <v>0</v>
      </c>
      <c r="FQ174" s="3">
        <v>0</v>
      </c>
      <c r="FR174" s="3">
        <v>0</v>
      </c>
      <c r="FS174" s="3">
        <v>0</v>
      </c>
      <c r="FX174" s="3">
        <v>90</v>
      </c>
      <c r="FY174" s="3">
        <v>46</v>
      </c>
      <c r="GA174" s="3" t="s">
        <v>3</v>
      </c>
      <c r="GD174" s="3">
        <v>1</v>
      </c>
      <c r="GF174" s="3">
        <v>-920792427</v>
      </c>
      <c r="GG174" s="3">
        <v>2</v>
      </c>
      <c r="GH174" s="3">
        <v>1</v>
      </c>
      <c r="GI174" s="3">
        <v>2</v>
      </c>
      <c r="GJ174" s="3">
        <v>0</v>
      </c>
      <c r="GK174" s="3">
        <v>0</v>
      </c>
      <c r="GL174" s="3">
        <f t="shared" si="198"/>
        <v>0</v>
      </c>
      <c r="GM174" s="3">
        <f t="shared" si="199"/>
        <v>5894.42</v>
      </c>
      <c r="GN174" s="3">
        <f t="shared" si="200"/>
        <v>0</v>
      </c>
      <c r="GO174" s="3">
        <f t="shared" si="201"/>
        <v>5894.42</v>
      </c>
      <c r="GP174" s="3">
        <f t="shared" si="202"/>
        <v>0</v>
      </c>
      <c r="GR174" s="3">
        <v>0</v>
      </c>
      <c r="GS174" s="3">
        <v>3</v>
      </c>
      <c r="GT174" s="3">
        <v>0</v>
      </c>
      <c r="GU174" s="3" t="s">
        <v>3</v>
      </c>
      <c r="GV174" s="3">
        <f t="shared" si="203"/>
        <v>0</v>
      </c>
      <c r="GW174" s="3">
        <v>1</v>
      </c>
      <c r="GX174" s="3">
        <f t="shared" si="204"/>
        <v>0</v>
      </c>
      <c r="HA174" s="3">
        <v>0</v>
      </c>
      <c r="HB174" s="3">
        <v>0</v>
      </c>
      <c r="HC174" s="3">
        <f t="shared" si="205"/>
        <v>0</v>
      </c>
      <c r="HE174" s="3" t="s">
        <v>3</v>
      </c>
      <c r="HF174" s="3" t="s">
        <v>3</v>
      </c>
      <c r="HM174" s="3" t="s">
        <v>3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5">
      <c r="A175" s="2">
        <v>18</v>
      </c>
      <c r="B175" s="2">
        <v>1</v>
      </c>
      <c r="C175" s="2">
        <v>429</v>
      </c>
      <c r="D175" s="2"/>
      <c r="E175" s="2" t="s">
        <v>3</v>
      </c>
      <c r="F175" s="2" t="s">
        <v>262</v>
      </c>
      <c r="G175" s="2" t="s">
        <v>263</v>
      </c>
      <c r="H175" s="2" t="s">
        <v>171</v>
      </c>
      <c r="I175" s="2">
        <f>I173*J175</f>
        <v>3</v>
      </c>
      <c r="J175" s="2">
        <v>1</v>
      </c>
      <c r="K175" s="2">
        <v>1</v>
      </c>
      <c r="L175" s="2"/>
      <c r="M175" s="2"/>
      <c r="N175" s="2"/>
      <c r="O175" s="2">
        <f t="shared" si="179"/>
        <v>1187.43</v>
      </c>
      <c r="P175" s="2">
        <f t="shared" si="180"/>
        <v>1187.43</v>
      </c>
      <c r="Q175" s="2">
        <f>(ROUND((ROUND(((ET175)*AV175*I175),2)*BB175),2)+ROUND((ROUND(((AE175-(EU175))*AV175*I175),2)*BS175),2))</f>
        <v>0</v>
      </c>
      <c r="R175" s="2">
        <f>(ROUND((ROUND(((EU175)*AV175*I175),2)*BS175),2)+ROUND((ROUND(((AE175-(EU175))*AV175*I175),2)*BS175),2))</f>
        <v>0</v>
      </c>
      <c r="S175" s="2">
        <f t="shared" si="181"/>
        <v>0</v>
      </c>
      <c r="T175" s="2">
        <f t="shared" si="182"/>
        <v>0</v>
      </c>
      <c r="U175" s="2">
        <f t="shared" si="183"/>
        <v>0</v>
      </c>
      <c r="V175" s="2">
        <f t="shared" si="184"/>
        <v>0</v>
      </c>
      <c r="W175" s="2">
        <f t="shared" si="185"/>
        <v>0</v>
      </c>
      <c r="X175" s="2">
        <f>(ROUND((((S175+ROUND((ROUND(((EU175)*AV175*I175),2)*BS175),2))*AT175)/100),2)+ROUND(((ROUND((ROUND(((AE175-(EU175))*AV175*I175),2)*BS175),2)*AT175)/100),2))</f>
        <v>0</v>
      </c>
      <c r="Y175" s="2">
        <f>(ROUND((((S175+ROUND((ROUND(((EU175)*AV175*I175),2)*BS175),2))*AU175)/100),2)+ROUND(((ROUND((ROUND(((AE175-(EU175))*AV175*I175),2)*BS175),2)*AU175)/100),2))</f>
        <v>0</v>
      </c>
      <c r="Z175" s="2"/>
      <c r="AA175" s="2">
        <v>-1</v>
      </c>
      <c r="AB175" s="2">
        <f t="shared" si="186"/>
        <v>395.81</v>
      </c>
      <c r="AC175" s="2">
        <f>ROUND((ES175),6)</f>
        <v>395.81</v>
      </c>
      <c r="AD175" s="2">
        <f>ROUND((((ET175)-(EU175))+AE175),6)</f>
        <v>0</v>
      </c>
      <c r="AE175" s="2">
        <f>ROUND((EU175),6)</f>
        <v>0</v>
      </c>
      <c r="AF175" s="2">
        <f>ROUND((EV175),6)</f>
        <v>0</v>
      </c>
      <c r="AG175" s="2">
        <f t="shared" si="188"/>
        <v>0</v>
      </c>
      <c r="AH175" s="2">
        <f>(EW175)</f>
        <v>0</v>
      </c>
      <c r="AI175" s="2">
        <f>(EX175)</f>
        <v>0</v>
      </c>
      <c r="AJ175" s="2">
        <f t="shared" si="190"/>
        <v>0</v>
      </c>
      <c r="AK175" s="2">
        <v>395.81</v>
      </c>
      <c r="AL175" s="2">
        <v>395.81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1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3</v>
      </c>
      <c r="BJ175" s="2" t="s">
        <v>262</v>
      </c>
      <c r="BK175" s="2"/>
      <c r="BL175" s="2"/>
      <c r="BM175" s="2">
        <v>400007</v>
      </c>
      <c r="BN175" s="2">
        <v>0</v>
      </c>
      <c r="BO175" s="2" t="s">
        <v>3</v>
      </c>
      <c r="BP175" s="2">
        <v>0</v>
      </c>
      <c r="BQ175" s="2">
        <v>214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90</v>
      </c>
      <c r="CA175" s="2">
        <v>46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3</v>
      </c>
      <c r="CO175" s="2">
        <v>0</v>
      </c>
      <c r="CP175" s="2">
        <f t="shared" si="191"/>
        <v>1187.43</v>
      </c>
      <c r="CQ175" s="2">
        <f t="shared" si="192"/>
        <v>395.81</v>
      </c>
      <c r="CR175" s="2">
        <f>(ROUND((ROUND(((ET175)*AV175*1),2)*BB175),2)+ROUND((ROUND(((AE175-(EU175))*AV175*1),2)*BS175),2))</f>
        <v>0</v>
      </c>
      <c r="CS175" s="2">
        <f>(ROUND((ROUND(((EU175)*AV175*1),2)*BS175),2)+ROUND((ROUND(((AE175-(EU175))*AV175*1),2)*BS175),2))</f>
        <v>0</v>
      </c>
      <c r="CT175" s="2">
        <f t="shared" si="193"/>
        <v>0</v>
      </c>
      <c r="CU175" s="2">
        <f t="shared" si="194"/>
        <v>0</v>
      </c>
      <c r="CV175" s="2">
        <f t="shared" si="195"/>
        <v>0</v>
      </c>
      <c r="CW175" s="2">
        <f t="shared" si="196"/>
        <v>0</v>
      </c>
      <c r="CX175" s="2">
        <f t="shared" si="197"/>
        <v>0</v>
      </c>
      <c r="CY175" s="2">
        <f>(ROUND((((S175+ROUND((ROUND(((EU175)*AV175*1),2)*BS175),2))*AT175)/100),2)+ROUND(((ROUND((ROUND(((AE175-(EU175))*AV175*1),2)*BS175),2)*AT175)/100),2))</f>
        <v>0</v>
      </c>
      <c r="CZ175" s="2">
        <f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1013</v>
      </c>
      <c r="DV175" s="2" t="s">
        <v>171</v>
      </c>
      <c r="DW175" s="2" t="s">
        <v>171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55393630</v>
      </c>
      <c r="EF175" s="2">
        <v>214</v>
      </c>
      <c r="EG175" s="2" t="s">
        <v>172</v>
      </c>
      <c r="EH175" s="2">
        <v>0</v>
      </c>
      <c r="EI175" s="2" t="s">
        <v>3</v>
      </c>
      <c r="EJ175" s="2">
        <v>3</v>
      </c>
      <c r="EK175" s="2">
        <v>400007</v>
      </c>
      <c r="EL175" s="2" t="s">
        <v>172</v>
      </c>
      <c r="EM175" s="2" t="s">
        <v>173</v>
      </c>
      <c r="EN175" s="2"/>
      <c r="EO175" s="2" t="s">
        <v>3</v>
      </c>
      <c r="EP175" s="2"/>
      <c r="EQ175" s="2">
        <v>1040</v>
      </c>
      <c r="ER175" s="2">
        <v>0</v>
      </c>
      <c r="ES175" s="2">
        <v>395.81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f>P175</f>
        <v>1187.43</v>
      </c>
      <c r="FS175" s="2">
        <v>0</v>
      </c>
      <c r="FT175" s="2"/>
      <c r="FU175" s="2"/>
      <c r="FV175" s="2"/>
      <c r="FW175" s="2"/>
      <c r="FX175" s="2">
        <v>90</v>
      </c>
      <c r="FY175" s="2">
        <v>46</v>
      </c>
      <c r="FZ175" s="2"/>
      <c r="GA175" s="2" t="s">
        <v>264</v>
      </c>
      <c r="GB175" s="2"/>
      <c r="GC175" s="2"/>
      <c r="GD175" s="2">
        <v>1</v>
      </c>
      <c r="GE175" s="2"/>
      <c r="GF175" s="2">
        <v>-1746851079</v>
      </c>
      <c r="GG175" s="2">
        <v>2</v>
      </c>
      <c r="GH175" s="2">
        <v>4</v>
      </c>
      <c r="GI175" s="2">
        <v>-2</v>
      </c>
      <c r="GJ175" s="2">
        <v>0</v>
      </c>
      <c r="GK175" s="2">
        <v>0</v>
      </c>
      <c r="GL175" s="2">
        <f t="shared" si="198"/>
        <v>0</v>
      </c>
      <c r="GM175" s="2">
        <f t="shared" si="199"/>
        <v>1187.43</v>
      </c>
      <c r="GN175" s="2">
        <f t="shared" si="200"/>
        <v>0</v>
      </c>
      <c r="GO175" s="2">
        <f t="shared" si="201"/>
        <v>0</v>
      </c>
      <c r="GP175" s="2">
        <f t="shared" si="202"/>
        <v>0</v>
      </c>
      <c r="GQ175" s="2"/>
      <c r="GR175" s="2">
        <v>1</v>
      </c>
      <c r="GS175" s="2">
        <v>2</v>
      </c>
      <c r="GT175" s="2">
        <v>0</v>
      </c>
      <c r="GU175" s="2" t="s">
        <v>3</v>
      </c>
      <c r="GV175" s="2">
        <f t="shared" si="203"/>
        <v>0</v>
      </c>
      <c r="GW175" s="2">
        <v>1</v>
      </c>
      <c r="GX175" s="2">
        <f t="shared" si="204"/>
        <v>0</v>
      </c>
      <c r="GY175" s="2"/>
      <c r="GZ175" s="2"/>
      <c r="HA175" s="2">
        <v>0</v>
      </c>
      <c r="HB175" s="2">
        <v>0</v>
      </c>
      <c r="HC175" s="2">
        <f t="shared" si="205"/>
        <v>0</v>
      </c>
      <c r="HD175" s="2"/>
      <c r="HE175" s="2" t="s">
        <v>38</v>
      </c>
      <c r="HF175" s="2" t="s">
        <v>175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5">
      <c r="A176" s="3">
        <v>18</v>
      </c>
      <c r="B176" s="3">
        <v>1</v>
      </c>
      <c r="C176" s="3">
        <v>432</v>
      </c>
      <c r="E176" s="3" t="s">
        <v>3</v>
      </c>
      <c r="F176" s="3" t="s">
        <v>262</v>
      </c>
      <c r="G176" s="3" t="s">
        <v>263</v>
      </c>
      <c r="H176" s="3" t="s">
        <v>171</v>
      </c>
      <c r="I176" s="3">
        <f>I174*J176</f>
        <v>3</v>
      </c>
      <c r="J176" s="3">
        <v>1</v>
      </c>
      <c r="K176" s="3">
        <v>1</v>
      </c>
      <c r="O176" s="3">
        <f t="shared" si="179"/>
        <v>8988.85</v>
      </c>
      <c r="P176" s="3">
        <f t="shared" si="180"/>
        <v>8988.85</v>
      </c>
      <c r="Q176" s="3">
        <f>(ROUND((ROUND(((ET176)*AV176*I176),2)*BB176),2)+ROUND((ROUND(((AE176-(EU176))*AV176*I176),2)*BS176),2))</f>
        <v>0</v>
      </c>
      <c r="R176" s="3">
        <f>(ROUND((ROUND(((EU176)*AV176*I176),2)*BS176),2)+ROUND((ROUND(((AE176-(EU176))*AV176*I176),2)*BS176),2))</f>
        <v>0</v>
      </c>
      <c r="S176" s="3">
        <f t="shared" si="181"/>
        <v>0</v>
      </c>
      <c r="T176" s="3">
        <f t="shared" si="182"/>
        <v>0</v>
      </c>
      <c r="U176" s="3">
        <f t="shared" si="183"/>
        <v>0</v>
      </c>
      <c r="V176" s="3">
        <f t="shared" si="184"/>
        <v>0</v>
      </c>
      <c r="W176" s="3">
        <f t="shared" si="185"/>
        <v>0</v>
      </c>
      <c r="X176" s="3">
        <f>(ROUND((((S176+ROUND((ROUND(((EU176)*AV176*I176),2)*BS176),2))*AT176)/100),2)+ROUND(((ROUND((ROUND(((AE176-(EU176))*AV176*I176),2)*BS176),2)*AT176)/100),2))</f>
        <v>0</v>
      </c>
      <c r="Y176" s="3">
        <f>(ROUND((((S176+ROUND((ROUND(((EU176)*AV176*I176),2)*BS176),2))*AU176)/100),2)+ROUND(((ROUND((ROUND(((AE176-(EU176))*AV176*I176),2)*BS176),2)*AU176)/100),2))</f>
        <v>0</v>
      </c>
      <c r="AA176" s="3">
        <v>-1</v>
      </c>
      <c r="AB176" s="3">
        <f t="shared" si="186"/>
        <v>395.81</v>
      </c>
      <c r="AC176" s="3">
        <f>ROUND((ES176),6)</f>
        <v>395.81</v>
      </c>
      <c r="AD176" s="3">
        <f>ROUND((((ET176)-(EU176))+AE176),6)</f>
        <v>0</v>
      </c>
      <c r="AE176" s="3">
        <f>ROUND((EU176),6)</f>
        <v>0</v>
      </c>
      <c r="AF176" s="3">
        <f>ROUND((EV176),6)</f>
        <v>0</v>
      </c>
      <c r="AG176" s="3">
        <f t="shared" si="188"/>
        <v>0</v>
      </c>
      <c r="AH176" s="3">
        <f>(EW176)</f>
        <v>0</v>
      </c>
      <c r="AI176" s="3">
        <f>(EX176)</f>
        <v>0</v>
      </c>
      <c r="AJ176" s="3">
        <f t="shared" si="190"/>
        <v>0</v>
      </c>
      <c r="AK176" s="3">
        <v>395.81</v>
      </c>
      <c r="AL176" s="3">
        <v>395.81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1</v>
      </c>
      <c r="AW176" s="3">
        <v>1</v>
      </c>
      <c r="AZ176" s="3">
        <v>1</v>
      </c>
      <c r="BA176" s="3">
        <v>1</v>
      </c>
      <c r="BB176" s="3">
        <v>1</v>
      </c>
      <c r="BC176" s="3">
        <v>7.57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3</v>
      </c>
      <c r="BI176" s="3">
        <v>3</v>
      </c>
      <c r="BJ176" s="3" t="s">
        <v>262</v>
      </c>
      <c r="BM176" s="3">
        <v>400007</v>
      </c>
      <c r="BN176" s="3">
        <v>0</v>
      </c>
      <c r="BO176" s="3" t="s">
        <v>3</v>
      </c>
      <c r="BP176" s="3">
        <v>0</v>
      </c>
      <c r="BQ176" s="3">
        <v>214</v>
      </c>
      <c r="BR176" s="3">
        <v>0</v>
      </c>
      <c r="BS176" s="3">
        <v>1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90</v>
      </c>
      <c r="CA176" s="3">
        <v>46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3</v>
      </c>
      <c r="CO176" s="3">
        <v>0</v>
      </c>
      <c r="CP176" s="3">
        <f t="shared" si="191"/>
        <v>8988.85</v>
      </c>
      <c r="CQ176" s="3">
        <f t="shared" si="192"/>
        <v>2996.28</v>
      </c>
      <c r="CR176" s="3">
        <f>(ROUND((ROUND(((ET176)*AV176*1),2)*BB176),2)+ROUND((ROUND(((AE176-(EU176))*AV176*1),2)*BS176),2))</f>
        <v>0</v>
      </c>
      <c r="CS176" s="3">
        <f>(ROUND((ROUND(((EU176)*AV176*1),2)*BS176),2)+ROUND((ROUND(((AE176-(EU176))*AV176*1),2)*BS176),2))</f>
        <v>0</v>
      </c>
      <c r="CT176" s="3">
        <f t="shared" si="193"/>
        <v>0</v>
      </c>
      <c r="CU176" s="3">
        <f t="shared" si="194"/>
        <v>0</v>
      </c>
      <c r="CV176" s="3">
        <f t="shared" si="195"/>
        <v>0</v>
      </c>
      <c r="CW176" s="3">
        <f t="shared" si="196"/>
        <v>0</v>
      </c>
      <c r="CX176" s="3">
        <f t="shared" si="197"/>
        <v>0</v>
      </c>
      <c r="CY176" s="3">
        <f>(ROUND((((S176+ROUND((ROUND(((EU176)*AV176*1),2)*BS176),2))*AT176)/100),2)+ROUND(((ROUND((ROUND(((AE176-(EU176))*AV176*1),2)*BS176),2)*AT176)/100),2))</f>
        <v>0</v>
      </c>
      <c r="CZ176" s="3">
        <f>(ROUND((((S176+ROUND((ROUND(((EU176)*AV176*1),2)*BS176),2))*AU176)/100),2)+ROUND(((ROUND((ROUND(((AE176-(EU176))*AV176*1),2)*BS176),2)*AU176)/100),2))</f>
        <v>0</v>
      </c>
      <c r="DC176" s="3" t="s">
        <v>3</v>
      </c>
      <c r="DD176" s="3" t="s">
        <v>3</v>
      </c>
      <c r="DE176" s="3" t="s">
        <v>3</v>
      </c>
      <c r="DF176" s="3" t="s">
        <v>3</v>
      </c>
      <c r="DG176" s="3" t="s">
        <v>3</v>
      </c>
      <c r="DH176" s="3" t="s">
        <v>3</v>
      </c>
      <c r="DI176" s="3" t="s">
        <v>3</v>
      </c>
      <c r="DJ176" s="3" t="s">
        <v>3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1013</v>
      </c>
      <c r="DV176" s="3" t="s">
        <v>171</v>
      </c>
      <c r="DW176" s="3" t="s">
        <v>171</v>
      </c>
      <c r="DX176" s="3">
        <v>1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55393630</v>
      </c>
      <c r="EF176" s="3">
        <v>214</v>
      </c>
      <c r="EG176" s="3" t="s">
        <v>172</v>
      </c>
      <c r="EH176" s="3">
        <v>0</v>
      </c>
      <c r="EI176" s="3" t="s">
        <v>3</v>
      </c>
      <c r="EJ176" s="3">
        <v>3</v>
      </c>
      <c r="EK176" s="3">
        <v>400007</v>
      </c>
      <c r="EL176" s="3" t="s">
        <v>172</v>
      </c>
      <c r="EM176" s="3" t="s">
        <v>173</v>
      </c>
      <c r="EO176" s="3" t="s">
        <v>3</v>
      </c>
      <c r="EQ176" s="3">
        <v>1040</v>
      </c>
      <c r="ER176" s="3">
        <v>0</v>
      </c>
      <c r="ES176" s="3">
        <v>395.81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Z176" s="3">
        <v>5</v>
      </c>
      <c r="FC176" s="3">
        <v>1</v>
      </c>
      <c r="FD176" s="3">
        <v>18</v>
      </c>
      <c r="FF176" s="3">
        <v>3506.98</v>
      </c>
      <c r="FQ176" s="3">
        <v>0</v>
      </c>
      <c r="FR176" s="3">
        <f>P176</f>
        <v>8988.85</v>
      </c>
      <c r="FS176" s="3">
        <v>0</v>
      </c>
      <c r="FX176" s="3">
        <v>90</v>
      </c>
      <c r="FY176" s="3">
        <v>46</v>
      </c>
      <c r="GA176" s="3" t="s">
        <v>264</v>
      </c>
      <c r="GD176" s="3">
        <v>1</v>
      </c>
      <c r="GF176" s="3">
        <v>-1746851079</v>
      </c>
      <c r="GG176" s="3">
        <v>2</v>
      </c>
      <c r="GH176" s="3">
        <v>3</v>
      </c>
      <c r="GI176" s="3">
        <v>5</v>
      </c>
      <c r="GJ176" s="3">
        <v>0</v>
      </c>
      <c r="GK176" s="3">
        <v>0</v>
      </c>
      <c r="GL176" s="3">
        <f t="shared" si="198"/>
        <v>0</v>
      </c>
      <c r="GM176" s="3">
        <f t="shared" si="199"/>
        <v>8988.85</v>
      </c>
      <c r="GN176" s="3">
        <f t="shared" si="200"/>
        <v>0</v>
      </c>
      <c r="GO176" s="3">
        <f t="shared" si="201"/>
        <v>0</v>
      </c>
      <c r="GP176" s="3">
        <f t="shared" si="202"/>
        <v>0</v>
      </c>
      <c r="GR176" s="3">
        <v>1</v>
      </c>
      <c r="GS176" s="3">
        <v>1</v>
      </c>
      <c r="GT176" s="3">
        <v>0</v>
      </c>
      <c r="GU176" s="3" t="s">
        <v>3</v>
      </c>
      <c r="GV176" s="3">
        <f t="shared" si="203"/>
        <v>0</v>
      </c>
      <c r="GW176" s="3">
        <v>1</v>
      </c>
      <c r="GX176" s="3">
        <f t="shared" si="204"/>
        <v>0</v>
      </c>
      <c r="HA176" s="3">
        <v>0</v>
      </c>
      <c r="HB176" s="3">
        <v>0</v>
      </c>
      <c r="HC176" s="3">
        <f t="shared" si="205"/>
        <v>0</v>
      </c>
      <c r="HE176" s="3" t="s">
        <v>38</v>
      </c>
      <c r="HF176" s="3" t="s">
        <v>175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5">
      <c r="A177" s="2">
        <v>17</v>
      </c>
      <c r="B177" s="2">
        <v>1</v>
      </c>
      <c r="C177" s="2">
        <f>ROW(SmtRes!A439)</f>
        <v>439</v>
      </c>
      <c r="D177" s="2">
        <f>ROW(EtalonRes!A515)</f>
        <v>515</v>
      </c>
      <c r="E177" s="2" t="s">
        <v>265</v>
      </c>
      <c r="F177" s="2" t="s">
        <v>52</v>
      </c>
      <c r="G177" s="2" t="s">
        <v>266</v>
      </c>
      <c r="H177" s="2" t="s">
        <v>26</v>
      </c>
      <c r="I177" s="2">
        <v>3</v>
      </c>
      <c r="J177" s="2">
        <v>0</v>
      </c>
      <c r="K177" s="2">
        <v>3</v>
      </c>
      <c r="L177" s="2"/>
      <c r="M177" s="2"/>
      <c r="N177" s="2"/>
      <c r="O177" s="2">
        <f t="shared" si="179"/>
        <v>153.47999999999999</v>
      </c>
      <c r="P177" s="2">
        <f t="shared" si="180"/>
        <v>4.4400000000000004</v>
      </c>
      <c r="Q177" s="2">
        <f>(ROUND((ROUND((((ET177*1.2))*AV177*I177),2)*BB177),2)+ROUND((ROUND(((AE177-((EU177*1.2)))*AV177*I177),2)*BS177),2))</f>
        <v>9.26</v>
      </c>
      <c r="R177" s="2">
        <f>(ROUND((ROUND((((EU177*1.2))*AV177*I177),2)*BS177),2)+ROUND((ROUND(((AE177-((EU177*1.2)))*AV177*I177),2)*BS177),2))</f>
        <v>0</v>
      </c>
      <c r="S177" s="2">
        <f t="shared" si="181"/>
        <v>139.78</v>
      </c>
      <c r="T177" s="2">
        <f t="shared" si="182"/>
        <v>0</v>
      </c>
      <c r="U177" s="2">
        <f t="shared" si="183"/>
        <v>7.1830439999999998</v>
      </c>
      <c r="V177" s="2">
        <f t="shared" si="184"/>
        <v>0</v>
      </c>
      <c r="W177" s="2">
        <f t="shared" si="185"/>
        <v>0</v>
      </c>
      <c r="X177" s="2">
        <f>(ROUND((((S177+ROUND((ROUND((((EU177*1.2))*AV177*I177),2)*BS177),2))*AT177)/100),2)+ROUND(((ROUND((ROUND(((AE177-((EU177*1.2)))*AV177*I177),2)*BS177),2)*AT177)/100),2))</f>
        <v>125.8</v>
      </c>
      <c r="Y177" s="2">
        <f>(ROUND((((S177+ROUND((ROUND((((EU177*1.2))*AV177*I177),2)*BS177),2))*AU177)/100),2)+ROUND(((ROUND((ROUND(((AE177-((EU177*1.2)))*AV177*I177),2)*BS177),2)*AU177)/100),2))</f>
        <v>64.3</v>
      </c>
      <c r="Z177" s="2"/>
      <c r="AA177" s="2">
        <v>55929113</v>
      </c>
      <c r="AB177" s="2">
        <f t="shared" si="186"/>
        <v>47.93</v>
      </c>
      <c r="AC177" s="2">
        <f>ROUND(((ES177*1)),6)</f>
        <v>1.37</v>
      </c>
      <c r="AD177" s="2">
        <f>ROUND(((((ET177*1.2))-((EU177*1.2)))+AE177),6)</f>
        <v>2.8919999999999999</v>
      </c>
      <c r="AE177" s="2">
        <f>ROUND(((EU177*1.2)),6)</f>
        <v>0</v>
      </c>
      <c r="AF177" s="2">
        <f>ROUND(((EV177*1.2)),6)</f>
        <v>43.667999999999999</v>
      </c>
      <c r="AG177" s="2">
        <f t="shared" si="188"/>
        <v>0</v>
      </c>
      <c r="AH177" s="2">
        <f>((EW177*1.2))</f>
        <v>2.2440000000000002</v>
      </c>
      <c r="AI177" s="2">
        <f>((EX177*1.2))</f>
        <v>0</v>
      </c>
      <c r="AJ177" s="2">
        <f t="shared" si="190"/>
        <v>0</v>
      </c>
      <c r="AK177" s="2">
        <v>40.17</v>
      </c>
      <c r="AL177" s="2">
        <v>1.37</v>
      </c>
      <c r="AM177" s="2">
        <v>2.41</v>
      </c>
      <c r="AN177" s="2">
        <v>0</v>
      </c>
      <c r="AO177" s="2">
        <v>36.39</v>
      </c>
      <c r="AP177" s="2">
        <v>0</v>
      </c>
      <c r="AQ177" s="2">
        <v>1.87</v>
      </c>
      <c r="AR177" s="2">
        <v>0</v>
      </c>
      <c r="AS177" s="2">
        <v>0</v>
      </c>
      <c r="AT177" s="2">
        <v>90</v>
      </c>
      <c r="AU177" s="2">
        <v>46</v>
      </c>
      <c r="AV177" s="2">
        <v>1.0669999999999999</v>
      </c>
      <c r="AW177" s="2">
        <v>1.081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0</v>
      </c>
      <c r="BI177" s="2">
        <v>2</v>
      </c>
      <c r="BJ177" s="2" t="s">
        <v>54</v>
      </c>
      <c r="BK177" s="2"/>
      <c r="BL177" s="2"/>
      <c r="BM177" s="2">
        <v>71</v>
      </c>
      <c r="BN177" s="2">
        <v>0</v>
      </c>
      <c r="BO177" s="2" t="s">
        <v>52</v>
      </c>
      <c r="BP177" s="2">
        <v>1</v>
      </c>
      <c r="BQ177" s="2">
        <v>40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90</v>
      </c>
      <c r="CA177" s="2">
        <v>46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1332</v>
      </c>
      <c r="CO177" s="2">
        <v>0</v>
      </c>
      <c r="CP177" s="2">
        <f t="shared" si="191"/>
        <v>153.47999999999999</v>
      </c>
      <c r="CQ177" s="2">
        <f t="shared" si="192"/>
        <v>1.48</v>
      </c>
      <c r="CR177" s="2">
        <f>(ROUND((ROUND((((ET177*1.2))*AV177*1),2)*BB177),2)+ROUND((ROUND(((AE177-((EU177*1.2)))*AV177*1),2)*BS177),2))</f>
        <v>3.09</v>
      </c>
      <c r="CS177" s="2">
        <f>(ROUND((ROUND((((EU177*1.2))*AV177*1),2)*BS177),2)+ROUND((ROUND(((AE177-((EU177*1.2)))*AV177*1),2)*BS177),2))</f>
        <v>0</v>
      </c>
      <c r="CT177" s="2">
        <f t="shared" si="193"/>
        <v>46.59</v>
      </c>
      <c r="CU177" s="2">
        <f t="shared" si="194"/>
        <v>0</v>
      </c>
      <c r="CV177" s="2">
        <f t="shared" si="195"/>
        <v>2.3943479999999999</v>
      </c>
      <c r="CW177" s="2">
        <f t="shared" si="196"/>
        <v>0</v>
      </c>
      <c r="CX177" s="2">
        <f t="shared" si="197"/>
        <v>0</v>
      </c>
      <c r="CY177" s="2">
        <f>(ROUND((((S177+ROUND((ROUND((((EU177*1.2))*AV177*1),2)*BS177),2))*AT177)/100),2)+ROUND(((ROUND((ROUND(((AE177-((EU177*1.2)))*AV177*1),2)*BS177),2)*AT177)/100),2))</f>
        <v>125.8</v>
      </c>
      <c r="CZ177" s="2">
        <f>(ROUND((((S177+ROUND((ROUND((((EU177*1.2))*AV177*1),2)*BS177),2))*AU177)/100),2)+ROUND(((ROUND((ROUND(((AE177-((EU177*1.2)))*AV177*1),2)*BS177),2)*AU177)/100),2))</f>
        <v>64.3</v>
      </c>
      <c r="DA177" s="2"/>
      <c r="DB177" s="2">
        <v>99</v>
      </c>
      <c r="DC177" s="2" t="s">
        <v>3</v>
      </c>
      <c r="DD177" s="2" t="s">
        <v>66</v>
      </c>
      <c r="DE177" s="2" t="s">
        <v>67</v>
      </c>
      <c r="DF177" s="2" t="s">
        <v>67</v>
      </c>
      <c r="DG177" s="2" t="s">
        <v>67</v>
      </c>
      <c r="DH177" s="2" t="s">
        <v>3</v>
      </c>
      <c r="DI177" s="2" t="s">
        <v>67</v>
      </c>
      <c r="DJ177" s="2" t="s">
        <v>67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26</v>
      </c>
      <c r="DW177" s="2" t="s">
        <v>26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55393703</v>
      </c>
      <c r="EF177" s="2">
        <v>40</v>
      </c>
      <c r="EG177" s="2" t="s">
        <v>30</v>
      </c>
      <c r="EH177" s="2">
        <v>0</v>
      </c>
      <c r="EI177" s="2" t="s">
        <v>3</v>
      </c>
      <c r="EJ177" s="2">
        <v>2</v>
      </c>
      <c r="EK177" s="2">
        <v>71</v>
      </c>
      <c r="EL177" s="2" t="s">
        <v>55</v>
      </c>
      <c r="EM177" s="2" t="s">
        <v>56</v>
      </c>
      <c r="EN177" s="2"/>
      <c r="EO177" s="2" t="s">
        <v>71</v>
      </c>
      <c r="EP177" s="2"/>
      <c r="EQ177" s="2">
        <v>0</v>
      </c>
      <c r="ER177" s="2">
        <v>40.17</v>
      </c>
      <c r="ES177" s="2">
        <v>1.37</v>
      </c>
      <c r="ET177" s="2">
        <v>2.41</v>
      </c>
      <c r="EU177" s="2">
        <v>0</v>
      </c>
      <c r="EV177" s="2">
        <v>36.39</v>
      </c>
      <c r="EW177" s="2">
        <v>1.87</v>
      </c>
      <c r="EX177" s="2">
        <v>0</v>
      </c>
      <c r="EY177" s="2">
        <v>0</v>
      </c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2</v>
      </c>
      <c r="FT177" s="2"/>
      <c r="FU177" s="2"/>
      <c r="FV177" s="2"/>
      <c r="FW177" s="2"/>
      <c r="FX177" s="2">
        <v>90</v>
      </c>
      <c r="FY177" s="2">
        <v>46</v>
      </c>
      <c r="FZ177" s="2"/>
      <c r="GA177" s="2" t="s">
        <v>3</v>
      </c>
      <c r="GB177" s="2"/>
      <c r="GC177" s="2"/>
      <c r="GD177" s="2">
        <v>1</v>
      </c>
      <c r="GE177" s="2"/>
      <c r="GF177" s="2">
        <v>329946741</v>
      </c>
      <c r="GG177" s="2">
        <v>2</v>
      </c>
      <c r="GH177" s="2">
        <v>1</v>
      </c>
      <c r="GI177" s="2">
        <v>2</v>
      </c>
      <c r="GJ177" s="2">
        <v>0</v>
      </c>
      <c r="GK177" s="2">
        <v>0</v>
      </c>
      <c r="GL177" s="2">
        <f t="shared" si="198"/>
        <v>0</v>
      </c>
      <c r="GM177" s="2">
        <f t="shared" si="199"/>
        <v>343.58</v>
      </c>
      <c r="GN177" s="2">
        <f t="shared" si="200"/>
        <v>0</v>
      </c>
      <c r="GO177" s="2">
        <f t="shared" si="201"/>
        <v>343.58</v>
      </c>
      <c r="GP177" s="2">
        <f t="shared" si="202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3"/>
        <v>0</v>
      </c>
      <c r="GW177" s="2">
        <v>1</v>
      </c>
      <c r="GX177" s="2">
        <f t="shared" si="204"/>
        <v>0</v>
      </c>
      <c r="GY177" s="2"/>
      <c r="GZ177" s="2"/>
      <c r="HA177" s="2">
        <v>0</v>
      </c>
      <c r="HB177" s="2">
        <v>0</v>
      </c>
      <c r="HC177" s="2">
        <f t="shared" si="205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5">
      <c r="A178" s="3">
        <v>17</v>
      </c>
      <c r="B178" s="3">
        <v>1</v>
      </c>
      <c r="C178" s="3">
        <f>ROW(SmtRes!A446)</f>
        <v>446</v>
      </c>
      <c r="D178" s="3">
        <f>ROW(EtalonRes!A522)</f>
        <v>522</v>
      </c>
      <c r="E178" s="3" t="s">
        <v>265</v>
      </c>
      <c r="F178" s="3" t="s">
        <v>52</v>
      </c>
      <c r="G178" s="3" t="s">
        <v>266</v>
      </c>
      <c r="H178" s="3" t="s">
        <v>26</v>
      </c>
      <c r="I178" s="3">
        <v>3</v>
      </c>
      <c r="J178" s="3">
        <v>0</v>
      </c>
      <c r="K178" s="3">
        <v>3</v>
      </c>
      <c r="O178" s="3">
        <f t="shared" si="179"/>
        <v>8031.33</v>
      </c>
      <c r="P178" s="3">
        <f t="shared" si="180"/>
        <v>68.150000000000006</v>
      </c>
      <c r="Q178" s="3">
        <f>(ROUND((ROUND((((ET178*1.2))*AV178*I178),2)*BB178),2)+ROUND((ROUND(((AE178-((EU178*1.2)))*AV178*I178),2)*BS178),2))</f>
        <v>86.58</v>
      </c>
      <c r="R178" s="3">
        <f>(ROUND((ROUND((((EU178*1.2))*AV178*I178),2)*BS178),2)+ROUND((ROUND(((AE178-((EU178*1.2)))*AV178*I178),2)*BS178),2))</f>
        <v>0</v>
      </c>
      <c r="S178" s="3">
        <f t="shared" si="181"/>
        <v>7876.6</v>
      </c>
      <c r="T178" s="3">
        <f t="shared" si="182"/>
        <v>0</v>
      </c>
      <c r="U178" s="3">
        <f t="shared" si="183"/>
        <v>7.1830439999999998</v>
      </c>
      <c r="V178" s="3">
        <f t="shared" si="184"/>
        <v>0</v>
      </c>
      <c r="W178" s="3">
        <f t="shared" si="185"/>
        <v>0</v>
      </c>
      <c r="X178" s="3">
        <f>(ROUND((((S178+ROUND((ROUND((((EU178*1.2))*AV178*I178),2)*BS178),2))*AT178)/100),2)+ROUND(((ROUND((ROUND(((AE178-((EU178*1.2)))*AV178*I178),2)*BS178),2)*AT178)/100),2))</f>
        <v>7088.94</v>
      </c>
      <c r="Y178" s="3">
        <f>(ROUND((((S178+ROUND((ROUND((((EU178*1.2))*AV178*I178),2)*BS178),2))*AU178)/100),2)+ROUND(((ROUND((ROUND(((AE178-((EU178*1.2)))*AV178*I178),2)*BS178),2)*AU178)/100),2))</f>
        <v>3623.24</v>
      </c>
      <c r="AA178" s="3">
        <v>55929115</v>
      </c>
      <c r="AB178" s="3">
        <f t="shared" si="186"/>
        <v>47.93</v>
      </c>
      <c r="AC178" s="3">
        <f>ROUND(((ES178*1)),6)</f>
        <v>1.37</v>
      </c>
      <c r="AD178" s="3">
        <f>ROUND(((((ET178*1.2))-((EU178*1.2)))+AE178),6)</f>
        <v>2.8919999999999999</v>
      </c>
      <c r="AE178" s="3">
        <f>ROUND(((EU178*1.2)),6)</f>
        <v>0</v>
      </c>
      <c r="AF178" s="3">
        <f>ROUND(((EV178*1.2)),6)</f>
        <v>43.667999999999999</v>
      </c>
      <c r="AG178" s="3">
        <f t="shared" si="188"/>
        <v>0</v>
      </c>
      <c r="AH178" s="3">
        <f>((EW178*1.2))</f>
        <v>2.2440000000000002</v>
      </c>
      <c r="AI178" s="3">
        <f>((EX178*1.2))</f>
        <v>0</v>
      </c>
      <c r="AJ178" s="3">
        <f t="shared" si="190"/>
        <v>0</v>
      </c>
      <c r="AK178" s="3">
        <v>40.17</v>
      </c>
      <c r="AL178" s="3">
        <v>1.37</v>
      </c>
      <c r="AM178" s="3">
        <v>2.41</v>
      </c>
      <c r="AN178" s="3">
        <v>0</v>
      </c>
      <c r="AO178" s="3">
        <v>36.39</v>
      </c>
      <c r="AP178" s="3">
        <v>0</v>
      </c>
      <c r="AQ178" s="3">
        <v>1.87</v>
      </c>
      <c r="AR178" s="3">
        <v>0</v>
      </c>
      <c r="AS178" s="3">
        <v>0</v>
      </c>
      <c r="AT178" s="3">
        <v>90</v>
      </c>
      <c r="AU178" s="3">
        <v>46</v>
      </c>
      <c r="AV178" s="3">
        <v>1.0669999999999999</v>
      </c>
      <c r="AW178" s="3">
        <v>1.081</v>
      </c>
      <c r="AZ178" s="3">
        <v>1</v>
      </c>
      <c r="BA178" s="3">
        <v>56.35</v>
      </c>
      <c r="BB178" s="3">
        <v>9.35</v>
      </c>
      <c r="BC178" s="3">
        <v>15.35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0</v>
      </c>
      <c r="BI178" s="3">
        <v>2</v>
      </c>
      <c r="BJ178" s="3" t="s">
        <v>54</v>
      </c>
      <c r="BM178" s="3">
        <v>71</v>
      </c>
      <c r="BN178" s="3">
        <v>0</v>
      </c>
      <c r="BO178" s="3" t="s">
        <v>52</v>
      </c>
      <c r="BP178" s="3">
        <v>1</v>
      </c>
      <c r="BQ178" s="3">
        <v>40</v>
      </c>
      <c r="BR178" s="3">
        <v>0</v>
      </c>
      <c r="BS178" s="3">
        <v>56.35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90</v>
      </c>
      <c r="CA178" s="3">
        <v>46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1332</v>
      </c>
      <c r="CO178" s="3">
        <v>0</v>
      </c>
      <c r="CP178" s="3">
        <f t="shared" si="191"/>
        <v>8031.33</v>
      </c>
      <c r="CQ178" s="3">
        <f t="shared" si="192"/>
        <v>22.72</v>
      </c>
      <c r="CR178" s="3">
        <f>(ROUND((ROUND((((ET178*1.2))*AV178*1),2)*BB178),2)+ROUND((ROUND(((AE178-((EU178*1.2)))*AV178*1),2)*BS178),2))</f>
        <v>28.89</v>
      </c>
      <c r="CS178" s="3">
        <f>(ROUND((ROUND((((EU178*1.2))*AV178*1),2)*BS178),2)+ROUND((ROUND(((AE178-((EU178*1.2)))*AV178*1),2)*BS178),2))</f>
        <v>0</v>
      </c>
      <c r="CT178" s="3">
        <f t="shared" si="193"/>
        <v>2625.35</v>
      </c>
      <c r="CU178" s="3">
        <f t="shared" si="194"/>
        <v>0</v>
      </c>
      <c r="CV178" s="3">
        <f t="shared" si="195"/>
        <v>2.3943479999999999</v>
      </c>
      <c r="CW178" s="3">
        <f t="shared" si="196"/>
        <v>0</v>
      </c>
      <c r="CX178" s="3">
        <f t="shared" si="197"/>
        <v>0</v>
      </c>
      <c r="CY178" s="3">
        <f>(ROUND((((S178+ROUND((ROUND((((EU178*1.2))*AV178*1),2)*BS178),2))*AT178)/100),2)+ROUND(((ROUND((ROUND(((AE178-((EU178*1.2)))*AV178*1),2)*BS178),2)*AT178)/100),2))</f>
        <v>7088.94</v>
      </c>
      <c r="CZ178" s="3">
        <f>(ROUND((((S178+ROUND((ROUND((((EU178*1.2))*AV178*1),2)*BS178),2))*AU178)/100),2)+ROUND(((ROUND((ROUND(((AE178-((EU178*1.2)))*AV178*1),2)*BS178),2)*AU178)/100),2))</f>
        <v>3623.24</v>
      </c>
      <c r="DB178" s="3">
        <v>100</v>
      </c>
      <c r="DC178" s="3" t="s">
        <v>3</v>
      </c>
      <c r="DD178" s="3" t="s">
        <v>66</v>
      </c>
      <c r="DE178" s="3" t="s">
        <v>67</v>
      </c>
      <c r="DF178" s="3" t="s">
        <v>67</v>
      </c>
      <c r="DG178" s="3" t="s">
        <v>67</v>
      </c>
      <c r="DH178" s="3" t="s">
        <v>3</v>
      </c>
      <c r="DI178" s="3" t="s">
        <v>67</v>
      </c>
      <c r="DJ178" s="3" t="s">
        <v>67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1013</v>
      </c>
      <c r="DV178" s="3" t="s">
        <v>26</v>
      </c>
      <c r="DW178" s="3" t="s">
        <v>26</v>
      </c>
      <c r="DX178" s="3">
        <v>1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55393703</v>
      </c>
      <c r="EF178" s="3">
        <v>40</v>
      </c>
      <c r="EG178" s="3" t="s">
        <v>30</v>
      </c>
      <c r="EH178" s="3">
        <v>0</v>
      </c>
      <c r="EI178" s="3" t="s">
        <v>3</v>
      </c>
      <c r="EJ178" s="3">
        <v>2</v>
      </c>
      <c r="EK178" s="3">
        <v>71</v>
      </c>
      <c r="EL178" s="3" t="s">
        <v>55</v>
      </c>
      <c r="EM178" s="3" t="s">
        <v>56</v>
      </c>
      <c r="EO178" s="3" t="s">
        <v>71</v>
      </c>
      <c r="EQ178" s="3">
        <v>0</v>
      </c>
      <c r="ER178" s="3">
        <v>40.17</v>
      </c>
      <c r="ES178" s="3">
        <v>1.37</v>
      </c>
      <c r="ET178" s="3">
        <v>2.41</v>
      </c>
      <c r="EU178" s="3">
        <v>0</v>
      </c>
      <c r="EV178" s="3">
        <v>36.39</v>
      </c>
      <c r="EW178" s="3">
        <v>1.87</v>
      </c>
      <c r="EX178" s="3">
        <v>0</v>
      </c>
      <c r="EY178" s="3">
        <v>0</v>
      </c>
      <c r="FQ178" s="3">
        <v>0</v>
      </c>
      <c r="FR178" s="3">
        <v>0</v>
      </c>
      <c r="FS178" s="3">
        <v>2</v>
      </c>
      <c r="FX178" s="3">
        <v>90</v>
      </c>
      <c r="FY178" s="3">
        <v>46</v>
      </c>
      <c r="GA178" s="3" t="s">
        <v>3</v>
      </c>
      <c r="GD178" s="3">
        <v>1</v>
      </c>
      <c r="GF178" s="3">
        <v>329946741</v>
      </c>
      <c r="GG178" s="3">
        <v>2</v>
      </c>
      <c r="GH178" s="3">
        <v>1</v>
      </c>
      <c r="GI178" s="3">
        <v>2</v>
      </c>
      <c r="GJ178" s="3">
        <v>0</v>
      </c>
      <c r="GK178" s="3">
        <v>0</v>
      </c>
      <c r="GL178" s="3">
        <f t="shared" si="198"/>
        <v>0</v>
      </c>
      <c r="GM178" s="3">
        <f t="shared" si="199"/>
        <v>18743.509999999998</v>
      </c>
      <c r="GN178" s="3">
        <f t="shared" si="200"/>
        <v>0</v>
      </c>
      <c r="GO178" s="3">
        <f t="shared" si="201"/>
        <v>18743.509999999998</v>
      </c>
      <c r="GP178" s="3">
        <f t="shared" si="202"/>
        <v>0</v>
      </c>
      <c r="GR178" s="3">
        <v>0</v>
      </c>
      <c r="GS178" s="3">
        <v>3</v>
      </c>
      <c r="GT178" s="3">
        <v>0</v>
      </c>
      <c r="GU178" s="3" t="s">
        <v>3</v>
      </c>
      <c r="GV178" s="3">
        <f t="shared" si="203"/>
        <v>0</v>
      </c>
      <c r="GW178" s="3">
        <v>1</v>
      </c>
      <c r="GX178" s="3">
        <f t="shared" si="204"/>
        <v>0</v>
      </c>
      <c r="HA178" s="3">
        <v>0</v>
      </c>
      <c r="HB178" s="3">
        <v>0</v>
      </c>
      <c r="HC178" s="3">
        <f t="shared" si="205"/>
        <v>0</v>
      </c>
      <c r="HE178" s="3" t="s">
        <v>3</v>
      </c>
      <c r="HF178" s="3" t="s">
        <v>3</v>
      </c>
      <c r="HM178" s="3" t="s">
        <v>3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79" spans="1:255" x14ac:dyDescent="0.25">
      <c r="A179" s="2">
        <v>18</v>
      </c>
      <c r="B179" s="2">
        <v>1</v>
      </c>
      <c r="C179" s="2">
        <v>439</v>
      </c>
      <c r="D179" s="2"/>
      <c r="E179" s="2" t="s">
        <v>267</v>
      </c>
      <c r="F179" s="2" t="s">
        <v>268</v>
      </c>
      <c r="G179" s="2" t="s">
        <v>269</v>
      </c>
      <c r="H179" s="2" t="s">
        <v>171</v>
      </c>
      <c r="I179" s="2">
        <f>I177*J179</f>
        <v>3</v>
      </c>
      <c r="J179" s="2">
        <v>1</v>
      </c>
      <c r="K179" s="2">
        <v>1</v>
      </c>
      <c r="L179" s="2"/>
      <c r="M179" s="2"/>
      <c r="N179" s="2"/>
      <c r="O179" s="2">
        <f t="shared" si="179"/>
        <v>1131.1500000000001</v>
      </c>
      <c r="P179" s="2">
        <f t="shared" si="180"/>
        <v>1131.1500000000001</v>
      </c>
      <c r="Q179" s="2">
        <f>(ROUND((ROUND(((ET179)*AV179*I179),2)*BB179),2)+ROUND((ROUND(((AE179-(EU179))*AV179*I179),2)*BS179),2))</f>
        <v>0</v>
      </c>
      <c r="R179" s="2">
        <f>(ROUND((ROUND(((EU179)*AV179*I179),2)*BS179),2)+ROUND((ROUND(((AE179-(EU179))*AV179*I179),2)*BS179),2))</f>
        <v>0</v>
      </c>
      <c r="S179" s="2">
        <f t="shared" si="181"/>
        <v>0</v>
      </c>
      <c r="T179" s="2">
        <f t="shared" si="182"/>
        <v>0</v>
      </c>
      <c r="U179" s="2">
        <f t="shared" si="183"/>
        <v>0</v>
      </c>
      <c r="V179" s="2">
        <f t="shared" si="184"/>
        <v>0</v>
      </c>
      <c r="W179" s="2">
        <f t="shared" si="185"/>
        <v>0</v>
      </c>
      <c r="X179" s="2">
        <f>(ROUND((((S179+ROUND((ROUND(((EU179)*AV179*I179),2)*BS179),2))*AT179)/100),2)+ROUND(((ROUND((ROUND(((AE179-(EU179))*AV179*I179),2)*BS179),2)*AT179)/100),2))</f>
        <v>0</v>
      </c>
      <c r="Y179" s="2">
        <f>(ROUND((((S179+ROUND((ROUND(((EU179)*AV179*I179),2)*BS179),2))*AU179)/100),2)+ROUND(((ROUND((ROUND(((AE179-(EU179))*AV179*I179),2)*BS179),2)*AU179)/100),2))</f>
        <v>0</v>
      </c>
      <c r="Z179" s="2"/>
      <c r="AA179" s="2">
        <v>55929113</v>
      </c>
      <c r="AB179" s="2">
        <f t="shared" si="186"/>
        <v>377.05</v>
      </c>
      <c r="AC179" s="2">
        <f>ROUND((ES179),6)</f>
        <v>377.05</v>
      </c>
      <c r="AD179" s="2">
        <f>ROUND((((ET179)-(EU179))+AE179),6)</f>
        <v>0</v>
      </c>
      <c r="AE179" s="2">
        <f>ROUND((EU179),6)</f>
        <v>0</v>
      </c>
      <c r="AF179" s="2">
        <f>ROUND((EV179),6)</f>
        <v>0</v>
      </c>
      <c r="AG179" s="2">
        <f t="shared" si="188"/>
        <v>0</v>
      </c>
      <c r="AH179" s="2">
        <f>(EW179)</f>
        <v>0</v>
      </c>
      <c r="AI179" s="2">
        <f>(EX179)</f>
        <v>0</v>
      </c>
      <c r="AJ179" s="2">
        <f t="shared" si="190"/>
        <v>0</v>
      </c>
      <c r="AK179" s="2">
        <v>377.05000000000007</v>
      </c>
      <c r="AL179" s="2">
        <v>377.05000000000007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3</v>
      </c>
      <c r="BJ179" s="2" t="s">
        <v>268</v>
      </c>
      <c r="BK179" s="2"/>
      <c r="BL179" s="2"/>
      <c r="BM179" s="2">
        <v>400007</v>
      </c>
      <c r="BN179" s="2">
        <v>0</v>
      </c>
      <c r="BO179" s="2" t="s">
        <v>3</v>
      </c>
      <c r="BP179" s="2">
        <v>0</v>
      </c>
      <c r="BQ179" s="2">
        <v>214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90</v>
      </c>
      <c r="CA179" s="2">
        <v>46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3</v>
      </c>
      <c r="CO179" s="2">
        <v>0</v>
      </c>
      <c r="CP179" s="2">
        <f t="shared" si="191"/>
        <v>1131.1500000000001</v>
      </c>
      <c r="CQ179" s="2">
        <f t="shared" si="192"/>
        <v>377.05</v>
      </c>
      <c r="CR179" s="2">
        <f>(ROUND((ROUND(((ET179)*AV179*1),2)*BB179),2)+ROUND((ROUND(((AE179-(EU179))*AV179*1),2)*BS179),2))</f>
        <v>0</v>
      </c>
      <c r="CS179" s="2">
        <f>(ROUND((ROUND(((EU179)*AV179*1),2)*BS179),2)+ROUND((ROUND(((AE179-(EU179))*AV179*1),2)*BS179),2))</f>
        <v>0</v>
      </c>
      <c r="CT179" s="2">
        <f t="shared" si="193"/>
        <v>0</v>
      </c>
      <c r="CU179" s="2">
        <f t="shared" si="194"/>
        <v>0</v>
      </c>
      <c r="CV179" s="2">
        <f t="shared" si="195"/>
        <v>0</v>
      </c>
      <c r="CW179" s="2">
        <f t="shared" si="196"/>
        <v>0</v>
      </c>
      <c r="CX179" s="2">
        <f t="shared" si="197"/>
        <v>0</v>
      </c>
      <c r="CY179" s="2">
        <f>(ROUND((((S179+ROUND((ROUND(((EU179)*AV179*1),2)*BS179),2))*AT179)/100),2)+ROUND(((ROUND((ROUND(((AE179-(EU179))*AV179*1),2)*BS179),2)*AT179)/100),2))</f>
        <v>0</v>
      </c>
      <c r="CZ179" s="2">
        <f>(ROUND((((S179+ROUND((ROUND(((EU179)*AV179*1),2)*BS179),2))*AU179)/100),2)+ROUND(((ROUND((ROUND(((AE179-(EU179))*AV179*1),2)*BS179),2)*AU179)/100),2))</f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1013</v>
      </c>
      <c r="DV179" s="2" t="s">
        <v>171</v>
      </c>
      <c r="DW179" s="2" t="s">
        <v>171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55393630</v>
      </c>
      <c r="EF179" s="2">
        <v>214</v>
      </c>
      <c r="EG179" s="2" t="s">
        <v>172</v>
      </c>
      <c r="EH179" s="2">
        <v>0</v>
      </c>
      <c r="EI179" s="2" t="s">
        <v>3</v>
      </c>
      <c r="EJ179" s="2">
        <v>3</v>
      </c>
      <c r="EK179" s="2">
        <v>400007</v>
      </c>
      <c r="EL179" s="2" t="s">
        <v>172</v>
      </c>
      <c r="EM179" s="2" t="s">
        <v>173</v>
      </c>
      <c r="EN179" s="2"/>
      <c r="EO179" s="2" t="s">
        <v>3</v>
      </c>
      <c r="EP179" s="2"/>
      <c r="EQ179" s="2">
        <v>16</v>
      </c>
      <c r="ER179" s="2">
        <v>0</v>
      </c>
      <c r="ES179" s="2">
        <v>377.05000000000007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f>P179</f>
        <v>1131.1500000000001</v>
      </c>
      <c r="FS179" s="2">
        <v>0</v>
      </c>
      <c r="FT179" s="2"/>
      <c r="FU179" s="2"/>
      <c r="FV179" s="2"/>
      <c r="FW179" s="2"/>
      <c r="FX179" s="2">
        <v>90</v>
      </c>
      <c r="FY179" s="2">
        <v>46</v>
      </c>
      <c r="FZ179" s="2"/>
      <c r="GA179" s="2" t="s">
        <v>270</v>
      </c>
      <c r="GB179" s="2"/>
      <c r="GC179" s="2"/>
      <c r="GD179" s="2">
        <v>1</v>
      </c>
      <c r="GE179" s="2"/>
      <c r="GF179" s="2">
        <v>-1747805718</v>
      </c>
      <c r="GG179" s="2">
        <v>2</v>
      </c>
      <c r="GH179" s="2">
        <v>4</v>
      </c>
      <c r="GI179" s="2">
        <v>-2</v>
      </c>
      <c r="GJ179" s="2">
        <v>0</v>
      </c>
      <c r="GK179" s="2">
        <v>0</v>
      </c>
      <c r="GL179" s="2">
        <f t="shared" si="198"/>
        <v>0</v>
      </c>
      <c r="GM179" s="2">
        <f t="shared" si="199"/>
        <v>1131.1500000000001</v>
      </c>
      <c r="GN179" s="2">
        <f t="shared" si="200"/>
        <v>0</v>
      </c>
      <c r="GO179" s="2">
        <f t="shared" si="201"/>
        <v>0</v>
      </c>
      <c r="GP179" s="2">
        <f t="shared" si="202"/>
        <v>0</v>
      </c>
      <c r="GQ179" s="2"/>
      <c r="GR179" s="2">
        <v>1</v>
      </c>
      <c r="GS179" s="2">
        <v>2</v>
      </c>
      <c r="GT179" s="2">
        <v>0</v>
      </c>
      <c r="GU179" s="2" t="s">
        <v>3</v>
      </c>
      <c r="GV179" s="2">
        <f t="shared" si="203"/>
        <v>0</v>
      </c>
      <c r="GW179" s="2">
        <v>1</v>
      </c>
      <c r="GX179" s="2">
        <f t="shared" si="204"/>
        <v>0</v>
      </c>
      <c r="GY179" s="2"/>
      <c r="GZ179" s="2"/>
      <c r="HA179" s="2">
        <v>0</v>
      </c>
      <c r="HB179" s="2">
        <v>0</v>
      </c>
      <c r="HC179" s="2">
        <f t="shared" si="205"/>
        <v>0</v>
      </c>
      <c r="HD179" s="2"/>
      <c r="HE179" s="2" t="s">
        <v>38</v>
      </c>
      <c r="HF179" s="2" t="s">
        <v>175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5">
      <c r="A180" s="3">
        <v>18</v>
      </c>
      <c r="B180" s="3">
        <v>1</v>
      </c>
      <c r="C180" s="3">
        <v>446</v>
      </c>
      <c r="E180" s="3" t="s">
        <v>267</v>
      </c>
      <c r="F180" s="3" t="s">
        <v>268</v>
      </c>
      <c r="G180" s="3" t="s">
        <v>269</v>
      </c>
      <c r="H180" s="3" t="s">
        <v>171</v>
      </c>
      <c r="I180" s="3">
        <f>I178*J180</f>
        <v>3</v>
      </c>
      <c r="J180" s="3">
        <v>1</v>
      </c>
      <c r="K180" s="3">
        <v>1</v>
      </c>
      <c r="O180" s="3">
        <f t="shared" si="179"/>
        <v>8562.81</v>
      </c>
      <c r="P180" s="3">
        <f t="shared" si="180"/>
        <v>8562.81</v>
      </c>
      <c r="Q180" s="3">
        <f>(ROUND((ROUND(((ET180)*AV180*I180),2)*BB180),2)+ROUND((ROUND(((AE180-(EU180))*AV180*I180),2)*BS180),2))</f>
        <v>0</v>
      </c>
      <c r="R180" s="3">
        <f>(ROUND((ROUND(((EU180)*AV180*I180),2)*BS180),2)+ROUND((ROUND(((AE180-(EU180))*AV180*I180),2)*BS180),2))</f>
        <v>0</v>
      </c>
      <c r="S180" s="3">
        <f t="shared" si="181"/>
        <v>0</v>
      </c>
      <c r="T180" s="3">
        <f t="shared" si="182"/>
        <v>0</v>
      </c>
      <c r="U180" s="3">
        <f t="shared" si="183"/>
        <v>0</v>
      </c>
      <c r="V180" s="3">
        <f t="shared" si="184"/>
        <v>0</v>
      </c>
      <c r="W180" s="3">
        <f t="shared" si="185"/>
        <v>0</v>
      </c>
      <c r="X180" s="3">
        <f>(ROUND((((S180+ROUND((ROUND(((EU180)*AV180*I180),2)*BS180),2))*AT180)/100),2)+ROUND(((ROUND((ROUND(((AE180-(EU180))*AV180*I180),2)*BS180),2)*AT180)/100),2))</f>
        <v>0</v>
      </c>
      <c r="Y180" s="3">
        <f>(ROUND((((S180+ROUND((ROUND(((EU180)*AV180*I180),2)*BS180),2))*AU180)/100),2)+ROUND(((ROUND((ROUND(((AE180-(EU180))*AV180*I180),2)*BS180),2)*AU180)/100),2))</f>
        <v>0</v>
      </c>
      <c r="AA180" s="3">
        <v>55929115</v>
      </c>
      <c r="AB180" s="3">
        <f t="shared" si="186"/>
        <v>377.05</v>
      </c>
      <c r="AC180" s="3">
        <f>ROUND((ES180),6)</f>
        <v>377.05</v>
      </c>
      <c r="AD180" s="3">
        <f>ROUND((((ET180)-(EU180))+AE180),6)</f>
        <v>0</v>
      </c>
      <c r="AE180" s="3">
        <f>ROUND((EU180),6)</f>
        <v>0</v>
      </c>
      <c r="AF180" s="3">
        <f>ROUND((EV180),6)</f>
        <v>0</v>
      </c>
      <c r="AG180" s="3">
        <f t="shared" si="188"/>
        <v>0</v>
      </c>
      <c r="AH180" s="3">
        <f>(EW180)</f>
        <v>0</v>
      </c>
      <c r="AI180" s="3">
        <f>(EX180)</f>
        <v>0</v>
      </c>
      <c r="AJ180" s="3">
        <f t="shared" si="190"/>
        <v>0</v>
      </c>
      <c r="AK180" s="3">
        <v>377.05000000000007</v>
      </c>
      <c r="AL180" s="3">
        <v>377.05000000000007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1</v>
      </c>
      <c r="AW180" s="3">
        <v>1</v>
      </c>
      <c r="AZ180" s="3">
        <v>1</v>
      </c>
      <c r="BA180" s="3">
        <v>1</v>
      </c>
      <c r="BB180" s="3">
        <v>1</v>
      </c>
      <c r="BC180" s="3">
        <v>7.57</v>
      </c>
      <c r="BD180" s="3" t="s">
        <v>3</v>
      </c>
      <c r="BE180" s="3" t="s">
        <v>3</v>
      </c>
      <c r="BF180" s="3" t="s">
        <v>3</v>
      </c>
      <c r="BG180" s="3" t="s">
        <v>3</v>
      </c>
      <c r="BH180" s="3">
        <v>3</v>
      </c>
      <c r="BI180" s="3">
        <v>3</v>
      </c>
      <c r="BJ180" s="3" t="s">
        <v>268</v>
      </c>
      <c r="BM180" s="3">
        <v>400007</v>
      </c>
      <c r="BN180" s="3">
        <v>0</v>
      </c>
      <c r="BO180" s="3" t="s">
        <v>3</v>
      </c>
      <c r="BP180" s="3">
        <v>0</v>
      </c>
      <c r="BQ180" s="3">
        <v>214</v>
      </c>
      <c r="BR180" s="3">
        <v>0</v>
      </c>
      <c r="BS180" s="3">
        <v>1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 t="s">
        <v>3</v>
      </c>
      <c r="BZ180" s="3">
        <v>90</v>
      </c>
      <c r="CA180" s="3">
        <v>46</v>
      </c>
      <c r="CB180" s="3" t="s">
        <v>3</v>
      </c>
      <c r="CE180" s="3">
        <v>1566</v>
      </c>
      <c r="CF180" s="3">
        <v>0</v>
      </c>
      <c r="CG180" s="3">
        <v>0</v>
      </c>
      <c r="CM180" s="3">
        <v>0</v>
      </c>
      <c r="CN180" s="3" t="s">
        <v>3</v>
      </c>
      <c r="CO180" s="3">
        <v>0</v>
      </c>
      <c r="CP180" s="3">
        <f t="shared" si="191"/>
        <v>8562.81</v>
      </c>
      <c r="CQ180" s="3">
        <f t="shared" si="192"/>
        <v>2854.27</v>
      </c>
      <c r="CR180" s="3">
        <f>(ROUND((ROUND(((ET180)*AV180*1),2)*BB180),2)+ROUND((ROUND(((AE180-(EU180))*AV180*1),2)*BS180),2))</f>
        <v>0</v>
      </c>
      <c r="CS180" s="3">
        <f>(ROUND((ROUND(((EU180)*AV180*1),2)*BS180),2)+ROUND((ROUND(((AE180-(EU180))*AV180*1),2)*BS180),2))</f>
        <v>0</v>
      </c>
      <c r="CT180" s="3">
        <f t="shared" si="193"/>
        <v>0</v>
      </c>
      <c r="CU180" s="3">
        <f t="shared" si="194"/>
        <v>0</v>
      </c>
      <c r="CV180" s="3">
        <f t="shared" si="195"/>
        <v>0</v>
      </c>
      <c r="CW180" s="3">
        <f t="shared" si="196"/>
        <v>0</v>
      </c>
      <c r="CX180" s="3">
        <f t="shared" si="197"/>
        <v>0</v>
      </c>
      <c r="CY180" s="3">
        <f>(ROUND((((S180+ROUND((ROUND(((EU180)*AV180*1),2)*BS180),2))*AT180)/100),2)+ROUND(((ROUND((ROUND(((AE180-(EU180))*AV180*1),2)*BS180),2)*AT180)/100),2))</f>
        <v>0</v>
      </c>
      <c r="CZ180" s="3">
        <f>(ROUND((((S180+ROUND((ROUND(((EU180)*AV180*1),2)*BS180),2))*AU180)/100),2)+ROUND(((ROUND((ROUND(((AE180-(EU180))*AV180*1),2)*BS180),2)*AU180)/100),2))</f>
        <v>0</v>
      </c>
      <c r="DC180" s="3" t="s">
        <v>3</v>
      </c>
      <c r="DD180" s="3" t="s">
        <v>3</v>
      </c>
      <c r="DE180" s="3" t="s">
        <v>3</v>
      </c>
      <c r="DF180" s="3" t="s">
        <v>3</v>
      </c>
      <c r="DG180" s="3" t="s">
        <v>3</v>
      </c>
      <c r="DH180" s="3" t="s">
        <v>3</v>
      </c>
      <c r="DI180" s="3" t="s">
        <v>3</v>
      </c>
      <c r="DJ180" s="3" t="s">
        <v>3</v>
      </c>
      <c r="DK180" s="3" t="s">
        <v>3</v>
      </c>
      <c r="DL180" s="3" t="s">
        <v>3</v>
      </c>
      <c r="DM180" s="3" t="s">
        <v>3</v>
      </c>
      <c r="DN180" s="3">
        <v>0</v>
      </c>
      <c r="DO180" s="3">
        <v>0</v>
      </c>
      <c r="DP180" s="3">
        <v>1</v>
      </c>
      <c r="DQ180" s="3">
        <v>1</v>
      </c>
      <c r="DU180" s="3">
        <v>1013</v>
      </c>
      <c r="DV180" s="3" t="s">
        <v>171</v>
      </c>
      <c r="DW180" s="3" t="s">
        <v>171</v>
      </c>
      <c r="DX180" s="3">
        <v>1</v>
      </c>
      <c r="DZ180" s="3" t="s">
        <v>3</v>
      </c>
      <c r="EA180" s="3" t="s">
        <v>3</v>
      </c>
      <c r="EB180" s="3" t="s">
        <v>3</v>
      </c>
      <c r="EC180" s="3" t="s">
        <v>3</v>
      </c>
      <c r="EE180" s="3">
        <v>55393630</v>
      </c>
      <c r="EF180" s="3">
        <v>214</v>
      </c>
      <c r="EG180" s="3" t="s">
        <v>172</v>
      </c>
      <c r="EH180" s="3">
        <v>0</v>
      </c>
      <c r="EI180" s="3" t="s">
        <v>3</v>
      </c>
      <c r="EJ180" s="3">
        <v>3</v>
      </c>
      <c r="EK180" s="3">
        <v>400007</v>
      </c>
      <c r="EL180" s="3" t="s">
        <v>172</v>
      </c>
      <c r="EM180" s="3" t="s">
        <v>173</v>
      </c>
      <c r="EO180" s="3" t="s">
        <v>3</v>
      </c>
      <c r="EQ180" s="3">
        <v>16</v>
      </c>
      <c r="ER180" s="3">
        <v>0</v>
      </c>
      <c r="ES180" s="3">
        <v>377.05000000000007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Z180" s="3">
        <v>5</v>
      </c>
      <c r="FC180" s="3">
        <v>1</v>
      </c>
      <c r="FD180" s="3">
        <v>18</v>
      </c>
      <c r="FF180" s="3">
        <v>3340.7</v>
      </c>
      <c r="FQ180" s="3">
        <v>0</v>
      </c>
      <c r="FR180" s="3">
        <f>P180</f>
        <v>8562.81</v>
      </c>
      <c r="FS180" s="3">
        <v>0</v>
      </c>
      <c r="FX180" s="3">
        <v>90</v>
      </c>
      <c r="FY180" s="3">
        <v>46</v>
      </c>
      <c r="GA180" s="3" t="s">
        <v>270</v>
      </c>
      <c r="GD180" s="3">
        <v>1</v>
      </c>
      <c r="GF180" s="3">
        <v>-1747805718</v>
      </c>
      <c r="GG180" s="3">
        <v>2</v>
      </c>
      <c r="GH180" s="3">
        <v>3</v>
      </c>
      <c r="GI180" s="3">
        <v>5</v>
      </c>
      <c r="GJ180" s="3">
        <v>0</v>
      </c>
      <c r="GK180" s="3">
        <v>0</v>
      </c>
      <c r="GL180" s="3">
        <f t="shared" si="198"/>
        <v>0</v>
      </c>
      <c r="GM180" s="3">
        <f t="shared" si="199"/>
        <v>8562.81</v>
      </c>
      <c r="GN180" s="3">
        <f t="shared" si="200"/>
        <v>0</v>
      </c>
      <c r="GO180" s="3">
        <f t="shared" si="201"/>
        <v>0</v>
      </c>
      <c r="GP180" s="3">
        <f t="shared" si="202"/>
        <v>0</v>
      </c>
      <c r="GR180" s="3">
        <v>1</v>
      </c>
      <c r="GS180" s="3">
        <v>1</v>
      </c>
      <c r="GT180" s="3">
        <v>0</v>
      </c>
      <c r="GU180" s="3" t="s">
        <v>3</v>
      </c>
      <c r="GV180" s="3">
        <f t="shared" si="203"/>
        <v>0</v>
      </c>
      <c r="GW180" s="3">
        <v>1</v>
      </c>
      <c r="GX180" s="3">
        <f t="shared" si="204"/>
        <v>0</v>
      </c>
      <c r="HA180" s="3">
        <v>0</v>
      </c>
      <c r="HB180" s="3">
        <v>0</v>
      </c>
      <c r="HC180" s="3">
        <f t="shared" si="205"/>
        <v>0</v>
      </c>
      <c r="HE180" s="3" t="s">
        <v>38</v>
      </c>
      <c r="HF180" s="3" t="s">
        <v>175</v>
      </c>
      <c r="HM180" s="3" t="s">
        <v>3</v>
      </c>
      <c r="HN180" s="3" t="s">
        <v>3</v>
      </c>
      <c r="HO180" s="3" t="s">
        <v>3</v>
      </c>
      <c r="HP180" s="3" t="s">
        <v>3</v>
      </c>
      <c r="HQ180" s="3" t="s">
        <v>3</v>
      </c>
      <c r="HS180" s="3">
        <v>0</v>
      </c>
      <c r="IK180" s="3">
        <v>0</v>
      </c>
    </row>
    <row r="181" spans="1:255" x14ac:dyDescent="0.25">
      <c r="A181" s="2">
        <v>17</v>
      </c>
      <c r="B181" s="2">
        <v>1</v>
      </c>
      <c r="C181" s="2">
        <f>ROW(SmtRes!A447)</f>
        <v>447</v>
      </c>
      <c r="D181" s="2">
        <f>ROW(EtalonRes!A523)</f>
        <v>523</v>
      </c>
      <c r="E181" s="2" t="s">
        <v>3</v>
      </c>
      <c r="F181" s="2" t="s">
        <v>271</v>
      </c>
      <c r="G181" s="2" t="s">
        <v>272</v>
      </c>
      <c r="H181" s="2" t="s">
        <v>26</v>
      </c>
      <c r="I181" s="2">
        <v>32</v>
      </c>
      <c r="J181" s="2">
        <v>0</v>
      </c>
      <c r="K181" s="2">
        <v>32</v>
      </c>
      <c r="L181" s="2"/>
      <c r="M181" s="2"/>
      <c r="N181" s="2"/>
      <c r="O181" s="2">
        <f t="shared" si="179"/>
        <v>131.47999999999999</v>
      </c>
      <c r="P181" s="2">
        <f t="shared" si="180"/>
        <v>0</v>
      </c>
      <c r="Q181" s="2">
        <f>(ROUND((ROUND((((ET181*1.2))*AV181*I181),2)*BB181),2)+ROUND((ROUND(((AE181-((EU181*1.2)))*AV181*I181),2)*BS181),2))</f>
        <v>0</v>
      </c>
      <c r="R181" s="2">
        <f>(ROUND((ROUND((((EU181*1.2))*AV181*I181),2)*BS181),2)+ROUND((ROUND(((AE181-((EU181*1.2)))*AV181*I181),2)*BS181),2))</f>
        <v>0</v>
      </c>
      <c r="S181" s="2">
        <f t="shared" si="181"/>
        <v>131.47999999999999</v>
      </c>
      <c r="T181" s="2">
        <f t="shared" si="182"/>
        <v>0</v>
      </c>
      <c r="U181" s="2">
        <f t="shared" si="183"/>
        <v>10.4352</v>
      </c>
      <c r="V181" s="2">
        <f t="shared" si="184"/>
        <v>0</v>
      </c>
      <c r="W181" s="2">
        <f t="shared" si="185"/>
        <v>0</v>
      </c>
      <c r="X181" s="2">
        <f>(ROUND((((S181+ROUND((ROUND((((EU181*1.2))*AV181*I181),2)*BS181),2))*AT181)/100),2)+ROUND(((ROUND((ROUND(((AE181-((EU181*1.2)))*AV181*I181),2)*BS181),2)*AT181)/100),2))</f>
        <v>124.91</v>
      </c>
      <c r="Y181" s="2">
        <f>(ROUND((((S181+ROUND((ROUND((((EU181*1.2))*AV181*I181),2)*BS181),2))*AU181)/100),2)+ROUND(((ROUND((ROUND(((AE181-((EU181*1.2)))*AV181*I181),2)*BS181),2)*AU181)/100),2))</f>
        <v>69.680000000000007</v>
      </c>
      <c r="Z181" s="2"/>
      <c r="AA181" s="2">
        <v>-1</v>
      </c>
      <c r="AB181" s="2">
        <f t="shared" si="186"/>
        <v>3.78</v>
      </c>
      <c r="AC181" s="2">
        <f>ROUND(((ES181*1)),6)</f>
        <v>0</v>
      </c>
      <c r="AD181" s="2">
        <f>ROUND(((((ET181*1.2))-((EU181*1.2)))+AE181),6)</f>
        <v>0</v>
      </c>
      <c r="AE181" s="2">
        <f>ROUND(((EU181*1.2)),6)</f>
        <v>0</v>
      </c>
      <c r="AF181" s="2">
        <f>ROUND(((EV181*1.2)),6)</f>
        <v>3.78</v>
      </c>
      <c r="AG181" s="2">
        <f t="shared" si="188"/>
        <v>0</v>
      </c>
      <c r="AH181" s="2">
        <f>((EW181*1.2))</f>
        <v>0.3</v>
      </c>
      <c r="AI181" s="2">
        <f>((EX181*1.2))</f>
        <v>0</v>
      </c>
      <c r="AJ181" s="2">
        <f t="shared" si="190"/>
        <v>0</v>
      </c>
      <c r="AK181" s="2">
        <v>3.15</v>
      </c>
      <c r="AL181" s="2">
        <v>0</v>
      </c>
      <c r="AM181" s="2">
        <v>0</v>
      </c>
      <c r="AN181" s="2">
        <v>0</v>
      </c>
      <c r="AO181" s="2">
        <v>3.15</v>
      </c>
      <c r="AP181" s="2">
        <v>0</v>
      </c>
      <c r="AQ181" s="2">
        <v>0.25</v>
      </c>
      <c r="AR181" s="2">
        <v>0</v>
      </c>
      <c r="AS181" s="2">
        <v>0</v>
      </c>
      <c r="AT181" s="2">
        <v>95</v>
      </c>
      <c r="AU181" s="2">
        <v>53</v>
      </c>
      <c r="AV181" s="2">
        <v>1.087</v>
      </c>
      <c r="AW181" s="2">
        <v>1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0</v>
      </c>
      <c r="BI181" s="2">
        <v>2</v>
      </c>
      <c r="BJ181" s="2" t="s">
        <v>273</v>
      </c>
      <c r="BK181" s="2"/>
      <c r="BL181" s="2"/>
      <c r="BM181" s="2">
        <v>69</v>
      </c>
      <c r="BN181" s="2">
        <v>0</v>
      </c>
      <c r="BO181" s="2" t="s">
        <v>271</v>
      </c>
      <c r="BP181" s="2">
        <v>1</v>
      </c>
      <c r="BQ181" s="2">
        <v>40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95</v>
      </c>
      <c r="CA181" s="2">
        <v>53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1332</v>
      </c>
      <c r="CO181" s="2">
        <v>0</v>
      </c>
      <c r="CP181" s="2">
        <f t="shared" si="191"/>
        <v>131.47999999999999</v>
      </c>
      <c r="CQ181" s="2">
        <f t="shared" si="192"/>
        <v>0</v>
      </c>
      <c r="CR181" s="2">
        <f>(ROUND((ROUND((((ET181*1.2))*AV181*1),2)*BB181),2)+ROUND((ROUND(((AE181-((EU181*1.2)))*AV181*1),2)*BS181),2))</f>
        <v>0</v>
      </c>
      <c r="CS181" s="2">
        <f>(ROUND((ROUND((((EU181*1.2))*AV181*1),2)*BS181),2)+ROUND((ROUND(((AE181-((EU181*1.2)))*AV181*1),2)*BS181),2))</f>
        <v>0</v>
      </c>
      <c r="CT181" s="2">
        <f t="shared" si="193"/>
        <v>4.1100000000000003</v>
      </c>
      <c r="CU181" s="2">
        <f t="shared" si="194"/>
        <v>0</v>
      </c>
      <c r="CV181" s="2">
        <f t="shared" si="195"/>
        <v>0.3261</v>
      </c>
      <c r="CW181" s="2">
        <f t="shared" si="196"/>
        <v>0</v>
      </c>
      <c r="CX181" s="2">
        <f t="shared" si="197"/>
        <v>0</v>
      </c>
      <c r="CY181" s="2">
        <f>(ROUND((((S181+ROUND((ROUND((((EU181*1.2))*AV181*1),2)*BS181),2))*AT181)/100),2)+ROUND(((ROUND((ROUND(((AE181-((EU181*1.2)))*AV181*1),2)*BS181),2)*AT181)/100),2))</f>
        <v>124.91</v>
      </c>
      <c r="CZ181" s="2">
        <f>(ROUND((((S181+ROUND((ROUND((((EU181*1.2))*AV181*1),2)*BS181),2))*AU181)/100),2)+ROUND(((ROUND((ROUND(((AE181-((EU181*1.2)))*AV181*1),2)*BS181),2)*AU181)/100),2))</f>
        <v>69.680000000000007</v>
      </c>
      <c r="DA181" s="2"/>
      <c r="DB181" s="2">
        <v>101</v>
      </c>
      <c r="DC181" s="2" t="s">
        <v>3</v>
      </c>
      <c r="DD181" s="2" t="s">
        <v>66</v>
      </c>
      <c r="DE181" s="2" t="s">
        <v>67</v>
      </c>
      <c r="DF181" s="2" t="s">
        <v>67</v>
      </c>
      <c r="DG181" s="2" t="s">
        <v>67</v>
      </c>
      <c r="DH181" s="2" t="s">
        <v>3</v>
      </c>
      <c r="DI181" s="2" t="s">
        <v>67</v>
      </c>
      <c r="DJ181" s="2" t="s">
        <v>67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1013</v>
      </c>
      <c r="DV181" s="2" t="s">
        <v>26</v>
      </c>
      <c r="DW181" s="2" t="s">
        <v>26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55393701</v>
      </c>
      <c r="EF181" s="2">
        <v>40</v>
      </c>
      <c r="EG181" s="2" t="s">
        <v>30</v>
      </c>
      <c r="EH181" s="2">
        <v>0</v>
      </c>
      <c r="EI181" s="2" t="s">
        <v>3</v>
      </c>
      <c r="EJ181" s="2">
        <v>2</v>
      </c>
      <c r="EK181" s="2">
        <v>69</v>
      </c>
      <c r="EL181" s="2" t="s">
        <v>274</v>
      </c>
      <c r="EM181" s="2" t="s">
        <v>275</v>
      </c>
      <c r="EN181" s="2"/>
      <c r="EO181" s="2" t="s">
        <v>71</v>
      </c>
      <c r="EP181" s="2"/>
      <c r="EQ181" s="2">
        <v>1024</v>
      </c>
      <c r="ER181" s="2">
        <v>3.15</v>
      </c>
      <c r="ES181" s="2">
        <v>0</v>
      </c>
      <c r="ET181" s="2">
        <v>0</v>
      </c>
      <c r="EU181" s="2">
        <v>0</v>
      </c>
      <c r="EV181" s="2">
        <v>3.15</v>
      </c>
      <c r="EW181" s="2">
        <v>0.25</v>
      </c>
      <c r="EX181" s="2">
        <v>0</v>
      </c>
      <c r="EY181" s="2">
        <v>0</v>
      </c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95</v>
      </c>
      <c r="FY181" s="2">
        <v>53</v>
      </c>
      <c r="FZ181" s="2"/>
      <c r="GA181" s="2" t="s">
        <v>3</v>
      </c>
      <c r="GB181" s="2"/>
      <c r="GC181" s="2"/>
      <c r="GD181" s="2">
        <v>1</v>
      </c>
      <c r="GE181" s="2"/>
      <c r="GF181" s="2">
        <v>-940081949</v>
      </c>
      <c r="GG181" s="2">
        <v>2</v>
      </c>
      <c r="GH181" s="2">
        <v>1</v>
      </c>
      <c r="GI181" s="2">
        <v>2</v>
      </c>
      <c r="GJ181" s="2">
        <v>0</v>
      </c>
      <c r="GK181" s="2">
        <v>0</v>
      </c>
      <c r="GL181" s="2">
        <f t="shared" si="198"/>
        <v>0</v>
      </c>
      <c r="GM181" s="2">
        <f t="shared" si="199"/>
        <v>326.07</v>
      </c>
      <c r="GN181" s="2">
        <f t="shared" si="200"/>
        <v>0</v>
      </c>
      <c r="GO181" s="2">
        <f t="shared" si="201"/>
        <v>326.07</v>
      </c>
      <c r="GP181" s="2">
        <f t="shared" si="202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03"/>
        <v>0</v>
      </c>
      <c r="GW181" s="2">
        <v>1</v>
      </c>
      <c r="GX181" s="2">
        <f t="shared" si="204"/>
        <v>0</v>
      </c>
      <c r="GY181" s="2"/>
      <c r="GZ181" s="2"/>
      <c r="HA181" s="2">
        <v>0</v>
      </c>
      <c r="HB181" s="2">
        <v>0</v>
      </c>
      <c r="HC181" s="2">
        <f t="shared" si="205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3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5">
      <c r="A182" s="3">
        <v>17</v>
      </c>
      <c r="B182" s="3">
        <v>1</v>
      </c>
      <c r="C182" s="3">
        <f>ROW(SmtRes!A448)</f>
        <v>448</v>
      </c>
      <c r="D182" s="3">
        <f>ROW(EtalonRes!A524)</f>
        <v>524</v>
      </c>
      <c r="E182" s="3" t="s">
        <v>3</v>
      </c>
      <c r="F182" s="3" t="s">
        <v>271</v>
      </c>
      <c r="G182" s="3" t="s">
        <v>272</v>
      </c>
      <c r="H182" s="3" t="s">
        <v>26</v>
      </c>
      <c r="I182" s="3">
        <v>32</v>
      </c>
      <c r="J182" s="3">
        <v>0</v>
      </c>
      <c r="K182" s="3">
        <v>32</v>
      </c>
      <c r="O182" s="3">
        <f t="shared" si="179"/>
        <v>7408.9</v>
      </c>
      <c r="P182" s="3">
        <f t="shared" si="180"/>
        <v>0</v>
      </c>
      <c r="Q182" s="3">
        <f>(ROUND((ROUND((((ET182*1.2))*AV182*I182),2)*BB182),2)+ROUND((ROUND(((AE182-((EU182*1.2)))*AV182*I182),2)*BS182),2))</f>
        <v>0</v>
      </c>
      <c r="R182" s="3">
        <f>(ROUND((ROUND((((EU182*1.2))*AV182*I182),2)*BS182),2)+ROUND((ROUND(((AE182-((EU182*1.2)))*AV182*I182),2)*BS182),2))</f>
        <v>0</v>
      </c>
      <c r="S182" s="3">
        <f t="shared" si="181"/>
        <v>7408.9</v>
      </c>
      <c r="T182" s="3">
        <f t="shared" si="182"/>
        <v>0</v>
      </c>
      <c r="U182" s="3">
        <f t="shared" si="183"/>
        <v>10.4352</v>
      </c>
      <c r="V182" s="3">
        <f t="shared" si="184"/>
        <v>0</v>
      </c>
      <c r="W182" s="3">
        <f t="shared" si="185"/>
        <v>0</v>
      </c>
      <c r="X182" s="3">
        <f>(ROUND((((S182+ROUND((ROUND((((EU182*1.2))*AV182*I182),2)*BS182),2))*AT182)/100),2)+ROUND(((ROUND((ROUND(((AE182-((EU182*1.2)))*AV182*I182),2)*BS182),2)*AT182)/100),2))</f>
        <v>7038.46</v>
      </c>
      <c r="Y182" s="3">
        <f>(ROUND((((S182+ROUND((ROUND((((EU182*1.2))*AV182*I182),2)*BS182),2))*AU182)/100),2)+ROUND(((ROUND((ROUND(((AE182-((EU182*1.2)))*AV182*I182),2)*BS182),2)*AU182)/100),2))</f>
        <v>3926.72</v>
      </c>
      <c r="AA182" s="3">
        <v>-1</v>
      </c>
      <c r="AB182" s="3">
        <f t="shared" si="186"/>
        <v>3.78</v>
      </c>
      <c r="AC182" s="3">
        <f>ROUND(((ES182*1)),6)</f>
        <v>0</v>
      </c>
      <c r="AD182" s="3">
        <f>ROUND(((((ET182*1.2))-((EU182*1.2)))+AE182),6)</f>
        <v>0</v>
      </c>
      <c r="AE182" s="3">
        <f>ROUND(((EU182*1.2)),6)</f>
        <v>0</v>
      </c>
      <c r="AF182" s="3">
        <f>ROUND(((EV182*1.2)),6)</f>
        <v>3.78</v>
      </c>
      <c r="AG182" s="3">
        <f t="shared" si="188"/>
        <v>0</v>
      </c>
      <c r="AH182" s="3">
        <f>((EW182*1.2))</f>
        <v>0.3</v>
      </c>
      <c r="AI182" s="3">
        <f>((EX182*1.2))</f>
        <v>0</v>
      </c>
      <c r="AJ182" s="3">
        <f t="shared" si="190"/>
        <v>0</v>
      </c>
      <c r="AK182" s="3">
        <v>3.15</v>
      </c>
      <c r="AL182" s="3">
        <v>0</v>
      </c>
      <c r="AM182" s="3">
        <v>0</v>
      </c>
      <c r="AN182" s="3">
        <v>0</v>
      </c>
      <c r="AO182" s="3">
        <v>3.15</v>
      </c>
      <c r="AP182" s="3">
        <v>0</v>
      </c>
      <c r="AQ182" s="3">
        <v>0.25</v>
      </c>
      <c r="AR182" s="3">
        <v>0</v>
      </c>
      <c r="AS182" s="3">
        <v>0</v>
      </c>
      <c r="AT182" s="3">
        <v>95</v>
      </c>
      <c r="AU182" s="3">
        <v>53</v>
      </c>
      <c r="AV182" s="3">
        <v>1.087</v>
      </c>
      <c r="AW182" s="3">
        <v>1</v>
      </c>
      <c r="AZ182" s="3">
        <v>1</v>
      </c>
      <c r="BA182" s="3">
        <v>56.35</v>
      </c>
      <c r="BB182" s="3">
        <v>1</v>
      </c>
      <c r="BC182" s="3">
        <v>1</v>
      </c>
      <c r="BD182" s="3" t="s">
        <v>3</v>
      </c>
      <c r="BE182" s="3" t="s">
        <v>3</v>
      </c>
      <c r="BF182" s="3" t="s">
        <v>3</v>
      </c>
      <c r="BG182" s="3" t="s">
        <v>3</v>
      </c>
      <c r="BH182" s="3">
        <v>0</v>
      </c>
      <c r="BI182" s="3">
        <v>2</v>
      </c>
      <c r="BJ182" s="3" t="s">
        <v>273</v>
      </c>
      <c r="BM182" s="3">
        <v>69</v>
      </c>
      <c r="BN182" s="3">
        <v>0</v>
      </c>
      <c r="BO182" s="3" t="s">
        <v>271</v>
      </c>
      <c r="BP182" s="3">
        <v>1</v>
      </c>
      <c r="BQ182" s="3">
        <v>40</v>
      </c>
      <c r="BR182" s="3">
        <v>0</v>
      </c>
      <c r="BS182" s="3">
        <v>56.35</v>
      </c>
      <c r="BT182" s="3">
        <v>1</v>
      </c>
      <c r="BU182" s="3">
        <v>1</v>
      </c>
      <c r="BV182" s="3">
        <v>1</v>
      </c>
      <c r="BW182" s="3">
        <v>1</v>
      </c>
      <c r="BX182" s="3">
        <v>1</v>
      </c>
      <c r="BY182" s="3" t="s">
        <v>3</v>
      </c>
      <c r="BZ182" s="3">
        <v>95</v>
      </c>
      <c r="CA182" s="3">
        <v>53</v>
      </c>
      <c r="CB182" s="3" t="s">
        <v>3</v>
      </c>
      <c r="CE182" s="3">
        <v>1566</v>
      </c>
      <c r="CF182" s="3">
        <v>0</v>
      </c>
      <c r="CG182" s="3">
        <v>0</v>
      </c>
      <c r="CM182" s="3">
        <v>0</v>
      </c>
      <c r="CN182" s="3" t="s">
        <v>1332</v>
      </c>
      <c r="CO182" s="3">
        <v>0</v>
      </c>
      <c r="CP182" s="3">
        <f t="shared" si="191"/>
        <v>7408.9</v>
      </c>
      <c r="CQ182" s="3">
        <f t="shared" si="192"/>
        <v>0</v>
      </c>
      <c r="CR182" s="3">
        <f>(ROUND((ROUND((((ET182*1.2))*AV182*1),2)*BB182),2)+ROUND((ROUND(((AE182-((EU182*1.2)))*AV182*1),2)*BS182),2))</f>
        <v>0</v>
      </c>
      <c r="CS182" s="3">
        <f>(ROUND((ROUND((((EU182*1.2))*AV182*1),2)*BS182),2)+ROUND((ROUND(((AE182-((EU182*1.2)))*AV182*1),2)*BS182),2))</f>
        <v>0</v>
      </c>
      <c r="CT182" s="3">
        <f t="shared" si="193"/>
        <v>231.6</v>
      </c>
      <c r="CU182" s="3">
        <f t="shared" si="194"/>
        <v>0</v>
      </c>
      <c r="CV182" s="3">
        <f t="shared" si="195"/>
        <v>0.3261</v>
      </c>
      <c r="CW182" s="3">
        <f t="shared" si="196"/>
        <v>0</v>
      </c>
      <c r="CX182" s="3">
        <f t="shared" si="197"/>
        <v>0</v>
      </c>
      <c r="CY182" s="3">
        <f>(ROUND((((S182+ROUND((ROUND((((EU182*1.2))*AV182*1),2)*BS182),2))*AT182)/100),2)+ROUND(((ROUND((ROUND(((AE182-((EU182*1.2)))*AV182*1),2)*BS182),2)*AT182)/100),2))</f>
        <v>7038.46</v>
      </c>
      <c r="CZ182" s="3">
        <f>(ROUND((((S182+ROUND((ROUND((((EU182*1.2))*AV182*1),2)*BS182),2))*AU182)/100),2)+ROUND(((ROUND((ROUND(((AE182-((EU182*1.2)))*AV182*1),2)*BS182),2)*AU182)/100),2))</f>
        <v>3926.72</v>
      </c>
      <c r="DB182" s="3">
        <v>102</v>
      </c>
      <c r="DC182" s="3" t="s">
        <v>3</v>
      </c>
      <c r="DD182" s="3" t="s">
        <v>66</v>
      </c>
      <c r="DE182" s="3" t="s">
        <v>67</v>
      </c>
      <c r="DF182" s="3" t="s">
        <v>67</v>
      </c>
      <c r="DG182" s="3" t="s">
        <v>67</v>
      </c>
      <c r="DH182" s="3" t="s">
        <v>3</v>
      </c>
      <c r="DI182" s="3" t="s">
        <v>67</v>
      </c>
      <c r="DJ182" s="3" t="s">
        <v>67</v>
      </c>
      <c r="DK182" s="3" t="s">
        <v>3</v>
      </c>
      <c r="DL182" s="3" t="s">
        <v>3</v>
      </c>
      <c r="DM182" s="3" t="s">
        <v>3</v>
      </c>
      <c r="DN182" s="3">
        <v>0</v>
      </c>
      <c r="DO182" s="3">
        <v>0</v>
      </c>
      <c r="DP182" s="3">
        <v>1</v>
      </c>
      <c r="DQ182" s="3">
        <v>1</v>
      </c>
      <c r="DU182" s="3">
        <v>1013</v>
      </c>
      <c r="DV182" s="3" t="s">
        <v>26</v>
      </c>
      <c r="DW182" s="3" t="s">
        <v>26</v>
      </c>
      <c r="DX182" s="3">
        <v>1</v>
      </c>
      <c r="DZ182" s="3" t="s">
        <v>3</v>
      </c>
      <c r="EA182" s="3" t="s">
        <v>3</v>
      </c>
      <c r="EB182" s="3" t="s">
        <v>3</v>
      </c>
      <c r="EC182" s="3" t="s">
        <v>3</v>
      </c>
      <c r="EE182" s="3">
        <v>55393701</v>
      </c>
      <c r="EF182" s="3">
        <v>40</v>
      </c>
      <c r="EG182" s="3" t="s">
        <v>30</v>
      </c>
      <c r="EH182" s="3">
        <v>0</v>
      </c>
      <c r="EI182" s="3" t="s">
        <v>3</v>
      </c>
      <c r="EJ182" s="3">
        <v>2</v>
      </c>
      <c r="EK182" s="3">
        <v>69</v>
      </c>
      <c r="EL182" s="3" t="s">
        <v>274</v>
      </c>
      <c r="EM182" s="3" t="s">
        <v>275</v>
      </c>
      <c r="EO182" s="3" t="s">
        <v>71</v>
      </c>
      <c r="EQ182" s="3">
        <v>1024</v>
      </c>
      <c r="ER182" s="3">
        <v>3.15</v>
      </c>
      <c r="ES182" s="3">
        <v>0</v>
      </c>
      <c r="ET182" s="3">
        <v>0</v>
      </c>
      <c r="EU182" s="3">
        <v>0</v>
      </c>
      <c r="EV182" s="3">
        <v>3.15</v>
      </c>
      <c r="EW182" s="3">
        <v>0.25</v>
      </c>
      <c r="EX182" s="3">
        <v>0</v>
      </c>
      <c r="EY182" s="3">
        <v>0</v>
      </c>
      <c r="FQ182" s="3">
        <v>0</v>
      </c>
      <c r="FR182" s="3">
        <v>0</v>
      </c>
      <c r="FS182" s="3">
        <v>0</v>
      </c>
      <c r="FX182" s="3">
        <v>95</v>
      </c>
      <c r="FY182" s="3">
        <v>53</v>
      </c>
      <c r="GA182" s="3" t="s">
        <v>3</v>
      </c>
      <c r="GD182" s="3">
        <v>1</v>
      </c>
      <c r="GF182" s="3">
        <v>-940081949</v>
      </c>
      <c r="GG182" s="3">
        <v>2</v>
      </c>
      <c r="GH182" s="3">
        <v>1</v>
      </c>
      <c r="GI182" s="3">
        <v>2</v>
      </c>
      <c r="GJ182" s="3">
        <v>0</v>
      </c>
      <c r="GK182" s="3">
        <v>0</v>
      </c>
      <c r="GL182" s="3">
        <f t="shared" si="198"/>
        <v>0</v>
      </c>
      <c r="GM182" s="3">
        <f t="shared" si="199"/>
        <v>18374.080000000002</v>
      </c>
      <c r="GN182" s="3">
        <f t="shared" si="200"/>
        <v>0</v>
      </c>
      <c r="GO182" s="3">
        <f t="shared" si="201"/>
        <v>18374.080000000002</v>
      </c>
      <c r="GP182" s="3">
        <f t="shared" si="202"/>
        <v>0</v>
      </c>
      <c r="GR182" s="3">
        <v>0</v>
      </c>
      <c r="GS182" s="3">
        <v>3</v>
      </c>
      <c r="GT182" s="3">
        <v>0</v>
      </c>
      <c r="GU182" s="3" t="s">
        <v>3</v>
      </c>
      <c r="GV182" s="3">
        <f t="shared" si="203"/>
        <v>0</v>
      </c>
      <c r="GW182" s="3">
        <v>1</v>
      </c>
      <c r="GX182" s="3">
        <f t="shared" si="204"/>
        <v>0</v>
      </c>
      <c r="HA182" s="3">
        <v>0</v>
      </c>
      <c r="HB182" s="3">
        <v>0</v>
      </c>
      <c r="HC182" s="3">
        <f t="shared" si="205"/>
        <v>0</v>
      </c>
      <c r="HE182" s="3" t="s">
        <v>3</v>
      </c>
      <c r="HF182" s="3" t="s">
        <v>3</v>
      </c>
      <c r="HM182" s="3" t="s">
        <v>3</v>
      </c>
      <c r="HN182" s="3" t="s">
        <v>3</v>
      </c>
      <c r="HO182" s="3" t="s">
        <v>3</v>
      </c>
      <c r="HP182" s="3" t="s">
        <v>3</v>
      </c>
      <c r="HQ182" s="3" t="s">
        <v>3</v>
      </c>
      <c r="HS182" s="3">
        <v>0</v>
      </c>
      <c r="IK182" s="3">
        <v>0</v>
      </c>
    </row>
    <row r="183" spans="1:255" x14ac:dyDescent="0.25">
      <c r="A183" s="2">
        <v>17</v>
      </c>
      <c r="B183" s="2">
        <v>1</v>
      </c>
      <c r="C183" s="2"/>
      <c r="D183" s="2"/>
      <c r="E183" s="2" t="s">
        <v>276</v>
      </c>
      <c r="F183" s="2" t="s">
        <v>277</v>
      </c>
      <c r="G183" s="2" t="s">
        <v>278</v>
      </c>
      <c r="H183" s="2" t="s">
        <v>279</v>
      </c>
      <c r="I183" s="2">
        <v>32</v>
      </c>
      <c r="J183" s="2">
        <v>0</v>
      </c>
      <c r="K183" s="2">
        <v>32</v>
      </c>
      <c r="L183" s="2"/>
      <c r="M183" s="2"/>
      <c r="N183" s="2"/>
      <c r="O183" s="2">
        <f t="shared" si="179"/>
        <v>177.92</v>
      </c>
      <c r="P183" s="2">
        <f t="shared" si="180"/>
        <v>177.92</v>
      </c>
      <c r="Q183" s="2">
        <f>(ROUND((ROUND(((ET183)*AV183*I183),2)*BB183),2)+ROUND((ROUND(((AE183-(EU183))*AV183*I183),2)*BS183),2))</f>
        <v>0</v>
      </c>
      <c r="R183" s="2">
        <f>(ROUND((ROUND(((EU183)*AV183*I183),2)*BS183),2)+ROUND((ROUND(((AE183-(EU183))*AV183*I183),2)*BS183),2))</f>
        <v>0</v>
      </c>
      <c r="S183" s="2">
        <f t="shared" si="181"/>
        <v>0</v>
      </c>
      <c r="T183" s="2">
        <f t="shared" si="182"/>
        <v>0</v>
      </c>
      <c r="U183" s="2">
        <f t="shared" si="183"/>
        <v>0</v>
      </c>
      <c r="V183" s="2">
        <f t="shared" si="184"/>
        <v>0</v>
      </c>
      <c r="W183" s="2">
        <f t="shared" si="185"/>
        <v>0</v>
      </c>
      <c r="X183" s="2">
        <f>(ROUND((((S183+ROUND((ROUND(((EU183)*AV183*I183),2)*BS183),2))*AT183)/100),2)+ROUND(((ROUND((ROUND(((AE183-(EU183))*AV183*I183),2)*BS183),2)*AT183)/100),2))</f>
        <v>0</v>
      </c>
      <c r="Y183" s="2">
        <f>(ROUND((((S183+ROUND((ROUND(((EU183)*AV183*I183),2)*BS183),2))*AU183)/100),2)+ROUND(((ROUND((ROUND(((AE183-(EU183))*AV183*I183),2)*BS183),2)*AU183)/100),2))</f>
        <v>0</v>
      </c>
      <c r="Z183" s="2"/>
      <c r="AA183" s="2">
        <v>55929113</v>
      </c>
      <c r="AB183" s="2">
        <f t="shared" si="186"/>
        <v>5.56</v>
      </c>
      <c r="AC183" s="2">
        <f>ROUND((ES183),6)</f>
        <v>5.56</v>
      </c>
      <c r="AD183" s="2">
        <f>ROUND((((ET183)-(EU183))+AE183),6)</f>
        <v>0</v>
      </c>
      <c r="AE183" s="2">
        <f>ROUND((EU183),6)</f>
        <v>0</v>
      </c>
      <c r="AF183" s="2">
        <f>ROUND((EV183),6)</f>
        <v>0</v>
      </c>
      <c r="AG183" s="2">
        <f t="shared" si="188"/>
        <v>0</v>
      </c>
      <c r="AH183" s="2">
        <f>(EW183)</f>
        <v>0</v>
      </c>
      <c r="AI183" s="2">
        <f>(EX183)</f>
        <v>0</v>
      </c>
      <c r="AJ183" s="2">
        <f t="shared" si="190"/>
        <v>0</v>
      </c>
      <c r="AK183" s="2">
        <v>5.56</v>
      </c>
      <c r="AL183" s="2">
        <v>5.56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1</v>
      </c>
      <c r="AW183" s="2">
        <v>1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3</v>
      </c>
      <c r="BI183" s="2">
        <v>2</v>
      </c>
      <c r="BJ183" s="2" t="s">
        <v>280</v>
      </c>
      <c r="BK183" s="2"/>
      <c r="BL183" s="2"/>
      <c r="BM183" s="2">
        <v>1618</v>
      </c>
      <c r="BN183" s="2">
        <v>0</v>
      </c>
      <c r="BO183" s="2" t="s">
        <v>3</v>
      </c>
      <c r="BP183" s="2">
        <v>0</v>
      </c>
      <c r="BQ183" s="2">
        <v>201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0</v>
      </c>
      <c r="CA183" s="2">
        <v>0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3</v>
      </c>
      <c r="CO183" s="2">
        <v>0</v>
      </c>
      <c r="CP183" s="2">
        <f t="shared" si="191"/>
        <v>177.92</v>
      </c>
      <c r="CQ183" s="2">
        <f t="shared" si="192"/>
        <v>5.56</v>
      </c>
      <c r="CR183" s="2">
        <f>(ROUND((ROUND(((ET183)*AV183*1),2)*BB183),2)+ROUND((ROUND(((AE183-(EU183))*AV183*1),2)*BS183),2))</f>
        <v>0</v>
      </c>
      <c r="CS183" s="2">
        <f>(ROUND((ROUND(((EU183)*AV183*1),2)*BS183),2)+ROUND((ROUND(((AE183-(EU183))*AV183*1),2)*BS183),2))</f>
        <v>0</v>
      </c>
      <c r="CT183" s="2">
        <f t="shared" si="193"/>
        <v>0</v>
      </c>
      <c r="CU183" s="2">
        <f t="shared" si="194"/>
        <v>0</v>
      </c>
      <c r="CV183" s="2">
        <f t="shared" si="195"/>
        <v>0</v>
      </c>
      <c r="CW183" s="2">
        <f t="shared" si="196"/>
        <v>0</v>
      </c>
      <c r="CX183" s="2">
        <f t="shared" si="197"/>
        <v>0</v>
      </c>
      <c r="CY183" s="2">
        <f>(ROUND((((S183+ROUND((ROUND(((EU183)*AV183*1),2)*BS183),2))*AT183)/100),2)+ROUND(((ROUND((ROUND(((AE183-(EU183))*AV183*1),2)*BS183),2)*AT183)/100),2))</f>
        <v>0</v>
      </c>
      <c r="CZ183" s="2">
        <f>(ROUND((((S183+ROUND((ROUND(((EU183)*AV183*1),2)*BS183),2))*AU183)/100),2)+ROUND(((ROUND((ROUND(((AE183-(EU183))*AV183*1),2)*BS183),2)*AU183)/100),2))</f>
        <v>0</v>
      </c>
      <c r="DA183" s="2"/>
      <c r="DB183" s="2"/>
      <c r="DC183" s="2" t="s">
        <v>3</v>
      </c>
      <c r="DD183" s="2" t="s">
        <v>3</v>
      </c>
      <c r="DE183" s="2" t="s">
        <v>3</v>
      </c>
      <c r="DF183" s="2" t="s">
        <v>3</v>
      </c>
      <c r="DG183" s="2" t="s">
        <v>3</v>
      </c>
      <c r="DH183" s="2" t="s">
        <v>3</v>
      </c>
      <c r="DI183" s="2" t="s">
        <v>3</v>
      </c>
      <c r="DJ183" s="2" t="s">
        <v>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1010</v>
      </c>
      <c r="DV183" s="2" t="s">
        <v>279</v>
      </c>
      <c r="DW183" s="2" t="s">
        <v>279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55393729</v>
      </c>
      <c r="EF183" s="2">
        <v>201</v>
      </c>
      <c r="EG183" s="2" t="s">
        <v>281</v>
      </c>
      <c r="EH183" s="2">
        <v>0</v>
      </c>
      <c r="EI183" s="2" t="s">
        <v>3</v>
      </c>
      <c r="EJ183" s="2">
        <v>2</v>
      </c>
      <c r="EK183" s="2">
        <v>1618</v>
      </c>
      <c r="EL183" s="2" t="s">
        <v>282</v>
      </c>
      <c r="EM183" s="2" t="s">
        <v>283</v>
      </c>
      <c r="EN183" s="2"/>
      <c r="EO183" s="2" t="s">
        <v>3</v>
      </c>
      <c r="EP183" s="2"/>
      <c r="EQ183" s="2">
        <v>0</v>
      </c>
      <c r="ER183" s="2">
        <v>5.56</v>
      </c>
      <c r="ES183" s="2">
        <v>5.56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0</v>
      </c>
      <c r="FY183" s="2">
        <v>0</v>
      </c>
      <c r="FZ183" s="2"/>
      <c r="GA183" s="2" t="s">
        <v>3</v>
      </c>
      <c r="GB183" s="2"/>
      <c r="GC183" s="2"/>
      <c r="GD183" s="2">
        <v>1</v>
      </c>
      <c r="GE183" s="2"/>
      <c r="GF183" s="2">
        <v>1739359969</v>
      </c>
      <c r="GG183" s="2">
        <v>2</v>
      </c>
      <c r="GH183" s="2">
        <v>1</v>
      </c>
      <c r="GI183" s="2">
        <v>-2</v>
      </c>
      <c r="GJ183" s="2">
        <v>0</v>
      </c>
      <c r="GK183" s="2">
        <v>0</v>
      </c>
      <c r="GL183" s="2">
        <f t="shared" si="198"/>
        <v>0</v>
      </c>
      <c r="GM183" s="2">
        <f t="shared" si="199"/>
        <v>177.92</v>
      </c>
      <c r="GN183" s="2">
        <f t="shared" si="200"/>
        <v>0</v>
      </c>
      <c r="GO183" s="2">
        <f t="shared" si="201"/>
        <v>177.92</v>
      </c>
      <c r="GP183" s="2">
        <f t="shared" si="202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203"/>
        <v>0</v>
      </c>
      <c r="GW183" s="2">
        <v>1</v>
      </c>
      <c r="GX183" s="2">
        <f t="shared" si="204"/>
        <v>0</v>
      </c>
      <c r="GY183" s="2"/>
      <c r="GZ183" s="2"/>
      <c r="HA183" s="2">
        <v>0</v>
      </c>
      <c r="HB183" s="2">
        <v>0</v>
      </c>
      <c r="HC183" s="2">
        <f t="shared" si="205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5">
      <c r="A184" s="3">
        <v>17</v>
      </c>
      <c r="B184" s="3">
        <v>1</v>
      </c>
      <c r="E184" s="3" t="s">
        <v>276</v>
      </c>
      <c r="F184" s="3" t="s">
        <v>277</v>
      </c>
      <c r="G184" s="3" t="s">
        <v>278</v>
      </c>
      <c r="H184" s="3" t="s">
        <v>279</v>
      </c>
      <c r="I184" s="3">
        <v>32</v>
      </c>
      <c r="J184" s="3">
        <v>0</v>
      </c>
      <c r="K184" s="3">
        <v>32</v>
      </c>
      <c r="O184" s="3">
        <f t="shared" si="179"/>
        <v>1969.57</v>
      </c>
      <c r="P184" s="3">
        <f t="shared" si="180"/>
        <v>1969.57</v>
      </c>
      <c r="Q184" s="3">
        <f>(ROUND((ROUND(((ET184)*AV184*I184),2)*BB184),2)+ROUND((ROUND(((AE184-(EU184))*AV184*I184),2)*BS184),2))</f>
        <v>0</v>
      </c>
      <c r="R184" s="3">
        <f>(ROUND((ROUND(((EU184)*AV184*I184),2)*BS184),2)+ROUND((ROUND(((AE184-(EU184))*AV184*I184),2)*BS184),2))</f>
        <v>0</v>
      </c>
      <c r="S184" s="3">
        <f t="shared" si="181"/>
        <v>0</v>
      </c>
      <c r="T184" s="3">
        <f t="shared" si="182"/>
        <v>0</v>
      </c>
      <c r="U184" s="3">
        <f t="shared" si="183"/>
        <v>0</v>
      </c>
      <c r="V184" s="3">
        <f t="shared" si="184"/>
        <v>0</v>
      </c>
      <c r="W184" s="3">
        <f t="shared" si="185"/>
        <v>0</v>
      </c>
      <c r="X184" s="3">
        <f>(ROUND((((S184+ROUND((ROUND(((EU184)*AV184*I184),2)*BS184),2))*AT184)/100),2)+ROUND(((ROUND((ROUND(((AE184-(EU184))*AV184*I184),2)*BS184),2)*AT184)/100),2))</f>
        <v>0</v>
      </c>
      <c r="Y184" s="3">
        <f>(ROUND((((S184+ROUND((ROUND(((EU184)*AV184*I184),2)*BS184),2))*AU184)/100),2)+ROUND(((ROUND((ROUND(((AE184-(EU184))*AV184*I184),2)*BS184),2)*AU184)/100),2))</f>
        <v>0</v>
      </c>
      <c r="AA184" s="3">
        <v>55929115</v>
      </c>
      <c r="AB184" s="3">
        <f t="shared" si="186"/>
        <v>5.56</v>
      </c>
      <c r="AC184" s="3">
        <f>ROUND((ES184),6)</f>
        <v>5.56</v>
      </c>
      <c r="AD184" s="3">
        <f>ROUND((((ET184)-(EU184))+AE184),6)</f>
        <v>0</v>
      </c>
      <c r="AE184" s="3">
        <f>ROUND((EU184),6)</f>
        <v>0</v>
      </c>
      <c r="AF184" s="3">
        <f>ROUND((EV184),6)</f>
        <v>0</v>
      </c>
      <c r="AG184" s="3">
        <f t="shared" si="188"/>
        <v>0</v>
      </c>
      <c r="AH184" s="3">
        <f>(EW184)</f>
        <v>0</v>
      </c>
      <c r="AI184" s="3">
        <f>(EX184)</f>
        <v>0</v>
      </c>
      <c r="AJ184" s="3">
        <f t="shared" si="190"/>
        <v>0</v>
      </c>
      <c r="AK184" s="3">
        <v>5.56</v>
      </c>
      <c r="AL184" s="3">
        <v>5.56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1</v>
      </c>
      <c r="AW184" s="3">
        <v>1</v>
      </c>
      <c r="AZ184" s="3">
        <v>1</v>
      </c>
      <c r="BA184" s="3">
        <v>1</v>
      </c>
      <c r="BB184" s="3">
        <v>1</v>
      </c>
      <c r="BC184" s="3">
        <v>11.07</v>
      </c>
      <c r="BD184" s="3" t="s">
        <v>3</v>
      </c>
      <c r="BE184" s="3" t="s">
        <v>3</v>
      </c>
      <c r="BF184" s="3" t="s">
        <v>3</v>
      </c>
      <c r="BG184" s="3" t="s">
        <v>3</v>
      </c>
      <c r="BH184" s="3">
        <v>3</v>
      </c>
      <c r="BI184" s="3">
        <v>2</v>
      </c>
      <c r="BJ184" s="3" t="s">
        <v>280</v>
      </c>
      <c r="BM184" s="3">
        <v>1618</v>
      </c>
      <c r="BN184" s="3">
        <v>0</v>
      </c>
      <c r="BO184" s="3" t="s">
        <v>277</v>
      </c>
      <c r="BP184" s="3">
        <v>1</v>
      </c>
      <c r="BQ184" s="3">
        <v>201</v>
      </c>
      <c r="BR184" s="3">
        <v>0</v>
      </c>
      <c r="BS184" s="3">
        <v>1</v>
      </c>
      <c r="BT184" s="3">
        <v>1</v>
      </c>
      <c r="BU184" s="3">
        <v>1</v>
      </c>
      <c r="BV184" s="3">
        <v>1</v>
      </c>
      <c r="BW184" s="3">
        <v>1</v>
      </c>
      <c r="BX184" s="3">
        <v>1</v>
      </c>
      <c r="BY184" s="3" t="s">
        <v>3</v>
      </c>
      <c r="BZ184" s="3">
        <v>0</v>
      </c>
      <c r="CA184" s="3">
        <v>0</v>
      </c>
      <c r="CB184" s="3" t="s">
        <v>3</v>
      </c>
      <c r="CE184" s="3">
        <v>1566</v>
      </c>
      <c r="CF184" s="3">
        <v>0</v>
      </c>
      <c r="CG184" s="3">
        <v>0</v>
      </c>
      <c r="CM184" s="3">
        <v>0</v>
      </c>
      <c r="CN184" s="3" t="s">
        <v>3</v>
      </c>
      <c r="CO184" s="3">
        <v>0</v>
      </c>
      <c r="CP184" s="3">
        <f t="shared" si="191"/>
        <v>1969.57</v>
      </c>
      <c r="CQ184" s="3">
        <f t="shared" si="192"/>
        <v>61.55</v>
      </c>
      <c r="CR184" s="3">
        <f>(ROUND((ROUND(((ET184)*AV184*1),2)*BB184),2)+ROUND((ROUND(((AE184-(EU184))*AV184*1),2)*BS184),2))</f>
        <v>0</v>
      </c>
      <c r="CS184" s="3">
        <f>(ROUND((ROUND(((EU184)*AV184*1),2)*BS184),2)+ROUND((ROUND(((AE184-(EU184))*AV184*1),2)*BS184),2))</f>
        <v>0</v>
      </c>
      <c r="CT184" s="3">
        <f t="shared" si="193"/>
        <v>0</v>
      </c>
      <c r="CU184" s="3">
        <f t="shared" si="194"/>
        <v>0</v>
      </c>
      <c r="CV184" s="3">
        <f t="shared" si="195"/>
        <v>0</v>
      </c>
      <c r="CW184" s="3">
        <f t="shared" si="196"/>
        <v>0</v>
      </c>
      <c r="CX184" s="3">
        <f t="shared" si="197"/>
        <v>0</v>
      </c>
      <c r="CY184" s="3">
        <f>(ROUND((((S184+ROUND((ROUND(((EU184)*AV184*1),2)*BS184),2))*AT184)/100),2)+ROUND(((ROUND((ROUND(((AE184-(EU184))*AV184*1),2)*BS184),2)*AT184)/100),2))</f>
        <v>0</v>
      </c>
      <c r="CZ184" s="3">
        <f>(ROUND((((S184+ROUND((ROUND(((EU184)*AV184*1),2)*BS184),2))*AU184)/100),2)+ROUND(((ROUND((ROUND(((AE184-(EU184))*AV184*1),2)*BS184),2)*AU184)/100),2))</f>
        <v>0</v>
      </c>
      <c r="DC184" s="3" t="s">
        <v>3</v>
      </c>
      <c r="DD184" s="3" t="s">
        <v>3</v>
      </c>
      <c r="DE184" s="3" t="s">
        <v>3</v>
      </c>
      <c r="DF184" s="3" t="s">
        <v>3</v>
      </c>
      <c r="DG184" s="3" t="s">
        <v>3</v>
      </c>
      <c r="DH184" s="3" t="s">
        <v>3</v>
      </c>
      <c r="DI184" s="3" t="s">
        <v>3</v>
      </c>
      <c r="DJ184" s="3" t="s">
        <v>3</v>
      </c>
      <c r="DK184" s="3" t="s">
        <v>3</v>
      </c>
      <c r="DL184" s="3" t="s">
        <v>3</v>
      </c>
      <c r="DM184" s="3" t="s">
        <v>3</v>
      </c>
      <c r="DN184" s="3">
        <v>0</v>
      </c>
      <c r="DO184" s="3">
        <v>0</v>
      </c>
      <c r="DP184" s="3">
        <v>1</v>
      </c>
      <c r="DQ184" s="3">
        <v>1</v>
      </c>
      <c r="DU184" s="3">
        <v>1010</v>
      </c>
      <c r="DV184" s="3" t="s">
        <v>279</v>
      </c>
      <c r="DW184" s="3" t="s">
        <v>279</v>
      </c>
      <c r="DX184" s="3">
        <v>1</v>
      </c>
      <c r="DZ184" s="3" t="s">
        <v>3</v>
      </c>
      <c r="EA184" s="3" t="s">
        <v>3</v>
      </c>
      <c r="EB184" s="3" t="s">
        <v>3</v>
      </c>
      <c r="EC184" s="3" t="s">
        <v>3</v>
      </c>
      <c r="EE184" s="3">
        <v>55393729</v>
      </c>
      <c r="EF184" s="3">
        <v>201</v>
      </c>
      <c r="EG184" s="3" t="s">
        <v>281</v>
      </c>
      <c r="EH184" s="3">
        <v>0</v>
      </c>
      <c r="EI184" s="3" t="s">
        <v>3</v>
      </c>
      <c r="EJ184" s="3">
        <v>2</v>
      </c>
      <c r="EK184" s="3">
        <v>1618</v>
      </c>
      <c r="EL184" s="3" t="s">
        <v>282</v>
      </c>
      <c r="EM184" s="3" t="s">
        <v>283</v>
      </c>
      <c r="EO184" s="3" t="s">
        <v>3</v>
      </c>
      <c r="EQ184" s="3">
        <v>0</v>
      </c>
      <c r="ER184" s="3">
        <v>5.56</v>
      </c>
      <c r="ES184" s="3">
        <v>5.56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FQ184" s="3">
        <v>0</v>
      </c>
      <c r="FR184" s="3">
        <v>0</v>
      </c>
      <c r="FS184" s="3">
        <v>0</v>
      </c>
      <c r="FX184" s="3">
        <v>0</v>
      </c>
      <c r="FY184" s="3">
        <v>0</v>
      </c>
      <c r="GA184" s="3" t="s">
        <v>3</v>
      </c>
      <c r="GD184" s="3">
        <v>1</v>
      </c>
      <c r="GF184" s="3">
        <v>1739359969</v>
      </c>
      <c r="GG184" s="3">
        <v>2</v>
      </c>
      <c r="GH184" s="3">
        <v>1</v>
      </c>
      <c r="GI184" s="3">
        <v>2</v>
      </c>
      <c r="GJ184" s="3">
        <v>0</v>
      </c>
      <c r="GK184" s="3">
        <v>0</v>
      </c>
      <c r="GL184" s="3">
        <f t="shared" si="198"/>
        <v>0</v>
      </c>
      <c r="GM184" s="3">
        <f t="shared" si="199"/>
        <v>1969.57</v>
      </c>
      <c r="GN184" s="3">
        <f t="shared" si="200"/>
        <v>0</v>
      </c>
      <c r="GO184" s="3">
        <f t="shared" si="201"/>
        <v>1969.57</v>
      </c>
      <c r="GP184" s="3">
        <f t="shared" si="202"/>
        <v>0</v>
      </c>
      <c r="GR184" s="3">
        <v>0</v>
      </c>
      <c r="GS184" s="3">
        <v>3</v>
      </c>
      <c r="GT184" s="3">
        <v>0</v>
      </c>
      <c r="GU184" s="3" t="s">
        <v>3</v>
      </c>
      <c r="GV184" s="3">
        <f t="shared" si="203"/>
        <v>0</v>
      </c>
      <c r="GW184" s="3">
        <v>1</v>
      </c>
      <c r="GX184" s="3">
        <f t="shared" si="204"/>
        <v>0</v>
      </c>
      <c r="HA184" s="3">
        <v>0</v>
      </c>
      <c r="HB184" s="3">
        <v>0</v>
      </c>
      <c r="HC184" s="3">
        <f t="shared" si="205"/>
        <v>0</v>
      </c>
      <c r="HE184" s="3" t="s">
        <v>3</v>
      </c>
      <c r="HF184" s="3" t="s">
        <v>3</v>
      </c>
      <c r="HM184" s="3" t="s">
        <v>3</v>
      </c>
      <c r="HN184" s="3" t="s">
        <v>3</v>
      </c>
      <c r="HO184" s="3" t="s">
        <v>3</v>
      </c>
      <c r="HP184" s="3" t="s">
        <v>3</v>
      </c>
      <c r="HQ184" s="3" t="s">
        <v>3</v>
      </c>
      <c r="HS184" s="3">
        <v>0</v>
      </c>
      <c r="IK184" s="3">
        <v>0</v>
      </c>
    </row>
    <row r="185" spans="1:255" x14ac:dyDescent="0.25">
      <c r="A185" s="2">
        <v>17</v>
      </c>
      <c r="B185" s="2">
        <v>1</v>
      </c>
      <c r="C185" s="2">
        <f>ROW(SmtRes!A450)</f>
        <v>450</v>
      </c>
      <c r="D185" s="2">
        <f>ROW(EtalonRes!A526)</f>
        <v>526</v>
      </c>
      <c r="E185" s="2" t="s">
        <v>284</v>
      </c>
      <c r="F185" s="2" t="s">
        <v>210</v>
      </c>
      <c r="G185" s="2" t="s">
        <v>211</v>
      </c>
      <c r="H185" s="2" t="s">
        <v>212</v>
      </c>
      <c r="I185" s="2">
        <f>ROUND(64/100,9)</f>
        <v>0.64</v>
      </c>
      <c r="J185" s="2">
        <v>0</v>
      </c>
      <c r="K185" s="2">
        <f>ROUND(64/100,9)</f>
        <v>0.64</v>
      </c>
      <c r="L185" s="2"/>
      <c r="M185" s="2"/>
      <c r="N185" s="2"/>
      <c r="O185" s="2">
        <f t="shared" si="179"/>
        <v>31.46</v>
      </c>
      <c r="P185" s="2">
        <f t="shared" si="180"/>
        <v>0</v>
      </c>
      <c r="Q185" s="2">
        <f>(ROUND((ROUND((((ET185*1.2))*AV185*I185),2)*BB185),2)+ROUND((ROUND(((AE185-((EU185*1.2)))*AV185*I185),2)*BS185),2))</f>
        <v>0</v>
      </c>
      <c r="R185" s="2">
        <f>(ROUND((ROUND((((EU185*1.2))*AV185*I185),2)*BS185),2)+ROUND((ROUND(((AE185-((EU185*1.2)))*AV185*I185),2)*BS185),2))</f>
        <v>0</v>
      </c>
      <c r="S185" s="2">
        <f t="shared" si="181"/>
        <v>31.46</v>
      </c>
      <c r="T185" s="2">
        <f t="shared" si="182"/>
        <v>0</v>
      </c>
      <c r="U185" s="2">
        <f t="shared" si="183"/>
        <v>2.4926975999999996</v>
      </c>
      <c r="V185" s="2">
        <f t="shared" si="184"/>
        <v>0</v>
      </c>
      <c r="W185" s="2">
        <f t="shared" si="185"/>
        <v>0</v>
      </c>
      <c r="X185" s="2">
        <f>(ROUND((((S185+ROUND((ROUND((((EU185*1.2))*AV185*I185),2)*BS185),2))*AT185)/100),2)+ROUND(((ROUND((ROUND(((AE185-((EU185*1.2)))*AV185*I185),2)*BS185),2)*AT185)/100),2))</f>
        <v>28.31</v>
      </c>
      <c r="Y185" s="2">
        <f>(ROUND((((S185+ROUND((ROUND((((EU185*1.2))*AV185*I185),2)*BS185),2))*AU185)/100),2)+ROUND(((ROUND((ROUND(((AE185-((EU185*1.2)))*AV185*I185),2)*BS185),2)*AU185)/100),2))</f>
        <v>14.47</v>
      </c>
      <c r="Z185" s="2"/>
      <c r="AA185" s="2">
        <v>55929113</v>
      </c>
      <c r="AB185" s="2">
        <f t="shared" si="186"/>
        <v>46.944000000000003</v>
      </c>
      <c r="AC185" s="2">
        <f>ROUND(((ES185*1)),6)</f>
        <v>0</v>
      </c>
      <c r="AD185" s="2">
        <f>ROUND(((((ET185*1.2))-((EU185*1.2)))+AE185),6)</f>
        <v>0</v>
      </c>
      <c r="AE185" s="2">
        <f>ROUND(((EU185*1.2)),6)</f>
        <v>0</v>
      </c>
      <c r="AF185" s="2">
        <f>ROUND(((EV185*1.2)),6)</f>
        <v>46.944000000000003</v>
      </c>
      <c r="AG185" s="2">
        <f t="shared" si="188"/>
        <v>0</v>
      </c>
      <c r="AH185" s="2">
        <f>((EW185*1.2))</f>
        <v>3.7199999999999998</v>
      </c>
      <c r="AI185" s="2">
        <f>((EX185*1.2))</f>
        <v>0</v>
      </c>
      <c r="AJ185" s="2">
        <f t="shared" si="190"/>
        <v>0</v>
      </c>
      <c r="AK185" s="2">
        <v>39.119999999999997</v>
      </c>
      <c r="AL185" s="2">
        <v>0</v>
      </c>
      <c r="AM185" s="2">
        <v>0</v>
      </c>
      <c r="AN185" s="2">
        <v>0</v>
      </c>
      <c r="AO185" s="2">
        <v>39.119999999999997</v>
      </c>
      <c r="AP185" s="2">
        <v>0</v>
      </c>
      <c r="AQ185" s="2">
        <v>3.1</v>
      </c>
      <c r="AR185" s="2">
        <v>0</v>
      </c>
      <c r="AS185" s="2">
        <v>0</v>
      </c>
      <c r="AT185" s="2">
        <v>90</v>
      </c>
      <c r="AU185" s="2">
        <v>46</v>
      </c>
      <c r="AV185" s="2">
        <v>1.0469999999999999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0</v>
      </c>
      <c r="BI185" s="2">
        <v>2</v>
      </c>
      <c r="BJ185" s="2" t="s">
        <v>213</v>
      </c>
      <c r="BK185" s="2"/>
      <c r="BL185" s="2"/>
      <c r="BM185" s="2">
        <v>68</v>
      </c>
      <c r="BN185" s="2">
        <v>0</v>
      </c>
      <c r="BO185" s="2" t="s">
        <v>210</v>
      </c>
      <c r="BP185" s="2">
        <v>1</v>
      </c>
      <c r="BQ185" s="2">
        <v>40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90</v>
      </c>
      <c r="CA185" s="2">
        <v>46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1332</v>
      </c>
      <c r="CO185" s="2">
        <v>0</v>
      </c>
      <c r="CP185" s="2">
        <f t="shared" si="191"/>
        <v>31.46</v>
      </c>
      <c r="CQ185" s="2">
        <f t="shared" si="192"/>
        <v>0</v>
      </c>
      <c r="CR185" s="2">
        <f>(ROUND((ROUND((((ET185*1.2))*AV185*1),2)*BB185),2)+ROUND((ROUND(((AE185-((EU185*1.2)))*AV185*1),2)*BS185),2))</f>
        <v>0</v>
      </c>
      <c r="CS185" s="2">
        <f>(ROUND((ROUND((((EU185*1.2))*AV185*1),2)*BS185),2)+ROUND((ROUND(((AE185-((EU185*1.2)))*AV185*1),2)*BS185),2))</f>
        <v>0</v>
      </c>
      <c r="CT185" s="2">
        <f t="shared" si="193"/>
        <v>49.15</v>
      </c>
      <c r="CU185" s="2">
        <f t="shared" si="194"/>
        <v>0</v>
      </c>
      <c r="CV185" s="2">
        <f t="shared" si="195"/>
        <v>3.8948399999999994</v>
      </c>
      <c r="CW185" s="2">
        <f t="shared" si="196"/>
        <v>0</v>
      </c>
      <c r="CX185" s="2">
        <f t="shared" si="197"/>
        <v>0</v>
      </c>
      <c r="CY185" s="2">
        <f>(ROUND((((S185+ROUND((ROUND((((EU185*1.2))*AV185*1),2)*BS185),2))*AT185)/100),2)+ROUND(((ROUND((ROUND(((AE185-((EU185*1.2)))*AV185*1),2)*BS185),2)*AT185)/100),2))</f>
        <v>28.31</v>
      </c>
      <c r="CZ185" s="2">
        <f>(ROUND((((S185+ROUND((ROUND((((EU185*1.2))*AV185*1),2)*BS185),2))*AU185)/100),2)+ROUND(((ROUND((ROUND(((AE185-((EU185*1.2)))*AV185*1),2)*BS185),2)*AU185)/100),2))</f>
        <v>14.47</v>
      </c>
      <c r="DA185" s="2"/>
      <c r="DB185" s="2">
        <v>103</v>
      </c>
      <c r="DC185" s="2" t="s">
        <v>3</v>
      </c>
      <c r="DD185" s="2" t="s">
        <v>66</v>
      </c>
      <c r="DE185" s="2" t="s">
        <v>67</v>
      </c>
      <c r="DF185" s="2" t="s">
        <v>67</v>
      </c>
      <c r="DG185" s="2" t="s">
        <v>67</v>
      </c>
      <c r="DH185" s="2" t="s">
        <v>3</v>
      </c>
      <c r="DI185" s="2" t="s">
        <v>67</v>
      </c>
      <c r="DJ185" s="2" t="s">
        <v>67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1013</v>
      </c>
      <c r="DV185" s="2" t="s">
        <v>212</v>
      </c>
      <c r="DW185" s="2" t="s">
        <v>212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55393700</v>
      </c>
      <c r="EF185" s="2">
        <v>40</v>
      </c>
      <c r="EG185" s="2" t="s">
        <v>30</v>
      </c>
      <c r="EH185" s="2">
        <v>0</v>
      </c>
      <c r="EI185" s="2" t="s">
        <v>3</v>
      </c>
      <c r="EJ185" s="2">
        <v>2</v>
      </c>
      <c r="EK185" s="2">
        <v>68</v>
      </c>
      <c r="EL185" s="2" t="s">
        <v>31</v>
      </c>
      <c r="EM185" s="2" t="s">
        <v>32</v>
      </c>
      <c r="EN185" s="2"/>
      <c r="EO185" s="2" t="s">
        <v>71</v>
      </c>
      <c r="EP185" s="2"/>
      <c r="EQ185" s="2">
        <v>0</v>
      </c>
      <c r="ER185" s="2">
        <v>39.119999999999997</v>
      </c>
      <c r="ES185" s="2">
        <v>0</v>
      </c>
      <c r="ET185" s="2">
        <v>0</v>
      </c>
      <c r="EU185" s="2">
        <v>0</v>
      </c>
      <c r="EV185" s="2">
        <v>39.119999999999997</v>
      </c>
      <c r="EW185" s="2">
        <v>3.1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90</v>
      </c>
      <c r="FY185" s="2">
        <v>46</v>
      </c>
      <c r="FZ185" s="2"/>
      <c r="GA185" s="2" t="s">
        <v>3</v>
      </c>
      <c r="GB185" s="2"/>
      <c r="GC185" s="2"/>
      <c r="GD185" s="2">
        <v>1</v>
      </c>
      <c r="GE185" s="2"/>
      <c r="GF185" s="2">
        <v>-395814045</v>
      </c>
      <c r="GG185" s="2">
        <v>2</v>
      </c>
      <c r="GH185" s="2">
        <v>1</v>
      </c>
      <c r="GI185" s="2">
        <v>2</v>
      </c>
      <c r="GJ185" s="2">
        <v>0</v>
      </c>
      <c r="GK185" s="2">
        <v>0</v>
      </c>
      <c r="GL185" s="2">
        <f t="shared" si="198"/>
        <v>0</v>
      </c>
      <c r="GM185" s="2">
        <f t="shared" si="199"/>
        <v>74.239999999999995</v>
      </c>
      <c r="GN185" s="2">
        <f t="shared" si="200"/>
        <v>0</v>
      </c>
      <c r="GO185" s="2">
        <f t="shared" si="201"/>
        <v>74.239999999999995</v>
      </c>
      <c r="GP185" s="2">
        <f t="shared" si="202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203"/>
        <v>0</v>
      </c>
      <c r="GW185" s="2">
        <v>1</v>
      </c>
      <c r="GX185" s="2">
        <f t="shared" si="204"/>
        <v>0</v>
      </c>
      <c r="GY185" s="2"/>
      <c r="GZ185" s="2"/>
      <c r="HA185" s="2">
        <v>0</v>
      </c>
      <c r="HB185" s="2">
        <v>0</v>
      </c>
      <c r="HC185" s="2">
        <f t="shared" si="205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5">
      <c r="A186" s="3">
        <v>17</v>
      </c>
      <c r="B186" s="3">
        <v>1</v>
      </c>
      <c r="C186" s="3">
        <f>ROW(SmtRes!A452)</f>
        <v>452</v>
      </c>
      <c r="D186" s="3">
        <f>ROW(EtalonRes!A528)</f>
        <v>528</v>
      </c>
      <c r="E186" s="3" t="s">
        <v>284</v>
      </c>
      <c r="F186" s="3" t="s">
        <v>210</v>
      </c>
      <c r="G186" s="3" t="s">
        <v>211</v>
      </c>
      <c r="H186" s="3" t="s">
        <v>212</v>
      </c>
      <c r="I186" s="3">
        <f>ROUND(64/100,9)</f>
        <v>0.64</v>
      </c>
      <c r="J186" s="3">
        <v>0</v>
      </c>
      <c r="K186" s="3">
        <f>ROUND(64/100,9)</f>
        <v>0.64</v>
      </c>
      <c r="O186" s="3">
        <f t="shared" si="179"/>
        <v>1772.77</v>
      </c>
      <c r="P186" s="3">
        <f t="shared" si="180"/>
        <v>0</v>
      </c>
      <c r="Q186" s="3">
        <f>(ROUND((ROUND((((ET186*1.2))*AV186*I186),2)*BB186),2)+ROUND((ROUND(((AE186-((EU186*1.2)))*AV186*I186),2)*BS186),2))</f>
        <v>0</v>
      </c>
      <c r="R186" s="3">
        <f>(ROUND((ROUND((((EU186*1.2))*AV186*I186),2)*BS186),2)+ROUND((ROUND(((AE186-((EU186*1.2)))*AV186*I186),2)*BS186),2))</f>
        <v>0</v>
      </c>
      <c r="S186" s="3">
        <f t="shared" si="181"/>
        <v>1772.77</v>
      </c>
      <c r="T186" s="3">
        <f t="shared" si="182"/>
        <v>0</v>
      </c>
      <c r="U186" s="3">
        <f t="shared" si="183"/>
        <v>2.4926975999999996</v>
      </c>
      <c r="V186" s="3">
        <f t="shared" si="184"/>
        <v>0</v>
      </c>
      <c r="W186" s="3">
        <f t="shared" si="185"/>
        <v>0</v>
      </c>
      <c r="X186" s="3">
        <f>(ROUND((((S186+ROUND((ROUND((((EU186*1.2))*AV186*I186),2)*BS186),2))*AT186)/100),2)+ROUND(((ROUND((ROUND(((AE186-((EU186*1.2)))*AV186*I186),2)*BS186),2)*AT186)/100),2))</f>
        <v>1595.49</v>
      </c>
      <c r="Y186" s="3">
        <f>(ROUND((((S186+ROUND((ROUND((((EU186*1.2))*AV186*I186),2)*BS186),2))*AU186)/100),2)+ROUND(((ROUND((ROUND(((AE186-((EU186*1.2)))*AV186*I186),2)*BS186),2)*AU186)/100),2))</f>
        <v>815.47</v>
      </c>
      <c r="AA186" s="3">
        <v>55929115</v>
      </c>
      <c r="AB186" s="3">
        <f t="shared" si="186"/>
        <v>46.944000000000003</v>
      </c>
      <c r="AC186" s="3">
        <f>ROUND(((ES186*1)),6)</f>
        <v>0</v>
      </c>
      <c r="AD186" s="3">
        <f>ROUND(((((ET186*1.2))-((EU186*1.2)))+AE186),6)</f>
        <v>0</v>
      </c>
      <c r="AE186" s="3">
        <f>ROUND(((EU186*1.2)),6)</f>
        <v>0</v>
      </c>
      <c r="AF186" s="3">
        <f>ROUND(((EV186*1.2)),6)</f>
        <v>46.944000000000003</v>
      </c>
      <c r="AG186" s="3">
        <f t="shared" si="188"/>
        <v>0</v>
      </c>
      <c r="AH186" s="3">
        <f>((EW186*1.2))</f>
        <v>3.7199999999999998</v>
      </c>
      <c r="AI186" s="3">
        <f>((EX186*1.2))</f>
        <v>0</v>
      </c>
      <c r="AJ186" s="3">
        <f t="shared" si="190"/>
        <v>0</v>
      </c>
      <c r="AK186" s="3">
        <v>39.119999999999997</v>
      </c>
      <c r="AL186" s="3">
        <v>0</v>
      </c>
      <c r="AM186" s="3">
        <v>0</v>
      </c>
      <c r="AN186" s="3">
        <v>0</v>
      </c>
      <c r="AO186" s="3">
        <v>39.119999999999997</v>
      </c>
      <c r="AP186" s="3">
        <v>0</v>
      </c>
      <c r="AQ186" s="3">
        <v>3.1</v>
      </c>
      <c r="AR186" s="3">
        <v>0</v>
      </c>
      <c r="AS186" s="3">
        <v>0</v>
      </c>
      <c r="AT186" s="3">
        <v>90</v>
      </c>
      <c r="AU186" s="3">
        <v>46</v>
      </c>
      <c r="AV186" s="3">
        <v>1.0469999999999999</v>
      </c>
      <c r="AW186" s="3">
        <v>1</v>
      </c>
      <c r="AZ186" s="3">
        <v>1</v>
      </c>
      <c r="BA186" s="3">
        <v>56.35</v>
      </c>
      <c r="BB186" s="3">
        <v>1</v>
      </c>
      <c r="BC186" s="3">
        <v>1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0</v>
      </c>
      <c r="BI186" s="3">
        <v>2</v>
      </c>
      <c r="BJ186" s="3" t="s">
        <v>213</v>
      </c>
      <c r="BM186" s="3">
        <v>68</v>
      </c>
      <c r="BN186" s="3">
        <v>0</v>
      </c>
      <c r="BO186" s="3" t="s">
        <v>210</v>
      </c>
      <c r="BP186" s="3">
        <v>1</v>
      </c>
      <c r="BQ186" s="3">
        <v>40</v>
      </c>
      <c r="BR186" s="3">
        <v>0</v>
      </c>
      <c r="BS186" s="3">
        <v>56.35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90</v>
      </c>
      <c r="CA186" s="3">
        <v>46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1332</v>
      </c>
      <c r="CO186" s="3">
        <v>0</v>
      </c>
      <c r="CP186" s="3">
        <f t="shared" si="191"/>
        <v>1772.77</v>
      </c>
      <c r="CQ186" s="3">
        <f t="shared" si="192"/>
        <v>0</v>
      </c>
      <c r="CR186" s="3">
        <f>(ROUND((ROUND((((ET186*1.2))*AV186*1),2)*BB186),2)+ROUND((ROUND(((AE186-((EU186*1.2)))*AV186*1),2)*BS186),2))</f>
        <v>0</v>
      </c>
      <c r="CS186" s="3">
        <f>(ROUND((ROUND((((EU186*1.2))*AV186*1),2)*BS186),2)+ROUND((ROUND(((AE186-((EU186*1.2)))*AV186*1),2)*BS186),2))</f>
        <v>0</v>
      </c>
      <c r="CT186" s="3">
        <f t="shared" si="193"/>
        <v>2769.6</v>
      </c>
      <c r="CU186" s="3">
        <f t="shared" si="194"/>
        <v>0</v>
      </c>
      <c r="CV186" s="3">
        <f t="shared" si="195"/>
        <v>3.8948399999999994</v>
      </c>
      <c r="CW186" s="3">
        <f t="shared" si="196"/>
        <v>0</v>
      </c>
      <c r="CX186" s="3">
        <f t="shared" si="197"/>
        <v>0</v>
      </c>
      <c r="CY186" s="3">
        <f>(ROUND((((S186+ROUND((ROUND((((EU186*1.2))*AV186*1),2)*BS186),2))*AT186)/100),2)+ROUND(((ROUND((ROUND(((AE186-((EU186*1.2)))*AV186*1),2)*BS186),2)*AT186)/100),2))</f>
        <v>1595.49</v>
      </c>
      <c r="CZ186" s="3">
        <f>(ROUND((((S186+ROUND((ROUND((((EU186*1.2))*AV186*1),2)*BS186),2))*AU186)/100),2)+ROUND(((ROUND((ROUND(((AE186-((EU186*1.2)))*AV186*1),2)*BS186),2)*AU186)/100),2))</f>
        <v>815.47</v>
      </c>
      <c r="DB186" s="3">
        <v>104</v>
      </c>
      <c r="DC186" s="3" t="s">
        <v>3</v>
      </c>
      <c r="DD186" s="3" t="s">
        <v>66</v>
      </c>
      <c r="DE186" s="3" t="s">
        <v>67</v>
      </c>
      <c r="DF186" s="3" t="s">
        <v>67</v>
      </c>
      <c r="DG186" s="3" t="s">
        <v>67</v>
      </c>
      <c r="DH186" s="3" t="s">
        <v>3</v>
      </c>
      <c r="DI186" s="3" t="s">
        <v>67</v>
      </c>
      <c r="DJ186" s="3" t="s">
        <v>67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1013</v>
      </c>
      <c r="DV186" s="3" t="s">
        <v>212</v>
      </c>
      <c r="DW186" s="3" t="s">
        <v>212</v>
      </c>
      <c r="DX186" s="3">
        <v>1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55393700</v>
      </c>
      <c r="EF186" s="3">
        <v>40</v>
      </c>
      <c r="EG186" s="3" t="s">
        <v>30</v>
      </c>
      <c r="EH186" s="3">
        <v>0</v>
      </c>
      <c r="EI186" s="3" t="s">
        <v>3</v>
      </c>
      <c r="EJ186" s="3">
        <v>2</v>
      </c>
      <c r="EK186" s="3">
        <v>68</v>
      </c>
      <c r="EL186" s="3" t="s">
        <v>31</v>
      </c>
      <c r="EM186" s="3" t="s">
        <v>32</v>
      </c>
      <c r="EO186" s="3" t="s">
        <v>71</v>
      </c>
      <c r="EQ186" s="3">
        <v>0</v>
      </c>
      <c r="ER186" s="3">
        <v>39.119999999999997</v>
      </c>
      <c r="ES186" s="3">
        <v>0</v>
      </c>
      <c r="ET186" s="3">
        <v>0</v>
      </c>
      <c r="EU186" s="3">
        <v>0</v>
      </c>
      <c r="EV186" s="3">
        <v>39.119999999999997</v>
      </c>
      <c r="EW186" s="3">
        <v>3.1</v>
      </c>
      <c r="EX186" s="3">
        <v>0</v>
      </c>
      <c r="EY186" s="3">
        <v>0</v>
      </c>
      <c r="FQ186" s="3">
        <v>0</v>
      </c>
      <c r="FR186" s="3">
        <v>0</v>
      </c>
      <c r="FS186" s="3">
        <v>0</v>
      </c>
      <c r="FX186" s="3">
        <v>90</v>
      </c>
      <c r="FY186" s="3">
        <v>46</v>
      </c>
      <c r="GA186" s="3" t="s">
        <v>3</v>
      </c>
      <c r="GD186" s="3">
        <v>1</v>
      </c>
      <c r="GF186" s="3">
        <v>-395814045</v>
      </c>
      <c r="GG186" s="3">
        <v>2</v>
      </c>
      <c r="GH186" s="3">
        <v>1</v>
      </c>
      <c r="GI186" s="3">
        <v>2</v>
      </c>
      <c r="GJ186" s="3">
        <v>0</v>
      </c>
      <c r="GK186" s="3">
        <v>0</v>
      </c>
      <c r="GL186" s="3">
        <f t="shared" si="198"/>
        <v>0</v>
      </c>
      <c r="GM186" s="3">
        <f t="shared" si="199"/>
        <v>4183.7299999999996</v>
      </c>
      <c r="GN186" s="3">
        <f t="shared" si="200"/>
        <v>0</v>
      </c>
      <c r="GO186" s="3">
        <f t="shared" si="201"/>
        <v>4183.7299999999996</v>
      </c>
      <c r="GP186" s="3">
        <f t="shared" si="202"/>
        <v>0</v>
      </c>
      <c r="GR186" s="3">
        <v>0</v>
      </c>
      <c r="GS186" s="3">
        <v>3</v>
      </c>
      <c r="GT186" s="3">
        <v>0</v>
      </c>
      <c r="GU186" s="3" t="s">
        <v>3</v>
      </c>
      <c r="GV186" s="3">
        <f t="shared" si="203"/>
        <v>0</v>
      </c>
      <c r="GW186" s="3">
        <v>1</v>
      </c>
      <c r="GX186" s="3">
        <f t="shared" si="204"/>
        <v>0</v>
      </c>
      <c r="HA186" s="3">
        <v>0</v>
      </c>
      <c r="HB186" s="3">
        <v>0</v>
      </c>
      <c r="HC186" s="3">
        <f t="shared" si="205"/>
        <v>0</v>
      </c>
      <c r="HE186" s="3" t="s">
        <v>3</v>
      </c>
      <c r="HF186" s="3" t="s">
        <v>3</v>
      </c>
      <c r="HM186" s="3" t="s">
        <v>3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5">
      <c r="A187" s="2">
        <v>18</v>
      </c>
      <c r="B187" s="2">
        <v>1</v>
      </c>
      <c r="C187" s="2">
        <v>450</v>
      </c>
      <c r="D187" s="2"/>
      <c r="E187" s="2" t="s">
        <v>285</v>
      </c>
      <c r="F187" s="2" t="s">
        <v>286</v>
      </c>
      <c r="G187" s="2" t="s">
        <v>287</v>
      </c>
      <c r="H187" s="2" t="s">
        <v>171</v>
      </c>
      <c r="I187" s="2">
        <f>I185*J187</f>
        <v>64</v>
      </c>
      <c r="J187" s="2">
        <v>100</v>
      </c>
      <c r="K187" s="2">
        <v>100</v>
      </c>
      <c r="L187" s="2"/>
      <c r="M187" s="2"/>
      <c r="N187" s="2"/>
      <c r="O187" s="2">
        <f t="shared" si="179"/>
        <v>864</v>
      </c>
      <c r="P187" s="2">
        <f t="shared" si="180"/>
        <v>864</v>
      </c>
      <c r="Q187" s="2">
        <f>(ROUND((ROUND(((ET187)*AV187*I187),2)*BB187),2)+ROUND((ROUND(((AE187-(EU187))*AV187*I187),2)*BS187),2))</f>
        <v>0</v>
      </c>
      <c r="R187" s="2">
        <f>(ROUND((ROUND(((EU187)*AV187*I187),2)*BS187),2)+ROUND((ROUND(((AE187-(EU187))*AV187*I187),2)*BS187),2))</f>
        <v>0</v>
      </c>
      <c r="S187" s="2">
        <f t="shared" si="181"/>
        <v>0</v>
      </c>
      <c r="T187" s="2">
        <f t="shared" si="182"/>
        <v>0</v>
      </c>
      <c r="U187" s="2">
        <f t="shared" si="183"/>
        <v>0</v>
      </c>
      <c r="V187" s="2">
        <f t="shared" si="184"/>
        <v>0</v>
      </c>
      <c r="W187" s="2">
        <f t="shared" si="185"/>
        <v>0</v>
      </c>
      <c r="X187" s="2">
        <f>(ROUND((((S187+ROUND((ROUND(((EU187)*AV187*I187),2)*BS187),2))*AT187)/100),2)+ROUND(((ROUND((ROUND(((AE187-(EU187))*AV187*I187),2)*BS187),2)*AT187)/100),2))</f>
        <v>0</v>
      </c>
      <c r="Y187" s="2">
        <f>(ROUND((((S187+ROUND((ROUND(((EU187)*AV187*I187),2)*BS187),2))*AU187)/100),2)+ROUND(((ROUND((ROUND(((AE187-(EU187))*AV187*I187),2)*BS187),2)*AU187)/100),2))</f>
        <v>0</v>
      </c>
      <c r="Z187" s="2"/>
      <c r="AA187" s="2">
        <v>55929113</v>
      </c>
      <c r="AB187" s="2">
        <f t="shared" si="186"/>
        <v>13.5</v>
      </c>
      <c r="AC187" s="2">
        <f>ROUND((ES187),6)</f>
        <v>13.5</v>
      </c>
      <c r="AD187" s="2">
        <f>ROUND((((ET187)-(EU187))+AE187),6)</f>
        <v>0</v>
      </c>
      <c r="AE187" s="2">
        <f>ROUND((EU187),6)</f>
        <v>0</v>
      </c>
      <c r="AF187" s="2">
        <f>ROUND((EV187),6)</f>
        <v>0</v>
      </c>
      <c r="AG187" s="2">
        <f t="shared" si="188"/>
        <v>0</v>
      </c>
      <c r="AH187" s="2">
        <f>(EW187)</f>
        <v>0</v>
      </c>
      <c r="AI187" s="2">
        <f>(EX187)</f>
        <v>0</v>
      </c>
      <c r="AJ187" s="2">
        <f t="shared" si="190"/>
        <v>0</v>
      </c>
      <c r="AK187" s="2">
        <v>13.5</v>
      </c>
      <c r="AL187" s="2">
        <v>13.5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2</v>
      </c>
      <c r="BJ187" s="2" t="s">
        <v>286</v>
      </c>
      <c r="BK187" s="2"/>
      <c r="BL187" s="2"/>
      <c r="BM187" s="2">
        <v>400007</v>
      </c>
      <c r="BN187" s="2">
        <v>0</v>
      </c>
      <c r="BO187" s="2" t="s">
        <v>3</v>
      </c>
      <c r="BP187" s="2">
        <v>0</v>
      </c>
      <c r="BQ187" s="2">
        <v>214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90</v>
      </c>
      <c r="CA187" s="2">
        <v>46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3</v>
      </c>
      <c r="CO187" s="2">
        <v>0</v>
      </c>
      <c r="CP187" s="2">
        <f t="shared" si="191"/>
        <v>864</v>
      </c>
      <c r="CQ187" s="2">
        <f t="shared" si="192"/>
        <v>13.5</v>
      </c>
      <c r="CR187" s="2">
        <f>(ROUND((ROUND(((ET187)*AV187*1),2)*BB187),2)+ROUND((ROUND(((AE187-(EU187))*AV187*1),2)*BS187),2))</f>
        <v>0</v>
      </c>
      <c r="CS187" s="2">
        <f>(ROUND((ROUND(((EU187)*AV187*1),2)*BS187),2)+ROUND((ROUND(((AE187-(EU187))*AV187*1),2)*BS187),2))</f>
        <v>0</v>
      </c>
      <c r="CT187" s="2">
        <f t="shared" si="193"/>
        <v>0</v>
      </c>
      <c r="CU187" s="2">
        <f t="shared" si="194"/>
        <v>0</v>
      </c>
      <c r="CV187" s="2">
        <f t="shared" si="195"/>
        <v>0</v>
      </c>
      <c r="CW187" s="2">
        <f t="shared" si="196"/>
        <v>0</v>
      </c>
      <c r="CX187" s="2">
        <f t="shared" si="197"/>
        <v>0</v>
      </c>
      <c r="CY187" s="2">
        <f>(ROUND((((S187+ROUND((ROUND(((EU187)*AV187*1),2)*BS187),2))*AT187)/100),2)+ROUND(((ROUND((ROUND(((AE187-(EU187))*AV187*1),2)*BS187),2)*AT187)/100),2))</f>
        <v>0</v>
      </c>
      <c r="CZ187" s="2">
        <f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1013</v>
      </c>
      <c r="DV187" s="2" t="s">
        <v>171</v>
      </c>
      <c r="DW187" s="2" t="s">
        <v>171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55393630</v>
      </c>
      <c r="EF187" s="2">
        <v>214</v>
      </c>
      <c r="EG187" s="2" t="s">
        <v>172</v>
      </c>
      <c r="EH187" s="2">
        <v>0</v>
      </c>
      <c r="EI187" s="2" t="s">
        <v>3</v>
      </c>
      <c r="EJ187" s="2">
        <v>3</v>
      </c>
      <c r="EK187" s="2">
        <v>400007</v>
      </c>
      <c r="EL187" s="2" t="s">
        <v>172</v>
      </c>
      <c r="EM187" s="2" t="s">
        <v>173</v>
      </c>
      <c r="EN187" s="2"/>
      <c r="EO187" s="2" t="s">
        <v>3</v>
      </c>
      <c r="EP187" s="2"/>
      <c r="EQ187" s="2">
        <v>16</v>
      </c>
      <c r="ER187" s="2">
        <v>0</v>
      </c>
      <c r="ES187" s="2">
        <v>13.5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90</v>
      </c>
      <c r="FY187" s="2">
        <v>46</v>
      </c>
      <c r="FZ187" s="2"/>
      <c r="GA187" s="2" t="s">
        <v>288</v>
      </c>
      <c r="GB187" s="2"/>
      <c r="GC187" s="2"/>
      <c r="GD187" s="2">
        <v>1</v>
      </c>
      <c r="GE187" s="2"/>
      <c r="GF187" s="2">
        <v>-163304506</v>
      </c>
      <c r="GG187" s="2">
        <v>2</v>
      </c>
      <c r="GH187" s="2">
        <v>4</v>
      </c>
      <c r="GI187" s="2">
        <v>-2</v>
      </c>
      <c r="GJ187" s="2">
        <v>0</v>
      </c>
      <c r="GK187" s="2">
        <v>0</v>
      </c>
      <c r="GL187" s="2">
        <f t="shared" si="198"/>
        <v>0</v>
      </c>
      <c r="GM187" s="2">
        <f t="shared" si="199"/>
        <v>864</v>
      </c>
      <c r="GN187" s="2">
        <f t="shared" si="200"/>
        <v>0</v>
      </c>
      <c r="GO187" s="2">
        <f t="shared" si="201"/>
        <v>864</v>
      </c>
      <c r="GP187" s="2">
        <f t="shared" si="202"/>
        <v>0</v>
      </c>
      <c r="GQ187" s="2"/>
      <c r="GR187" s="2">
        <v>1</v>
      </c>
      <c r="GS187" s="2">
        <v>2</v>
      </c>
      <c r="GT187" s="2">
        <v>0</v>
      </c>
      <c r="GU187" s="2" t="s">
        <v>3</v>
      </c>
      <c r="GV187" s="2">
        <f t="shared" si="203"/>
        <v>0</v>
      </c>
      <c r="GW187" s="2">
        <v>1</v>
      </c>
      <c r="GX187" s="2">
        <f t="shared" si="204"/>
        <v>0</v>
      </c>
      <c r="GY187" s="2"/>
      <c r="GZ187" s="2"/>
      <c r="HA187" s="2">
        <v>0</v>
      </c>
      <c r="HB187" s="2">
        <v>0</v>
      </c>
      <c r="HC187" s="2">
        <f t="shared" si="205"/>
        <v>0</v>
      </c>
      <c r="HD187" s="2"/>
      <c r="HE187" s="2" t="s">
        <v>220</v>
      </c>
      <c r="HF187" s="2" t="s">
        <v>34</v>
      </c>
      <c r="HG187" s="2"/>
      <c r="HH187" s="2"/>
      <c r="HI187" s="2"/>
      <c r="HJ187" s="2"/>
      <c r="HK187" s="2"/>
      <c r="HL187" s="2"/>
      <c r="HM187" s="2" t="s">
        <v>3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5">
      <c r="A188" s="3">
        <v>18</v>
      </c>
      <c r="B188" s="3">
        <v>1</v>
      </c>
      <c r="C188" s="3">
        <v>452</v>
      </c>
      <c r="E188" s="3" t="s">
        <v>285</v>
      </c>
      <c r="F188" s="3" t="s">
        <v>286</v>
      </c>
      <c r="G188" s="3" t="s">
        <v>287</v>
      </c>
      <c r="H188" s="3" t="s">
        <v>171</v>
      </c>
      <c r="I188" s="3">
        <f>I186*J188</f>
        <v>64</v>
      </c>
      <c r="J188" s="3">
        <v>100</v>
      </c>
      <c r="K188" s="3">
        <v>100</v>
      </c>
      <c r="O188" s="3">
        <f t="shared" si="179"/>
        <v>8501.76</v>
      </c>
      <c r="P188" s="3">
        <f t="shared" si="180"/>
        <v>8501.76</v>
      </c>
      <c r="Q188" s="3">
        <f>(ROUND((ROUND(((ET188)*AV188*I188),2)*BB188),2)+ROUND((ROUND(((AE188-(EU188))*AV188*I188),2)*BS188),2))</f>
        <v>0</v>
      </c>
      <c r="R188" s="3">
        <f>(ROUND((ROUND(((EU188)*AV188*I188),2)*BS188),2)+ROUND((ROUND(((AE188-(EU188))*AV188*I188),2)*BS188),2))</f>
        <v>0</v>
      </c>
      <c r="S188" s="3">
        <f t="shared" si="181"/>
        <v>0</v>
      </c>
      <c r="T188" s="3">
        <f t="shared" si="182"/>
        <v>0</v>
      </c>
      <c r="U188" s="3">
        <f t="shared" si="183"/>
        <v>0</v>
      </c>
      <c r="V188" s="3">
        <f t="shared" si="184"/>
        <v>0</v>
      </c>
      <c r="W188" s="3">
        <f t="shared" si="185"/>
        <v>0</v>
      </c>
      <c r="X188" s="3">
        <f>(ROUND((((S188+ROUND((ROUND(((EU188)*AV188*I188),2)*BS188),2))*AT188)/100),2)+ROUND(((ROUND((ROUND(((AE188-(EU188))*AV188*I188),2)*BS188),2)*AT188)/100),2))</f>
        <v>0</v>
      </c>
      <c r="Y188" s="3">
        <f>(ROUND((((S188+ROUND((ROUND(((EU188)*AV188*I188),2)*BS188),2))*AU188)/100),2)+ROUND(((ROUND((ROUND(((AE188-(EU188))*AV188*I188),2)*BS188),2)*AU188)/100),2))</f>
        <v>0</v>
      </c>
      <c r="AA188" s="3">
        <v>55929115</v>
      </c>
      <c r="AB188" s="3">
        <f t="shared" si="186"/>
        <v>13.5</v>
      </c>
      <c r="AC188" s="3">
        <f>ROUND((ES188),6)</f>
        <v>13.5</v>
      </c>
      <c r="AD188" s="3">
        <f>ROUND((((ET188)-(EU188))+AE188),6)</f>
        <v>0</v>
      </c>
      <c r="AE188" s="3">
        <f>ROUND((EU188),6)</f>
        <v>0</v>
      </c>
      <c r="AF188" s="3">
        <f>ROUND((EV188),6)</f>
        <v>0</v>
      </c>
      <c r="AG188" s="3">
        <f t="shared" si="188"/>
        <v>0</v>
      </c>
      <c r="AH188" s="3">
        <f>(EW188)</f>
        <v>0</v>
      </c>
      <c r="AI188" s="3">
        <f>(EX188)</f>
        <v>0</v>
      </c>
      <c r="AJ188" s="3">
        <f t="shared" si="190"/>
        <v>0</v>
      </c>
      <c r="AK188" s="3">
        <v>13.5</v>
      </c>
      <c r="AL188" s="3">
        <v>13.5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1</v>
      </c>
      <c r="AW188" s="3">
        <v>1</v>
      </c>
      <c r="AZ188" s="3">
        <v>1</v>
      </c>
      <c r="BA188" s="3">
        <v>1</v>
      </c>
      <c r="BB188" s="3">
        <v>1</v>
      </c>
      <c r="BC188" s="3">
        <v>9.84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3</v>
      </c>
      <c r="BI188" s="3">
        <v>2</v>
      </c>
      <c r="BJ188" s="3" t="s">
        <v>286</v>
      </c>
      <c r="BM188" s="3">
        <v>400007</v>
      </c>
      <c r="BN188" s="3">
        <v>0</v>
      </c>
      <c r="BO188" s="3" t="s">
        <v>3</v>
      </c>
      <c r="BP188" s="3">
        <v>0</v>
      </c>
      <c r="BQ188" s="3">
        <v>214</v>
      </c>
      <c r="BR188" s="3">
        <v>0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90</v>
      </c>
      <c r="CA188" s="3">
        <v>46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3</v>
      </c>
      <c r="CO188" s="3">
        <v>0</v>
      </c>
      <c r="CP188" s="3">
        <f t="shared" si="191"/>
        <v>8501.76</v>
      </c>
      <c r="CQ188" s="3">
        <f t="shared" si="192"/>
        <v>132.84</v>
      </c>
      <c r="CR188" s="3">
        <f>(ROUND((ROUND(((ET188)*AV188*1),2)*BB188),2)+ROUND((ROUND(((AE188-(EU188))*AV188*1),2)*BS188),2))</f>
        <v>0</v>
      </c>
      <c r="CS188" s="3">
        <f>(ROUND((ROUND(((EU188)*AV188*1),2)*BS188),2)+ROUND((ROUND(((AE188-(EU188))*AV188*1),2)*BS188),2))</f>
        <v>0</v>
      </c>
      <c r="CT188" s="3">
        <f t="shared" si="193"/>
        <v>0</v>
      </c>
      <c r="CU188" s="3">
        <f t="shared" si="194"/>
        <v>0</v>
      </c>
      <c r="CV188" s="3">
        <f t="shared" si="195"/>
        <v>0</v>
      </c>
      <c r="CW188" s="3">
        <f t="shared" si="196"/>
        <v>0</v>
      </c>
      <c r="CX188" s="3">
        <f t="shared" si="197"/>
        <v>0</v>
      </c>
      <c r="CY188" s="3">
        <f>(ROUND((((S188+ROUND((ROUND(((EU188)*AV188*1),2)*BS188),2))*AT188)/100),2)+ROUND(((ROUND((ROUND(((AE188-(EU188))*AV188*1),2)*BS188),2)*AT188)/100),2))</f>
        <v>0</v>
      </c>
      <c r="CZ188" s="3">
        <f>(ROUND((((S188+ROUND((ROUND(((EU188)*AV188*1),2)*BS188),2))*AU188)/100),2)+ROUND(((ROUND((ROUND(((AE188-(EU188))*AV188*1),2)*BS188),2)*AU188)/100),2))</f>
        <v>0</v>
      </c>
      <c r="DC188" s="3" t="s">
        <v>3</v>
      </c>
      <c r="DD188" s="3" t="s">
        <v>3</v>
      </c>
      <c r="DE188" s="3" t="s">
        <v>3</v>
      </c>
      <c r="DF188" s="3" t="s">
        <v>3</v>
      </c>
      <c r="DG188" s="3" t="s">
        <v>3</v>
      </c>
      <c r="DH188" s="3" t="s">
        <v>3</v>
      </c>
      <c r="DI188" s="3" t="s">
        <v>3</v>
      </c>
      <c r="DJ188" s="3" t="s">
        <v>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1013</v>
      </c>
      <c r="DV188" s="3" t="s">
        <v>171</v>
      </c>
      <c r="DW188" s="3" t="s">
        <v>171</v>
      </c>
      <c r="DX188" s="3">
        <v>1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55393630</v>
      </c>
      <c r="EF188" s="3">
        <v>214</v>
      </c>
      <c r="EG188" s="3" t="s">
        <v>172</v>
      </c>
      <c r="EH188" s="3">
        <v>0</v>
      </c>
      <c r="EI188" s="3" t="s">
        <v>3</v>
      </c>
      <c r="EJ188" s="3">
        <v>3</v>
      </c>
      <c r="EK188" s="3">
        <v>400007</v>
      </c>
      <c r="EL188" s="3" t="s">
        <v>172</v>
      </c>
      <c r="EM188" s="3" t="s">
        <v>173</v>
      </c>
      <c r="EO188" s="3" t="s">
        <v>3</v>
      </c>
      <c r="EQ188" s="3">
        <v>16</v>
      </c>
      <c r="ER188" s="3">
        <v>0</v>
      </c>
      <c r="ES188" s="3">
        <v>13.5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Z188" s="3">
        <v>5</v>
      </c>
      <c r="FC188" s="3">
        <v>1</v>
      </c>
      <c r="FD188" s="3">
        <v>18</v>
      </c>
      <c r="FF188" s="3">
        <v>159</v>
      </c>
      <c r="FQ188" s="3">
        <v>0</v>
      </c>
      <c r="FR188" s="3">
        <v>0</v>
      </c>
      <c r="FS188" s="3">
        <v>0</v>
      </c>
      <c r="FX188" s="3">
        <v>90</v>
      </c>
      <c r="FY188" s="3">
        <v>46</v>
      </c>
      <c r="GA188" s="3" t="s">
        <v>288</v>
      </c>
      <c r="GD188" s="3">
        <v>1</v>
      </c>
      <c r="GF188" s="3">
        <v>-163304506</v>
      </c>
      <c r="GG188" s="3">
        <v>2</v>
      </c>
      <c r="GH188" s="3">
        <v>3</v>
      </c>
      <c r="GI188" s="3">
        <v>5</v>
      </c>
      <c r="GJ188" s="3">
        <v>0</v>
      </c>
      <c r="GK188" s="3">
        <v>0</v>
      </c>
      <c r="GL188" s="3">
        <f t="shared" si="198"/>
        <v>0</v>
      </c>
      <c r="GM188" s="3">
        <f t="shared" si="199"/>
        <v>8501.76</v>
      </c>
      <c r="GN188" s="3">
        <f t="shared" si="200"/>
        <v>0</v>
      </c>
      <c r="GO188" s="3">
        <f t="shared" si="201"/>
        <v>8501.76</v>
      </c>
      <c r="GP188" s="3">
        <f t="shared" si="202"/>
        <v>0</v>
      </c>
      <c r="GR188" s="3">
        <v>1</v>
      </c>
      <c r="GS188" s="3">
        <v>1</v>
      </c>
      <c r="GT188" s="3">
        <v>0</v>
      </c>
      <c r="GU188" s="3" t="s">
        <v>3</v>
      </c>
      <c r="GV188" s="3">
        <f t="shared" si="203"/>
        <v>0</v>
      </c>
      <c r="GW188" s="3">
        <v>1</v>
      </c>
      <c r="GX188" s="3">
        <f t="shared" si="204"/>
        <v>0</v>
      </c>
      <c r="HA188" s="3">
        <v>0</v>
      </c>
      <c r="HB188" s="3">
        <v>0</v>
      </c>
      <c r="HC188" s="3">
        <f t="shared" si="205"/>
        <v>0</v>
      </c>
      <c r="HE188" s="3" t="s">
        <v>220</v>
      </c>
      <c r="HF188" s="3" t="s">
        <v>34</v>
      </c>
      <c r="HM188" s="3" t="s">
        <v>3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5">
      <c r="A189" s="2">
        <v>17</v>
      </c>
      <c r="B189" s="2">
        <v>1</v>
      </c>
      <c r="C189" s="2">
        <f>ROW(SmtRes!A453)</f>
        <v>453</v>
      </c>
      <c r="D189" s="2">
        <f>ROW(EtalonRes!A529)</f>
        <v>529</v>
      </c>
      <c r="E189" s="2" t="s">
        <v>3</v>
      </c>
      <c r="F189" s="2" t="s">
        <v>271</v>
      </c>
      <c r="G189" s="2" t="s">
        <v>272</v>
      </c>
      <c r="H189" s="2" t="s">
        <v>26</v>
      </c>
      <c r="I189" s="2">
        <v>6</v>
      </c>
      <c r="J189" s="2">
        <v>0</v>
      </c>
      <c r="K189" s="2">
        <v>6</v>
      </c>
      <c r="L189" s="2"/>
      <c r="M189" s="2"/>
      <c r="N189" s="2"/>
      <c r="O189" s="2">
        <f t="shared" si="179"/>
        <v>24.65</v>
      </c>
      <c r="P189" s="2">
        <f t="shared" si="180"/>
        <v>0</v>
      </c>
      <c r="Q189" s="2">
        <f>(ROUND((ROUND((((ET189*1.2))*AV189*I189),2)*BB189),2)+ROUND((ROUND(((AE189-((EU189*1.2)))*AV189*I189),2)*BS189),2))</f>
        <v>0</v>
      </c>
      <c r="R189" s="2">
        <f>(ROUND((ROUND((((EU189*1.2))*AV189*I189),2)*BS189),2)+ROUND((ROUND(((AE189-((EU189*1.2)))*AV189*I189),2)*BS189),2))</f>
        <v>0</v>
      </c>
      <c r="S189" s="2">
        <f t="shared" si="181"/>
        <v>24.65</v>
      </c>
      <c r="T189" s="2">
        <f t="shared" si="182"/>
        <v>0</v>
      </c>
      <c r="U189" s="2">
        <f t="shared" si="183"/>
        <v>1.9565999999999999</v>
      </c>
      <c r="V189" s="2">
        <f t="shared" si="184"/>
        <v>0</v>
      </c>
      <c r="W189" s="2">
        <f t="shared" si="185"/>
        <v>0</v>
      </c>
      <c r="X189" s="2">
        <f>(ROUND((((S189+ROUND((ROUND((((EU189*1.2))*AV189*I189),2)*BS189),2))*AT189)/100),2)+ROUND(((ROUND((ROUND(((AE189-((EU189*1.2)))*AV189*I189),2)*BS189),2)*AT189)/100),2))</f>
        <v>23.42</v>
      </c>
      <c r="Y189" s="2">
        <f>(ROUND((((S189+ROUND((ROUND((((EU189*1.2))*AV189*I189),2)*BS189),2))*AU189)/100),2)+ROUND(((ROUND((ROUND(((AE189-((EU189*1.2)))*AV189*I189),2)*BS189),2)*AU189)/100),2))</f>
        <v>13.06</v>
      </c>
      <c r="Z189" s="2"/>
      <c r="AA189" s="2">
        <v>-1</v>
      </c>
      <c r="AB189" s="2">
        <f t="shared" si="186"/>
        <v>3.78</v>
      </c>
      <c r="AC189" s="2">
        <f>ROUND(((ES189*1)),6)</f>
        <v>0</v>
      </c>
      <c r="AD189" s="2">
        <f>ROUND(((((ET189*1.2))-((EU189*1.2)))+AE189),6)</f>
        <v>0</v>
      </c>
      <c r="AE189" s="2">
        <f>ROUND(((EU189*1.2)),6)</f>
        <v>0</v>
      </c>
      <c r="AF189" s="2">
        <f>ROUND(((EV189*1.2)),6)</f>
        <v>3.78</v>
      </c>
      <c r="AG189" s="2">
        <f t="shared" si="188"/>
        <v>0</v>
      </c>
      <c r="AH189" s="2">
        <f>((EW189*1.2))</f>
        <v>0.3</v>
      </c>
      <c r="AI189" s="2">
        <f>((EX189*1.2))</f>
        <v>0</v>
      </c>
      <c r="AJ189" s="2">
        <f t="shared" si="190"/>
        <v>0</v>
      </c>
      <c r="AK189" s="2">
        <v>3.15</v>
      </c>
      <c r="AL189" s="2">
        <v>0</v>
      </c>
      <c r="AM189" s="2">
        <v>0</v>
      </c>
      <c r="AN189" s="2">
        <v>0</v>
      </c>
      <c r="AO189" s="2">
        <v>3.15</v>
      </c>
      <c r="AP189" s="2">
        <v>0</v>
      </c>
      <c r="AQ189" s="2">
        <v>0.25</v>
      </c>
      <c r="AR189" s="2">
        <v>0</v>
      </c>
      <c r="AS189" s="2">
        <v>0</v>
      </c>
      <c r="AT189" s="2">
        <v>95</v>
      </c>
      <c r="AU189" s="2">
        <v>53</v>
      </c>
      <c r="AV189" s="2">
        <v>1.087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0</v>
      </c>
      <c r="BI189" s="2">
        <v>2</v>
      </c>
      <c r="BJ189" s="2" t="s">
        <v>273</v>
      </c>
      <c r="BK189" s="2"/>
      <c r="BL189" s="2"/>
      <c r="BM189" s="2">
        <v>69</v>
      </c>
      <c r="BN189" s="2">
        <v>0</v>
      </c>
      <c r="BO189" s="2" t="s">
        <v>271</v>
      </c>
      <c r="BP189" s="2">
        <v>1</v>
      </c>
      <c r="BQ189" s="2">
        <v>40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95</v>
      </c>
      <c r="CA189" s="2">
        <v>53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1332</v>
      </c>
      <c r="CO189" s="2">
        <v>0</v>
      </c>
      <c r="CP189" s="2">
        <f t="shared" si="191"/>
        <v>24.65</v>
      </c>
      <c r="CQ189" s="2">
        <f t="shared" si="192"/>
        <v>0</v>
      </c>
      <c r="CR189" s="2">
        <f>(ROUND((ROUND((((ET189*1.2))*AV189*1),2)*BB189),2)+ROUND((ROUND(((AE189-((EU189*1.2)))*AV189*1),2)*BS189),2))</f>
        <v>0</v>
      </c>
      <c r="CS189" s="2">
        <f>(ROUND((ROUND((((EU189*1.2))*AV189*1),2)*BS189),2)+ROUND((ROUND(((AE189-((EU189*1.2)))*AV189*1),2)*BS189),2))</f>
        <v>0</v>
      </c>
      <c r="CT189" s="2">
        <f t="shared" si="193"/>
        <v>4.1100000000000003</v>
      </c>
      <c r="CU189" s="2">
        <f t="shared" si="194"/>
        <v>0</v>
      </c>
      <c r="CV189" s="2">
        <f t="shared" si="195"/>
        <v>0.3261</v>
      </c>
      <c r="CW189" s="2">
        <f t="shared" si="196"/>
        <v>0</v>
      </c>
      <c r="CX189" s="2">
        <f t="shared" si="197"/>
        <v>0</v>
      </c>
      <c r="CY189" s="2">
        <f>(ROUND((((S189+ROUND((ROUND((((EU189*1.2))*AV189*1),2)*BS189),2))*AT189)/100),2)+ROUND(((ROUND((ROUND(((AE189-((EU189*1.2)))*AV189*1),2)*BS189),2)*AT189)/100),2))</f>
        <v>23.42</v>
      </c>
      <c r="CZ189" s="2">
        <f>(ROUND((((S189+ROUND((ROUND((((EU189*1.2))*AV189*1),2)*BS189),2))*AU189)/100),2)+ROUND(((ROUND((ROUND(((AE189-((EU189*1.2)))*AV189*1),2)*BS189),2)*AU189)/100),2))</f>
        <v>13.06</v>
      </c>
      <c r="DA189" s="2"/>
      <c r="DB189" s="2">
        <v>105</v>
      </c>
      <c r="DC189" s="2" t="s">
        <v>3</v>
      </c>
      <c r="DD189" s="2" t="s">
        <v>66</v>
      </c>
      <c r="DE189" s="2" t="s">
        <v>67</v>
      </c>
      <c r="DF189" s="2" t="s">
        <v>67</v>
      </c>
      <c r="DG189" s="2" t="s">
        <v>67</v>
      </c>
      <c r="DH189" s="2" t="s">
        <v>3</v>
      </c>
      <c r="DI189" s="2" t="s">
        <v>67</v>
      </c>
      <c r="DJ189" s="2" t="s">
        <v>67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1013</v>
      </c>
      <c r="DV189" s="2" t="s">
        <v>26</v>
      </c>
      <c r="DW189" s="2" t="s">
        <v>26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55393701</v>
      </c>
      <c r="EF189" s="2">
        <v>40</v>
      </c>
      <c r="EG189" s="2" t="s">
        <v>30</v>
      </c>
      <c r="EH189" s="2">
        <v>0</v>
      </c>
      <c r="EI189" s="2" t="s">
        <v>3</v>
      </c>
      <c r="EJ189" s="2">
        <v>2</v>
      </c>
      <c r="EK189" s="2">
        <v>69</v>
      </c>
      <c r="EL189" s="2" t="s">
        <v>274</v>
      </c>
      <c r="EM189" s="2" t="s">
        <v>275</v>
      </c>
      <c r="EN189" s="2"/>
      <c r="EO189" s="2" t="s">
        <v>71</v>
      </c>
      <c r="EP189" s="2"/>
      <c r="EQ189" s="2">
        <v>1024</v>
      </c>
      <c r="ER189" s="2">
        <v>3.15</v>
      </c>
      <c r="ES189" s="2">
        <v>0</v>
      </c>
      <c r="ET189" s="2">
        <v>0</v>
      </c>
      <c r="EU189" s="2">
        <v>0</v>
      </c>
      <c r="EV189" s="2">
        <v>3.15</v>
      </c>
      <c r="EW189" s="2">
        <v>0.25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95</v>
      </c>
      <c r="FY189" s="2">
        <v>53</v>
      </c>
      <c r="FZ189" s="2"/>
      <c r="GA189" s="2" t="s">
        <v>3</v>
      </c>
      <c r="GB189" s="2"/>
      <c r="GC189" s="2"/>
      <c r="GD189" s="2">
        <v>1</v>
      </c>
      <c r="GE189" s="2"/>
      <c r="GF189" s="2">
        <v>-940081949</v>
      </c>
      <c r="GG189" s="2">
        <v>2</v>
      </c>
      <c r="GH189" s="2">
        <v>1</v>
      </c>
      <c r="GI189" s="2">
        <v>2</v>
      </c>
      <c r="GJ189" s="2">
        <v>0</v>
      </c>
      <c r="GK189" s="2">
        <v>0</v>
      </c>
      <c r="GL189" s="2">
        <f t="shared" si="198"/>
        <v>0</v>
      </c>
      <c r="GM189" s="2">
        <f t="shared" si="199"/>
        <v>61.13</v>
      </c>
      <c r="GN189" s="2">
        <f t="shared" si="200"/>
        <v>0</v>
      </c>
      <c r="GO189" s="2">
        <f t="shared" si="201"/>
        <v>61.13</v>
      </c>
      <c r="GP189" s="2">
        <f t="shared" si="202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03"/>
        <v>0</v>
      </c>
      <c r="GW189" s="2">
        <v>1</v>
      </c>
      <c r="GX189" s="2">
        <f t="shared" si="204"/>
        <v>0</v>
      </c>
      <c r="GY189" s="2"/>
      <c r="GZ189" s="2"/>
      <c r="HA189" s="2">
        <v>0</v>
      </c>
      <c r="HB189" s="2">
        <v>0</v>
      </c>
      <c r="HC189" s="2">
        <f t="shared" si="205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5">
      <c r="A190" s="3">
        <v>17</v>
      </c>
      <c r="B190" s="3">
        <v>1</v>
      </c>
      <c r="C190" s="3">
        <f>ROW(SmtRes!A454)</f>
        <v>454</v>
      </c>
      <c r="D190" s="3">
        <f>ROW(EtalonRes!A530)</f>
        <v>530</v>
      </c>
      <c r="E190" s="3" t="s">
        <v>3</v>
      </c>
      <c r="F190" s="3" t="s">
        <v>271</v>
      </c>
      <c r="G190" s="3" t="s">
        <v>272</v>
      </c>
      <c r="H190" s="3" t="s">
        <v>26</v>
      </c>
      <c r="I190" s="3">
        <v>6</v>
      </c>
      <c r="J190" s="3">
        <v>0</v>
      </c>
      <c r="K190" s="3">
        <v>6</v>
      </c>
      <c r="O190" s="3">
        <f t="shared" si="179"/>
        <v>1389.03</v>
      </c>
      <c r="P190" s="3">
        <f t="shared" si="180"/>
        <v>0</v>
      </c>
      <c r="Q190" s="3">
        <f>(ROUND((ROUND((((ET190*1.2))*AV190*I190),2)*BB190),2)+ROUND((ROUND(((AE190-((EU190*1.2)))*AV190*I190),2)*BS190),2))</f>
        <v>0</v>
      </c>
      <c r="R190" s="3">
        <f>(ROUND((ROUND((((EU190*1.2))*AV190*I190),2)*BS190),2)+ROUND((ROUND(((AE190-((EU190*1.2)))*AV190*I190),2)*BS190),2))</f>
        <v>0</v>
      </c>
      <c r="S190" s="3">
        <f t="shared" si="181"/>
        <v>1389.03</v>
      </c>
      <c r="T190" s="3">
        <f t="shared" si="182"/>
        <v>0</v>
      </c>
      <c r="U190" s="3">
        <f t="shared" si="183"/>
        <v>1.9565999999999999</v>
      </c>
      <c r="V190" s="3">
        <f t="shared" si="184"/>
        <v>0</v>
      </c>
      <c r="W190" s="3">
        <f t="shared" si="185"/>
        <v>0</v>
      </c>
      <c r="X190" s="3">
        <f>(ROUND((((S190+ROUND((ROUND((((EU190*1.2))*AV190*I190),2)*BS190),2))*AT190)/100),2)+ROUND(((ROUND((ROUND(((AE190-((EU190*1.2)))*AV190*I190),2)*BS190),2)*AT190)/100),2))</f>
        <v>1319.58</v>
      </c>
      <c r="Y190" s="3">
        <f>(ROUND((((S190+ROUND((ROUND((((EU190*1.2))*AV190*I190),2)*BS190),2))*AU190)/100),2)+ROUND(((ROUND((ROUND(((AE190-((EU190*1.2)))*AV190*I190),2)*BS190),2)*AU190)/100),2))</f>
        <v>736.19</v>
      </c>
      <c r="AA190" s="3">
        <v>-1</v>
      </c>
      <c r="AB190" s="3">
        <f t="shared" si="186"/>
        <v>3.78</v>
      </c>
      <c r="AC190" s="3">
        <f>ROUND(((ES190*1)),6)</f>
        <v>0</v>
      </c>
      <c r="AD190" s="3">
        <f>ROUND(((((ET190*1.2))-((EU190*1.2)))+AE190),6)</f>
        <v>0</v>
      </c>
      <c r="AE190" s="3">
        <f>ROUND(((EU190*1.2)),6)</f>
        <v>0</v>
      </c>
      <c r="AF190" s="3">
        <f>ROUND(((EV190*1.2)),6)</f>
        <v>3.78</v>
      </c>
      <c r="AG190" s="3">
        <f t="shared" si="188"/>
        <v>0</v>
      </c>
      <c r="AH190" s="3">
        <f>((EW190*1.2))</f>
        <v>0.3</v>
      </c>
      <c r="AI190" s="3">
        <f>((EX190*1.2))</f>
        <v>0</v>
      </c>
      <c r="AJ190" s="3">
        <f t="shared" si="190"/>
        <v>0</v>
      </c>
      <c r="AK190" s="3">
        <v>3.15</v>
      </c>
      <c r="AL190" s="3">
        <v>0</v>
      </c>
      <c r="AM190" s="3">
        <v>0</v>
      </c>
      <c r="AN190" s="3">
        <v>0</v>
      </c>
      <c r="AO190" s="3">
        <v>3.15</v>
      </c>
      <c r="AP190" s="3">
        <v>0</v>
      </c>
      <c r="AQ190" s="3">
        <v>0.25</v>
      </c>
      <c r="AR190" s="3">
        <v>0</v>
      </c>
      <c r="AS190" s="3">
        <v>0</v>
      </c>
      <c r="AT190" s="3">
        <v>95</v>
      </c>
      <c r="AU190" s="3">
        <v>53</v>
      </c>
      <c r="AV190" s="3">
        <v>1.087</v>
      </c>
      <c r="AW190" s="3">
        <v>1</v>
      </c>
      <c r="AZ190" s="3">
        <v>1</v>
      </c>
      <c r="BA190" s="3">
        <v>56.35</v>
      </c>
      <c r="BB190" s="3">
        <v>1</v>
      </c>
      <c r="BC190" s="3">
        <v>1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0</v>
      </c>
      <c r="BI190" s="3">
        <v>2</v>
      </c>
      <c r="BJ190" s="3" t="s">
        <v>273</v>
      </c>
      <c r="BM190" s="3">
        <v>69</v>
      </c>
      <c r="BN190" s="3">
        <v>0</v>
      </c>
      <c r="BO190" s="3" t="s">
        <v>271</v>
      </c>
      <c r="BP190" s="3">
        <v>1</v>
      </c>
      <c r="BQ190" s="3">
        <v>40</v>
      </c>
      <c r="BR190" s="3">
        <v>0</v>
      </c>
      <c r="BS190" s="3">
        <v>56.35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95</v>
      </c>
      <c r="CA190" s="3">
        <v>53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1332</v>
      </c>
      <c r="CO190" s="3">
        <v>0</v>
      </c>
      <c r="CP190" s="3">
        <f t="shared" si="191"/>
        <v>1389.03</v>
      </c>
      <c r="CQ190" s="3">
        <f t="shared" si="192"/>
        <v>0</v>
      </c>
      <c r="CR190" s="3">
        <f>(ROUND((ROUND((((ET190*1.2))*AV190*1),2)*BB190),2)+ROUND((ROUND(((AE190-((EU190*1.2)))*AV190*1),2)*BS190),2))</f>
        <v>0</v>
      </c>
      <c r="CS190" s="3">
        <f>(ROUND((ROUND((((EU190*1.2))*AV190*1),2)*BS190),2)+ROUND((ROUND(((AE190-((EU190*1.2)))*AV190*1),2)*BS190),2))</f>
        <v>0</v>
      </c>
      <c r="CT190" s="3">
        <f t="shared" si="193"/>
        <v>231.6</v>
      </c>
      <c r="CU190" s="3">
        <f t="shared" si="194"/>
        <v>0</v>
      </c>
      <c r="CV190" s="3">
        <f t="shared" si="195"/>
        <v>0.3261</v>
      </c>
      <c r="CW190" s="3">
        <f t="shared" si="196"/>
        <v>0</v>
      </c>
      <c r="CX190" s="3">
        <f t="shared" si="197"/>
        <v>0</v>
      </c>
      <c r="CY190" s="3">
        <f>(ROUND((((S190+ROUND((ROUND((((EU190*1.2))*AV190*1),2)*BS190),2))*AT190)/100),2)+ROUND(((ROUND((ROUND(((AE190-((EU190*1.2)))*AV190*1),2)*BS190),2)*AT190)/100),2))</f>
        <v>1319.58</v>
      </c>
      <c r="CZ190" s="3">
        <f>(ROUND((((S190+ROUND((ROUND((((EU190*1.2))*AV190*1),2)*BS190),2))*AU190)/100),2)+ROUND(((ROUND((ROUND(((AE190-((EU190*1.2)))*AV190*1),2)*BS190),2)*AU190)/100),2))</f>
        <v>736.19</v>
      </c>
      <c r="DB190" s="3">
        <v>106</v>
      </c>
      <c r="DC190" s="3" t="s">
        <v>3</v>
      </c>
      <c r="DD190" s="3" t="s">
        <v>66</v>
      </c>
      <c r="DE190" s="3" t="s">
        <v>67</v>
      </c>
      <c r="DF190" s="3" t="s">
        <v>67</v>
      </c>
      <c r="DG190" s="3" t="s">
        <v>67</v>
      </c>
      <c r="DH190" s="3" t="s">
        <v>3</v>
      </c>
      <c r="DI190" s="3" t="s">
        <v>67</v>
      </c>
      <c r="DJ190" s="3" t="s">
        <v>67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1013</v>
      </c>
      <c r="DV190" s="3" t="s">
        <v>26</v>
      </c>
      <c r="DW190" s="3" t="s">
        <v>26</v>
      </c>
      <c r="DX190" s="3">
        <v>1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55393701</v>
      </c>
      <c r="EF190" s="3">
        <v>40</v>
      </c>
      <c r="EG190" s="3" t="s">
        <v>30</v>
      </c>
      <c r="EH190" s="3">
        <v>0</v>
      </c>
      <c r="EI190" s="3" t="s">
        <v>3</v>
      </c>
      <c r="EJ190" s="3">
        <v>2</v>
      </c>
      <c r="EK190" s="3">
        <v>69</v>
      </c>
      <c r="EL190" s="3" t="s">
        <v>274</v>
      </c>
      <c r="EM190" s="3" t="s">
        <v>275</v>
      </c>
      <c r="EO190" s="3" t="s">
        <v>71</v>
      </c>
      <c r="EQ190" s="3">
        <v>1024</v>
      </c>
      <c r="ER190" s="3">
        <v>3.15</v>
      </c>
      <c r="ES190" s="3">
        <v>0</v>
      </c>
      <c r="ET190" s="3">
        <v>0</v>
      </c>
      <c r="EU190" s="3">
        <v>0</v>
      </c>
      <c r="EV190" s="3">
        <v>3.15</v>
      </c>
      <c r="EW190" s="3">
        <v>0.25</v>
      </c>
      <c r="EX190" s="3">
        <v>0</v>
      </c>
      <c r="EY190" s="3">
        <v>0</v>
      </c>
      <c r="FQ190" s="3">
        <v>0</v>
      </c>
      <c r="FR190" s="3">
        <v>0</v>
      </c>
      <c r="FS190" s="3">
        <v>0</v>
      </c>
      <c r="FX190" s="3">
        <v>95</v>
      </c>
      <c r="FY190" s="3">
        <v>53</v>
      </c>
      <c r="GA190" s="3" t="s">
        <v>3</v>
      </c>
      <c r="GD190" s="3">
        <v>1</v>
      </c>
      <c r="GF190" s="3">
        <v>-940081949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198"/>
        <v>0</v>
      </c>
      <c r="GM190" s="3">
        <f t="shared" si="199"/>
        <v>3444.8</v>
      </c>
      <c r="GN190" s="3">
        <f t="shared" si="200"/>
        <v>0</v>
      </c>
      <c r="GO190" s="3">
        <f t="shared" si="201"/>
        <v>3444.8</v>
      </c>
      <c r="GP190" s="3">
        <f t="shared" si="202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203"/>
        <v>0</v>
      </c>
      <c r="GW190" s="3">
        <v>1</v>
      </c>
      <c r="GX190" s="3">
        <f t="shared" si="204"/>
        <v>0</v>
      </c>
      <c r="HA190" s="3">
        <v>0</v>
      </c>
      <c r="HB190" s="3">
        <v>0</v>
      </c>
      <c r="HC190" s="3">
        <f t="shared" si="205"/>
        <v>0</v>
      </c>
      <c r="HE190" s="3" t="s">
        <v>3</v>
      </c>
      <c r="HF190" s="3" t="s">
        <v>3</v>
      </c>
      <c r="HM190" s="3" t="s">
        <v>3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5">
      <c r="A191" s="2">
        <v>17</v>
      </c>
      <c r="B191" s="2">
        <v>1</v>
      </c>
      <c r="C191" s="2"/>
      <c r="D191" s="2"/>
      <c r="E191" s="2" t="s">
        <v>289</v>
      </c>
      <c r="F191" s="2" t="s">
        <v>277</v>
      </c>
      <c r="G191" s="2" t="s">
        <v>278</v>
      </c>
      <c r="H191" s="2" t="s">
        <v>279</v>
      </c>
      <c r="I191" s="2">
        <v>6</v>
      </c>
      <c r="J191" s="2">
        <v>0</v>
      </c>
      <c r="K191" s="2">
        <v>6</v>
      </c>
      <c r="L191" s="2"/>
      <c r="M191" s="2"/>
      <c r="N191" s="2"/>
      <c r="O191" s="2">
        <f t="shared" si="179"/>
        <v>33.36</v>
      </c>
      <c r="P191" s="2">
        <f t="shared" si="180"/>
        <v>33.36</v>
      </c>
      <c r="Q191" s="2">
        <f>(ROUND((ROUND(((ET191)*AV191*I191),2)*BB191),2)+ROUND((ROUND(((AE191-(EU191))*AV191*I191),2)*BS191),2))</f>
        <v>0</v>
      </c>
      <c r="R191" s="2">
        <f>(ROUND((ROUND(((EU191)*AV191*I191),2)*BS191),2)+ROUND((ROUND(((AE191-(EU191))*AV191*I191),2)*BS191),2))</f>
        <v>0</v>
      </c>
      <c r="S191" s="2">
        <f t="shared" si="181"/>
        <v>0</v>
      </c>
      <c r="T191" s="2">
        <f t="shared" si="182"/>
        <v>0</v>
      </c>
      <c r="U191" s="2">
        <f t="shared" si="183"/>
        <v>0</v>
      </c>
      <c r="V191" s="2">
        <f t="shared" si="184"/>
        <v>0</v>
      </c>
      <c r="W191" s="2">
        <f t="shared" si="185"/>
        <v>0</v>
      </c>
      <c r="X191" s="2">
        <f>(ROUND((((S191+ROUND((ROUND(((EU191)*AV191*I191),2)*BS191),2))*AT191)/100),2)+ROUND(((ROUND((ROUND(((AE191-(EU191))*AV191*I191),2)*BS191),2)*AT191)/100),2))</f>
        <v>0</v>
      </c>
      <c r="Y191" s="2">
        <f>(ROUND((((S191+ROUND((ROUND(((EU191)*AV191*I191),2)*BS191),2))*AU191)/100),2)+ROUND(((ROUND((ROUND(((AE191-(EU191))*AV191*I191),2)*BS191),2)*AU191)/100),2))</f>
        <v>0</v>
      </c>
      <c r="Z191" s="2"/>
      <c r="AA191" s="2">
        <v>55929113</v>
      </c>
      <c r="AB191" s="2">
        <f t="shared" si="186"/>
        <v>5.56</v>
      </c>
      <c r="AC191" s="2">
        <f>ROUND((ES191),6)</f>
        <v>5.56</v>
      </c>
      <c r="AD191" s="2">
        <f>ROUND((((ET191)-(EU191))+AE191),6)</f>
        <v>0</v>
      </c>
      <c r="AE191" s="2">
        <f>ROUND((EU191),6)</f>
        <v>0</v>
      </c>
      <c r="AF191" s="2">
        <f>ROUND((EV191),6)</f>
        <v>0</v>
      </c>
      <c r="AG191" s="2">
        <f t="shared" si="188"/>
        <v>0</v>
      </c>
      <c r="AH191" s="2">
        <f>(EW191)</f>
        <v>0</v>
      </c>
      <c r="AI191" s="2">
        <f>(EX191)</f>
        <v>0</v>
      </c>
      <c r="AJ191" s="2">
        <f t="shared" si="190"/>
        <v>0</v>
      </c>
      <c r="AK191" s="2">
        <v>5.56</v>
      </c>
      <c r="AL191" s="2">
        <v>5.56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2</v>
      </c>
      <c r="BJ191" s="2" t="s">
        <v>280</v>
      </c>
      <c r="BK191" s="2"/>
      <c r="BL191" s="2"/>
      <c r="BM191" s="2">
        <v>1618</v>
      </c>
      <c r="BN191" s="2">
        <v>0</v>
      </c>
      <c r="BO191" s="2" t="s">
        <v>3</v>
      </c>
      <c r="BP191" s="2">
        <v>0</v>
      </c>
      <c r="BQ191" s="2">
        <v>201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0</v>
      </c>
      <c r="CA191" s="2">
        <v>0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3</v>
      </c>
      <c r="CO191" s="2">
        <v>0</v>
      </c>
      <c r="CP191" s="2">
        <f t="shared" si="191"/>
        <v>33.36</v>
      </c>
      <c r="CQ191" s="2">
        <f t="shared" si="192"/>
        <v>5.56</v>
      </c>
      <c r="CR191" s="2">
        <f>(ROUND((ROUND(((ET191)*AV191*1),2)*BB191),2)+ROUND((ROUND(((AE191-(EU191))*AV191*1),2)*BS191),2))</f>
        <v>0</v>
      </c>
      <c r="CS191" s="2">
        <f>(ROUND((ROUND(((EU191)*AV191*1),2)*BS191),2)+ROUND((ROUND(((AE191-(EU191))*AV191*1),2)*BS191),2))</f>
        <v>0</v>
      </c>
      <c r="CT191" s="2">
        <f t="shared" si="193"/>
        <v>0</v>
      </c>
      <c r="CU191" s="2">
        <f t="shared" si="194"/>
        <v>0</v>
      </c>
      <c r="CV191" s="2">
        <f t="shared" si="195"/>
        <v>0</v>
      </c>
      <c r="CW191" s="2">
        <f t="shared" si="196"/>
        <v>0</v>
      </c>
      <c r="CX191" s="2">
        <f t="shared" si="197"/>
        <v>0</v>
      </c>
      <c r="CY191" s="2">
        <f>(ROUND((((S191+ROUND((ROUND(((EU191)*AV191*1),2)*BS191),2))*AT191)/100),2)+ROUND(((ROUND((ROUND(((AE191-(EU191))*AV191*1),2)*BS191),2)*AT191)/100),2))</f>
        <v>0</v>
      </c>
      <c r="CZ191" s="2">
        <f>(ROUND((((S191+ROUND((ROUND(((EU191)*AV191*1),2)*BS191),2))*AU191)/100),2)+ROUND(((ROUND((ROUND(((AE191-(EU191))*AV191*1),2)*BS191),2)*AU191)/100),2))</f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1010</v>
      </c>
      <c r="DV191" s="2" t="s">
        <v>279</v>
      </c>
      <c r="DW191" s="2" t="s">
        <v>279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55393729</v>
      </c>
      <c r="EF191" s="2">
        <v>201</v>
      </c>
      <c r="EG191" s="2" t="s">
        <v>281</v>
      </c>
      <c r="EH191" s="2">
        <v>0</v>
      </c>
      <c r="EI191" s="2" t="s">
        <v>3</v>
      </c>
      <c r="EJ191" s="2">
        <v>2</v>
      </c>
      <c r="EK191" s="2">
        <v>1618</v>
      </c>
      <c r="EL191" s="2" t="s">
        <v>282</v>
      </c>
      <c r="EM191" s="2" t="s">
        <v>283</v>
      </c>
      <c r="EN191" s="2"/>
      <c r="EO191" s="2" t="s">
        <v>3</v>
      </c>
      <c r="EP191" s="2"/>
      <c r="EQ191" s="2">
        <v>0</v>
      </c>
      <c r="ER191" s="2">
        <v>5.56</v>
      </c>
      <c r="ES191" s="2">
        <v>5.56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0</v>
      </c>
      <c r="FY191" s="2">
        <v>0</v>
      </c>
      <c r="FZ191" s="2"/>
      <c r="GA191" s="2" t="s">
        <v>3</v>
      </c>
      <c r="GB191" s="2"/>
      <c r="GC191" s="2"/>
      <c r="GD191" s="2">
        <v>1</v>
      </c>
      <c r="GE191" s="2"/>
      <c r="GF191" s="2">
        <v>1739359969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198"/>
        <v>0</v>
      </c>
      <c r="GM191" s="2">
        <f t="shared" si="199"/>
        <v>33.36</v>
      </c>
      <c r="GN191" s="2">
        <f t="shared" si="200"/>
        <v>0</v>
      </c>
      <c r="GO191" s="2">
        <f t="shared" si="201"/>
        <v>33.36</v>
      </c>
      <c r="GP191" s="2">
        <f t="shared" si="202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03"/>
        <v>0</v>
      </c>
      <c r="GW191" s="2">
        <v>1</v>
      </c>
      <c r="GX191" s="2">
        <f t="shared" si="204"/>
        <v>0</v>
      </c>
      <c r="GY191" s="2"/>
      <c r="GZ191" s="2"/>
      <c r="HA191" s="2">
        <v>0</v>
      </c>
      <c r="HB191" s="2">
        <v>0</v>
      </c>
      <c r="HC191" s="2">
        <f t="shared" si="205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5">
      <c r="A192" s="3">
        <v>17</v>
      </c>
      <c r="B192" s="3">
        <v>1</v>
      </c>
      <c r="E192" s="3" t="s">
        <v>289</v>
      </c>
      <c r="F192" s="3" t="s">
        <v>277</v>
      </c>
      <c r="G192" s="3" t="s">
        <v>278</v>
      </c>
      <c r="H192" s="3" t="s">
        <v>279</v>
      </c>
      <c r="I192" s="3">
        <v>6</v>
      </c>
      <c r="J192" s="3">
        <v>0</v>
      </c>
      <c r="K192" s="3">
        <v>6</v>
      </c>
      <c r="O192" s="3">
        <f t="shared" si="179"/>
        <v>369.3</v>
      </c>
      <c r="P192" s="3">
        <f t="shared" si="180"/>
        <v>369.3</v>
      </c>
      <c r="Q192" s="3">
        <f>(ROUND((ROUND(((ET192)*AV192*I192),2)*BB192),2)+ROUND((ROUND(((AE192-(EU192))*AV192*I192),2)*BS192),2))</f>
        <v>0</v>
      </c>
      <c r="R192" s="3">
        <f>(ROUND((ROUND(((EU192)*AV192*I192),2)*BS192),2)+ROUND((ROUND(((AE192-(EU192))*AV192*I192),2)*BS192),2))</f>
        <v>0</v>
      </c>
      <c r="S192" s="3">
        <f t="shared" si="181"/>
        <v>0</v>
      </c>
      <c r="T192" s="3">
        <f t="shared" si="182"/>
        <v>0</v>
      </c>
      <c r="U192" s="3">
        <f t="shared" si="183"/>
        <v>0</v>
      </c>
      <c r="V192" s="3">
        <f t="shared" si="184"/>
        <v>0</v>
      </c>
      <c r="W192" s="3">
        <f t="shared" si="185"/>
        <v>0</v>
      </c>
      <c r="X192" s="3">
        <f>(ROUND((((S192+ROUND((ROUND(((EU192)*AV192*I192),2)*BS192),2))*AT192)/100),2)+ROUND(((ROUND((ROUND(((AE192-(EU192))*AV192*I192),2)*BS192),2)*AT192)/100),2))</f>
        <v>0</v>
      </c>
      <c r="Y192" s="3">
        <f>(ROUND((((S192+ROUND((ROUND(((EU192)*AV192*I192),2)*BS192),2))*AU192)/100),2)+ROUND(((ROUND((ROUND(((AE192-(EU192))*AV192*I192),2)*BS192),2)*AU192)/100),2))</f>
        <v>0</v>
      </c>
      <c r="AA192" s="3">
        <v>55929115</v>
      </c>
      <c r="AB192" s="3">
        <f t="shared" si="186"/>
        <v>5.56</v>
      </c>
      <c r="AC192" s="3">
        <f>ROUND((ES192),6)</f>
        <v>5.56</v>
      </c>
      <c r="AD192" s="3">
        <f>ROUND((((ET192)-(EU192))+AE192),6)</f>
        <v>0</v>
      </c>
      <c r="AE192" s="3">
        <f>ROUND((EU192),6)</f>
        <v>0</v>
      </c>
      <c r="AF192" s="3">
        <f>ROUND((EV192),6)</f>
        <v>0</v>
      </c>
      <c r="AG192" s="3">
        <f t="shared" si="188"/>
        <v>0</v>
      </c>
      <c r="AH192" s="3">
        <f>(EW192)</f>
        <v>0</v>
      </c>
      <c r="AI192" s="3">
        <f>(EX192)</f>
        <v>0</v>
      </c>
      <c r="AJ192" s="3">
        <f t="shared" si="190"/>
        <v>0</v>
      </c>
      <c r="AK192" s="3">
        <v>5.56</v>
      </c>
      <c r="AL192" s="3">
        <v>5.56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11.07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2</v>
      </c>
      <c r="BJ192" s="3" t="s">
        <v>280</v>
      </c>
      <c r="BM192" s="3">
        <v>1618</v>
      </c>
      <c r="BN192" s="3">
        <v>0</v>
      </c>
      <c r="BO192" s="3" t="s">
        <v>277</v>
      </c>
      <c r="BP192" s="3">
        <v>1</v>
      </c>
      <c r="BQ192" s="3">
        <v>201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0</v>
      </c>
      <c r="CA192" s="3">
        <v>0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3</v>
      </c>
      <c r="CO192" s="3">
        <v>0</v>
      </c>
      <c r="CP192" s="3">
        <f t="shared" si="191"/>
        <v>369.3</v>
      </c>
      <c r="CQ192" s="3">
        <f t="shared" si="192"/>
        <v>61.55</v>
      </c>
      <c r="CR192" s="3">
        <f>(ROUND((ROUND(((ET192)*AV192*1),2)*BB192),2)+ROUND((ROUND(((AE192-(EU192))*AV192*1),2)*BS192),2))</f>
        <v>0</v>
      </c>
      <c r="CS192" s="3">
        <f>(ROUND((ROUND(((EU192)*AV192*1),2)*BS192),2)+ROUND((ROUND(((AE192-(EU192))*AV192*1),2)*BS192),2))</f>
        <v>0</v>
      </c>
      <c r="CT192" s="3">
        <f t="shared" si="193"/>
        <v>0</v>
      </c>
      <c r="CU192" s="3">
        <f t="shared" si="194"/>
        <v>0</v>
      </c>
      <c r="CV192" s="3">
        <f t="shared" si="195"/>
        <v>0</v>
      </c>
      <c r="CW192" s="3">
        <f t="shared" si="196"/>
        <v>0</v>
      </c>
      <c r="CX192" s="3">
        <f t="shared" si="197"/>
        <v>0</v>
      </c>
      <c r="CY192" s="3">
        <f>(ROUND((((S192+ROUND((ROUND(((EU192)*AV192*1),2)*BS192),2))*AT192)/100),2)+ROUND(((ROUND((ROUND(((AE192-(EU192))*AV192*1),2)*BS192),2)*AT192)/100),2))</f>
        <v>0</v>
      </c>
      <c r="CZ192" s="3">
        <f>(ROUND((((S192+ROUND((ROUND(((EU192)*AV192*1),2)*BS192),2))*AU192)/100),2)+ROUND(((ROUND((ROUND(((AE192-(EU192))*AV192*1),2)*BS192),2)*AU192)/100),2))</f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1010</v>
      </c>
      <c r="DV192" s="3" t="s">
        <v>279</v>
      </c>
      <c r="DW192" s="3" t="s">
        <v>279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55393729</v>
      </c>
      <c r="EF192" s="3">
        <v>201</v>
      </c>
      <c r="EG192" s="3" t="s">
        <v>281</v>
      </c>
      <c r="EH192" s="3">
        <v>0</v>
      </c>
      <c r="EI192" s="3" t="s">
        <v>3</v>
      </c>
      <c r="EJ192" s="3">
        <v>2</v>
      </c>
      <c r="EK192" s="3">
        <v>1618</v>
      </c>
      <c r="EL192" s="3" t="s">
        <v>282</v>
      </c>
      <c r="EM192" s="3" t="s">
        <v>283</v>
      </c>
      <c r="EO192" s="3" t="s">
        <v>3</v>
      </c>
      <c r="EQ192" s="3">
        <v>0</v>
      </c>
      <c r="ER192" s="3">
        <v>5.56</v>
      </c>
      <c r="ES192" s="3">
        <v>5.56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FQ192" s="3">
        <v>0</v>
      </c>
      <c r="FR192" s="3">
        <v>0</v>
      </c>
      <c r="FS192" s="3">
        <v>0</v>
      </c>
      <c r="FX192" s="3">
        <v>0</v>
      </c>
      <c r="FY192" s="3">
        <v>0</v>
      </c>
      <c r="GA192" s="3" t="s">
        <v>3</v>
      </c>
      <c r="GD192" s="3">
        <v>1</v>
      </c>
      <c r="GF192" s="3">
        <v>1739359969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198"/>
        <v>0</v>
      </c>
      <c r="GM192" s="3">
        <f t="shared" si="199"/>
        <v>369.3</v>
      </c>
      <c r="GN192" s="3">
        <f t="shared" si="200"/>
        <v>0</v>
      </c>
      <c r="GO192" s="3">
        <f t="shared" si="201"/>
        <v>369.3</v>
      </c>
      <c r="GP192" s="3">
        <f t="shared" si="202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203"/>
        <v>0</v>
      </c>
      <c r="GW192" s="3">
        <v>1</v>
      </c>
      <c r="GX192" s="3">
        <f t="shared" si="204"/>
        <v>0</v>
      </c>
      <c r="HA192" s="3">
        <v>0</v>
      </c>
      <c r="HB192" s="3">
        <v>0</v>
      </c>
      <c r="HC192" s="3">
        <f t="shared" si="205"/>
        <v>0</v>
      </c>
      <c r="HE192" s="3" t="s">
        <v>3</v>
      </c>
      <c r="HF192" s="3" t="s">
        <v>3</v>
      </c>
      <c r="HM192" s="3" t="s">
        <v>3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5">
      <c r="A193" s="2">
        <v>17</v>
      </c>
      <c r="B193" s="2">
        <v>1</v>
      </c>
      <c r="C193" s="2">
        <f>ROW(SmtRes!A456)</f>
        <v>456</v>
      </c>
      <c r="D193" s="2">
        <f>ROW(EtalonRes!A532)</f>
        <v>532</v>
      </c>
      <c r="E193" s="2" t="s">
        <v>290</v>
      </c>
      <c r="F193" s="2" t="s">
        <v>210</v>
      </c>
      <c r="G193" s="2" t="s">
        <v>211</v>
      </c>
      <c r="H193" s="2" t="s">
        <v>212</v>
      </c>
      <c r="I193" s="2">
        <f>ROUND(12/100,9)</f>
        <v>0.12</v>
      </c>
      <c r="J193" s="2">
        <v>0</v>
      </c>
      <c r="K193" s="2">
        <f>ROUND(12/100,9)</f>
        <v>0.12</v>
      </c>
      <c r="L193" s="2"/>
      <c r="M193" s="2"/>
      <c r="N193" s="2"/>
      <c r="O193" s="2">
        <f t="shared" ref="O193:O224" si="206">ROUND(CP193,2)</f>
        <v>5.9</v>
      </c>
      <c r="P193" s="2">
        <f t="shared" ref="P193:P220" si="207">ROUND((ROUND((AC193*AW193*I193),2)*BC193),2)</f>
        <v>0</v>
      </c>
      <c r="Q193" s="2">
        <f>(ROUND((ROUND((((ET193*1.2))*AV193*I193),2)*BB193),2)+ROUND((ROUND(((AE193-((EU193*1.2)))*AV193*I193),2)*BS193),2))</f>
        <v>0</v>
      </c>
      <c r="R193" s="2">
        <f>(ROUND((ROUND((((EU193*1.2))*AV193*I193),2)*BS193),2)+ROUND((ROUND(((AE193-((EU193*1.2)))*AV193*I193),2)*BS193),2))</f>
        <v>0</v>
      </c>
      <c r="S193" s="2">
        <f t="shared" ref="S193:S224" si="208">ROUND((ROUND((AF193*AV193*I193),2)*BA193),2)</f>
        <v>5.9</v>
      </c>
      <c r="T193" s="2">
        <f t="shared" ref="T193:T224" si="209">ROUND(CU193*I193,2)</f>
        <v>0</v>
      </c>
      <c r="U193" s="2">
        <f t="shared" ref="U193:U224" si="210">CV193*I193</f>
        <v>0.46738079999999993</v>
      </c>
      <c r="V193" s="2">
        <f t="shared" ref="V193:V224" si="211">CW193*I193</f>
        <v>0</v>
      </c>
      <c r="W193" s="2">
        <f t="shared" ref="W193:W224" si="212">ROUND(CX193*I193,2)</f>
        <v>0</v>
      </c>
      <c r="X193" s="2">
        <f>(ROUND((((S193+ROUND((ROUND((((EU193*1.2))*AV193*I193),2)*BS193),2))*AT193)/100),2)+ROUND(((ROUND((ROUND(((AE193-((EU193*1.2)))*AV193*I193),2)*BS193),2)*AT193)/100),2))</f>
        <v>5.31</v>
      </c>
      <c r="Y193" s="2">
        <f>(ROUND((((S193+ROUND((ROUND((((EU193*1.2))*AV193*I193),2)*BS193),2))*AU193)/100),2)+ROUND(((ROUND((ROUND(((AE193-((EU193*1.2)))*AV193*I193),2)*BS193),2)*AU193)/100),2))</f>
        <v>2.71</v>
      </c>
      <c r="Z193" s="2"/>
      <c r="AA193" s="2">
        <v>55929113</v>
      </c>
      <c r="AB193" s="2">
        <f t="shared" ref="AB193:AB224" si="213">ROUND((AC193+AD193+AF193),6)</f>
        <v>46.944000000000003</v>
      </c>
      <c r="AC193" s="2">
        <f>ROUND(((ES193*1)),6)</f>
        <v>0</v>
      </c>
      <c r="AD193" s="2">
        <f>ROUND(((((ET193*1.2))-((EU193*1.2)))+AE193),6)</f>
        <v>0</v>
      </c>
      <c r="AE193" s="2">
        <f>ROUND(((EU193*1.2)),6)</f>
        <v>0</v>
      </c>
      <c r="AF193" s="2">
        <f>ROUND(((EV193*1.2)),6)</f>
        <v>46.944000000000003</v>
      </c>
      <c r="AG193" s="2">
        <f t="shared" ref="AG193:AG224" si="214">ROUND((AP193),6)</f>
        <v>0</v>
      </c>
      <c r="AH193" s="2">
        <f>((EW193*1.2))</f>
        <v>3.7199999999999998</v>
      </c>
      <c r="AI193" s="2">
        <f>((EX193*1.2))</f>
        <v>0</v>
      </c>
      <c r="AJ193" s="2">
        <f t="shared" ref="AJ193:AJ224" si="215">(AS193)</f>
        <v>0</v>
      </c>
      <c r="AK193" s="2">
        <v>39.119999999999997</v>
      </c>
      <c r="AL193" s="2">
        <v>0</v>
      </c>
      <c r="AM193" s="2">
        <v>0</v>
      </c>
      <c r="AN193" s="2">
        <v>0</v>
      </c>
      <c r="AO193" s="2">
        <v>39.119999999999997</v>
      </c>
      <c r="AP193" s="2">
        <v>0</v>
      </c>
      <c r="AQ193" s="2">
        <v>3.1</v>
      </c>
      <c r="AR193" s="2">
        <v>0</v>
      </c>
      <c r="AS193" s="2">
        <v>0</v>
      </c>
      <c r="AT193" s="2">
        <v>90</v>
      </c>
      <c r="AU193" s="2">
        <v>46</v>
      </c>
      <c r="AV193" s="2">
        <v>1.0469999999999999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2</v>
      </c>
      <c r="BJ193" s="2" t="s">
        <v>213</v>
      </c>
      <c r="BK193" s="2"/>
      <c r="BL193" s="2"/>
      <c r="BM193" s="2">
        <v>68</v>
      </c>
      <c r="BN193" s="2">
        <v>0</v>
      </c>
      <c r="BO193" s="2" t="s">
        <v>210</v>
      </c>
      <c r="BP193" s="2">
        <v>1</v>
      </c>
      <c r="BQ193" s="2">
        <v>40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90</v>
      </c>
      <c r="CA193" s="2">
        <v>46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1332</v>
      </c>
      <c r="CO193" s="2">
        <v>0</v>
      </c>
      <c r="CP193" s="2">
        <f t="shared" ref="CP193:CP224" si="216">(P193+Q193+S193)</f>
        <v>5.9</v>
      </c>
      <c r="CQ193" s="2">
        <f t="shared" ref="CQ193:CQ220" si="217">ROUND((ROUND((AC193*AW193*1),2)*BC193),2)</f>
        <v>0</v>
      </c>
      <c r="CR193" s="2">
        <f>(ROUND((ROUND((((ET193*1.2))*AV193*1),2)*BB193),2)+ROUND((ROUND(((AE193-((EU193*1.2)))*AV193*1),2)*BS193),2))</f>
        <v>0</v>
      </c>
      <c r="CS193" s="2">
        <f>(ROUND((ROUND((((EU193*1.2))*AV193*1),2)*BS193),2)+ROUND((ROUND(((AE193-((EU193*1.2)))*AV193*1),2)*BS193),2))</f>
        <v>0</v>
      </c>
      <c r="CT193" s="2">
        <f t="shared" ref="CT193:CT224" si="218">ROUND((ROUND((AF193*AV193*1),2)*BA193),2)</f>
        <v>49.15</v>
      </c>
      <c r="CU193" s="2">
        <f t="shared" ref="CU193:CU224" si="219">AG193</f>
        <v>0</v>
      </c>
      <c r="CV193" s="2">
        <f t="shared" ref="CV193:CV224" si="220">(AH193*AV193)</f>
        <v>3.8948399999999994</v>
      </c>
      <c r="CW193" s="2">
        <f t="shared" ref="CW193:CW224" si="221">AI193</f>
        <v>0</v>
      </c>
      <c r="CX193" s="2">
        <f t="shared" ref="CX193:CX224" si="222">AJ193</f>
        <v>0</v>
      </c>
      <c r="CY193" s="2">
        <f>(ROUND((((S193+ROUND((ROUND((((EU193*1.2))*AV193*1),2)*BS193),2))*AT193)/100),2)+ROUND(((ROUND((ROUND(((AE193-((EU193*1.2)))*AV193*1),2)*BS193),2)*AT193)/100),2))</f>
        <v>5.31</v>
      </c>
      <c r="CZ193" s="2">
        <f>(ROUND((((S193+ROUND((ROUND((((EU193*1.2))*AV193*1),2)*BS193),2))*AU193)/100),2)+ROUND(((ROUND((ROUND(((AE193-((EU193*1.2)))*AV193*1),2)*BS193),2)*AU193)/100),2))</f>
        <v>2.71</v>
      </c>
      <c r="DA193" s="2"/>
      <c r="DB193" s="2">
        <v>107</v>
      </c>
      <c r="DC193" s="2" t="s">
        <v>3</v>
      </c>
      <c r="DD193" s="2" t="s">
        <v>66</v>
      </c>
      <c r="DE193" s="2" t="s">
        <v>67</v>
      </c>
      <c r="DF193" s="2" t="s">
        <v>67</v>
      </c>
      <c r="DG193" s="2" t="s">
        <v>67</v>
      </c>
      <c r="DH193" s="2" t="s">
        <v>3</v>
      </c>
      <c r="DI193" s="2" t="s">
        <v>67</v>
      </c>
      <c r="DJ193" s="2" t="s">
        <v>67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212</v>
      </c>
      <c r="DW193" s="2" t="s">
        <v>212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55393700</v>
      </c>
      <c r="EF193" s="2">
        <v>40</v>
      </c>
      <c r="EG193" s="2" t="s">
        <v>30</v>
      </c>
      <c r="EH193" s="2">
        <v>0</v>
      </c>
      <c r="EI193" s="2" t="s">
        <v>3</v>
      </c>
      <c r="EJ193" s="2">
        <v>2</v>
      </c>
      <c r="EK193" s="2">
        <v>68</v>
      </c>
      <c r="EL193" s="2" t="s">
        <v>31</v>
      </c>
      <c r="EM193" s="2" t="s">
        <v>32</v>
      </c>
      <c r="EN193" s="2"/>
      <c r="EO193" s="2" t="s">
        <v>71</v>
      </c>
      <c r="EP193" s="2"/>
      <c r="EQ193" s="2">
        <v>0</v>
      </c>
      <c r="ER193" s="2">
        <v>39.119999999999997</v>
      </c>
      <c r="ES193" s="2">
        <v>0</v>
      </c>
      <c r="ET193" s="2">
        <v>0</v>
      </c>
      <c r="EU193" s="2">
        <v>0</v>
      </c>
      <c r="EV193" s="2">
        <v>39.119999999999997</v>
      </c>
      <c r="EW193" s="2">
        <v>3.1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90</v>
      </c>
      <c r="FY193" s="2">
        <v>46</v>
      </c>
      <c r="FZ193" s="2"/>
      <c r="GA193" s="2" t="s">
        <v>3</v>
      </c>
      <c r="GB193" s="2"/>
      <c r="GC193" s="2"/>
      <c r="GD193" s="2">
        <v>1</v>
      </c>
      <c r="GE193" s="2"/>
      <c r="GF193" s="2">
        <v>-395814045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ref="GL193:GL224" si="223">ROUND(IF(AND(BH193=3,BI193=3,FS193&lt;&gt;0),P193,0),2)</f>
        <v>0</v>
      </c>
      <c r="GM193" s="2">
        <f t="shared" ref="GM193:GM224" si="224">ROUND(O193+X193+Y193,2)+GX193</f>
        <v>13.92</v>
      </c>
      <c r="GN193" s="2">
        <f t="shared" ref="GN193:GN224" si="225">IF(OR(BI193=0,BI193=1),GM193-GX193,0)</f>
        <v>0</v>
      </c>
      <c r="GO193" s="2">
        <f t="shared" ref="GO193:GO224" si="226">IF(BI193=2,GM193-GX193,0)</f>
        <v>13.92</v>
      </c>
      <c r="GP193" s="2">
        <f t="shared" ref="GP193:GP224" si="227">IF(BI193=4,GM193-GX193,0)</f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ref="GV193:GV224" si="228">ROUND((GT193),6)</f>
        <v>0</v>
      </c>
      <c r="GW193" s="2">
        <v>1</v>
      </c>
      <c r="GX193" s="2">
        <f t="shared" ref="GX193:GX224" si="229">ROUND(HC193*I193,2)</f>
        <v>0</v>
      </c>
      <c r="GY193" s="2"/>
      <c r="GZ193" s="2"/>
      <c r="HA193" s="2">
        <v>0</v>
      </c>
      <c r="HB193" s="2">
        <v>0</v>
      </c>
      <c r="HC193" s="2">
        <f t="shared" ref="HC193:HC224" si="230">GV193*GW193</f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5">
      <c r="A194" s="3">
        <v>17</v>
      </c>
      <c r="B194" s="3">
        <v>1</v>
      </c>
      <c r="C194" s="3">
        <f>ROW(SmtRes!A458)</f>
        <v>458</v>
      </c>
      <c r="D194" s="3">
        <f>ROW(EtalonRes!A534)</f>
        <v>534</v>
      </c>
      <c r="E194" s="3" t="s">
        <v>290</v>
      </c>
      <c r="F194" s="3" t="s">
        <v>210</v>
      </c>
      <c r="G194" s="3" t="s">
        <v>211</v>
      </c>
      <c r="H194" s="3" t="s">
        <v>212</v>
      </c>
      <c r="I194" s="3">
        <f>ROUND(12/100,9)</f>
        <v>0.12</v>
      </c>
      <c r="J194" s="3">
        <v>0</v>
      </c>
      <c r="K194" s="3">
        <f>ROUND(12/100,9)</f>
        <v>0.12</v>
      </c>
      <c r="O194" s="3">
        <f t="shared" si="206"/>
        <v>332.47</v>
      </c>
      <c r="P194" s="3">
        <f t="shared" si="207"/>
        <v>0</v>
      </c>
      <c r="Q194" s="3">
        <f>(ROUND((ROUND((((ET194*1.2))*AV194*I194),2)*BB194),2)+ROUND((ROUND(((AE194-((EU194*1.2)))*AV194*I194),2)*BS194),2))</f>
        <v>0</v>
      </c>
      <c r="R194" s="3">
        <f>(ROUND((ROUND((((EU194*1.2))*AV194*I194),2)*BS194),2)+ROUND((ROUND(((AE194-((EU194*1.2)))*AV194*I194),2)*BS194),2))</f>
        <v>0</v>
      </c>
      <c r="S194" s="3">
        <f t="shared" si="208"/>
        <v>332.47</v>
      </c>
      <c r="T194" s="3">
        <f t="shared" si="209"/>
        <v>0</v>
      </c>
      <c r="U194" s="3">
        <f t="shared" si="210"/>
        <v>0.46738079999999993</v>
      </c>
      <c r="V194" s="3">
        <f t="shared" si="211"/>
        <v>0</v>
      </c>
      <c r="W194" s="3">
        <f t="shared" si="212"/>
        <v>0</v>
      </c>
      <c r="X194" s="3">
        <f>(ROUND((((S194+ROUND((ROUND((((EU194*1.2))*AV194*I194),2)*BS194),2))*AT194)/100),2)+ROUND(((ROUND((ROUND(((AE194-((EU194*1.2)))*AV194*I194),2)*BS194),2)*AT194)/100),2))</f>
        <v>299.22000000000003</v>
      </c>
      <c r="Y194" s="3">
        <f>(ROUND((((S194+ROUND((ROUND((((EU194*1.2))*AV194*I194),2)*BS194),2))*AU194)/100),2)+ROUND(((ROUND((ROUND(((AE194-((EU194*1.2)))*AV194*I194),2)*BS194),2)*AU194)/100),2))</f>
        <v>152.94</v>
      </c>
      <c r="AA194" s="3">
        <v>55929115</v>
      </c>
      <c r="AB194" s="3">
        <f t="shared" si="213"/>
        <v>46.944000000000003</v>
      </c>
      <c r="AC194" s="3">
        <f>ROUND(((ES194*1)),6)</f>
        <v>0</v>
      </c>
      <c r="AD194" s="3">
        <f>ROUND(((((ET194*1.2))-((EU194*1.2)))+AE194),6)</f>
        <v>0</v>
      </c>
      <c r="AE194" s="3">
        <f>ROUND(((EU194*1.2)),6)</f>
        <v>0</v>
      </c>
      <c r="AF194" s="3">
        <f>ROUND(((EV194*1.2)),6)</f>
        <v>46.944000000000003</v>
      </c>
      <c r="AG194" s="3">
        <f t="shared" si="214"/>
        <v>0</v>
      </c>
      <c r="AH194" s="3">
        <f>((EW194*1.2))</f>
        <v>3.7199999999999998</v>
      </c>
      <c r="AI194" s="3">
        <f>((EX194*1.2))</f>
        <v>0</v>
      </c>
      <c r="AJ194" s="3">
        <f t="shared" si="215"/>
        <v>0</v>
      </c>
      <c r="AK194" s="3">
        <v>39.119999999999997</v>
      </c>
      <c r="AL194" s="3">
        <v>0</v>
      </c>
      <c r="AM194" s="3">
        <v>0</v>
      </c>
      <c r="AN194" s="3">
        <v>0</v>
      </c>
      <c r="AO194" s="3">
        <v>39.119999999999997</v>
      </c>
      <c r="AP194" s="3">
        <v>0</v>
      </c>
      <c r="AQ194" s="3">
        <v>3.1</v>
      </c>
      <c r="AR194" s="3">
        <v>0</v>
      </c>
      <c r="AS194" s="3">
        <v>0</v>
      </c>
      <c r="AT194" s="3">
        <v>90</v>
      </c>
      <c r="AU194" s="3">
        <v>46</v>
      </c>
      <c r="AV194" s="3">
        <v>1.0469999999999999</v>
      </c>
      <c r="AW194" s="3">
        <v>1</v>
      </c>
      <c r="AZ194" s="3">
        <v>1</v>
      </c>
      <c r="BA194" s="3">
        <v>56.35</v>
      </c>
      <c r="BB194" s="3">
        <v>1</v>
      </c>
      <c r="BC194" s="3">
        <v>1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0</v>
      </c>
      <c r="BI194" s="3">
        <v>2</v>
      </c>
      <c r="BJ194" s="3" t="s">
        <v>213</v>
      </c>
      <c r="BM194" s="3">
        <v>68</v>
      </c>
      <c r="BN194" s="3">
        <v>0</v>
      </c>
      <c r="BO194" s="3" t="s">
        <v>210</v>
      </c>
      <c r="BP194" s="3">
        <v>1</v>
      </c>
      <c r="BQ194" s="3">
        <v>40</v>
      </c>
      <c r="BR194" s="3">
        <v>0</v>
      </c>
      <c r="BS194" s="3">
        <v>56.35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90</v>
      </c>
      <c r="CA194" s="3">
        <v>46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1332</v>
      </c>
      <c r="CO194" s="3">
        <v>0</v>
      </c>
      <c r="CP194" s="3">
        <f t="shared" si="216"/>
        <v>332.47</v>
      </c>
      <c r="CQ194" s="3">
        <f t="shared" si="217"/>
        <v>0</v>
      </c>
      <c r="CR194" s="3">
        <f>(ROUND((ROUND((((ET194*1.2))*AV194*1),2)*BB194),2)+ROUND((ROUND(((AE194-((EU194*1.2)))*AV194*1),2)*BS194),2))</f>
        <v>0</v>
      </c>
      <c r="CS194" s="3">
        <f>(ROUND((ROUND((((EU194*1.2))*AV194*1),2)*BS194),2)+ROUND((ROUND(((AE194-((EU194*1.2)))*AV194*1),2)*BS194),2))</f>
        <v>0</v>
      </c>
      <c r="CT194" s="3">
        <f t="shared" si="218"/>
        <v>2769.6</v>
      </c>
      <c r="CU194" s="3">
        <f t="shared" si="219"/>
        <v>0</v>
      </c>
      <c r="CV194" s="3">
        <f t="shared" si="220"/>
        <v>3.8948399999999994</v>
      </c>
      <c r="CW194" s="3">
        <f t="shared" si="221"/>
        <v>0</v>
      </c>
      <c r="CX194" s="3">
        <f t="shared" si="222"/>
        <v>0</v>
      </c>
      <c r="CY194" s="3">
        <f>(ROUND((((S194+ROUND((ROUND((((EU194*1.2))*AV194*1),2)*BS194),2))*AT194)/100),2)+ROUND(((ROUND((ROUND(((AE194-((EU194*1.2)))*AV194*1),2)*BS194),2)*AT194)/100),2))</f>
        <v>299.22000000000003</v>
      </c>
      <c r="CZ194" s="3">
        <f>(ROUND((((S194+ROUND((ROUND((((EU194*1.2))*AV194*1),2)*BS194),2))*AU194)/100),2)+ROUND(((ROUND((ROUND(((AE194-((EU194*1.2)))*AV194*1),2)*BS194),2)*AU194)/100),2))</f>
        <v>152.94</v>
      </c>
      <c r="DB194" s="3">
        <v>108</v>
      </c>
      <c r="DC194" s="3" t="s">
        <v>3</v>
      </c>
      <c r="DD194" s="3" t="s">
        <v>66</v>
      </c>
      <c r="DE194" s="3" t="s">
        <v>67</v>
      </c>
      <c r="DF194" s="3" t="s">
        <v>67</v>
      </c>
      <c r="DG194" s="3" t="s">
        <v>67</v>
      </c>
      <c r="DH194" s="3" t="s">
        <v>3</v>
      </c>
      <c r="DI194" s="3" t="s">
        <v>67</v>
      </c>
      <c r="DJ194" s="3" t="s">
        <v>67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1013</v>
      </c>
      <c r="DV194" s="3" t="s">
        <v>212</v>
      </c>
      <c r="DW194" s="3" t="s">
        <v>212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55393700</v>
      </c>
      <c r="EF194" s="3">
        <v>40</v>
      </c>
      <c r="EG194" s="3" t="s">
        <v>30</v>
      </c>
      <c r="EH194" s="3">
        <v>0</v>
      </c>
      <c r="EI194" s="3" t="s">
        <v>3</v>
      </c>
      <c r="EJ194" s="3">
        <v>2</v>
      </c>
      <c r="EK194" s="3">
        <v>68</v>
      </c>
      <c r="EL194" s="3" t="s">
        <v>31</v>
      </c>
      <c r="EM194" s="3" t="s">
        <v>32</v>
      </c>
      <c r="EO194" s="3" t="s">
        <v>71</v>
      </c>
      <c r="EQ194" s="3">
        <v>0</v>
      </c>
      <c r="ER194" s="3">
        <v>39.119999999999997</v>
      </c>
      <c r="ES194" s="3">
        <v>0</v>
      </c>
      <c r="ET194" s="3">
        <v>0</v>
      </c>
      <c r="EU194" s="3">
        <v>0</v>
      </c>
      <c r="EV194" s="3">
        <v>39.119999999999997</v>
      </c>
      <c r="EW194" s="3">
        <v>3.1</v>
      </c>
      <c r="EX194" s="3">
        <v>0</v>
      </c>
      <c r="EY194" s="3">
        <v>0</v>
      </c>
      <c r="FQ194" s="3">
        <v>0</v>
      </c>
      <c r="FR194" s="3">
        <v>0</v>
      </c>
      <c r="FS194" s="3">
        <v>0</v>
      </c>
      <c r="FX194" s="3">
        <v>90</v>
      </c>
      <c r="FY194" s="3">
        <v>46</v>
      </c>
      <c r="GA194" s="3" t="s">
        <v>3</v>
      </c>
      <c r="GD194" s="3">
        <v>1</v>
      </c>
      <c r="GF194" s="3">
        <v>-395814045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223"/>
        <v>0</v>
      </c>
      <c r="GM194" s="3">
        <f t="shared" si="224"/>
        <v>784.63</v>
      </c>
      <c r="GN194" s="3">
        <f t="shared" si="225"/>
        <v>0</v>
      </c>
      <c r="GO194" s="3">
        <f t="shared" si="226"/>
        <v>784.63</v>
      </c>
      <c r="GP194" s="3">
        <f t="shared" si="227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228"/>
        <v>0</v>
      </c>
      <c r="GW194" s="3">
        <v>1</v>
      </c>
      <c r="GX194" s="3">
        <f t="shared" si="229"/>
        <v>0</v>
      </c>
      <c r="HA194" s="3">
        <v>0</v>
      </c>
      <c r="HB194" s="3">
        <v>0</v>
      </c>
      <c r="HC194" s="3">
        <f t="shared" si="230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5">
      <c r="A195" s="2">
        <v>18</v>
      </c>
      <c r="B195" s="2">
        <v>1</v>
      </c>
      <c r="C195" s="2">
        <v>456</v>
      </c>
      <c r="D195" s="2"/>
      <c r="E195" s="2" t="s">
        <v>291</v>
      </c>
      <c r="F195" s="2" t="s">
        <v>292</v>
      </c>
      <c r="G195" s="2" t="s">
        <v>293</v>
      </c>
      <c r="H195" s="2" t="s">
        <v>171</v>
      </c>
      <c r="I195" s="2">
        <f>I193*J195</f>
        <v>12</v>
      </c>
      <c r="J195" s="2">
        <v>100</v>
      </c>
      <c r="K195" s="2">
        <v>100</v>
      </c>
      <c r="L195" s="2"/>
      <c r="M195" s="2"/>
      <c r="N195" s="2"/>
      <c r="O195" s="2">
        <f t="shared" si="206"/>
        <v>117.72</v>
      </c>
      <c r="P195" s="2">
        <f t="shared" si="207"/>
        <v>117.72</v>
      </c>
      <c r="Q195" s="2">
        <f>(ROUND((ROUND(((ET195)*AV195*I195),2)*BB195),2)+ROUND((ROUND(((AE195-(EU195))*AV195*I195),2)*BS195),2))</f>
        <v>0</v>
      </c>
      <c r="R195" s="2">
        <f>(ROUND((ROUND(((EU195)*AV195*I195),2)*BS195),2)+ROUND((ROUND(((AE195-(EU195))*AV195*I195),2)*BS195),2))</f>
        <v>0</v>
      </c>
      <c r="S195" s="2">
        <f t="shared" si="208"/>
        <v>0</v>
      </c>
      <c r="T195" s="2">
        <f t="shared" si="209"/>
        <v>0</v>
      </c>
      <c r="U195" s="2">
        <f t="shared" si="210"/>
        <v>0</v>
      </c>
      <c r="V195" s="2">
        <f t="shared" si="211"/>
        <v>0</v>
      </c>
      <c r="W195" s="2">
        <f t="shared" si="212"/>
        <v>0</v>
      </c>
      <c r="X195" s="2">
        <f>(ROUND((((S195+ROUND((ROUND(((EU195)*AV195*I195),2)*BS195),2))*AT195)/100),2)+ROUND(((ROUND((ROUND(((AE195-(EU195))*AV195*I195),2)*BS195),2)*AT195)/100),2))</f>
        <v>0</v>
      </c>
      <c r="Y195" s="2">
        <f>(ROUND((((S195+ROUND((ROUND(((EU195)*AV195*I195),2)*BS195),2))*AU195)/100),2)+ROUND(((ROUND((ROUND(((AE195-(EU195))*AV195*I195),2)*BS195),2)*AU195)/100),2))</f>
        <v>0</v>
      </c>
      <c r="Z195" s="2"/>
      <c r="AA195" s="2">
        <v>55929113</v>
      </c>
      <c r="AB195" s="2">
        <f t="shared" si="213"/>
        <v>9.81</v>
      </c>
      <c r="AC195" s="2">
        <f>ROUND((ES195),6)</f>
        <v>9.81</v>
      </c>
      <c r="AD195" s="2">
        <f>ROUND((((ET195)-(EU195))+AE195),6)</f>
        <v>0</v>
      </c>
      <c r="AE195" s="2">
        <f>ROUND((EU195),6)</f>
        <v>0</v>
      </c>
      <c r="AF195" s="2">
        <f>ROUND((EV195),6)</f>
        <v>0</v>
      </c>
      <c r="AG195" s="2">
        <f t="shared" si="214"/>
        <v>0</v>
      </c>
      <c r="AH195" s="2">
        <f>(EW195)</f>
        <v>0</v>
      </c>
      <c r="AI195" s="2">
        <f>(EX195)</f>
        <v>0</v>
      </c>
      <c r="AJ195" s="2">
        <f t="shared" si="215"/>
        <v>0</v>
      </c>
      <c r="AK195" s="2">
        <v>9.8099999999999987</v>
      </c>
      <c r="AL195" s="2">
        <v>9.8099999999999987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2</v>
      </c>
      <c r="BJ195" s="2" t="s">
        <v>292</v>
      </c>
      <c r="BK195" s="2"/>
      <c r="BL195" s="2"/>
      <c r="BM195" s="2">
        <v>400007</v>
      </c>
      <c r="BN195" s="2">
        <v>0</v>
      </c>
      <c r="BO195" s="2" t="s">
        <v>3</v>
      </c>
      <c r="BP195" s="2">
        <v>0</v>
      </c>
      <c r="BQ195" s="2">
        <v>214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90</v>
      </c>
      <c r="CA195" s="2">
        <v>46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3</v>
      </c>
      <c r="CO195" s="2">
        <v>0</v>
      </c>
      <c r="CP195" s="2">
        <f t="shared" si="216"/>
        <v>117.72</v>
      </c>
      <c r="CQ195" s="2">
        <f t="shared" si="217"/>
        <v>9.81</v>
      </c>
      <c r="CR195" s="2">
        <f>(ROUND((ROUND(((ET195)*AV195*1),2)*BB195),2)+ROUND((ROUND(((AE195-(EU195))*AV195*1),2)*BS195),2))</f>
        <v>0</v>
      </c>
      <c r="CS195" s="2">
        <f>(ROUND((ROUND(((EU195)*AV195*1),2)*BS195),2)+ROUND((ROUND(((AE195-(EU195))*AV195*1),2)*BS195),2))</f>
        <v>0</v>
      </c>
      <c r="CT195" s="2">
        <f t="shared" si="218"/>
        <v>0</v>
      </c>
      <c r="CU195" s="2">
        <f t="shared" si="219"/>
        <v>0</v>
      </c>
      <c r="CV195" s="2">
        <f t="shared" si="220"/>
        <v>0</v>
      </c>
      <c r="CW195" s="2">
        <f t="shared" si="221"/>
        <v>0</v>
      </c>
      <c r="CX195" s="2">
        <f t="shared" si="222"/>
        <v>0</v>
      </c>
      <c r="CY195" s="2">
        <f>(ROUND((((S195+ROUND((ROUND(((EU195)*AV195*1),2)*BS195),2))*AT195)/100),2)+ROUND(((ROUND((ROUND(((AE195-(EU195))*AV195*1),2)*BS195),2)*AT195)/100),2))</f>
        <v>0</v>
      </c>
      <c r="CZ195" s="2">
        <f>(ROUND((((S195+ROUND((ROUND(((EU195)*AV195*1),2)*BS195),2))*AU195)/100),2)+ROUND(((ROUND((ROUND(((AE195-(EU195))*AV195*1),2)*BS195),2)*AU195)/100),2))</f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171</v>
      </c>
      <c r="DW195" s="2" t="s">
        <v>171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55393630</v>
      </c>
      <c r="EF195" s="2">
        <v>214</v>
      </c>
      <c r="EG195" s="2" t="s">
        <v>172</v>
      </c>
      <c r="EH195" s="2">
        <v>0</v>
      </c>
      <c r="EI195" s="2" t="s">
        <v>3</v>
      </c>
      <c r="EJ195" s="2">
        <v>3</v>
      </c>
      <c r="EK195" s="2">
        <v>400007</v>
      </c>
      <c r="EL195" s="2" t="s">
        <v>172</v>
      </c>
      <c r="EM195" s="2" t="s">
        <v>173</v>
      </c>
      <c r="EN195" s="2"/>
      <c r="EO195" s="2" t="s">
        <v>3</v>
      </c>
      <c r="EP195" s="2"/>
      <c r="EQ195" s="2">
        <v>16</v>
      </c>
      <c r="ER195" s="2">
        <v>0</v>
      </c>
      <c r="ES195" s="2">
        <v>9.8099999999999987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90</v>
      </c>
      <c r="FY195" s="2">
        <v>46</v>
      </c>
      <c r="FZ195" s="2"/>
      <c r="GA195" s="2" t="s">
        <v>294</v>
      </c>
      <c r="GB195" s="2"/>
      <c r="GC195" s="2"/>
      <c r="GD195" s="2">
        <v>1</v>
      </c>
      <c r="GE195" s="2"/>
      <c r="GF195" s="2">
        <v>-1642713805</v>
      </c>
      <c r="GG195" s="2">
        <v>2</v>
      </c>
      <c r="GH195" s="2">
        <v>4</v>
      </c>
      <c r="GI195" s="2">
        <v>-2</v>
      </c>
      <c r="GJ195" s="2">
        <v>0</v>
      </c>
      <c r="GK195" s="2">
        <v>0</v>
      </c>
      <c r="GL195" s="2">
        <f t="shared" si="223"/>
        <v>0</v>
      </c>
      <c r="GM195" s="2">
        <f t="shared" si="224"/>
        <v>117.72</v>
      </c>
      <c r="GN195" s="2">
        <f t="shared" si="225"/>
        <v>0</v>
      </c>
      <c r="GO195" s="2">
        <f t="shared" si="226"/>
        <v>117.72</v>
      </c>
      <c r="GP195" s="2">
        <f t="shared" si="227"/>
        <v>0</v>
      </c>
      <c r="GQ195" s="2"/>
      <c r="GR195" s="2">
        <v>1</v>
      </c>
      <c r="GS195" s="2">
        <v>2</v>
      </c>
      <c r="GT195" s="2">
        <v>0</v>
      </c>
      <c r="GU195" s="2" t="s">
        <v>3</v>
      </c>
      <c r="GV195" s="2">
        <f t="shared" si="228"/>
        <v>0</v>
      </c>
      <c r="GW195" s="2">
        <v>1</v>
      </c>
      <c r="GX195" s="2">
        <f t="shared" si="229"/>
        <v>0</v>
      </c>
      <c r="GY195" s="2"/>
      <c r="GZ195" s="2"/>
      <c r="HA195" s="2">
        <v>0</v>
      </c>
      <c r="HB195" s="2">
        <v>0</v>
      </c>
      <c r="HC195" s="2">
        <f t="shared" si="230"/>
        <v>0</v>
      </c>
      <c r="HD195" s="2"/>
      <c r="HE195" s="2" t="s">
        <v>220</v>
      </c>
      <c r="HF195" s="2" t="s">
        <v>34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3">
        <v>18</v>
      </c>
      <c r="B196" s="3">
        <v>1</v>
      </c>
      <c r="C196" s="3">
        <v>458</v>
      </c>
      <c r="E196" s="3" t="s">
        <v>291</v>
      </c>
      <c r="F196" s="3" t="s">
        <v>292</v>
      </c>
      <c r="G196" s="3" t="s">
        <v>293</v>
      </c>
      <c r="H196" s="3" t="s">
        <v>171</v>
      </c>
      <c r="I196" s="3">
        <f>I194*J196</f>
        <v>12</v>
      </c>
      <c r="J196" s="3">
        <v>100</v>
      </c>
      <c r="K196" s="3">
        <v>100</v>
      </c>
      <c r="O196" s="3">
        <f t="shared" si="206"/>
        <v>1158.3599999999999</v>
      </c>
      <c r="P196" s="3">
        <f t="shared" si="207"/>
        <v>1158.3599999999999</v>
      </c>
      <c r="Q196" s="3">
        <f>(ROUND((ROUND(((ET196)*AV196*I196),2)*BB196),2)+ROUND((ROUND(((AE196-(EU196))*AV196*I196),2)*BS196),2))</f>
        <v>0</v>
      </c>
      <c r="R196" s="3">
        <f>(ROUND((ROUND(((EU196)*AV196*I196),2)*BS196),2)+ROUND((ROUND(((AE196-(EU196))*AV196*I196),2)*BS196),2))</f>
        <v>0</v>
      </c>
      <c r="S196" s="3">
        <f t="shared" si="208"/>
        <v>0</v>
      </c>
      <c r="T196" s="3">
        <f t="shared" si="209"/>
        <v>0</v>
      </c>
      <c r="U196" s="3">
        <f t="shared" si="210"/>
        <v>0</v>
      </c>
      <c r="V196" s="3">
        <f t="shared" si="211"/>
        <v>0</v>
      </c>
      <c r="W196" s="3">
        <f t="shared" si="212"/>
        <v>0</v>
      </c>
      <c r="X196" s="3">
        <f>(ROUND((((S196+ROUND((ROUND(((EU196)*AV196*I196),2)*BS196),2))*AT196)/100),2)+ROUND(((ROUND((ROUND(((AE196-(EU196))*AV196*I196),2)*BS196),2)*AT196)/100),2))</f>
        <v>0</v>
      </c>
      <c r="Y196" s="3">
        <f>(ROUND((((S196+ROUND((ROUND(((EU196)*AV196*I196),2)*BS196),2))*AU196)/100),2)+ROUND(((ROUND((ROUND(((AE196-(EU196))*AV196*I196),2)*BS196),2)*AU196)/100),2))</f>
        <v>0</v>
      </c>
      <c r="AA196" s="3">
        <v>55929115</v>
      </c>
      <c r="AB196" s="3">
        <f t="shared" si="213"/>
        <v>9.81</v>
      </c>
      <c r="AC196" s="3">
        <f>ROUND((ES196),6)</f>
        <v>9.81</v>
      </c>
      <c r="AD196" s="3">
        <f>ROUND((((ET196)-(EU196))+AE196),6)</f>
        <v>0</v>
      </c>
      <c r="AE196" s="3">
        <f>ROUND((EU196),6)</f>
        <v>0</v>
      </c>
      <c r="AF196" s="3">
        <f>ROUND((EV196),6)</f>
        <v>0</v>
      </c>
      <c r="AG196" s="3">
        <f t="shared" si="214"/>
        <v>0</v>
      </c>
      <c r="AH196" s="3">
        <f>(EW196)</f>
        <v>0</v>
      </c>
      <c r="AI196" s="3">
        <f>(EX196)</f>
        <v>0</v>
      </c>
      <c r="AJ196" s="3">
        <f t="shared" si="215"/>
        <v>0</v>
      </c>
      <c r="AK196" s="3">
        <v>9.8099999999999987</v>
      </c>
      <c r="AL196" s="3">
        <v>9.8099999999999987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1</v>
      </c>
      <c r="AW196" s="3">
        <v>1</v>
      </c>
      <c r="AZ196" s="3">
        <v>1</v>
      </c>
      <c r="BA196" s="3">
        <v>1</v>
      </c>
      <c r="BB196" s="3">
        <v>1</v>
      </c>
      <c r="BC196" s="3">
        <v>9.84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3</v>
      </c>
      <c r="BI196" s="3">
        <v>2</v>
      </c>
      <c r="BJ196" s="3" t="s">
        <v>292</v>
      </c>
      <c r="BM196" s="3">
        <v>400007</v>
      </c>
      <c r="BN196" s="3">
        <v>0</v>
      </c>
      <c r="BO196" s="3" t="s">
        <v>3</v>
      </c>
      <c r="BP196" s="3">
        <v>0</v>
      </c>
      <c r="BQ196" s="3">
        <v>214</v>
      </c>
      <c r="BR196" s="3">
        <v>0</v>
      </c>
      <c r="BS196" s="3">
        <v>1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90</v>
      </c>
      <c r="CA196" s="3">
        <v>46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3</v>
      </c>
      <c r="CO196" s="3">
        <v>0</v>
      </c>
      <c r="CP196" s="3">
        <f t="shared" si="216"/>
        <v>1158.3599999999999</v>
      </c>
      <c r="CQ196" s="3">
        <f t="shared" si="217"/>
        <v>96.53</v>
      </c>
      <c r="CR196" s="3">
        <f>(ROUND((ROUND(((ET196)*AV196*1),2)*BB196),2)+ROUND((ROUND(((AE196-(EU196))*AV196*1),2)*BS196),2))</f>
        <v>0</v>
      </c>
      <c r="CS196" s="3">
        <f>(ROUND((ROUND(((EU196)*AV196*1),2)*BS196),2)+ROUND((ROUND(((AE196-(EU196))*AV196*1),2)*BS196),2))</f>
        <v>0</v>
      </c>
      <c r="CT196" s="3">
        <f t="shared" si="218"/>
        <v>0</v>
      </c>
      <c r="CU196" s="3">
        <f t="shared" si="219"/>
        <v>0</v>
      </c>
      <c r="CV196" s="3">
        <f t="shared" si="220"/>
        <v>0</v>
      </c>
      <c r="CW196" s="3">
        <f t="shared" si="221"/>
        <v>0</v>
      </c>
      <c r="CX196" s="3">
        <f t="shared" si="222"/>
        <v>0</v>
      </c>
      <c r="CY196" s="3">
        <f>(ROUND((((S196+ROUND((ROUND(((EU196)*AV196*1),2)*BS196),2))*AT196)/100),2)+ROUND(((ROUND((ROUND(((AE196-(EU196))*AV196*1),2)*BS196),2)*AT196)/100),2))</f>
        <v>0</v>
      </c>
      <c r="CZ196" s="3">
        <f>(ROUND((((S196+ROUND((ROUND(((EU196)*AV196*1),2)*BS196),2))*AU196)/100),2)+ROUND(((ROUND((ROUND(((AE196-(EU196))*AV196*1),2)*BS196),2)*AU196)/100),2))</f>
        <v>0</v>
      </c>
      <c r="DC196" s="3" t="s">
        <v>3</v>
      </c>
      <c r="DD196" s="3" t="s">
        <v>3</v>
      </c>
      <c r="DE196" s="3" t="s">
        <v>3</v>
      </c>
      <c r="DF196" s="3" t="s">
        <v>3</v>
      </c>
      <c r="DG196" s="3" t="s">
        <v>3</v>
      </c>
      <c r="DH196" s="3" t="s">
        <v>3</v>
      </c>
      <c r="DI196" s="3" t="s">
        <v>3</v>
      </c>
      <c r="DJ196" s="3" t="s">
        <v>3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171</v>
      </c>
      <c r="DW196" s="3" t="s">
        <v>171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55393630</v>
      </c>
      <c r="EF196" s="3">
        <v>214</v>
      </c>
      <c r="EG196" s="3" t="s">
        <v>172</v>
      </c>
      <c r="EH196" s="3">
        <v>0</v>
      </c>
      <c r="EI196" s="3" t="s">
        <v>3</v>
      </c>
      <c r="EJ196" s="3">
        <v>3</v>
      </c>
      <c r="EK196" s="3">
        <v>400007</v>
      </c>
      <c r="EL196" s="3" t="s">
        <v>172</v>
      </c>
      <c r="EM196" s="3" t="s">
        <v>173</v>
      </c>
      <c r="EO196" s="3" t="s">
        <v>3</v>
      </c>
      <c r="EQ196" s="3">
        <v>16</v>
      </c>
      <c r="ER196" s="3">
        <v>0</v>
      </c>
      <c r="ES196" s="3">
        <v>9.8099999999999987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Z196" s="3">
        <v>5</v>
      </c>
      <c r="FC196" s="3">
        <v>1</v>
      </c>
      <c r="FD196" s="3">
        <v>18</v>
      </c>
      <c r="FF196" s="3">
        <v>115.5</v>
      </c>
      <c r="FQ196" s="3">
        <v>0</v>
      </c>
      <c r="FR196" s="3">
        <v>0</v>
      </c>
      <c r="FS196" s="3">
        <v>0</v>
      </c>
      <c r="FX196" s="3">
        <v>90</v>
      </c>
      <c r="FY196" s="3">
        <v>46</v>
      </c>
      <c r="GA196" s="3" t="s">
        <v>294</v>
      </c>
      <c r="GD196" s="3">
        <v>1</v>
      </c>
      <c r="GF196" s="3">
        <v>-1642713805</v>
      </c>
      <c r="GG196" s="3">
        <v>2</v>
      </c>
      <c r="GH196" s="3">
        <v>3</v>
      </c>
      <c r="GI196" s="3">
        <v>5</v>
      </c>
      <c r="GJ196" s="3">
        <v>0</v>
      </c>
      <c r="GK196" s="3">
        <v>0</v>
      </c>
      <c r="GL196" s="3">
        <f t="shared" si="223"/>
        <v>0</v>
      </c>
      <c r="GM196" s="3">
        <f t="shared" si="224"/>
        <v>1158.3599999999999</v>
      </c>
      <c r="GN196" s="3">
        <f t="shared" si="225"/>
        <v>0</v>
      </c>
      <c r="GO196" s="3">
        <f t="shared" si="226"/>
        <v>1158.3599999999999</v>
      </c>
      <c r="GP196" s="3">
        <f t="shared" si="227"/>
        <v>0</v>
      </c>
      <c r="GR196" s="3">
        <v>1</v>
      </c>
      <c r="GS196" s="3">
        <v>1</v>
      </c>
      <c r="GT196" s="3">
        <v>0</v>
      </c>
      <c r="GU196" s="3" t="s">
        <v>3</v>
      </c>
      <c r="GV196" s="3">
        <f t="shared" si="228"/>
        <v>0</v>
      </c>
      <c r="GW196" s="3">
        <v>1</v>
      </c>
      <c r="GX196" s="3">
        <f t="shared" si="229"/>
        <v>0</v>
      </c>
      <c r="HA196" s="3">
        <v>0</v>
      </c>
      <c r="HB196" s="3">
        <v>0</v>
      </c>
      <c r="HC196" s="3">
        <f t="shared" si="230"/>
        <v>0</v>
      </c>
      <c r="HE196" s="3" t="s">
        <v>220</v>
      </c>
      <c r="HF196" s="3" t="s">
        <v>34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5">
      <c r="A197" s="2">
        <v>17</v>
      </c>
      <c r="B197" s="2">
        <v>1</v>
      </c>
      <c r="C197" s="2">
        <f>ROW(SmtRes!A463)</f>
        <v>463</v>
      </c>
      <c r="D197" s="2">
        <f>ROW(EtalonRes!A540)</f>
        <v>540</v>
      </c>
      <c r="E197" s="2" t="s">
        <v>295</v>
      </c>
      <c r="F197" s="2" t="s">
        <v>58</v>
      </c>
      <c r="G197" s="2" t="s">
        <v>296</v>
      </c>
      <c r="H197" s="2" t="s">
        <v>26</v>
      </c>
      <c r="I197" s="2">
        <f>ROUND(1+4,9)</f>
        <v>5</v>
      </c>
      <c r="J197" s="2">
        <v>0</v>
      </c>
      <c r="K197" s="2">
        <f>ROUND(1+4,9)</f>
        <v>5</v>
      </c>
      <c r="L197" s="2"/>
      <c r="M197" s="2"/>
      <c r="N197" s="2"/>
      <c r="O197" s="2">
        <f t="shared" si="206"/>
        <v>1357.98</v>
      </c>
      <c r="P197" s="2">
        <f t="shared" si="207"/>
        <v>19.600000000000001</v>
      </c>
      <c r="Q197" s="2">
        <f>(ROUND((ROUND((((ET197*1.2))*AV197*I197),2)*BB197),2)+ROUND((ROUND(((AE197-((EU197*1.2)))*AV197*I197),2)*BS197),2))</f>
        <v>397.27</v>
      </c>
      <c r="R197" s="2">
        <f>(ROUND((ROUND((((EU197*1.2))*AV197*I197),2)*BS197),2)+ROUND((ROUND(((AE197-((EU197*1.2)))*AV197*I197),2)*BS197),2))</f>
        <v>42.78</v>
      </c>
      <c r="S197" s="2">
        <f t="shared" si="208"/>
        <v>941.11</v>
      </c>
      <c r="T197" s="2">
        <f t="shared" si="209"/>
        <v>0</v>
      </c>
      <c r="U197" s="2">
        <f t="shared" si="210"/>
        <v>84.178799999999981</v>
      </c>
      <c r="V197" s="2">
        <f t="shared" si="211"/>
        <v>0</v>
      </c>
      <c r="W197" s="2">
        <f t="shared" si="212"/>
        <v>0</v>
      </c>
      <c r="X197" s="2">
        <f>(ROUND((((S197+ROUND((ROUND((((EU197*1.2))*AV197*I197),2)*BS197),2))*AT197)/100),2)+ROUND(((ROUND((ROUND(((AE197-((EU197*1.2)))*AV197*I197),2)*BS197),2)*AT197)/100),2))</f>
        <v>885.5</v>
      </c>
      <c r="Y197" s="2">
        <f>(ROUND((((S197+ROUND((ROUND((((EU197*1.2))*AV197*I197),2)*BS197),2))*AU197)/100),2)+ROUND(((ROUND((ROUND(((AE197-((EU197*1.2)))*AV197*I197),2)*BS197),2)*AU197)/100),2))</f>
        <v>452.59</v>
      </c>
      <c r="Z197" s="2"/>
      <c r="AA197" s="2">
        <v>55929113</v>
      </c>
      <c r="AB197" s="2">
        <f t="shared" si="213"/>
        <v>259.58</v>
      </c>
      <c r="AC197" s="2">
        <f>ROUND(((ES197*1)),6)</f>
        <v>3.92</v>
      </c>
      <c r="AD197" s="2">
        <f>ROUND(((((ET197*1.2))-((EU197*1.2)))+AE197),6)</f>
        <v>75.888000000000005</v>
      </c>
      <c r="AE197" s="2">
        <f>ROUND(((EU197*1.2)),6)</f>
        <v>8.1720000000000006</v>
      </c>
      <c r="AF197" s="2">
        <f>ROUND(((EV197*1.2)),6)</f>
        <v>179.77199999999999</v>
      </c>
      <c r="AG197" s="2">
        <f t="shared" si="214"/>
        <v>0</v>
      </c>
      <c r="AH197" s="2">
        <f>((EW197*1.2))</f>
        <v>16.079999999999998</v>
      </c>
      <c r="AI197" s="2">
        <f>((EX197*1.2))</f>
        <v>0</v>
      </c>
      <c r="AJ197" s="2">
        <f t="shared" si="215"/>
        <v>0</v>
      </c>
      <c r="AK197" s="2">
        <v>216.97</v>
      </c>
      <c r="AL197" s="2">
        <v>3.92</v>
      </c>
      <c r="AM197" s="2">
        <v>63.24</v>
      </c>
      <c r="AN197" s="2">
        <v>6.81</v>
      </c>
      <c r="AO197" s="2">
        <v>149.81</v>
      </c>
      <c r="AP197" s="2">
        <v>0</v>
      </c>
      <c r="AQ197" s="2">
        <v>13.4</v>
      </c>
      <c r="AR197" s="2">
        <v>0</v>
      </c>
      <c r="AS197" s="2">
        <v>0</v>
      </c>
      <c r="AT197" s="2">
        <v>90</v>
      </c>
      <c r="AU197" s="2">
        <v>46</v>
      </c>
      <c r="AV197" s="2">
        <v>1.0469999999999999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0</v>
      </c>
      <c r="BI197" s="2">
        <v>2</v>
      </c>
      <c r="BJ197" s="2" t="s">
        <v>60</v>
      </c>
      <c r="BK197" s="2"/>
      <c r="BL197" s="2"/>
      <c r="BM197" s="2">
        <v>68</v>
      </c>
      <c r="BN197" s="2">
        <v>0</v>
      </c>
      <c r="BO197" s="2" t="s">
        <v>58</v>
      </c>
      <c r="BP197" s="2">
        <v>1</v>
      </c>
      <c r="BQ197" s="2">
        <v>40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90</v>
      </c>
      <c r="CA197" s="2">
        <v>46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1332</v>
      </c>
      <c r="CO197" s="2">
        <v>0</v>
      </c>
      <c r="CP197" s="2">
        <f t="shared" si="216"/>
        <v>1357.98</v>
      </c>
      <c r="CQ197" s="2">
        <f t="shared" si="217"/>
        <v>3.92</v>
      </c>
      <c r="CR197" s="2">
        <f>(ROUND((ROUND((((ET197*1.2))*AV197*1),2)*BB197),2)+ROUND((ROUND(((AE197-((EU197*1.2)))*AV197*1),2)*BS197),2))</f>
        <v>79.45</v>
      </c>
      <c r="CS197" s="2">
        <f>(ROUND((ROUND((((EU197*1.2))*AV197*1),2)*BS197),2)+ROUND((ROUND(((AE197-((EU197*1.2)))*AV197*1),2)*BS197),2))</f>
        <v>8.56</v>
      </c>
      <c r="CT197" s="2">
        <f t="shared" si="218"/>
        <v>188.22</v>
      </c>
      <c r="CU197" s="2">
        <f t="shared" si="219"/>
        <v>0</v>
      </c>
      <c r="CV197" s="2">
        <f t="shared" si="220"/>
        <v>16.835759999999997</v>
      </c>
      <c r="CW197" s="2">
        <f t="shared" si="221"/>
        <v>0</v>
      </c>
      <c r="CX197" s="2">
        <f t="shared" si="222"/>
        <v>0</v>
      </c>
      <c r="CY197" s="2">
        <f>(ROUND((((S197+ROUND((ROUND((((EU197*1.2))*AV197*1),2)*BS197),2))*AT197)/100),2)+ROUND(((ROUND((ROUND(((AE197-((EU197*1.2)))*AV197*1),2)*BS197),2)*AT197)/100),2))</f>
        <v>854.7</v>
      </c>
      <c r="CZ197" s="2">
        <f>(ROUND((((S197+ROUND((ROUND((((EU197*1.2))*AV197*1),2)*BS197),2))*AU197)/100),2)+ROUND(((ROUND((ROUND(((AE197-((EU197*1.2)))*AV197*1),2)*BS197),2)*AU197)/100),2))</f>
        <v>436.85</v>
      </c>
      <c r="DA197" s="2"/>
      <c r="DB197" s="2">
        <v>109</v>
      </c>
      <c r="DC197" s="2" t="s">
        <v>3</v>
      </c>
      <c r="DD197" s="2" t="s">
        <v>66</v>
      </c>
      <c r="DE197" s="2" t="s">
        <v>67</v>
      </c>
      <c r="DF197" s="2" t="s">
        <v>67</v>
      </c>
      <c r="DG197" s="2" t="s">
        <v>67</v>
      </c>
      <c r="DH197" s="2" t="s">
        <v>3</v>
      </c>
      <c r="DI197" s="2" t="s">
        <v>67</v>
      </c>
      <c r="DJ197" s="2" t="s">
        <v>67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1013</v>
      </c>
      <c r="DV197" s="2" t="s">
        <v>26</v>
      </c>
      <c r="DW197" s="2" t="s">
        <v>26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55393700</v>
      </c>
      <c r="EF197" s="2">
        <v>40</v>
      </c>
      <c r="EG197" s="2" t="s">
        <v>30</v>
      </c>
      <c r="EH197" s="2">
        <v>0</v>
      </c>
      <c r="EI197" s="2" t="s">
        <v>3</v>
      </c>
      <c r="EJ197" s="2">
        <v>2</v>
      </c>
      <c r="EK197" s="2">
        <v>68</v>
      </c>
      <c r="EL197" s="2" t="s">
        <v>31</v>
      </c>
      <c r="EM197" s="2" t="s">
        <v>32</v>
      </c>
      <c r="EN197" s="2"/>
      <c r="EO197" s="2" t="s">
        <v>71</v>
      </c>
      <c r="EP197" s="2"/>
      <c r="EQ197" s="2">
        <v>0</v>
      </c>
      <c r="ER197" s="2">
        <v>216.97</v>
      </c>
      <c r="ES197" s="2">
        <v>3.92</v>
      </c>
      <c r="ET197" s="2">
        <v>63.24</v>
      </c>
      <c r="EU197" s="2">
        <v>6.81</v>
      </c>
      <c r="EV197" s="2">
        <v>149.81</v>
      </c>
      <c r="EW197" s="2">
        <v>13.4</v>
      </c>
      <c r="EX197" s="2">
        <v>0</v>
      </c>
      <c r="EY197" s="2">
        <v>0</v>
      </c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90</v>
      </c>
      <c r="FY197" s="2">
        <v>46</v>
      </c>
      <c r="FZ197" s="2"/>
      <c r="GA197" s="2" t="s">
        <v>3</v>
      </c>
      <c r="GB197" s="2"/>
      <c r="GC197" s="2"/>
      <c r="GD197" s="2">
        <v>1</v>
      </c>
      <c r="GE197" s="2"/>
      <c r="GF197" s="2">
        <v>-1495082032</v>
      </c>
      <c r="GG197" s="2">
        <v>2</v>
      </c>
      <c r="GH197" s="2">
        <v>1</v>
      </c>
      <c r="GI197" s="2">
        <v>2</v>
      </c>
      <c r="GJ197" s="2">
        <v>0</v>
      </c>
      <c r="GK197" s="2">
        <v>0</v>
      </c>
      <c r="GL197" s="2">
        <f t="shared" si="223"/>
        <v>0</v>
      </c>
      <c r="GM197" s="2">
        <f t="shared" si="224"/>
        <v>2696.07</v>
      </c>
      <c r="GN197" s="2">
        <f t="shared" si="225"/>
        <v>0</v>
      </c>
      <c r="GO197" s="2">
        <f t="shared" si="226"/>
        <v>2696.07</v>
      </c>
      <c r="GP197" s="2">
        <f t="shared" si="227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228"/>
        <v>0</v>
      </c>
      <c r="GW197" s="2">
        <v>1</v>
      </c>
      <c r="GX197" s="2">
        <f t="shared" si="229"/>
        <v>0</v>
      </c>
      <c r="GY197" s="2"/>
      <c r="GZ197" s="2"/>
      <c r="HA197" s="2">
        <v>0</v>
      </c>
      <c r="HB197" s="2">
        <v>0</v>
      </c>
      <c r="HC197" s="2">
        <f t="shared" si="230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5">
      <c r="A198" s="3">
        <v>17</v>
      </c>
      <c r="B198" s="3">
        <v>1</v>
      </c>
      <c r="C198" s="3">
        <f>ROW(SmtRes!A468)</f>
        <v>468</v>
      </c>
      <c r="D198" s="3">
        <f>ROW(EtalonRes!A546)</f>
        <v>546</v>
      </c>
      <c r="E198" s="3" t="s">
        <v>295</v>
      </c>
      <c r="F198" s="3" t="s">
        <v>58</v>
      </c>
      <c r="G198" s="3" t="s">
        <v>296</v>
      </c>
      <c r="H198" s="3" t="s">
        <v>26</v>
      </c>
      <c r="I198" s="3">
        <f>ROUND(1+4,9)</f>
        <v>5</v>
      </c>
      <c r="J198" s="3">
        <v>0</v>
      </c>
      <c r="K198" s="3">
        <f>ROUND(1+4,9)</f>
        <v>5</v>
      </c>
      <c r="O198" s="3">
        <f t="shared" si="206"/>
        <v>59543.31</v>
      </c>
      <c r="P198" s="3">
        <f t="shared" si="207"/>
        <v>139.55000000000001</v>
      </c>
      <c r="Q198" s="3">
        <f>(ROUND((ROUND((((ET198*1.2))*AV198*I198),2)*BB198),2)+ROUND((ROUND(((AE198-((EU198*1.2)))*AV198*I198),2)*BS198),2))</f>
        <v>6372.21</v>
      </c>
      <c r="R198" s="3">
        <f>(ROUND((ROUND((((EU198*1.2))*AV198*I198),2)*BS198),2)+ROUND((ROUND(((AE198-((EU198*1.2)))*AV198*I198),2)*BS198),2))</f>
        <v>2410.65</v>
      </c>
      <c r="S198" s="3">
        <f t="shared" si="208"/>
        <v>53031.55</v>
      </c>
      <c r="T198" s="3">
        <f t="shared" si="209"/>
        <v>0</v>
      </c>
      <c r="U198" s="3">
        <f t="shared" si="210"/>
        <v>84.178799999999981</v>
      </c>
      <c r="V198" s="3">
        <f t="shared" si="211"/>
        <v>0</v>
      </c>
      <c r="W198" s="3">
        <f t="shared" si="212"/>
        <v>0</v>
      </c>
      <c r="X198" s="3">
        <f>(ROUND((((S198+ROUND((ROUND((((EU198*1.2))*AV198*I198),2)*BS198),2))*AT198)/100),2)+ROUND(((ROUND((ROUND(((AE198-((EU198*1.2)))*AV198*I198),2)*BS198),2)*AT198)/100),2))</f>
        <v>49897.98</v>
      </c>
      <c r="Y198" s="3">
        <f>(ROUND((((S198+ROUND((ROUND((((EU198*1.2))*AV198*I198),2)*BS198),2))*AU198)/100),2)+ROUND(((ROUND((ROUND(((AE198-((EU198*1.2)))*AV198*I198),2)*BS198),2)*AU198)/100),2))</f>
        <v>25503.41</v>
      </c>
      <c r="AA198" s="3">
        <v>55929115</v>
      </c>
      <c r="AB198" s="3">
        <f t="shared" si="213"/>
        <v>259.58</v>
      </c>
      <c r="AC198" s="3">
        <f>ROUND(((ES198*1)),6)</f>
        <v>3.92</v>
      </c>
      <c r="AD198" s="3">
        <f>ROUND(((((ET198*1.2))-((EU198*1.2)))+AE198),6)</f>
        <v>75.888000000000005</v>
      </c>
      <c r="AE198" s="3">
        <f>ROUND(((EU198*1.2)),6)</f>
        <v>8.1720000000000006</v>
      </c>
      <c r="AF198" s="3">
        <f>ROUND(((EV198*1.2)),6)</f>
        <v>179.77199999999999</v>
      </c>
      <c r="AG198" s="3">
        <f t="shared" si="214"/>
        <v>0</v>
      </c>
      <c r="AH198" s="3">
        <f>((EW198*1.2))</f>
        <v>16.079999999999998</v>
      </c>
      <c r="AI198" s="3">
        <f>((EX198*1.2))</f>
        <v>0</v>
      </c>
      <c r="AJ198" s="3">
        <f t="shared" si="215"/>
        <v>0</v>
      </c>
      <c r="AK198" s="3">
        <v>216.97</v>
      </c>
      <c r="AL198" s="3">
        <v>3.92</v>
      </c>
      <c r="AM198" s="3">
        <v>63.24</v>
      </c>
      <c r="AN198" s="3">
        <v>6.81</v>
      </c>
      <c r="AO198" s="3">
        <v>149.81</v>
      </c>
      <c r="AP198" s="3">
        <v>0</v>
      </c>
      <c r="AQ198" s="3">
        <v>13.4</v>
      </c>
      <c r="AR198" s="3">
        <v>0</v>
      </c>
      <c r="AS198" s="3">
        <v>0</v>
      </c>
      <c r="AT198" s="3">
        <v>90</v>
      </c>
      <c r="AU198" s="3">
        <v>46</v>
      </c>
      <c r="AV198" s="3">
        <v>1.0469999999999999</v>
      </c>
      <c r="AW198" s="3">
        <v>1</v>
      </c>
      <c r="AZ198" s="3">
        <v>1</v>
      </c>
      <c r="BA198" s="3">
        <v>56.35</v>
      </c>
      <c r="BB198" s="3">
        <v>16.04</v>
      </c>
      <c r="BC198" s="3">
        <v>7.12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0</v>
      </c>
      <c r="BI198" s="3">
        <v>2</v>
      </c>
      <c r="BJ198" s="3" t="s">
        <v>60</v>
      </c>
      <c r="BM198" s="3">
        <v>68</v>
      </c>
      <c r="BN198" s="3">
        <v>0</v>
      </c>
      <c r="BO198" s="3" t="s">
        <v>58</v>
      </c>
      <c r="BP198" s="3">
        <v>1</v>
      </c>
      <c r="BQ198" s="3">
        <v>40</v>
      </c>
      <c r="BR198" s="3">
        <v>0</v>
      </c>
      <c r="BS198" s="3">
        <v>56.35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90</v>
      </c>
      <c r="CA198" s="3">
        <v>46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1332</v>
      </c>
      <c r="CO198" s="3">
        <v>0</v>
      </c>
      <c r="CP198" s="3">
        <f t="shared" si="216"/>
        <v>59543.310000000005</v>
      </c>
      <c r="CQ198" s="3">
        <f t="shared" si="217"/>
        <v>27.91</v>
      </c>
      <c r="CR198" s="3">
        <f>(ROUND((ROUND((((ET198*1.2))*AV198*1),2)*BB198),2)+ROUND((ROUND(((AE198-((EU198*1.2)))*AV198*1),2)*BS198),2))</f>
        <v>1274.3800000000001</v>
      </c>
      <c r="CS198" s="3">
        <f>(ROUND((ROUND((((EU198*1.2))*AV198*1),2)*BS198),2)+ROUND((ROUND(((AE198-((EU198*1.2)))*AV198*1),2)*BS198),2))</f>
        <v>482.36</v>
      </c>
      <c r="CT198" s="3">
        <f t="shared" si="218"/>
        <v>10606.2</v>
      </c>
      <c r="CU198" s="3">
        <f t="shared" si="219"/>
        <v>0</v>
      </c>
      <c r="CV198" s="3">
        <f t="shared" si="220"/>
        <v>16.835759999999997</v>
      </c>
      <c r="CW198" s="3">
        <f t="shared" si="221"/>
        <v>0</v>
      </c>
      <c r="CX198" s="3">
        <f t="shared" si="222"/>
        <v>0</v>
      </c>
      <c r="CY198" s="3">
        <f>(ROUND((((S198+ROUND((ROUND((((EU198*1.2))*AV198*1),2)*BS198),2))*AT198)/100),2)+ROUND(((ROUND((ROUND(((AE198-((EU198*1.2)))*AV198*1),2)*BS198),2)*AT198)/100),2))</f>
        <v>48162.52</v>
      </c>
      <c r="CZ198" s="3">
        <f>(ROUND((((S198+ROUND((ROUND((((EU198*1.2))*AV198*1),2)*BS198),2))*AU198)/100),2)+ROUND(((ROUND((ROUND(((AE198-((EU198*1.2)))*AV198*1),2)*BS198),2)*AU198)/100),2))</f>
        <v>24616.400000000001</v>
      </c>
      <c r="DB198" s="3">
        <v>110</v>
      </c>
      <c r="DC198" s="3" t="s">
        <v>3</v>
      </c>
      <c r="DD198" s="3" t="s">
        <v>66</v>
      </c>
      <c r="DE198" s="3" t="s">
        <v>67</v>
      </c>
      <c r="DF198" s="3" t="s">
        <v>67</v>
      </c>
      <c r="DG198" s="3" t="s">
        <v>67</v>
      </c>
      <c r="DH198" s="3" t="s">
        <v>3</v>
      </c>
      <c r="DI198" s="3" t="s">
        <v>67</v>
      </c>
      <c r="DJ198" s="3" t="s">
        <v>67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1013</v>
      </c>
      <c r="DV198" s="3" t="s">
        <v>26</v>
      </c>
      <c r="DW198" s="3" t="s">
        <v>26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55393700</v>
      </c>
      <c r="EF198" s="3">
        <v>40</v>
      </c>
      <c r="EG198" s="3" t="s">
        <v>30</v>
      </c>
      <c r="EH198" s="3">
        <v>0</v>
      </c>
      <c r="EI198" s="3" t="s">
        <v>3</v>
      </c>
      <c r="EJ198" s="3">
        <v>2</v>
      </c>
      <c r="EK198" s="3">
        <v>68</v>
      </c>
      <c r="EL198" s="3" t="s">
        <v>31</v>
      </c>
      <c r="EM198" s="3" t="s">
        <v>32</v>
      </c>
      <c r="EO198" s="3" t="s">
        <v>71</v>
      </c>
      <c r="EQ198" s="3">
        <v>0</v>
      </c>
      <c r="ER198" s="3">
        <v>216.97</v>
      </c>
      <c r="ES198" s="3">
        <v>3.92</v>
      </c>
      <c r="ET198" s="3">
        <v>63.24</v>
      </c>
      <c r="EU198" s="3">
        <v>6.81</v>
      </c>
      <c r="EV198" s="3">
        <v>149.81</v>
      </c>
      <c r="EW198" s="3">
        <v>13.4</v>
      </c>
      <c r="EX198" s="3">
        <v>0</v>
      </c>
      <c r="EY198" s="3">
        <v>0</v>
      </c>
      <c r="FQ198" s="3">
        <v>0</v>
      </c>
      <c r="FR198" s="3">
        <v>0</v>
      </c>
      <c r="FS198" s="3">
        <v>0</v>
      </c>
      <c r="FX198" s="3">
        <v>90</v>
      </c>
      <c r="FY198" s="3">
        <v>46</v>
      </c>
      <c r="GA198" s="3" t="s">
        <v>3</v>
      </c>
      <c r="GD198" s="3">
        <v>1</v>
      </c>
      <c r="GF198" s="3">
        <v>-1495082032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223"/>
        <v>0</v>
      </c>
      <c r="GM198" s="3">
        <f t="shared" si="224"/>
        <v>134944.70000000001</v>
      </c>
      <c r="GN198" s="3">
        <f t="shared" si="225"/>
        <v>0</v>
      </c>
      <c r="GO198" s="3">
        <f t="shared" si="226"/>
        <v>134944.70000000001</v>
      </c>
      <c r="GP198" s="3">
        <f t="shared" si="227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228"/>
        <v>0</v>
      </c>
      <c r="GW198" s="3">
        <v>1</v>
      </c>
      <c r="GX198" s="3">
        <f t="shared" si="229"/>
        <v>0</v>
      </c>
      <c r="HA198" s="3">
        <v>0</v>
      </c>
      <c r="HB198" s="3">
        <v>0</v>
      </c>
      <c r="HC198" s="3">
        <f t="shared" si="230"/>
        <v>0</v>
      </c>
      <c r="HE198" s="3" t="s">
        <v>3</v>
      </c>
      <c r="HF198" s="3" t="s">
        <v>3</v>
      </c>
      <c r="HM198" s="3" t="s">
        <v>3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5">
      <c r="A199" s="2">
        <v>17</v>
      </c>
      <c r="B199" s="2">
        <v>1</v>
      </c>
      <c r="C199" s="2"/>
      <c r="D199" s="2"/>
      <c r="E199" s="2" t="s">
        <v>297</v>
      </c>
      <c r="F199" s="2" t="s">
        <v>298</v>
      </c>
      <c r="G199" s="2" t="s">
        <v>299</v>
      </c>
      <c r="H199" s="2" t="s">
        <v>171</v>
      </c>
      <c r="I199" s="2">
        <v>1</v>
      </c>
      <c r="J199" s="2">
        <v>0</v>
      </c>
      <c r="K199" s="2">
        <v>1</v>
      </c>
      <c r="L199" s="2"/>
      <c r="M199" s="2"/>
      <c r="N199" s="2"/>
      <c r="O199" s="2">
        <f t="shared" si="206"/>
        <v>8792.25</v>
      </c>
      <c r="P199" s="2">
        <f t="shared" si="207"/>
        <v>8792.25</v>
      </c>
      <c r="Q199" s="2">
        <f>(ROUND((ROUND(((ET199)*AV199*I199),2)*BB199),2)+ROUND((ROUND(((AE199-(EU199))*AV199*I199),2)*BS199),2))</f>
        <v>0</v>
      </c>
      <c r="R199" s="2">
        <f>(ROUND((ROUND(((EU199)*AV199*I199),2)*BS199),2)+ROUND((ROUND(((AE199-(EU199))*AV199*I199),2)*BS199),2))</f>
        <v>0</v>
      </c>
      <c r="S199" s="2">
        <f t="shared" si="208"/>
        <v>0</v>
      </c>
      <c r="T199" s="2">
        <f t="shared" si="209"/>
        <v>0</v>
      </c>
      <c r="U199" s="2">
        <f t="shared" si="210"/>
        <v>0</v>
      </c>
      <c r="V199" s="2">
        <f t="shared" si="211"/>
        <v>0</v>
      </c>
      <c r="W199" s="2">
        <f t="shared" si="212"/>
        <v>0</v>
      </c>
      <c r="X199" s="2">
        <f>(ROUND((((S199+ROUND((ROUND(((EU199)*AV199*I199),2)*BS199),2))*AT199)/100),2)+ROUND(((ROUND((ROUND(((AE199-(EU199))*AV199*I199),2)*BS199),2)*AT199)/100),2))</f>
        <v>0</v>
      </c>
      <c r="Y199" s="2">
        <f>(ROUND((((S199+ROUND((ROUND(((EU199)*AV199*I199),2)*BS199),2))*AU199)/100),2)+ROUND(((ROUND((ROUND(((AE199-(EU199))*AV199*I199),2)*BS199),2)*AU199)/100),2))</f>
        <v>0</v>
      </c>
      <c r="Z199" s="2"/>
      <c r="AA199" s="2">
        <v>55929113</v>
      </c>
      <c r="AB199" s="2">
        <f t="shared" si="213"/>
        <v>8792.25</v>
      </c>
      <c r="AC199" s="2">
        <f>ROUND((ES199),6)</f>
        <v>8792.25</v>
      </c>
      <c r="AD199" s="2">
        <f>ROUND((((ET199)-(EU199))+AE199),6)</f>
        <v>0</v>
      </c>
      <c r="AE199" s="2">
        <f t="shared" ref="AE199:AF202" si="231">ROUND((EU199),6)</f>
        <v>0</v>
      </c>
      <c r="AF199" s="2">
        <f t="shared" si="231"/>
        <v>0</v>
      </c>
      <c r="AG199" s="2">
        <f t="shared" si="214"/>
        <v>0</v>
      </c>
      <c r="AH199" s="2">
        <f t="shared" ref="AH199:AI202" si="232">(EW199)</f>
        <v>0</v>
      </c>
      <c r="AI199" s="2">
        <f t="shared" si="232"/>
        <v>0</v>
      </c>
      <c r="AJ199" s="2">
        <f t="shared" si="215"/>
        <v>0</v>
      </c>
      <c r="AK199" s="2">
        <v>8792.25</v>
      </c>
      <c r="AL199" s="2">
        <v>8792.25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3</v>
      </c>
      <c r="BJ199" s="2" t="s">
        <v>298</v>
      </c>
      <c r="BK199" s="2"/>
      <c r="BL199" s="2"/>
      <c r="BM199" s="2">
        <v>400007</v>
      </c>
      <c r="BN199" s="2">
        <v>0</v>
      </c>
      <c r="BO199" s="2" t="s">
        <v>3</v>
      </c>
      <c r="BP199" s="2">
        <v>0</v>
      </c>
      <c r="BQ199" s="2">
        <v>214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216"/>
        <v>8792.25</v>
      </c>
      <c r="CQ199" s="2">
        <f t="shared" si="217"/>
        <v>8792.25</v>
      </c>
      <c r="CR199" s="2">
        <f>(ROUND((ROUND(((ET199)*AV199*1),2)*BB199),2)+ROUND((ROUND(((AE199-(EU199))*AV199*1),2)*BS199),2))</f>
        <v>0</v>
      </c>
      <c r="CS199" s="2">
        <f>(ROUND((ROUND(((EU199)*AV199*1),2)*BS199),2)+ROUND((ROUND(((AE199-(EU199))*AV199*1),2)*BS199),2))</f>
        <v>0</v>
      </c>
      <c r="CT199" s="2">
        <f t="shared" si="218"/>
        <v>0</v>
      </c>
      <c r="CU199" s="2">
        <f t="shared" si="219"/>
        <v>0</v>
      </c>
      <c r="CV199" s="2">
        <f t="shared" si="220"/>
        <v>0</v>
      </c>
      <c r="CW199" s="2">
        <f t="shared" si="221"/>
        <v>0</v>
      </c>
      <c r="CX199" s="2">
        <f t="shared" si="222"/>
        <v>0</v>
      </c>
      <c r="CY199" s="2">
        <f>(ROUND((((S199+ROUND((ROUND(((EU199)*AV199*1),2)*BS199),2))*AT199)/100),2)+ROUND(((ROUND((ROUND(((AE199-(EU199))*AV199*1),2)*BS199),2)*AT199)/100),2))</f>
        <v>0</v>
      </c>
      <c r="CZ199" s="2">
        <f>(ROUND((((S199+ROUND((ROUND(((EU199)*AV199*1),2)*BS199),2))*AU199)/100),2)+ROUND(((ROUND((ROUND(((AE199-(EU199))*AV199*1),2)*BS199),2)*AU199)/100),2))</f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1013</v>
      </c>
      <c r="DV199" s="2" t="s">
        <v>171</v>
      </c>
      <c r="DW199" s="2" t="s">
        <v>171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55393630</v>
      </c>
      <c r="EF199" s="2">
        <v>214</v>
      </c>
      <c r="EG199" s="2" t="s">
        <v>172</v>
      </c>
      <c r="EH199" s="2">
        <v>0</v>
      </c>
      <c r="EI199" s="2" t="s">
        <v>3</v>
      </c>
      <c r="EJ199" s="2">
        <v>3</v>
      </c>
      <c r="EK199" s="2">
        <v>400007</v>
      </c>
      <c r="EL199" s="2" t="s">
        <v>172</v>
      </c>
      <c r="EM199" s="2" t="s">
        <v>173</v>
      </c>
      <c r="EN199" s="2"/>
      <c r="EO199" s="2" t="s">
        <v>3</v>
      </c>
      <c r="EP199" s="2"/>
      <c r="EQ199" s="2">
        <v>16</v>
      </c>
      <c r="ER199" s="2">
        <v>0</v>
      </c>
      <c r="ES199" s="2">
        <v>8792.25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f>P199</f>
        <v>8792.25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300</v>
      </c>
      <c r="GB199" s="2"/>
      <c r="GC199" s="2"/>
      <c r="GD199" s="2">
        <v>1</v>
      </c>
      <c r="GE199" s="2"/>
      <c r="GF199" s="2">
        <v>-180043346</v>
      </c>
      <c r="GG199" s="2">
        <v>2</v>
      </c>
      <c r="GH199" s="2">
        <v>4</v>
      </c>
      <c r="GI199" s="2">
        <v>-2</v>
      </c>
      <c r="GJ199" s="2">
        <v>0</v>
      </c>
      <c r="GK199" s="2">
        <v>0</v>
      </c>
      <c r="GL199" s="2">
        <f t="shared" si="223"/>
        <v>0</v>
      </c>
      <c r="GM199" s="2">
        <f t="shared" si="224"/>
        <v>8792.25</v>
      </c>
      <c r="GN199" s="2">
        <f t="shared" si="225"/>
        <v>0</v>
      </c>
      <c r="GO199" s="2">
        <f t="shared" si="226"/>
        <v>0</v>
      </c>
      <c r="GP199" s="2">
        <f t="shared" si="227"/>
        <v>0</v>
      </c>
      <c r="GQ199" s="2"/>
      <c r="GR199" s="2">
        <v>1</v>
      </c>
      <c r="GS199" s="2">
        <v>2</v>
      </c>
      <c r="GT199" s="2">
        <v>0</v>
      </c>
      <c r="GU199" s="2" t="s">
        <v>3</v>
      </c>
      <c r="GV199" s="2">
        <f t="shared" si="228"/>
        <v>0</v>
      </c>
      <c r="GW199" s="2">
        <v>1</v>
      </c>
      <c r="GX199" s="2">
        <f t="shared" si="229"/>
        <v>0</v>
      </c>
      <c r="GY199" s="2"/>
      <c r="GZ199" s="2"/>
      <c r="HA199" s="2">
        <v>0</v>
      </c>
      <c r="HB199" s="2">
        <v>0</v>
      </c>
      <c r="HC199" s="2">
        <f t="shared" si="230"/>
        <v>0</v>
      </c>
      <c r="HD199" s="2"/>
      <c r="HE199" s="2" t="s">
        <v>38</v>
      </c>
      <c r="HF199" s="2" t="s">
        <v>175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5">
      <c r="A200" s="3">
        <v>17</v>
      </c>
      <c r="B200" s="3">
        <v>1</v>
      </c>
      <c r="E200" s="3" t="s">
        <v>297</v>
      </c>
      <c r="F200" s="3" t="s">
        <v>298</v>
      </c>
      <c r="G200" s="3" t="s">
        <v>299</v>
      </c>
      <c r="H200" s="3" t="s">
        <v>171</v>
      </c>
      <c r="I200" s="3">
        <v>1</v>
      </c>
      <c r="J200" s="3">
        <v>0</v>
      </c>
      <c r="K200" s="3">
        <v>1</v>
      </c>
      <c r="O200" s="3">
        <f t="shared" si="206"/>
        <v>66557.33</v>
      </c>
      <c r="P200" s="3">
        <f t="shared" si="207"/>
        <v>66557.33</v>
      </c>
      <c r="Q200" s="3">
        <f>(ROUND((ROUND(((ET200)*AV200*I200),2)*BB200),2)+ROUND((ROUND(((AE200-(EU200))*AV200*I200),2)*BS200),2))</f>
        <v>0</v>
      </c>
      <c r="R200" s="3">
        <f>(ROUND((ROUND(((EU200)*AV200*I200),2)*BS200),2)+ROUND((ROUND(((AE200-(EU200))*AV200*I200),2)*BS200),2))</f>
        <v>0</v>
      </c>
      <c r="S200" s="3">
        <f t="shared" si="208"/>
        <v>0</v>
      </c>
      <c r="T200" s="3">
        <f t="shared" si="209"/>
        <v>0</v>
      </c>
      <c r="U200" s="3">
        <f t="shared" si="210"/>
        <v>0</v>
      </c>
      <c r="V200" s="3">
        <f t="shared" si="211"/>
        <v>0</v>
      </c>
      <c r="W200" s="3">
        <f t="shared" si="212"/>
        <v>0</v>
      </c>
      <c r="X200" s="3">
        <f>(ROUND((((S200+ROUND((ROUND(((EU200)*AV200*I200),2)*BS200),2))*AT200)/100),2)+ROUND(((ROUND((ROUND(((AE200-(EU200))*AV200*I200),2)*BS200),2)*AT200)/100),2))</f>
        <v>0</v>
      </c>
      <c r="Y200" s="3">
        <f>(ROUND((((S200+ROUND((ROUND(((EU200)*AV200*I200),2)*BS200),2))*AU200)/100),2)+ROUND(((ROUND((ROUND(((AE200-(EU200))*AV200*I200),2)*BS200),2)*AU200)/100),2))</f>
        <v>0</v>
      </c>
      <c r="AA200" s="3">
        <v>55929115</v>
      </c>
      <c r="AB200" s="3">
        <f t="shared" si="213"/>
        <v>8792.25</v>
      </c>
      <c r="AC200" s="3">
        <f>ROUND((ES200),6)</f>
        <v>8792.25</v>
      </c>
      <c r="AD200" s="3">
        <f>ROUND((((ET200)-(EU200))+AE200),6)</f>
        <v>0</v>
      </c>
      <c r="AE200" s="3">
        <f t="shared" si="231"/>
        <v>0</v>
      </c>
      <c r="AF200" s="3">
        <f t="shared" si="231"/>
        <v>0</v>
      </c>
      <c r="AG200" s="3">
        <f t="shared" si="214"/>
        <v>0</v>
      </c>
      <c r="AH200" s="3">
        <f t="shared" si="232"/>
        <v>0</v>
      </c>
      <c r="AI200" s="3">
        <f t="shared" si="232"/>
        <v>0</v>
      </c>
      <c r="AJ200" s="3">
        <f t="shared" si="215"/>
        <v>0</v>
      </c>
      <c r="AK200" s="3">
        <v>8792.25</v>
      </c>
      <c r="AL200" s="3">
        <v>8792.25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</v>
      </c>
      <c r="AW200" s="3">
        <v>1</v>
      </c>
      <c r="AZ200" s="3">
        <v>1</v>
      </c>
      <c r="BA200" s="3">
        <v>1</v>
      </c>
      <c r="BB200" s="3">
        <v>1</v>
      </c>
      <c r="BC200" s="3">
        <v>7.57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3</v>
      </c>
      <c r="BJ200" s="3" t="s">
        <v>298</v>
      </c>
      <c r="BM200" s="3">
        <v>400007</v>
      </c>
      <c r="BN200" s="3">
        <v>0</v>
      </c>
      <c r="BO200" s="3" t="s">
        <v>3</v>
      </c>
      <c r="BP200" s="3">
        <v>0</v>
      </c>
      <c r="BQ200" s="3">
        <v>214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0</v>
      </c>
      <c r="CA200" s="3">
        <v>0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3</v>
      </c>
      <c r="CO200" s="3">
        <v>0</v>
      </c>
      <c r="CP200" s="3">
        <f t="shared" si="216"/>
        <v>66557.33</v>
      </c>
      <c r="CQ200" s="3">
        <f t="shared" si="217"/>
        <v>66557.33</v>
      </c>
      <c r="CR200" s="3">
        <f>(ROUND((ROUND(((ET200)*AV200*1),2)*BB200),2)+ROUND((ROUND(((AE200-(EU200))*AV200*1),2)*BS200),2))</f>
        <v>0</v>
      </c>
      <c r="CS200" s="3">
        <f>(ROUND((ROUND(((EU200)*AV200*1),2)*BS200),2)+ROUND((ROUND(((AE200-(EU200))*AV200*1),2)*BS200),2))</f>
        <v>0</v>
      </c>
      <c r="CT200" s="3">
        <f t="shared" si="218"/>
        <v>0</v>
      </c>
      <c r="CU200" s="3">
        <f t="shared" si="219"/>
        <v>0</v>
      </c>
      <c r="CV200" s="3">
        <f t="shared" si="220"/>
        <v>0</v>
      </c>
      <c r="CW200" s="3">
        <f t="shared" si="221"/>
        <v>0</v>
      </c>
      <c r="CX200" s="3">
        <f t="shared" si="222"/>
        <v>0</v>
      </c>
      <c r="CY200" s="3">
        <f>(ROUND((((S200+ROUND((ROUND(((EU200)*AV200*1),2)*BS200),2))*AT200)/100),2)+ROUND(((ROUND((ROUND(((AE200-(EU200))*AV200*1),2)*BS200),2)*AT200)/100),2))</f>
        <v>0</v>
      </c>
      <c r="CZ200" s="3">
        <f>(ROUND((((S200+ROUND((ROUND(((EU200)*AV200*1),2)*BS200),2))*AU200)/100),2)+ROUND(((ROUND((ROUND(((AE200-(EU200))*AV200*1),2)*BS200),2)*AU200)/100),2))</f>
        <v>0</v>
      </c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1013</v>
      </c>
      <c r="DV200" s="3" t="s">
        <v>171</v>
      </c>
      <c r="DW200" s="3" t="s">
        <v>171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55393630</v>
      </c>
      <c r="EF200" s="3">
        <v>214</v>
      </c>
      <c r="EG200" s="3" t="s">
        <v>172</v>
      </c>
      <c r="EH200" s="3">
        <v>0</v>
      </c>
      <c r="EI200" s="3" t="s">
        <v>3</v>
      </c>
      <c r="EJ200" s="3">
        <v>3</v>
      </c>
      <c r="EK200" s="3">
        <v>400007</v>
      </c>
      <c r="EL200" s="3" t="s">
        <v>172</v>
      </c>
      <c r="EM200" s="3" t="s">
        <v>173</v>
      </c>
      <c r="EO200" s="3" t="s">
        <v>3</v>
      </c>
      <c r="EQ200" s="3">
        <v>16</v>
      </c>
      <c r="ER200" s="3">
        <v>0</v>
      </c>
      <c r="ES200" s="3">
        <v>8792.25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5</v>
      </c>
      <c r="FC200" s="3">
        <v>1</v>
      </c>
      <c r="FD200" s="3">
        <v>18</v>
      </c>
      <c r="FF200" s="3">
        <v>77900</v>
      </c>
      <c r="FQ200" s="3">
        <v>0</v>
      </c>
      <c r="FR200" s="3">
        <f>P200</f>
        <v>66557.33</v>
      </c>
      <c r="FS200" s="3">
        <v>0</v>
      </c>
      <c r="FX200" s="3">
        <v>0</v>
      </c>
      <c r="FY200" s="3">
        <v>0</v>
      </c>
      <c r="GA200" s="3" t="s">
        <v>300</v>
      </c>
      <c r="GD200" s="3">
        <v>1</v>
      </c>
      <c r="GF200" s="3">
        <v>-180043346</v>
      </c>
      <c r="GG200" s="3">
        <v>2</v>
      </c>
      <c r="GH200" s="3">
        <v>3</v>
      </c>
      <c r="GI200" s="3">
        <v>5</v>
      </c>
      <c r="GJ200" s="3">
        <v>0</v>
      </c>
      <c r="GK200" s="3">
        <v>0</v>
      </c>
      <c r="GL200" s="3">
        <f t="shared" si="223"/>
        <v>0</v>
      </c>
      <c r="GM200" s="3">
        <f t="shared" si="224"/>
        <v>66557.33</v>
      </c>
      <c r="GN200" s="3">
        <f t="shared" si="225"/>
        <v>0</v>
      </c>
      <c r="GO200" s="3">
        <f t="shared" si="226"/>
        <v>0</v>
      </c>
      <c r="GP200" s="3">
        <f t="shared" si="227"/>
        <v>0</v>
      </c>
      <c r="GR200" s="3">
        <v>1</v>
      </c>
      <c r="GS200" s="3">
        <v>1</v>
      </c>
      <c r="GT200" s="3">
        <v>0</v>
      </c>
      <c r="GU200" s="3" t="s">
        <v>3</v>
      </c>
      <c r="GV200" s="3">
        <f t="shared" si="228"/>
        <v>0</v>
      </c>
      <c r="GW200" s="3">
        <v>1</v>
      </c>
      <c r="GX200" s="3">
        <f t="shared" si="229"/>
        <v>0</v>
      </c>
      <c r="HA200" s="3">
        <v>0</v>
      </c>
      <c r="HB200" s="3">
        <v>0</v>
      </c>
      <c r="HC200" s="3">
        <f t="shared" si="230"/>
        <v>0</v>
      </c>
      <c r="HE200" s="3" t="s">
        <v>38</v>
      </c>
      <c r="HF200" s="3" t="s">
        <v>175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5">
      <c r="A201" s="2">
        <v>17</v>
      </c>
      <c r="B201" s="2">
        <v>1</v>
      </c>
      <c r="C201" s="2"/>
      <c r="D201" s="2"/>
      <c r="E201" s="2" t="s">
        <v>301</v>
      </c>
      <c r="F201" s="2" t="s">
        <v>302</v>
      </c>
      <c r="G201" s="2" t="s">
        <v>303</v>
      </c>
      <c r="H201" s="2" t="s">
        <v>171</v>
      </c>
      <c r="I201" s="2">
        <v>4</v>
      </c>
      <c r="J201" s="2">
        <v>0</v>
      </c>
      <c r="K201" s="2">
        <v>4</v>
      </c>
      <c r="L201" s="2"/>
      <c r="M201" s="2"/>
      <c r="N201" s="2"/>
      <c r="O201" s="2">
        <f t="shared" si="206"/>
        <v>35575.279999999999</v>
      </c>
      <c r="P201" s="2">
        <f t="shared" si="207"/>
        <v>35575.279999999999</v>
      </c>
      <c r="Q201" s="2">
        <f>(ROUND((ROUND(((ET201)*AV201*I201),2)*BB201),2)+ROUND((ROUND(((AE201-(EU201))*AV201*I201),2)*BS201),2))</f>
        <v>0</v>
      </c>
      <c r="R201" s="2">
        <f>(ROUND((ROUND(((EU201)*AV201*I201),2)*BS201),2)+ROUND((ROUND(((AE201-(EU201))*AV201*I201),2)*BS201),2))</f>
        <v>0</v>
      </c>
      <c r="S201" s="2">
        <f t="shared" si="208"/>
        <v>0</v>
      </c>
      <c r="T201" s="2">
        <f t="shared" si="209"/>
        <v>0</v>
      </c>
      <c r="U201" s="2">
        <f t="shared" si="210"/>
        <v>0</v>
      </c>
      <c r="V201" s="2">
        <f t="shared" si="211"/>
        <v>0</v>
      </c>
      <c r="W201" s="2">
        <f t="shared" si="212"/>
        <v>0</v>
      </c>
      <c r="X201" s="2">
        <f>(ROUND((((S201+ROUND((ROUND(((EU201)*AV201*I201),2)*BS201),2))*AT201)/100),2)+ROUND(((ROUND((ROUND(((AE201-(EU201))*AV201*I201),2)*BS201),2)*AT201)/100),2))</f>
        <v>0</v>
      </c>
      <c r="Y201" s="2">
        <f>(ROUND((((S201+ROUND((ROUND(((EU201)*AV201*I201),2)*BS201),2))*AU201)/100),2)+ROUND(((ROUND((ROUND(((AE201-(EU201))*AV201*I201),2)*BS201),2)*AU201)/100),2))</f>
        <v>0</v>
      </c>
      <c r="Z201" s="2"/>
      <c r="AA201" s="2">
        <v>55929113</v>
      </c>
      <c r="AB201" s="2">
        <f t="shared" si="213"/>
        <v>8893.82</v>
      </c>
      <c r="AC201" s="2">
        <f>ROUND((ES201),6)</f>
        <v>8893.82</v>
      </c>
      <c r="AD201" s="2">
        <f>ROUND((((ET201)-(EU201))+AE201),6)</f>
        <v>0</v>
      </c>
      <c r="AE201" s="2">
        <f t="shared" si="231"/>
        <v>0</v>
      </c>
      <c r="AF201" s="2">
        <f t="shared" si="231"/>
        <v>0</v>
      </c>
      <c r="AG201" s="2">
        <f t="shared" si="214"/>
        <v>0</v>
      </c>
      <c r="AH201" s="2">
        <f t="shared" si="232"/>
        <v>0</v>
      </c>
      <c r="AI201" s="2">
        <f t="shared" si="232"/>
        <v>0</v>
      </c>
      <c r="AJ201" s="2">
        <f t="shared" si="215"/>
        <v>0</v>
      </c>
      <c r="AK201" s="2">
        <v>8893.8199999999979</v>
      </c>
      <c r="AL201" s="2">
        <v>8893.8199999999979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3</v>
      </c>
      <c r="BJ201" s="2" t="s">
        <v>302</v>
      </c>
      <c r="BK201" s="2"/>
      <c r="BL201" s="2"/>
      <c r="BM201" s="2">
        <v>400007</v>
      </c>
      <c r="BN201" s="2">
        <v>0</v>
      </c>
      <c r="BO201" s="2" t="s">
        <v>3</v>
      </c>
      <c r="BP201" s="2">
        <v>0</v>
      </c>
      <c r="BQ201" s="2">
        <v>214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0</v>
      </c>
      <c r="CA201" s="2">
        <v>0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</v>
      </c>
      <c r="CO201" s="2">
        <v>0</v>
      </c>
      <c r="CP201" s="2">
        <f t="shared" si="216"/>
        <v>35575.279999999999</v>
      </c>
      <c r="CQ201" s="2">
        <f t="shared" si="217"/>
        <v>8893.82</v>
      </c>
      <c r="CR201" s="2">
        <f>(ROUND((ROUND(((ET201)*AV201*1),2)*BB201),2)+ROUND((ROUND(((AE201-(EU201))*AV201*1),2)*BS201),2))</f>
        <v>0</v>
      </c>
      <c r="CS201" s="2">
        <f>(ROUND((ROUND(((EU201)*AV201*1),2)*BS201),2)+ROUND((ROUND(((AE201-(EU201))*AV201*1),2)*BS201),2))</f>
        <v>0</v>
      </c>
      <c r="CT201" s="2">
        <f t="shared" si="218"/>
        <v>0</v>
      </c>
      <c r="CU201" s="2">
        <f t="shared" si="219"/>
        <v>0</v>
      </c>
      <c r="CV201" s="2">
        <f t="shared" si="220"/>
        <v>0</v>
      </c>
      <c r="CW201" s="2">
        <f t="shared" si="221"/>
        <v>0</v>
      </c>
      <c r="CX201" s="2">
        <f t="shared" si="222"/>
        <v>0</v>
      </c>
      <c r="CY201" s="2">
        <f>(ROUND((((S201+ROUND((ROUND(((EU201)*AV201*1),2)*BS201),2))*AT201)/100),2)+ROUND(((ROUND((ROUND(((AE201-(EU201))*AV201*1),2)*BS201),2)*AT201)/100),2))</f>
        <v>0</v>
      </c>
      <c r="CZ201" s="2">
        <f>(ROUND((((S201+ROUND((ROUND(((EU201)*AV201*1),2)*BS201),2))*AU201)/100),2)+ROUND(((ROUND((ROUND(((AE201-(EU201))*AV201*1),2)*BS201),2)*AU201)/100),2))</f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1013</v>
      </c>
      <c r="DV201" s="2" t="s">
        <v>171</v>
      </c>
      <c r="DW201" s="2" t="s">
        <v>171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55393630</v>
      </c>
      <c r="EF201" s="2">
        <v>214</v>
      </c>
      <c r="EG201" s="2" t="s">
        <v>172</v>
      </c>
      <c r="EH201" s="2">
        <v>0</v>
      </c>
      <c r="EI201" s="2" t="s">
        <v>3</v>
      </c>
      <c r="EJ201" s="2">
        <v>3</v>
      </c>
      <c r="EK201" s="2">
        <v>400007</v>
      </c>
      <c r="EL201" s="2" t="s">
        <v>172</v>
      </c>
      <c r="EM201" s="2" t="s">
        <v>173</v>
      </c>
      <c r="EN201" s="2"/>
      <c r="EO201" s="2" t="s">
        <v>3</v>
      </c>
      <c r="EP201" s="2"/>
      <c r="EQ201" s="2">
        <v>16</v>
      </c>
      <c r="ER201" s="2">
        <v>0</v>
      </c>
      <c r="ES201" s="2">
        <v>8893.8199999999979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f>P201</f>
        <v>35575.279999999999</v>
      </c>
      <c r="FS201" s="2">
        <v>0</v>
      </c>
      <c r="FT201" s="2"/>
      <c r="FU201" s="2"/>
      <c r="FV201" s="2"/>
      <c r="FW201" s="2"/>
      <c r="FX201" s="2">
        <v>0</v>
      </c>
      <c r="FY201" s="2">
        <v>0</v>
      </c>
      <c r="FZ201" s="2"/>
      <c r="GA201" s="2" t="s">
        <v>304</v>
      </c>
      <c r="GB201" s="2"/>
      <c r="GC201" s="2"/>
      <c r="GD201" s="2">
        <v>1</v>
      </c>
      <c r="GE201" s="2"/>
      <c r="GF201" s="2">
        <v>1242399796</v>
      </c>
      <c r="GG201" s="2">
        <v>2</v>
      </c>
      <c r="GH201" s="2">
        <v>4</v>
      </c>
      <c r="GI201" s="2">
        <v>-2</v>
      </c>
      <c r="GJ201" s="2">
        <v>0</v>
      </c>
      <c r="GK201" s="2">
        <v>0</v>
      </c>
      <c r="GL201" s="2">
        <f t="shared" si="223"/>
        <v>0</v>
      </c>
      <c r="GM201" s="2">
        <f t="shared" si="224"/>
        <v>35575.279999999999</v>
      </c>
      <c r="GN201" s="2">
        <f t="shared" si="225"/>
        <v>0</v>
      </c>
      <c r="GO201" s="2">
        <f t="shared" si="226"/>
        <v>0</v>
      </c>
      <c r="GP201" s="2">
        <f t="shared" si="227"/>
        <v>0</v>
      </c>
      <c r="GQ201" s="2"/>
      <c r="GR201" s="2">
        <v>1</v>
      </c>
      <c r="GS201" s="2">
        <v>2</v>
      </c>
      <c r="GT201" s="2">
        <v>0</v>
      </c>
      <c r="GU201" s="2" t="s">
        <v>3</v>
      </c>
      <c r="GV201" s="2">
        <f t="shared" si="228"/>
        <v>0</v>
      </c>
      <c r="GW201" s="2">
        <v>1</v>
      </c>
      <c r="GX201" s="2">
        <f t="shared" si="229"/>
        <v>0</v>
      </c>
      <c r="GY201" s="2"/>
      <c r="GZ201" s="2"/>
      <c r="HA201" s="2">
        <v>0</v>
      </c>
      <c r="HB201" s="2">
        <v>0</v>
      </c>
      <c r="HC201" s="2">
        <f t="shared" si="230"/>
        <v>0</v>
      </c>
      <c r="HD201" s="2"/>
      <c r="HE201" s="2" t="s">
        <v>38</v>
      </c>
      <c r="HF201" s="2" t="s">
        <v>175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5">
      <c r="A202" s="3">
        <v>17</v>
      </c>
      <c r="B202" s="3">
        <v>1</v>
      </c>
      <c r="E202" s="3" t="s">
        <v>301</v>
      </c>
      <c r="F202" s="3" t="s">
        <v>302</v>
      </c>
      <c r="G202" s="3" t="s">
        <v>303</v>
      </c>
      <c r="H202" s="3" t="s">
        <v>171</v>
      </c>
      <c r="I202" s="3">
        <v>4</v>
      </c>
      <c r="J202" s="3">
        <v>0</v>
      </c>
      <c r="K202" s="3">
        <v>4</v>
      </c>
      <c r="O202" s="3">
        <f t="shared" si="206"/>
        <v>269304.87</v>
      </c>
      <c r="P202" s="3">
        <f t="shared" si="207"/>
        <v>269304.87</v>
      </c>
      <c r="Q202" s="3">
        <f>(ROUND((ROUND(((ET202)*AV202*I202),2)*BB202),2)+ROUND((ROUND(((AE202-(EU202))*AV202*I202),2)*BS202),2))</f>
        <v>0</v>
      </c>
      <c r="R202" s="3">
        <f>(ROUND((ROUND(((EU202)*AV202*I202),2)*BS202),2)+ROUND((ROUND(((AE202-(EU202))*AV202*I202),2)*BS202),2))</f>
        <v>0</v>
      </c>
      <c r="S202" s="3">
        <f t="shared" si="208"/>
        <v>0</v>
      </c>
      <c r="T202" s="3">
        <f t="shared" si="209"/>
        <v>0</v>
      </c>
      <c r="U202" s="3">
        <f t="shared" si="210"/>
        <v>0</v>
      </c>
      <c r="V202" s="3">
        <f t="shared" si="211"/>
        <v>0</v>
      </c>
      <c r="W202" s="3">
        <f t="shared" si="212"/>
        <v>0</v>
      </c>
      <c r="X202" s="3">
        <f>(ROUND((((S202+ROUND((ROUND(((EU202)*AV202*I202),2)*BS202),2))*AT202)/100),2)+ROUND(((ROUND((ROUND(((AE202-(EU202))*AV202*I202),2)*BS202),2)*AT202)/100),2))</f>
        <v>0</v>
      </c>
      <c r="Y202" s="3">
        <f>(ROUND((((S202+ROUND((ROUND(((EU202)*AV202*I202),2)*BS202),2))*AU202)/100),2)+ROUND(((ROUND((ROUND(((AE202-(EU202))*AV202*I202),2)*BS202),2)*AU202)/100),2))</f>
        <v>0</v>
      </c>
      <c r="AA202" s="3">
        <v>55929115</v>
      </c>
      <c r="AB202" s="3">
        <f t="shared" si="213"/>
        <v>8893.82</v>
      </c>
      <c r="AC202" s="3">
        <f>ROUND((ES202),6)</f>
        <v>8893.82</v>
      </c>
      <c r="AD202" s="3">
        <f>ROUND((((ET202)-(EU202))+AE202),6)</f>
        <v>0</v>
      </c>
      <c r="AE202" s="3">
        <f t="shared" si="231"/>
        <v>0</v>
      </c>
      <c r="AF202" s="3">
        <f t="shared" si="231"/>
        <v>0</v>
      </c>
      <c r="AG202" s="3">
        <f t="shared" si="214"/>
        <v>0</v>
      </c>
      <c r="AH202" s="3">
        <f t="shared" si="232"/>
        <v>0</v>
      </c>
      <c r="AI202" s="3">
        <f t="shared" si="232"/>
        <v>0</v>
      </c>
      <c r="AJ202" s="3">
        <f t="shared" si="215"/>
        <v>0</v>
      </c>
      <c r="AK202" s="3">
        <v>8893.8199999999979</v>
      </c>
      <c r="AL202" s="3">
        <v>8893.8199999999979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1</v>
      </c>
      <c r="AW202" s="3">
        <v>1</v>
      </c>
      <c r="AZ202" s="3">
        <v>1</v>
      </c>
      <c r="BA202" s="3">
        <v>1</v>
      </c>
      <c r="BB202" s="3">
        <v>1</v>
      </c>
      <c r="BC202" s="3">
        <v>7.57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3</v>
      </c>
      <c r="BJ202" s="3" t="s">
        <v>302</v>
      </c>
      <c r="BM202" s="3">
        <v>400007</v>
      </c>
      <c r="BN202" s="3">
        <v>0</v>
      </c>
      <c r="BO202" s="3" t="s">
        <v>3</v>
      </c>
      <c r="BP202" s="3">
        <v>0</v>
      </c>
      <c r="BQ202" s="3">
        <v>214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0</v>
      </c>
      <c r="CA202" s="3">
        <v>0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3</v>
      </c>
      <c r="CO202" s="3">
        <v>0</v>
      </c>
      <c r="CP202" s="3">
        <f t="shared" si="216"/>
        <v>269304.87</v>
      </c>
      <c r="CQ202" s="3">
        <f t="shared" si="217"/>
        <v>67326.22</v>
      </c>
      <c r="CR202" s="3">
        <f>(ROUND((ROUND(((ET202)*AV202*1),2)*BB202),2)+ROUND((ROUND(((AE202-(EU202))*AV202*1),2)*BS202),2))</f>
        <v>0</v>
      </c>
      <c r="CS202" s="3">
        <f>(ROUND((ROUND(((EU202)*AV202*1),2)*BS202),2)+ROUND((ROUND(((AE202-(EU202))*AV202*1),2)*BS202),2))</f>
        <v>0</v>
      </c>
      <c r="CT202" s="3">
        <f t="shared" si="218"/>
        <v>0</v>
      </c>
      <c r="CU202" s="3">
        <f t="shared" si="219"/>
        <v>0</v>
      </c>
      <c r="CV202" s="3">
        <f t="shared" si="220"/>
        <v>0</v>
      </c>
      <c r="CW202" s="3">
        <f t="shared" si="221"/>
        <v>0</v>
      </c>
      <c r="CX202" s="3">
        <f t="shared" si="222"/>
        <v>0</v>
      </c>
      <c r="CY202" s="3">
        <f>(ROUND((((S202+ROUND((ROUND(((EU202)*AV202*1),2)*BS202),2))*AT202)/100),2)+ROUND(((ROUND((ROUND(((AE202-(EU202))*AV202*1),2)*BS202),2)*AT202)/100),2))</f>
        <v>0</v>
      </c>
      <c r="CZ202" s="3">
        <f>(ROUND((((S202+ROUND((ROUND(((EU202)*AV202*1),2)*BS202),2))*AU202)/100),2)+ROUND(((ROUND((ROUND(((AE202-(EU202))*AV202*1),2)*BS202),2)*AU202)/100),2))</f>
        <v>0</v>
      </c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1013</v>
      </c>
      <c r="DV202" s="3" t="s">
        <v>171</v>
      </c>
      <c r="DW202" s="3" t="s">
        <v>171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55393630</v>
      </c>
      <c r="EF202" s="3">
        <v>214</v>
      </c>
      <c r="EG202" s="3" t="s">
        <v>172</v>
      </c>
      <c r="EH202" s="3">
        <v>0</v>
      </c>
      <c r="EI202" s="3" t="s">
        <v>3</v>
      </c>
      <c r="EJ202" s="3">
        <v>3</v>
      </c>
      <c r="EK202" s="3">
        <v>400007</v>
      </c>
      <c r="EL202" s="3" t="s">
        <v>172</v>
      </c>
      <c r="EM202" s="3" t="s">
        <v>173</v>
      </c>
      <c r="EO202" s="3" t="s">
        <v>3</v>
      </c>
      <c r="EQ202" s="3">
        <v>16</v>
      </c>
      <c r="ER202" s="3">
        <v>0</v>
      </c>
      <c r="ES202" s="3">
        <v>8893.8199999999979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5</v>
      </c>
      <c r="FC202" s="3">
        <v>1</v>
      </c>
      <c r="FD202" s="3">
        <v>18</v>
      </c>
      <c r="FF202" s="3">
        <v>78800</v>
      </c>
      <c r="FQ202" s="3">
        <v>0</v>
      </c>
      <c r="FR202" s="3">
        <f>P202</f>
        <v>269304.87</v>
      </c>
      <c r="FS202" s="3">
        <v>0</v>
      </c>
      <c r="FX202" s="3">
        <v>0</v>
      </c>
      <c r="FY202" s="3">
        <v>0</v>
      </c>
      <c r="GA202" s="3" t="s">
        <v>304</v>
      </c>
      <c r="GD202" s="3">
        <v>1</v>
      </c>
      <c r="GF202" s="3">
        <v>1242399796</v>
      </c>
      <c r="GG202" s="3">
        <v>2</v>
      </c>
      <c r="GH202" s="3">
        <v>3</v>
      </c>
      <c r="GI202" s="3">
        <v>5</v>
      </c>
      <c r="GJ202" s="3">
        <v>0</v>
      </c>
      <c r="GK202" s="3">
        <v>0</v>
      </c>
      <c r="GL202" s="3">
        <f t="shared" si="223"/>
        <v>0</v>
      </c>
      <c r="GM202" s="3">
        <f t="shared" si="224"/>
        <v>269304.87</v>
      </c>
      <c r="GN202" s="3">
        <f t="shared" si="225"/>
        <v>0</v>
      </c>
      <c r="GO202" s="3">
        <f t="shared" si="226"/>
        <v>0</v>
      </c>
      <c r="GP202" s="3">
        <f t="shared" si="227"/>
        <v>0</v>
      </c>
      <c r="GR202" s="3">
        <v>1</v>
      </c>
      <c r="GS202" s="3">
        <v>1</v>
      </c>
      <c r="GT202" s="3">
        <v>0</v>
      </c>
      <c r="GU202" s="3" t="s">
        <v>3</v>
      </c>
      <c r="GV202" s="3">
        <f t="shared" si="228"/>
        <v>0</v>
      </c>
      <c r="GW202" s="3">
        <v>1</v>
      </c>
      <c r="GX202" s="3">
        <f t="shared" si="229"/>
        <v>0</v>
      </c>
      <c r="HA202" s="3">
        <v>0</v>
      </c>
      <c r="HB202" s="3">
        <v>0</v>
      </c>
      <c r="HC202" s="3">
        <f t="shared" si="230"/>
        <v>0</v>
      </c>
      <c r="HE202" s="3" t="s">
        <v>38</v>
      </c>
      <c r="HF202" s="3" t="s">
        <v>175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5">
      <c r="A203" s="2">
        <v>17</v>
      </c>
      <c r="B203" s="2">
        <v>1</v>
      </c>
      <c r="C203" s="2">
        <f>ROW(SmtRes!A470)</f>
        <v>470</v>
      </c>
      <c r="D203" s="2">
        <f>ROW(EtalonRes!A549)</f>
        <v>549</v>
      </c>
      <c r="E203" s="2" t="s">
        <v>305</v>
      </c>
      <c r="F203" s="2" t="s">
        <v>39</v>
      </c>
      <c r="G203" s="2" t="s">
        <v>181</v>
      </c>
      <c r="H203" s="2" t="s">
        <v>26</v>
      </c>
      <c r="I203" s="2">
        <v>5</v>
      </c>
      <c r="J203" s="2">
        <v>0</v>
      </c>
      <c r="K203" s="2">
        <v>5</v>
      </c>
      <c r="L203" s="2"/>
      <c r="M203" s="2"/>
      <c r="N203" s="2"/>
      <c r="O203" s="2">
        <f t="shared" si="206"/>
        <v>76.33</v>
      </c>
      <c r="P203" s="2">
        <f t="shared" si="207"/>
        <v>0</v>
      </c>
      <c r="Q203" s="2">
        <f>(ROUND((ROUND((((ET203*1.2))*AV203*I203),2)*BB203),2)+ROUND((ROUND(((AE203-((EU203*1.2)))*AV203*I203),2)*BS203),2))</f>
        <v>3.14</v>
      </c>
      <c r="R203" s="2">
        <f>(ROUND((ROUND((((EU203*1.2))*AV203*I203),2)*BS203),2)+ROUND((ROUND(((AE203-((EU203*1.2)))*AV203*I203),2)*BS203),2))</f>
        <v>0.5</v>
      </c>
      <c r="S203" s="2">
        <f t="shared" si="208"/>
        <v>73.19</v>
      </c>
      <c r="T203" s="2">
        <f t="shared" si="209"/>
        <v>0</v>
      </c>
      <c r="U203" s="2">
        <f t="shared" si="210"/>
        <v>6.4704599999999992</v>
      </c>
      <c r="V203" s="2">
        <f t="shared" si="211"/>
        <v>0</v>
      </c>
      <c r="W203" s="2">
        <f t="shared" si="212"/>
        <v>0</v>
      </c>
      <c r="X203" s="2">
        <f>(ROUND((((S203+ROUND((ROUND((((EU203*1.2))*AV203*I203),2)*BS203),2))*AT203)/100),2)+ROUND(((ROUND((ROUND(((AE203-((EU203*1.2)))*AV203*I203),2)*BS203),2)*AT203)/100),2))</f>
        <v>66.319999999999993</v>
      </c>
      <c r="Y203" s="2">
        <f>(ROUND((((S203+ROUND((ROUND((((EU203*1.2))*AV203*I203),2)*BS203),2))*AU203)/100),2)+ROUND(((ROUND((ROUND(((AE203-((EU203*1.2)))*AV203*I203),2)*BS203),2)*AU203)/100),2))</f>
        <v>33.9</v>
      </c>
      <c r="Z203" s="2"/>
      <c r="AA203" s="2">
        <v>55929113</v>
      </c>
      <c r="AB203" s="2">
        <f t="shared" si="213"/>
        <v>14.58</v>
      </c>
      <c r="AC203" s="2">
        <f>ROUND(((ES203*1)),6)</f>
        <v>0</v>
      </c>
      <c r="AD203" s="2">
        <f>ROUND(((((ET203*1.2))-((EU203*1.2)))+AE203),6)</f>
        <v>0.6</v>
      </c>
      <c r="AE203" s="2">
        <f t="shared" ref="AE203:AF206" si="233">ROUND(((EU203*1.2)),6)</f>
        <v>9.6000000000000002E-2</v>
      </c>
      <c r="AF203" s="2">
        <f t="shared" si="233"/>
        <v>13.98</v>
      </c>
      <c r="AG203" s="2">
        <f t="shared" si="214"/>
        <v>0</v>
      </c>
      <c r="AH203" s="2">
        <f t="shared" ref="AH203:AI206" si="234">((EW203*1.2))</f>
        <v>1.236</v>
      </c>
      <c r="AI203" s="2">
        <f t="shared" si="234"/>
        <v>0</v>
      </c>
      <c r="AJ203" s="2">
        <f t="shared" si="215"/>
        <v>0</v>
      </c>
      <c r="AK203" s="2">
        <v>12.15</v>
      </c>
      <c r="AL203" s="2">
        <v>0</v>
      </c>
      <c r="AM203" s="2">
        <v>0.5</v>
      </c>
      <c r="AN203" s="2">
        <v>0.08</v>
      </c>
      <c r="AO203" s="2">
        <v>11.65</v>
      </c>
      <c r="AP203" s="2">
        <v>0</v>
      </c>
      <c r="AQ203" s="2">
        <v>1.03</v>
      </c>
      <c r="AR203" s="2">
        <v>0</v>
      </c>
      <c r="AS203" s="2">
        <v>0</v>
      </c>
      <c r="AT203" s="2">
        <v>90</v>
      </c>
      <c r="AU203" s="2">
        <v>46</v>
      </c>
      <c r="AV203" s="2">
        <v>1.0469999999999999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0</v>
      </c>
      <c r="BI203" s="2">
        <v>2</v>
      </c>
      <c r="BJ203" s="2" t="s">
        <v>41</v>
      </c>
      <c r="BK203" s="2"/>
      <c r="BL203" s="2"/>
      <c r="BM203" s="2">
        <v>72</v>
      </c>
      <c r="BN203" s="2">
        <v>0</v>
      </c>
      <c r="BO203" s="2" t="s">
        <v>39</v>
      </c>
      <c r="BP203" s="2">
        <v>1</v>
      </c>
      <c r="BQ203" s="2">
        <v>40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90</v>
      </c>
      <c r="CA203" s="2">
        <v>46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1332</v>
      </c>
      <c r="CO203" s="2">
        <v>0</v>
      </c>
      <c r="CP203" s="2">
        <f t="shared" si="216"/>
        <v>76.33</v>
      </c>
      <c r="CQ203" s="2">
        <f t="shared" si="217"/>
        <v>0</v>
      </c>
      <c r="CR203" s="2">
        <f>(ROUND((ROUND((((ET203*1.2))*AV203*1),2)*BB203),2)+ROUND((ROUND(((AE203-((EU203*1.2)))*AV203*1),2)*BS203),2))</f>
        <v>0.63</v>
      </c>
      <c r="CS203" s="2">
        <f>(ROUND((ROUND((((EU203*1.2))*AV203*1),2)*BS203),2)+ROUND((ROUND(((AE203-((EU203*1.2)))*AV203*1),2)*BS203),2))</f>
        <v>0.1</v>
      </c>
      <c r="CT203" s="2">
        <f t="shared" si="218"/>
        <v>14.64</v>
      </c>
      <c r="CU203" s="2">
        <f t="shared" si="219"/>
        <v>0</v>
      </c>
      <c r="CV203" s="2">
        <f t="shared" si="220"/>
        <v>1.2940919999999998</v>
      </c>
      <c r="CW203" s="2">
        <f t="shared" si="221"/>
        <v>0</v>
      </c>
      <c r="CX203" s="2">
        <f t="shared" si="222"/>
        <v>0</v>
      </c>
      <c r="CY203" s="2">
        <f>(ROUND((((S203+ROUND((ROUND((((EU203*1.2))*AV203*1),2)*BS203),2))*AT203)/100),2)+ROUND(((ROUND((ROUND(((AE203-((EU203*1.2)))*AV203*1),2)*BS203),2)*AT203)/100),2))</f>
        <v>65.959999999999994</v>
      </c>
      <c r="CZ203" s="2">
        <f>(ROUND((((S203+ROUND((ROUND((((EU203*1.2))*AV203*1),2)*BS203),2))*AU203)/100),2)+ROUND(((ROUND((ROUND(((AE203-((EU203*1.2)))*AV203*1),2)*BS203),2)*AU203)/100),2))</f>
        <v>33.71</v>
      </c>
      <c r="DA203" s="2"/>
      <c r="DB203" s="2">
        <v>111</v>
      </c>
      <c r="DC203" s="2" t="s">
        <v>3</v>
      </c>
      <c r="DD203" s="2" t="s">
        <v>66</v>
      </c>
      <c r="DE203" s="2" t="s">
        <v>67</v>
      </c>
      <c r="DF203" s="2" t="s">
        <v>67</v>
      </c>
      <c r="DG203" s="2" t="s">
        <v>67</v>
      </c>
      <c r="DH203" s="2" t="s">
        <v>3</v>
      </c>
      <c r="DI203" s="2" t="s">
        <v>67</v>
      </c>
      <c r="DJ203" s="2" t="s">
        <v>67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1013</v>
      </c>
      <c r="DV203" s="2" t="s">
        <v>26</v>
      </c>
      <c r="DW203" s="2" t="s">
        <v>26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55393704</v>
      </c>
      <c r="EF203" s="2">
        <v>40</v>
      </c>
      <c r="EG203" s="2" t="s">
        <v>30</v>
      </c>
      <c r="EH203" s="2">
        <v>0</v>
      </c>
      <c r="EI203" s="2" t="s">
        <v>3</v>
      </c>
      <c r="EJ203" s="2">
        <v>2</v>
      </c>
      <c r="EK203" s="2">
        <v>72</v>
      </c>
      <c r="EL203" s="2" t="s">
        <v>42</v>
      </c>
      <c r="EM203" s="2" t="s">
        <v>43</v>
      </c>
      <c r="EN203" s="2"/>
      <c r="EO203" s="2" t="s">
        <v>71</v>
      </c>
      <c r="EP203" s="2"/>
      <c r="EQ203" s="2">
        <v>0</v>
      </c>
      <c r="ER203" s="2">
        <v>12.15</v>
      </c>
      <c r="ES203" s="2">
        <v>0</v>
      </c>
      <c r="ET203" s="2">
        <v>0.5</v>
      </c>
      <c r="EU203" s="2">
        <v>0.08</v>
      </c>
      <c r="EV203" s="2">
        <v>11.65</v>
      </c>
      <c r="EW203" s="2">
        <v>1.03</v>
      </c>
      <c r="EX203" s="2">
        <v>0</v>
      </c>
      <c r="EY203" s="2">
        <v>0</v>
      </c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90</v>
      </c>
      <c r="FY203" s="2">
        <v>46</v>
      </c>
      <c r="FZ203" s="2"/>
      <c r="GA203" s="2" t="s">
        <v>3</v>
      </c>
      <c r="GB203" s="2"/>
      <c r="GC203" s="2"/>
      <c r="GD203" s="2">
        <v>1</v>
      </c>
      <c r="GE203" s="2"/>
      <c r="GF203" s="2">
        <v>-920792427</v>
      </c>
      <c r="GG203" s="2">
        <v>2</v>
      </c>
      <c r="GH203" s="2">
        <v>1</v>
      </c>
      <c r="GI203" s="2">
        <v>2</v>
      </c>
      <c r="GJ203" s="2">
        <v>0</v>
      </c>
      <c r="GK203" s="2">
        <v>0</v>
      </c>
      <c r="GL203" s="2">
        <f t="shared" si="223"/>
        <v>0</v>
      </c>
      <c r="GM203" s="2">
        <f t="shared" si="224"/>
        <v>176.55</v>
      </c>
      <c r="GN203" s="2">
        <f t="shared" si="225"/>
        <v>0</v>
      </c>
      <c r="GO203" s="2">
        <f t="shared" si="226"/>
        <v>176.55</v>
      </c>
      <c r="GP203" s="2">
        <f t="shared" si="227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228"/>
        <v>0</v>
      </c>
      <c r="GW203" s="2">
        <v>1</v>
      </c>
      <c r="GX203" s="2">
        <f t="shared" si="229"/>
        <v>0</v>
      </c>
      <c r="GY203" s="2"/>
      <c r="GZ203" s="2"/>
      <c r="HA203" s="2">
        <v>0</v>
      </c>
      <c r="HB203" s="2">
        <v>0</v>
      </c>
      <c r="HC203" s="2">
        <f t="shared" si="230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5">
      <c r="A204" s="3">
        <v>17</v>
      </c>
      <c r="B204" s="3">
        <v>1</v>
      </c>
      <c r="C204" s="3">
        <f>ROW(SmtRes!A472)</f>
        <v>472</v>
      </c>
      <c r="D204" s="3">
        <f>ROW(EtalonRes!A552)</f>
        <v>552</v>
      </c>
      <c r="E204" s="3" t="s">
        <v>305</v>
      </c>
      <c r="F204" s="3" t="s">
        <v>39</v>
      </c>
      <c r="G204" s="3" t="s">
        <v>181</v>
      </c>
      <c r="H204" s="3" t="s">
        <v>26</v>
      </c>
      <c r="I204" s="3">
        <v>5</v>
      </c>
      <c r="J204" s="3">
        <v>0</v>
      </c>
      <c r="K204" s="3">
        <v>5</v>
      </c>
      <c r="O204" s="3">
        <f t="shared" si="206"/>
        <v>4177.7</v>
      </c>
      <c r="P204" s="3">
        <f t="shared" si="207"/>
        <v>0</v>
      </c>
      <c r="Q204" s="3">
        <f>(ROUND((ROUND((((ET204*1.2))*AV204*I204),2)*BB204),2)+ROUND((ROUND(((AE204-((EU204*1.2)))*AV204*I204),2)*BS204),2))</f>
        <v>53.44</v>
      </c>
      <c r="R204" s="3">
        <f>(ROUND((ROUND((((EU204*1.2))*AV204*I204),2)*BS204),2)+ROUND((ROUND(((AE204-((EU204*1.2)))*AV204*I204),2)*BS204),2))</f>
        <v>28.18</v>
      </c>
      <c r="S204" s="3">
        <f t="shared" si="208"/>
        <v>4124.26</v>
      </c>
      <c r="T204" s="3">
        <f t="shared" si="209"/>
        <v>0</v>
      </c>
      <c r="U204" s="3">
        <f t="shared" si="210"/>
        <v>6.4704599999999992</v>
      </c>
      <c r="V204" s="3">
        <f t="shared" si="211"/>
        <v>0</v>
      </c>
      <c r="W204" s="3">
        <f t="shared" si="212"/>
        <v>0</v>
      </c>
      <c r="X204" s="3">
        <f>(ROUND((((S204+ROUND((ROUND((((EU204*1.2))*AV204*I204),2)*BS204),2))*AT204)/100),2)+ROUND(((ROUND((ROUND(((AE204-((EU204*1.2)))*AV204*I204),2)*BS204),2)*AT204)/100),2))</f>
        <v>3737.2</v>
      </c>
      <c r="Y204" s="3">
        <f>(ROUND((((S204+ROUND((ROUND((((EU204*1.2))*AV204*I204),2)*BS204),2))*AU204)/100),2)+ROUND(((ROUND((ROUND(((AE204-((EU204*1.2)))*AV204*I204),2)*BS204),2)*AU204)/100),2))</f>
        <v>1910.12</v>
      </c>
      <c r="AA204" s="3">
        <v>55929115</v>
      </c>
      <c r="AB204" s="3">
        <f t="shared" si="213"/>
        <v>14.58</v>
      </c>
      <c r="AC204" s="3">
        <f>ROUND(((ES204*1)),6)</f>
        <v>0</v>
      </c>
      <c r="AD204" s="3">
        <f>ROUND(((((ET204*1.2))-((EU204*1.2)))+AE204),6)</f>
        <v>0.6</v>
      </c>
      <c r="AE204" s="3">
        <f t="shared" si="233"/>
        <v>9.6000000000000002E-2</v>
      </c>
      <c r="AF204" s="3">
        <f t="shared" si="233"/>
        <v>13.98</v>
      </c>
      <c r="AG204" s="3">
        <f t="shared" si="214"/>
        <v>0</v>
      </c>
      <c r="AH204" s="3">
        <f t="shared" si="234"/>
        <v>1.236</v>
      </c>
      <c r="AI204" s="3">
        <f t="shared" si="234"/>
        <v>0</v>
      </c>
      <c r="AJ204" s="3">
        <f t="shared" si="215"/>
        <v>0</v>
      </c>
      <c r="AK204" s="3">
        <v>12.15</v>
      </c>
      <c r="AL204" s="3">
        <v>0</v>
      </c>
      <c r="AM204" s="3">
        <v>0.5</v>
      </c>
      <c r="AN204" s="3">
        <v>0.08</v>
      </c>
      <c r="AO204" s="3">
        <v>11.65</v>
      </c>
      <c r="AP204" s="3">
        <v>0</v>
      </c>
      <c r="AQ204" s="3">
        <v>1.03</v>
      </c>
      <c r="AR204" s="3">
        <v>0</v>
      </c>
      <c r="AS204" s="3">
        <v>0</v>
      </c>
      <c r="AT204" s="3">
        <v>90</v>
      </c>
      <c r="AU204" s="3">
        <v>46</v>
      </c>
      <c r="AV204" s="3">
        <v>1.0469999999999999</v>
      </c>
      <c r="AW204" s="3">
        <v>1</v>
      </c>
      <c r="AZ204" s="3">
        <v>1</v>
      </c>
      <c r="BA204" s="3">
        <v>56.35</v>
      </c>
      <c r="BB204" s="3">
        <v>17.02</v>
      </c>
      <c r="BC204" s="3">
        <v>1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0</v>
      </c>
      <c r="BI204" s="3">
        <v>2</v>
      </c>
      <c r="BJ204" s="3" t="s">
        <v>41</v>
      </c>
      <c r="BM204" s="3">
        <v>72</v>
      </c>
      <c r="BN204" s="3">
        <v>0</v>
      </c>
      <c r="BO204" s="3" t="s">
        <v>39</v>
      </c>
      <c r="BP204" s="3">
        <v>1</v>
      </c>
      <c r="BQ204" s="3">
        <v>40</v>
      </c>
      <c r="BR204" s="3">
        <v>0</v>
      </c>
      <c r="BS204" s="3">
        <v>56.35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90</v>
      </c>
      <c r="CA204" s="3">
        <v>46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1332</v>
      </c>
      <c r="CO204" s="3">
        <v>0</v>
      </c>
      <c r="CP204" s="3">
        <f t="shared" si="216"/>
        <v>4177.7</v>
      </c>
      <c r="CQ204" s="3">
        <f t="shared" si="217"/>
        <v>0</v>
      </c>
      <c r="CR204" s="3">
        <f>(ROUND((ROUND((((ET204*1.2))*AV204*1),2)*BB204),2)+ROUND((ROUND(((AE204-((EU204*1.2)))*AV204*1),2)*BS204),2))</f>
        <v>10.72</v>
      </c>
      <c r="CS204" s="3">
        <f>(ROUND((ROUND((((EU204*1.2))*AV204*1),2)*BS204),2)+ROUND((ROUND(((AE204-((EU204*1.2)))*AV204*1),2)*BS204),2))</f>
        <v>5.64</v>
      </c>
      <c r="CT204" s="3">
        <f t="shared" si="218"/>
        <v>824.96</v>
      </c>
      <c r="CU204" s="3">
        <f t="shared" si="219"/>
        <v>0</v>
      </c>
      <c r="CV204" s="3">
        <f t="shared" si="220"/>
        <v>1.2940919999999998</v>
      </c>
      <c r="CW204" s="3">
        <f t="shared" si="221"/>
        <v>0</v>
      </c>
      <c r="CX204" s="3">
        <f t="shared" si="222"/>
        <v>0</v>
      </c>
      <c r="CY204" s="3">
        <f>(ROUND((((S204+ROUND((ROUND((((EU204*1.2))*AV204*1),2)*BS204),2))*AT204)/100),2)+ROUND(((ROUND((ROUND(((AE204-((EU204*1.2)))*AV204*1),2)*BS204),2)*AT204)/100),2))</f>
        <v>3716.91</v>
      </c>
      <c r="CZ204" s="3">
        <f>(ROUND((((S204+ROUND((ROUND((((EU204*1.2))*AV204*1),2)*BS204),2))*AU204)/100),2)+ROUND(((ROUND((ROUND(((AE204-((EU204*1.2)))*AV204*1),2)*BS204),2)*AU204)/100),2))</f>
        <v>1899.75</v>
      </c>
      <c r="DB204" s="3">
        <v>112</v>
      </c>
      <c r="DC204" s="3" t="s">
        <v>3</v>
      </c>
      <c r="DD204" s="3" t="s">
        <v>66</v>
      </c>
      <c r="DE204" s="3" t="s">
        <v>67</v>
      </c>
      <c r="DF204" s="3" t="s">
        <v>67</v>
      </c>
      <c r="DG204" s="3" t="s">
        <v>67</v>
      </c>
      <c r="DH204" s="3" t="s">
        <v>3</v>
      </c>
      <c r="DI204" s="3" t="s">
        <v>67</v>
      </c>
      <c r="DJ204" s="3" t="s">
        <v>67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1013</v>
      </c>
      <c r="DV204" s="3" t="s">
        <v>26</v>
      </c>
      <c r="DW204" s="3" t="s">
        <v>26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55393704</v>
      </c>
      <c r="EF204" s="3">
        <v>40</v>
      </c>
      <c r="EG204" s="3" t="s">
        <v>30</v>
      </c>
      <c r="EH204" s="3">
        <v>0</v>
      </c>
      <c r="EI204" s="3" t="s">
        <v>3</v>
      </c>
      <c r="EJ204" s="3">
        <v>2</v>
      </c>
      <c r="EK204" s="3">
        <v>72</v>
      </c>
      <c r="EL204" s="3" t="s">
        <v>42</v>
      </c>
      <c r="EM204" s="3" t="s">
        <v>43</v>
      </c>
      <c r="EO204" s="3" t="s">
        <v>71</v>
      </c>
      <c r="EQ204" s="3">
        <v>0</v>
      </c>
      <c r="ER204" s="3">
        <v>12.15</v>
      </c>
      <c r="ES204" s="3">
        <v>0</v>
      </c>
      <c r="ET204" s="3">
        <v>0.5</v>
      </c>
      <c r="EU204" s="3">
        <v>0.08</v>
      </c>
      <c r="EV204" s="3">
        <v>11.65</v>
      </c>
      <c r="EW204" s="3">
        <v>1.03</v>
      </c>
      <c r="EX204" s="3">
        <v>0</v>
      </c>
      <c r="EY204" s="3">
        <v>0</v>
      </c>
      <c r="FQ204" s="3">
        <v>0</v>
      </c>
      <c r="FR204" s="3">
        <v>0</v>
      </c>
      <c r="FS204" s="3">
        <v>0</v>
      </c>
      <c r="FX204" s="3">
        <v>90</v>
      </c>
      <c r="FY204" s="3">
        <v>46</v>
      </c>
      <c r="GA204" s="3" t="s">
        <v>3</v>
      </c>
      <c r="GD204" s="3">
        <v>1</v>
      </c>
      <c r="GF204" s="3">
        <v>-920792427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223"/>
        <v>0</v>
      </c>
      <c r="GM204" s="3">
        <f t="shared" si="224"/>
        <v>9825.02</v>
      </c>
      <c r="GN204" s="3">
        <f t="shared" si="225"/>
        <v>0</v>
      </c>
      <c r="GO204" s="3">
        <f t="shared" si="226"/>
        <v>9825.02</v>
      </c>
      <c r="GP204" s="3">
        <f t="shared" si="227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228"/>
        <v>0</v>
      </c>
      <c r="GW204" s="3">
        <v>1</v>
      </c>
      <c r="GX204" s="3">
        <f t="shared" si="229"/>
        <v>0</v>
      </c>
      <c r="HA204" s="3">
        <v>0</v>
      </c>
      <c r="HB204" s="3">
        <v>0</v>
      </c>
      <c r="HC204" s="3">
        <f t="shared" si="230"/>
        <v>0</v>
      </c>
      <c r="HE204" s="3" t="s">
        <v>3</v>
      </c>
      <c r="HF204" s="3" t="s">
        <v>3</v>
      </c>
      <c r="HM204" s="3" t="s">
        <v>3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5">
      <c r="A205" s="2">
        <v>17</v>
      </c>
      <c r="B205" s="2">
        <v>1</v>
      </c>
      <c r="C205" s="2">
        <f>ROW(SmtRes!A475)</f>
        <v>475</v>
      </c>
      <c r="D205" s="2">
        <f>ROW(EtalonRes!A558)</f>
        <v>558</v>
      </c>
      <c r="E205" s="2" t="s">
        <v>3</v>
      </c>
      <c r="F205" s="2" t="s">
        <v>306</v>
      </c>
      <c r="G205" s="2" t="s">
        <v>307</v>
      </c>
      <c r="H205" s="2" t="s">
        <v>26</v>
      </c>
      <c r="I205" s="2">
        <v>5</v>
      </c>
      <c r="J205" s="2">
        <v>0</v>
      </c>
      <c r="K205" s="2">
        <v>5</v>
      </c>
      <c r="L205" s="2"/>
      <c r="M205" s="2"/>
      <c r="N205" s="2"/>
      <c r="O205" s="2">
        <f t="shared" si="206"/>
        <v>218.44</v>
      </c>
      <c r="P205" s="2">
        <f t="shared" si="207"/>
        <v>15.9</v>
      </c>
      <c r="Q205" s="2">
        <f>(ROUND((ROUND((((ET205*1.2))*AV205*I205),2)*BB205),2)+ROUND((ROUND(((AE205-((EU205*1.2)))*AV205*I205),2)*BS205),2))</f>
        <v>41.78</v>
      </c>
      <c r="R205" s="2">
        <f>(ROUND((ROUND((((EU205*1.2))*AV205*I205),2)*BS205),2)+ROUND((ROUND(((AE205-((EU205*1.2)))*AV205*I205),2)*BS205),2))</f>
        <v>6.34</v>
      </c>
      <c r="S205" s="2">
        <f t="shared" si="208"/>
        <v>160.76</v>
      </c>
      <c r="T205" s="2">
        <f t="shared" si="209"/>
        <v>0</v>
      </c>
      <c r="U205" s="2">
        <f t="shared" si="210"/>
        <v>12.375539999999997</v>
      </c>
      <c r="V205" s="2">
        <f t="shared" si="211"/>
        <v>0</v>
      </c>
      <c r="W205" s="2">
        <f t="shared" si="212"/>
        <v>0</v>
      </c>
      <c r="X205" s="2">
        <f>(ROUND((((S205+ROUND((ROUND((((EU205*1.2))*AV205*I205),2)*BS205),2))*AT205)/100),2)+ROUND(((ROUND((ROUND(((AE205-((EU205*1.2)))*AV205*I205),2)*BS205),2)*AT205)/100),2))</f>
        <v>162.09</v>
      </c>
      <c r="Y205" s="2">
        <f>(ROUND((((S205+ROUND((ROUND((((EU205*1.2))*AV205*I205),2)*BS205),2))*AU205)/100),2)+ROUND(((ROUND((ROUND(((AE205-((EU205*1.2)))*AV205*I205),2)*BS205),2)*AU205)/100),2))</f>
        <v>85.22</v>
      </c>
      <c r="Z205" s="2"/>
      <c r="AA205" s="2">
        <v>-1</v>
      </c>
      <c r="AB205" s="2">
        <f t="shared" si="213"/>
        <v>41.868000000000002</v>
      </c>
      <c r="AC205" s="2">
        <f>ROUND(((ES205*1)),6)</f>
        <v>3.18</v>
      </c>
      <c r="AD205" s="2">
        <f>ROUND(((((ET205*1.2))-((EU205*1.2)))+AE205),6)</f>
        <v>7.98</v>
      </c>
      <c r="AE205" s="2">
        <f t="shared" si="233"/>
        <v>1.212</v>
      </c>
      <c r="AF205" s="2">
        <f t="shared" si="233"/>
        <v>30.707999999999998</v>
      </c>
      <c r="AG205" s="2">
        <f t="shared" si="214"/>
        <v>0</v>
      </c>
      <c r="AH205" s="2">
        <f t="shared" si="234"/>
        <v>2.3639999999999999</v>
      </c>
      <c r="AI205" s="2">
        <f t="shared" si="234"/>
        <v>0</v>
      </c>
      <c r="AJ205" s="2">
        <f t="shared" si="215"/>
        <v>0</v>
      </c>
      <c r="AK205" s="2">
        <v>35.42</v>
      </c>
      <c r="AL205" s="2">
        <v>3.18</v>
      </c>
      <c r="AM205" s="2">
        <v>6.65</v>
      </c>
      <c r="AN205" s="2">
        <v>1.01</v>
      </c>
      <c r="AO205" s="2">
        <v>25.59</v>
      </c>
      <c r="AP205" s="2">
        <v>0</v>
      </c>
      <c r="AQ205" s="2">
        <v>1.97</v>
      </c>
      <c r="AR205" s="2">
        <v>0</v>
      </c>
      <c r="AS205" s="2">
        <v>0</v>
      </c>
      <c r="AT205" s="2">
        <v>97</v>
      </c>
      <c r="AU205" s="2">
        <v>51</v>
      </c>
      <c r="AV205" s="2">
        <v>1.0469999999999999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0</v>
      </c>
      <c r="BI205" s="2">
        <v>2</v>
      </c>
      <c r="BJ205" s="2" t="s">
        <v>308</v>
      </c>
      <c r="BK205" s="2"/>
      <c r="BL205" s="2"/>
      <c r="BM205" s="2">
        <v>67</v>
      </c>
      <c r="BN205" s="2">
        <v>0</v>
      </c>
      <c r="BO205" s="2" t="s">
        <v>306</v>
      </c>
      <c r="BP205" s="2">
        <v>1</v>
      </c>
      <c r="BQ205" s="2">
        <v>40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97</v>
      </c>
      <c r="CA205" s="2">
        <v>51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1332</v>
      </c>
      <c r="CO205" s="2">
        <v>0</v>
      </c>
      <c r="CP205" s="2">
        <f t="shared" si="216"/>
        <v>218.44</v>
      </c>
      <c r="CQ205" s="2">
        <f t="shared" si="217"/>
        <v>3.18</v>
      </c>
      <c r="CR205" s="2">
        <f>(ROUND((ROUND((((ET205*1.2))*AV205*1),2)*BB205),2)+ROUND((ROUND(((AE205-((EU205*1.2)))*AV205*1),2)*BS205),2))</f>
        <v>8.36</v>
      </c>
      <c r="CS205" s="2">
        <f>(ROUND((ROUND((((EU205*1.2))*AV205*1),2)*BS205),2)+ROUND((ROUND(((AE205-((EU205*1.2)))*AV205*1),2)*BS205),2))</f>
        <v>1.27</v>
      </c>
      <c r="CT205" s="2">
        <f t="shared" si="218"/>
        <v>32.15</v>
      </c>
      <c r="CU205" s="2">
        <f t="shared" si="219"/>
        <v>0</v>
      </c>
      <c r="CV205" s="2">
        <f t="shared" si="220"/>
        <v>2.4751079999999996</v>
      </c>
      <c r="CW205" s="2">
        <f t="shared" si="221"/>
        <v>0</v>
      </c>
      <c r="CX205" s="2">
        <f t="shared" si="222"/>
        <v>0</v>
      </c>
      <c r="CY205" s="2">
        <f>(ROUND((((S205+ROUND((ROUND((((EU205*1.2))*AV205*1),2)*BS205),2))*AT205)/100),2)+ROUND(((ROUND((ROUND(((AE205-((EU205*1.2)))*AV205*1),2)*BS205),2)*AT205)/100),2))</f>
        <v>157.16999999999999</v>
      </c>
      <c r="CZ205" s="2">
        <f>(ROUND((((S205+ROUND((ROUND((((EU205*1.2))*AV205*1),2)*BS205),2))*AU205)/100),2)+ROUND(((ROUND((ROUND(((AE205-((EU205*1.2)))*AV205*1),2)*BS205),2)*AU205)/100),2))</f>
        <v>82.64</v>
      </c>
      <c r="DA205" s="2"/>
      <c r="DB205" s="2">
        <v>113</v>
      </c>
      <c r="DC205" s="2" t="s">
        <v>3</v>
      </c>
      <c r="DD205" s="2" t="s">
        <v>66</v>
      </c>
      <c r="DE205" s="2" t="s">
        <v>67</v>
      </c>
      <c r="DF205" s="2" t="s">
        <v>67</v>
      </c>
      <c r="DG205" s="2" t="s">
        <v>67</v>
      </c>
      <c r="DH205" s="2" t="s">
        <v>3</v>
      </c>
      <c r="DI205" s="2" t="s">
        <v>67</v>
      </c>
      <c r="DJ205" s="2" t="s">
        <v>67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1013</v>
      </c>
      <c r="DV205" s="2" t="s">
        <v>26</v>
      </c>
      <c r="DW205" s="2" t="s">
        <v>26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55393699</v>
      </c>
      <c r="EF205" s="2">
        <v>40</v>
      </c>
      <c r="EG205" s="2" t="s">
        <v>30</v>
      </c>
      <c r="EH205" s="2">
        <v>0</v>
      </c>
      <c r="EI205" s="2" t="s">
        <v>3</v>
      </c>
      <c r="EJ205" s="2">
        <v>2</v>
      </c>
      <c r="EK205" s="2">
        <v>67</v>
      </c>
      <c r="EL205" s="2" t="s">
        <v>76</v>
      </c>
      <c r="EM205" s="2" t="s">
        <v>77</v>
      </c>
      <c r="EN205" s="2"/>
      <c r="EO205" s="2" t="s">
        <v>71</v>
      </c>
      <c r="EP205" s="2"/>
      <c r="EQ205" s="2">
        <v>1024</v>
      </c>
      <c r="ER205" s="2">
        <v>35.42</v>
      </c>
      <c r="ES205" s="2">
        <v>3.18</v>
      </c>
      <c r="ET205" s="2">
        <v>6.65</v>
      </c>
      <c r="EU205" s="2">
        <v>1.01</v>
      </c>
      <c r="EV205" s="2">
        <v>25.59</v>
      </c>
      <c r="EW205" s="2">
        <v>1.97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97</v>
      </c>
      <c r="FY205" s="2">
        <v>51</v>
      </c>
      <c r="FZ205" s="2"/>
      <c r="GA205" s="2" t="s">
        <v>3</v>
      </c>
      <c r="GB205" s="2"/>
      <c r="GC205" s="2"/>
      <c r="GD205" s="2">
        <v>1</v>
      </c>
      <c r="GE205" s="2"/>
      <c r="GF205" s="2">
        <v>-1524242333</v>
      </c>
      <c r="GG205" s="2">
        <v>2</v>
      </c>
      <c r="GH205" s="2">
        <v>1</v>
      </c>
      <c r="GI205" s="2">
        <v>2</v>
      </c>
      <c r="GJ205" s="2">
        <v>0</v>
      </c>
      <c r="GK205" s="2">
        <v>0</v>
      </c>
      <c r="GL205" s="2">
        <f t="shared" si="223"/>
        <v>0</v>
      </c>
      <c r="GM205" s="2">
        <f t="shared" si="224"/>
        <v>465.75</v>
      </c>
      <c r="GN205" s="2">
        <f t="shared" si="225"/>
        <v>0</v>
      </c>
      <c r="GO205" s="2">
        <f t="shared" si="226"/>
        <v>465.75</v>
      </c>
      <c r="GP205" s="2">
        <f t="shared" si="227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228"/>
        <v>0</v>
      </c>
      <c r="GW205" s="2">
        <v>1</v>
      </c>
      <c r="GX205" s="2">
        <f t="shared" si="229"/>
        <v>0</v>
      </c>
      <c r="GY205" s="2"/>
      <c r="GZ205" s="2"/>
      <c r="HA205" s="2">
        <v>0</v>
      </c>
      <c r="HB205" s="2">
        <v>0</v>
      </c>
      <c r="HC205" s="2">
        <f t="shared" si="230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5">
      <c r="A206" s="3">
        <v>17</v>
      </c>
      <c r="B206" s="3">
        <v>1</v>
      </c>
      <c r="C206" s="3">
        <f>ROW(SmtRes!A478)</f>
        <v>478</v>
      </c>
      <c r="D206" s="3">
        <f>ROW(EtalonRes!A564)</f>
        <v>564</v>
      </c>
      <c r="E206" s="3" t="s">
        <v>3</v>
      </c>
      <c r="F206" s="3" t="s">
        <v>306</v>
      </c>
      <c r="G206" s="3" t="s">
        <v>307</v>
      </c>
      <c r="H206" s="3" t="s">
        <v>26</v>
      </c>
      <c r="I206" s="3">
        <v>5</v>
      </c>
      <c r="J206" s="3">
        <v>0</v>
      </c>
      <c r="K206" s="3">
        <v>5</v>
      </c>
      <c r="O206" s="3">
        <f t="shared" si="206"/>
        <v>9800.2199999999993</v>
      </c>
      <c r="P206" s="3">
        <f t="shared" si="207"/>
        <v>28.62</v>
      </c>
      <c r="Q206" s="3">
        <f>(ROUND((ROUND((((ET206*1.2))*AV206*I206),2)*BB206),2)+ROUND((ROUND(((AE206-((EU206*1.2)))*AV206*I206),2)*BS206),2))</f>
        <v>712.77</v>
      </c>
      <c r="R206" s="3">
        <f>(ROUND((ROUND((((EU206*1.2))*AV206*I206),2)*BS206),2)+ROUND((ROUND(((AE206-((EU206*1.2)))*AV206*I206),2)*BS206),2))</f>
        <v>357.26</v>
      </c>
      <c r="S206" s="3">
        <f t="shared" si="208"/>
        <v>9058.83</v>
      </c>
      <c r="T206" s="3">
        <f t="shared" si="209"/>
        <v>0</v>
      </c>
      <c r="U206" s="3">
        <f t="shared" si="210"/>
        <v>12.375539999999997</v>
      </c>
      <c r="V206" s="3">
        <f t="shared" si="211"/>
        <v>0</v>
      </c>
      <c r="W206" s="3">
        <f t="shared" si="212"/>
        <v>0</v>
      </c>
      <c r="X206" s="3">
        <f>(ROUND((((S206+ROUND((ROUND((((EU206*1.2))*AV206*I206),2)*BS206),2))*AT206)/100),2)+ROUND(((ROUND((ROUND(((AE206-((EU206*1.2)))*AV206*I206),2)*BS206),2)*AT206)/100),2))</f>
        <v>9133.61</v>
      </c>
      <c r="Y206" s="3">
        <f>(ROUND((((S206+ROUND((ROUND((((EU206*1.2))*AV206*I206),2)*BS206),2))*AU206)/100),2)+ROUND(((ROUND((ROUND(((AE206-((EU206*1.2)))*AV206*I206),2)*BS206),2)*AU206)/100),2))</f>
        <v>4802.21</v>
      </c>
      <c r="AA206" s="3">
        <v>-1</v>
      </c>
      <c r="AB206" s="3">
        <f t="shared" si="213"/>
        <v>41.868000000000002</v>
      </c>
      <c r="AC206" s="3">
        <f>ROUND(((ES206*1)),6)</f>
        <v>3.18</v>
      </c>
      <c r="AD206" s="3">
        <f>ROUND(((((ET206*1.2))-((EU206*1.2)))+AE206),6)</f>
        <v>7.98</v>
      </c>
      <c r="AE206" s="3">
        <f t="shared" si="233"/>
        <v>1.212</v>
      </c>
      <c r="AF206" s="3">
        <f t="shared" si="233"/>
        <v>30.707999999999998</v>
      </c>
      <c r="AG206" s="3">
        <f t="shared" si="214"/>
        <v>0</v>
      </c>
      <c r="AH206" s="3">
        <f t="shared" si="234"/>
        <v>2.3639999999999999</v>
      </c>
      <c r="AI206" s="3">
        <f t="shared" si="234"/>
        <v>0</v>
      </c>
      <c r="AJ206" s="3">
        <f t="shared" si="215"/>
        <v>0</v>
      </c>
      <c r="AK206" s="3">
        <v>35.42</v>
      </c>
      <c r="AL206" s="3">
        <v>3.18</v>
      </c>
      <c r="AM206" s="3">
        <v>6.65</v>
      </c>
      <c r="AN206" s="3">
        <v>1.01</v>
      </c>
      <c r="AO206" s="3">
        <v>25.59</v>
      </c>
      <c r="AP206" s="3">
        <v>0</v>
      </c>
      <c r="AQ206" s="3">
        <v>1.97</v>
      </c>
      <c r="AR206" s="3">
        <v>0</v>
      </c>
      <c r="AS206" s="3">
        <v>0</v>
      </c>
      <c r="AT206" s="3">
        <v>97</v>
      </c>
      <c r="AU206" s="3">
        <v>51</v>
      </c>
      <c r="AV206" s="3">
        <v>1.0469999999999999</v>
      </c>
      <c r="AW206" s="3">
        <v>1</v>
      </c>
      <c r="AZ206" s="3">
        <v>1</v>
      </c>
      <c r="BA206" s="3">
        <v>56.35</v>
      </c>
      <c r="BB206" s="3">
        <v>17.059999999999999</v>
      </c>
      <c r="BC206" s="3">
        <v>1.8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0</v>
      </c>
      <c r="BI206" s="3">
        <v>2</v>
      </c>
      <c r="BJ206" s="3" t="s">
        <v>308</v>
      </c>
      <c r="BM206" s="3">
        <v>67</v>
      </c>
      <c r="BN206" s="3">
        <v>0</v>
      </c>
      <c r="BO206" s="3" t="s">
        <v>306</v>
      </c>
      <c r="BP206" s="3">
        <v>1</v>
      </c>
      <c r="BQ206" s="3">
        <v>40</v>
      </c>
      <c r="BR206" s="3">
        <v>0</v>
      </c>
      <c r="BS206" s="3">
        <v>56.35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97</v>
      </c>
      <c r="CA206" s="3">
        <v>51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1332</v>
      </c>
      <c r="CO206" s="3">
        <v>0</v>
      </c>
      <c r="CP206" s="3">
        <f t="shared" si="216"/>
        <v>9800.2199999999993</v>
      </c>
      <c r="CQ206" s="3">
        <f t="shared" si="217"/>
        <v>5.72</v>
      </c>
      <c r="CR206" s="3">
        <f>(ROUND((ROUND((((ET206*1.2))*AV206*1),2)*BB206),2)+ROUND((ROUND(((AE206-((EU206*1.2)))*AV206*1),2)*BS206),2))</f>
        <v>142.62</v>
      </c>
      <c r="CS206" s="3">
        <f>(ROUND((ROUND((((EU206*1.2))*AV206*1),2)*BS206),2)+ROUND((ROUND(((AE206-((EU206*1.2)))*AV206*1),2)*BS206),2))</f>
        <v>71.56</v>
      </c>
      <c r="CT206" s="3">
        <f t="shared" si="218"/>
        <v>1811.65</v>
      </c>
      <c r="CU206" s="3">
        <f t="shared" si="219"/>
        <v>0</v>
      </c>
      <c r="CV206" s="3">
        <f t="shared" si="220"/>
        <v>2.4751079999999996</v>
      </c>
      <c r="CW206" s="3">
        <f t="shared" si="221"/>
        <v>0</v>
      </c>
      <c r="CX206" s="3">
        <f t="shared" si="222"/>
        <v>0</v>
      </c>
      <c r="CY206" s="3">
        <f>(ROUND((((S206+ROUND((ROUND((((EU206*1.2))*AV206*1),2)*BS206),2))*AT206)/100),2)+ROUND(((ROUND((ROUND(((AE206-((EU206*1.2)))*AV206*1),2)*BS206),2)*AT206)/100),2))</f>
        <v>8856.48</v>
      </c>
      <c r="CZ206" s="3">
        <f>(ROUND((((S206+ROUND((ROUND((((EU206*1.2))*AV206*1),2)*BS206),2))*AU206)/100),2)+ROUND(((ROUND((ROUND(((AE206-((EU206*1.2)))*AV206*1),2)*BS206),2)*AU206)/100),2))</f>
        <v>4656.5</v>
      </c>
      <c r="DB206" s="3">
        <v>114</v>
      </c>
      <c r="DC206" s="3" t="s">
        <v>3</v>
      </c>
      <c r="DD206" s="3" t="s">
        <v>66</v>
      </c>
      <c r="DE206" s="3" t="s">
        <v>67</v>
      </c>
      <c r="DF206" s="3" t="s">
        <v>67</v>
      </c>
      <c r="DG206" s="3" t="s">
        <v>67</v>
      </c>
      <c r="DH206" s="3" t="s">
        <v>3</v>
      </c>
      <c r="DI206" s="3" t="s">
        <v>67</v>
      </c>
      <c r="DJ206" s="3" t="s">
        <v>67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1013</v>
      </c>
      <c r="DV206" s="3" t="s">
        <v>26</v>
      </c>
      <c r="DW206" s="3" t="s">
        <v>26</v>
      </c>
      <c r="DX206" s="3">
        <v>1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55393699</v>
      </c>
      <c r="EF206" s="3">
        <v>40</v>
      </c>
      <c r="EG206" s="3" t="s">
        <v>30</v>
      </c>
      <c r="EH206" s="3">
        <v>0</v>
      </c>
      <c r="EI206" s="3" t="s">
        <v>3</v>
      </c>
      <c r="EJ206" s="3">
        <v>2</v>
      </c>
      <c r="EK206" s="3">
        <v>67</v>
      </c>
      <c r="EL206" s="3" t="s">
        <v>76</v>
      </c>
      <c r="EM206" s="3" t="s">
        <v>77</v>
      </c>
      <c r="EO206" s="3" t="s">
        <v>71</v>
      </c>
      <c r="EQ206" s="3">
        <v>1024</v>
      </c>
      <c r="ER206" s="3">
        <v>35.42</v>
      </c>
      <c r="ES206" s="3">
        <v>3.18</v>
      </c>
      <c r="ET206" s="3">
        <v>6.65</v>
      </c>
      <c r="EU206" s="3">
        <v>1.01</v>
      </c>
      <c r="EV206" s="3">
        <v>25.59</v>
      </c>
      <c r="EW206" s="3">
        <v>1.97</v>
      </c>
      <c r="EX206" s="3">
        <v>0</v>
      </c>
      <c r="EY206" s="3">
        <v>0</v>
      </c>
      <c r="FQ206" s="3">
        <v>0</v>
      </c>
      <c r="FR206" s="3">
        <v>0</v>
      </c>
      <c r="FS206" s="3">
        <v>0</v>
      </c>
      <c r="FX206" s="3">
        <v>97</v>
      </c>
      <c r="FY206" s="3">
        <v>51</v>
      </c>
      <c r="GA206" s="3" t="s">
        <v>3</v>
      </c>
      <c r="GD206" s="3">
        <v>1</v>
      </c>
      <c r="GF206" s="3">
        <v>-1524242333</v>
      </c>
      <c r="GG206" s="3">
        <v>2</v>
      </c>
      <c r="GH206" s="3">
        <v>1</v>
      </c>
      <c r="GI206" s="3">
        <v>2</v>
      </c>
      <c r="GJ206" s="3">
        <v>0</v>
      </c>
      <c r="GK206" s="3">
        <v>0</v>
      </c>
      <c r="GL206" s="3">
        <f t="shared" si="223"/>
        <v>0</v>
      </c>
      <c r="GM206" s="3">
        <f t="shared" si="224"/>
        <v>23736.04</v>
      </c>
      <c r="GN206" s="3">
        <f t="shared" si="225"/>
        <v>0</v>
      </c>
      <c r="GO206" s="3">
        <f t="shared" si="226"/>
        <v>23736.04</v>
      </c>
      <c r="GP206" s="3">
        <f t="shared" si="227"/>
        <v>0</v>
      </c>
      <c r="GR206" s="3">
        <v>0</v>
      </c>
      <c r="GS206" s="3">
        <v>3</v>
      </c>
      <c r="GT206" s="3">
        <v>0</v>
      </c>
      <c r="GU206" s="3" t="s">
        <v>3</v>
      </c>
      <c r="GV206" s="3">
        <f t="shared" si="228"/>
        <v>0</v>
      </c>
      <c r="GW206" s="3">
        <v>1</v>
      </c>
      <c r="GX206" s="3">
        <f t="shared" si="229"/>
        <v>0</v>
      </c>
      <c r="HA206" s="3">
        <v>0</v>
      </c>
      <c r="HB206" s="3">
        <v>0</v>
      </c>
      <c r="HC206" s="3">
        <f t="shared" si="230"/>
        <v>0</v>
      </c>
      <c r="HE206" s="3" t="s">
        <v>3</v>
      </c>
      <c r="HF206" s="3" t="s">
        <v>3</v>
      </c>
      <c r="HM206" s="3" t="s">
        <v>3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5">
      <c r="A207" s="2">
        <v>17</v>
      </c>
      <c r="B207" s="2">
        <v>1</v>
      </c>
      <c r="C207" s="2"/>
      <c r="D207" s="2"/>
      <c r="E207" s="2" t="s">
        <v>309</v>
      </c>
      <c r="F207" s="2" t="s">
        <v>310</v>
      </c>
      <c r="G207" s="2" t="s">
        <v>311</v>
      </c>
      <c r="H207" s="2" t="s">
        <v>171</v>
      </c>
      <c r="I207" s="2">
        <v>5</v>
      </c>
      <c r="J207" s="2">
        <v>0</v>
      </c>
      <c r="K207" s="2">
        <v>5</v>
      </c>
      <c r="L207" s="2"/>
      <c r="M207" s="2"/>
      <c r="N207" s="2"/>
      <c r="O207" s="2">
        <f t="shared" si="206"/>
        <v>4777.3999999999996</v>
      </c>
      <c r="P207" s="2">
        <f t="shared" si="207"/>
        <v>4777.3999999999996</v>
      </c>
      <c r="Q207" s="2">
        <f>(ROUND((ROUND(((ET207)*AV207*I207),2)*BB207),2)+ROUND((ROUND(((AE207-(EU207))*AV207*I207),2)*BS207),2))</f>
        <v>0</v>
      </c>
      <c r="R207" s="2">
        <f>(ROUND((ROUND(((EU207)*AV207*I207),2)*BS207),2)+ROUND((ROUND(((AE207-(EU207))*AV207*I207),2)*BS207),2))</f>
        <v>0</v>
      </c>
      <c r="S207" s="2">
        <f t="shared" si="208"/>
        <v>0</v>
      </c>
      <c r="T207" s="2">
        <f t="shared" si="209"/>
        <v>0</v>
      </c>
      <c r="U207" s="2">
        <f t="shared" si="210"/>
        <v>0</v>
      </c>
      <c r="V207" s="2">
        <f t="shared" si="211"/>
        <v>0</v>
      </c>
      <c r="W207" s="2">
        <f t="shared" si="212"/>
        <v>0</v>
      </c>
      <c r="X207" s="2">
        <f>(ROUND((((S207+ROUND((ROUND(((EU207)*AV207*I207),2)*BS207),2))*AT207)/100),2)+ROUND(((ROUND((ROUND(((AE207-(EU207))*AV207*I207),2)*BS207),2)*AT207)/100),2))</f>
        <v>0</v>
      </c>
      <c r="Y207" s="2">
        <f>(ROUND((((S207+ROUND((ROUND(((EU207)*AV207*I207),2)*BS207),2))*AU207)/100),2)+ROUND(((ROUND((ROUND(((AE207-(EU207))*AV207*I207),2)*BS207),2)*AU207)/100),2))</f>
        <v>0</v>
      </c>
      <c r="Z207" s="2"/>
      <c r="AA207" s="2">
        <v>55929113</v>
      </c>
      <c r="AB207" s="2">
        <f t="shared" si="213"/>
        <v>955.48</v>
      </c>
      <c r="AC207" s="2">
        <f>ROUND((ES207),6)</f>
        <v>955.48</v>
      </c>
      <c r="AD207" s="2">
        <f>ROUND((((ET207)-(EU207))+AE207),6)</f>
        <v>0</v>
      </c>
      <c r="AE207" s="2">
        <f>ROUND((EU207),6)</f>
        <v>0</v>
      </c>
      <c r="AF207" s="2">
        <f>ROUND((EV207),6)</f>
        <v>0</v>
      </c>
      <c r="AG207" s="2">
        <f t="shared" si="214"/>
        <v>0</v>
      </c>
      <c r="AH207" s="2">
        <f>(EW207)</f>
        <v>0</v>
      </c>
      <c r="AI207" s="2">
        <f>(EX207)</f>
        <v>0</v>
      </c>
      <c r="AJ207" s="2">
        <f t="shared" si="215"/>
        <v>0</v>
      </c>
      <c r="AK207" s="2">
        <v>955.48</v>
      </c>
      <c r="AL207" s="2">
        <v>955.48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1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3</v>
      </c>
      <c r="BI207" s="2">
        <v>3</v>
      </c>
      <c r="BJ207" s="2" t="s">
        <v>310</v>
      </c>
      <c r="BK207" s="2"/>
      <c r="BL207" s="2"/>
      <c r="BM207" s="2">
        <v>400007</v>
      </c>
      <c r="BN207" s="2">
        <v>0</v>
      </c>
      <c r="BO207" s="2" t="s">
        <v>3</v>
      </c>
      <c r="BP207" s="2">
        <v>0</v>
      </c>
      <c r="BQ207" s="2">
        <v>214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0</v>
      </c>
      <c r="CA207" s="2">
        <v>0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</v>
      </c>
      <c r="CO207" s="2">
        <v>0</v>
      </c>
      <c r="CP207" s="2">
        <f t="shared" si="216"/>
        <v>4777.3999999999996</v>
      </c>
      <c r="CQ207" s="2">
        <f t="shared" si="217"/>
        <v>955.48</v>
      </c>
      <c r="CR207" s="2">
        <f>(ROUND((ROUND(((ET207)*AV207*1),2)*BB207),2)+ROUND((ROUND(((AE207-(EU207))*AV207*1),2)*BS207),2))</f>
        <v>0</v>
      </c>
      <c r="CS207" s="2">
        <f>(ROUND((ROUND(((EU207)*AV207*1),2)*BS207),2)+ROUND((ROUND(((AE207-(EU207))*AV207*1),2)*BS207),2))</f>
        <v>0</v>
      </c>
      <c r="CT207" s="2">
        <f t="shared" si="218"/>
        <v>0</v>
      </c>
      <c r="CU207" s="2">
        <f t="shared" si="219"/>
        <v>0</v>
      </c>
      <c r="CV207" s="2">
        <f t="shared" si="220"/>
        <v>0</v>
      </c>
      <c r="CW207" s="2">
        <f t="shared" si="221"/>
        <v>0</v>
      </c>
      <c r="CX207" s="2">
        <f t="shared" si="222"/>
        <v>0</v>
      </c>
      <c r="CY207" s="2">
        <f>(ROUND((((S207+ROUND((ROUND(((EU207)*AV207*1),2)*BS207),2))*AT207)/100),2)+ROUND(((ROUND((ROUND(((AE207-(EU207))*AV207*1),2)*BS207),2)*AT207)/100),2))</f>
        <v>0</v>
      </c>
      <c r="CZ207" s="2">
        <f>(ROUND((((S207+ROUND((ROUND(((EU207)*AV207*1),2)*BS207),2))*AU207)/100),2)+ROUND(((ROUND((ROUND(((AE207-(EU207))*AV207*1),2)*BS207),2)*AU207)/100),2))</f>
        <v>0</v>
      </c>
      <c r="DA207" s="2"/>
      <c r="DB207" s="2"/>
      <c r="DC207" s="2" t="s">
        <v>3</v>
      </c>
      <c r="DD207" s="2" t="s">
        <v>3</v>
      </c>
      <c r="DE207" s="2" t="s">
        <v>3</v>
      </c>
      <c r="DF207" s="2" t="s">
        <v>3</v>
      </c>
      <c r="DG207" s="2" t="s">
        <v>3</v>
      </c>
      <c r="DH207" s="2" t="s">
        <v>3</v>
      </c>
      <c r="DI207" s="2" t="s">
        <v>3</v>
      </c>
      <c r="DJ207" s="2" t="s">
        <v>3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171</v>
      </c>
      <c r="DW207" s="2" t="s">
        <v>171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55393630</v>
      </c>
      <c r="EF207" s="2">
        <v>214</v>
      </c>
      <c r="EG207" s="2" t="s">
        <v>172</v>
      </c>
      <c r="EH207" s="2">
        <v>0</v>
      </c>
      <c r="EI207" s="2" t="s">
        <v>3</v>
      </c>
      <c r="EJ207" s="2">
        <v>3</v>
      </c>
      <c r="EK207" s="2">
        <v>400007</v>
      </c>
      <c r="EL207" s="2" t="s">
        <v>172</v>
      </c>
      <c r="EM207" s="2" t="s">
        <v>173</v>
      </c>
      <c r="EN207" s="2"/>
      <c r="EO207" s="2" t="s">
        <v>3</v>
      </c>
      <c r="EP207" s="2"/>
      <c r="EQ207" s="2">
        <v>16</v>
      </c>
      <c r="ER207" s="2">
        <v>0</v>
      </c>
      <c r="ES207" s="2">
        <v>955.48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f>P207</f>
        <v>4777.3999999999996</v>
      </c>
      <c r="FS207" s="2">
        <v>0</v>
      </c>
      <c r="FT207" s="2"/>
      <c r="FU207" s="2"/>
      <c r="FV207" s="2"/>
      <c r="FW207" s="2"/>
      <c r="FX207" s="2">
        <v>0</v>
      </c>
      <c r="FY207" s="2">
        <v>0</v>
      </c>
      <c r="FZ207" s="2"/>
      <c r="GA207" s="2" t="s">
        <v>312</v>
      </c>
      <c r="GB207" s="2"/>
      <c r="GC207" s="2"/>
      <c r="GD207" s="2">
        <v>1</v>
      </c>
      <c r="GE207" s="2"/>
      <c r="GF207" s="2">
        <v>1063433582</v>
      </c>
      <c r="GG207" s="2">
        <v>2</v>
      </c>
      <c r="GH207" s="2">
        <v>4</v>
      </c>
      <c r="GI207" s="2">
        <v>-2</v>
      </c>
      <c r="GJ207" s="2">
        <v>0</v>
      </c>
      <c r="GK207" s="2">
        <v>0</v>
      </c>
      <c r="GL207" s="2">
        <f t="shared" si="223"/>
        <v>0</v>
      </c>
      <c r="GM207" s="2">
        <f t="shared" si="224"/>
        <v>4777.3999999999996</v>
      </c>
      <c r="GN207" s="2">
        <f t="shared" si="225"/>
        <v>0</v>
      </c>
      <c r="GO207" s="2">
        <f t="shared" si="226"/>
        <v>0</v>
      </c>
      <c r="GP207" s="2">
        <f t="shared" si="227"/>
        <v>0</v>
      </c>
      <c r="GQ207" s="2"/>
      <c r="GR207" s="2">
        <v>1</v>
      </c>
      <c r="GS207" s="2">
        <v>2</v>
      </c>
      <c r="GT207" s="2">
        <v>0</v>
      </c>
      <c r="GU207" s="2" t="s">
        <v>3</v>
      </c>
      <c r="GV207" s="2">
        <f t="shared" si="228"/>
        <v>0</v>
      </c>
      <c r="GW207" s="2">
        <v>1</v>
      </c>
      <c r="GX207" s="2">
        <f t="shared" si="229"/>
        <v>0</v>
      </c>
      <c r="GY207" s="2"/>
      <c r="GZ207" s="2"/>
      <c r="HA207" s="2">
        <v>0</v>
      </c>
      <c r="HB207" s="2">
        <v>0</v>
      </c>
      <c r="HC207" s="2">
        <f t="shared" si="230"/>
        <v>0</v>
      </c>
      <c r="HD207" s="2"/>
      <c r="HE207" s="2" t="s">
        <v>38</v>
      </c>
      <c r="HF207" s="2" t="s">
        <v>175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5">
      <c r="A208" s="3">
        <v>17</v>
      </c>
      <c r="B208" s="3">
        <v>1</v>
      </c>
      <c r="E208" s="3" t="s">
        <v>309</v>
      </c>
      <c r="F208" s="3" t="s">
        <v>310</v>
      </c>
      <c r="G208" s="3" t="s">
        <v>311</v>
      </c>
      <c r="H208" s="3" t="s">
        <v>171</v>
      </c>
      <c r="I208" s="3">
        <v>5</v>
      </c>
      <c r="J208" s="3">
        <v>0</v>
      </c>
      <c r="K208" s="3">
        <v>5</v>
      </c>
      <c r="O208" s="3">
        <f t="shared" si="206"/>
        <v>36164.92</v>
      </c>
      <c r="P208" s="3">
        <f t="shared" si="207"/>
        <v>36164.92</v>
      </c>
      <c r="Q208" s="3">
        <f>(ROUND((ROUND(((ET208)*AV208*I208),2)*BB208),2)+ROUND((ROUND(((AE208-(EU208))*AV208*I208),2)*BS208),2))</f>
        <v>0</v>
      </c>
      <c r="R208" s="3">
        <f>(ROUND((ROUND(((EU208)*AV208*I208),2)*BS208),2)+ROUND((ROUND(((AE208-(EU208))*AV208*I208),2)*BS208),2))</f>
        <v>0</v>
      </c>
      <c r="S208" s="3">
        <f t="shared" si="208"/>
        <v>0</v>
      </c>
      <c r="T208" s="3">
        <f t="shared" si="209"/>
        <v>0</v>
      </c>
      <c r="U208" s="3">
        <f t="shared" si="210"/>
        <v>0</v>
      </c>
      <c r="V208" s="3">
        <f t="shared" si="211"/>
        <v>0</v>
      </c>
      <c r="W208" s="3">
        <f t="shared" si="212"/>
        <v>0</v>
      </c>
      <c r="X208" s="3">
        <f>(ROUND((((S208+ROUND((ROUND(((EU208)*AV208*I208),2)*BS208),2))*AT208)/100),2)+ROUND(((ROUND((ROUND(((AE208-(EU208))*AV208*I208),2)*BS208),2)*AT208)/100),2))</f>
        <v>0</v>
      </c>
      <c r="Y208" s="3">
        <f>(ROUND((((S208+ROUND((ROUND(((EU208)*AV208*I208),2)*BS208),2))*AU208)/100),2)+ROUND(((ROUND((ROUND(((AE208-(EU208))*AV208*I208),2)*BS208),2)*AU208)/100),2))</f>
        <v>0</v>
      </c>
      <c r="AA208" s="3">
        <v>55929115</v>
      </c>
      <c r="AB208" s="3">
        <f t="shared" si="213"/>
        <v>955.48</v>
      </c>
      <c r="AC208" s="3">
        <f>ROUND((ES208),6)</f>
        <v>955.48</v>
      </c>
      <c r="AD208" s="3">
        <f>ROUND((((ET208)-(EU208))+AE208),6)</f>
        <v>0</v>
      </c>
      <c r="AE208" s="3">
        <f>ROUND((EU208),6)</f>
        <v>0</v>
      </c>
      <c r="AF208" s="3">
        <f>ROUND((EV208),6)</f>
        <v>0</v>
      </c>
      <c r="AG208" s="3">
        <f t="shared" si="214"/>
        <v>0</v>
      </c>
      <c r="AH208" s="3">
        <f>(EW208)</f>
        <v>0</v>
      </c>
      <c r="AI208" s="3">
        <f>(EX208)</f>
        <v>0</v>
      </c>
      <c r="AJ208" s="3">
        <f t="shared" si="215"/>
        <v>0</v>
      </c>
      <c r="AK208" s="3">
        <v>955.48</v>
      </c>
      <c r="AL208" s="3">
        <v>955.48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1</v>
      </c>
      <c r="AW208" s="3">
        <v>1</v>
      </c>
      <c r="AZ208" s="3">
        <v>1</v>
      </c>
      <c r="BA208" s="3">
        <v>1</v>
      </c>
      <c r="BB208" s="3">
        <v>1</v>
      </c>
      <c r="BC208" s="3">
        <v>7.57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3</v>
      </c>
      <c r="BI208" s="3">
        <v>3</v>
      </c>
      <c r="BJ208" s="3" t="s">
        <v>310</v>
      </c>
      <c r="BM208" s="3">
        <v>400007</v>
      </c>
      <c r="BN208" s="3">
        <v>0</v>
      </c>
      <c r="BO208" s="3" t="s">
        <v>3</v>
      </c>
      <c r="BP208" s="3">
        <v>0</v>
      </c>
      <c r="BQ208" s="3">
        <v>214</v>
      </c>
      <c r="BR208" s="3">
        <v>0</v>
      </c>
      <c r="BS208" s="3">
        <v>1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0</v>
      </c>
      <c r="CA208" s="3">
        <v>0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3</v>
      </c>
      <c r="CO208" s="3">
        <v>0</v>
      </c>
      <c r="CP208" s="3">
        <f t="shared" si="216"/>
        <v>36164.92</v>
      </c>
      <c r="CQ208" s="3">
        <f t="shared" si="217"/>
        <v>7232.98</v>
      </c>
      <c r="CR208" s="3">
        <f>(ROUND((ROUND(((ET208)*AV208*1),2)*BB208),2)+ROUND((ROUND(((AE208-(EU208))*AV208*1),2)*BS208),2))</f>
        <v>0</v>
      </c>
      <c r="CS208" s="3">
        <f>(ROUND((ROUND(((EU208)*AV208*1),2)*BS208),2)+ROUND((ROUND(((AE208-(EU208))*AV208*1),2)*BS208),2))</f>
        <v>0</v>
      </c>
      <c r="CT208" s="3">
        <f t="shared" si="218"/>
        <v>0</v>
      </c>
      <c r="CU208" s="3">
        <f t="shared" si="219"/>
        <v>0</v>
      </c>
      <c r="CV208" s="3">
        <f t="shared" si="220"/>
        <v>0</v>
      </c>
      <c r="CW208" s="3">
        <f t="shared" si="221"/>
        <v>0</v>
      </c>
      <c r="CX208" s="3">
        <f t="shared" si="222"/>
        <v>0</v>
      </c>
      <c r="CY208" s="3">
        <f>(ROUND((((S208+ROUND((ROUND(((EU208)*AV208*1),2)*BS208),2))*AT208)/100),2)+ROUND(((ROUND((ROUND(((AE208-(EU208))*AV208*1),2)*BS208),2)*AT208)/100),2))</f>
        <v>0</v>
      </c>
      <c r="CZ208" s="3">
        <f>(ROUND((((S208+ROUND((ROUND(((EU208)*AV208*1),2)*BS208),2))*AU208)/100),2)+ROUND(((ROUND((ROUND(((AE208-(EU208))*AV208*1),2)*BS208),2)*AU208)/100),2))</f>
        <v>0</v>
      </c>
      <c r="DC208" s="3" t="s">
        <v>3</v>
      </c>
      <c r="DD208" s="3" t="s">
        <v>3</v>
      </c>
      <c r="DE208" s="3" t="s">
        <v>3</v>
      </c>
      <c r="DF208" s="3" t="s">
        <v>3</v>
      </c>
      <c r="DG208" s="3" t="s">
        <v>3</v>
      </c>
      <c r="DH208" s="3" t="s">
        <v>3</v>
      </c>
      <c r="DI208" s="3" t="s">
        <v>3</v>
      </c>
      <c r="DJ208" s="3" t="s">
        <v>3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171</v>
      </c>
      <c r="DW208" s="3" t="s">
        <v>171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55393630</v>
      </c>
      <c r="EF208" s="3">
        <v>214</v>
      </c>
      <c r="EG208" s="3" t="s">
        <v>172</v>
      </c>
      <c r="EH208" s="3">
        <v>0</v>
      </c>
      <c r="EI208" s="3" t="s">
        <v>3</v>
      </c>
      <c r="EJ208" s="3">
        <v>3</v>
      </c>
      <c r="EK208" s="3">
        <v>400007</v>
      </c>
      <c r="EL208" s="3" t="s">
        <v>172</v>
      </c>
      <c r="EM208" s="3" t="s">
        <v>173</v>
      </c>
      <c r="EO208" s="3" t="s">
        <v>3</v>
      </c>
      <c r="EQ208" s="3">
        <v>16</v>
      </c>
      <c r="ER208" s="3">
        <v>0</v>
      </c>
      <c r="ES208" s="3">
        <v>955.48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5</v>
      </c>
      <c r="FC208" s="3">
        <v>1</v>
      </c>
      <c r="FD208" s="3">
        <v>18</v>
      </c>
      <c r="FF208" s="3">
        <v>8465.61</v>
      </c>
      <c r="FQ208" s="3">
        <v>0</v>
      </c>
      <c r="FR208" s="3">
        <f>P208</f>
        <v>36164.92</v>
      </c>
      <c r="FS208" s="3">
        <v>0</v>
      </c>
      <c r="FX208" s="3">
        <v>0</v>
      </c>
      <c r="FY208" s="3">
        <v>0</v>
      </c>
      <c r="GA208" s="3" t="s">
        <v>312</v>
      </c>
      <c r="GD208" s="3">
        <v>1</v>
      </c>
      <c r="GF208" s="3">
        <v>1063433582</v>
      </c>
      <c r="GG208" s="3">
        <v>2</v>
      </c>
      <c r="GH208" s="3">
        <v>3</v>
      </c>
      <c r="GI208" s="3">
        <v>5</v>
      </c>
      <c r="GJ208" s="3">
        <v>0</v>
      </c>
      <c r="GK208" s="3">
        <v>0</v>
      </c>
      <c r="GL208" s="3">
        <f t="shared" si="223"/>
        <v>0</v>
      </c>
      <c r="GM208" s="3">
        <f t="shared" si="224"/>
        <v>36164.92</v>
      </c>
      <c r="GN208" s="3">
        <f t="shared" si="225"/>
        <v>0</v>
      </c>
      <c r="GO208" s="3">
        <f t="shared" si="226"/>
        <v>0</v>
      </c>
      <c r="GP208" s="3">
        <f t="shared" si="227"/>
        <v>0</v>
      </c>
      <c r="GR208" s="3">
        <v>1</v>
      </c>
      <c r="GS208" s="3">
        <v>1</v>
      </c>
      <c r="GT208" s="3">
        <v>0</v>
      </c>
      <c r="GU208" s="3" t="s">
        <v>3</v>
      </c>
      <c r="GV208" s="3">
        <f t="shared" si="228"/>
        <v>0</v>
      </c>
      <c r="GW208" s="3">
        <v>1</v>
      </c>
      <c r="GX208" s="3">
        <f t="shared" si="229"/>
        <v>0</v>
      </c>
      <c r="HA208" s="3">
        <v>0</v>
      </c>
      <c r="HB208" s="3">
        <v>0</v>
      </c>
      <c r="HC208" s="3">
        <f t="shared" si="230"/>
        <v>0</v>
      </c>
      <c r="HE208" s="3" t="s">
        <v>38</v>
      </c>
      <c r="HF208" s="3" t="s">
        <v>175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5">
      <c r="A209" s="2">
        <v>17</v>
      </c>
      <c r="B209" s="2">
        <v>1</v>
      </c>
      <c r="C209" s="2">
        <f>ROW(SmtRes!A487)</f>
        <v>487</v>
      </c>
      <c r="D209" s="2">
        <f>ROW(EtalonRes!A574)</f>
        <v>574</v>
      </c>
      <c r="E209" s="2" t="s">
        <v>313</v>
      </c>
      <c r="F209" s="2" t="s">
        <v>314</v>
      </c>
      <c r="G209" s="2" t="s">
        <v>315</v>
      </c>
      <c r="H209" s="2" t="s">
        <v>86</v>
      </c>
      <c r="I209" s="2">
        <f>ROUND((0.5*5)/100,9)</f>
        <v>2.5000000000000001E-2</v>
      </c>
      <c r="J209" s="2">
        <v>0</v>
      </c>
      <c r="K209" s="2">
        <f>ROUND((0.5*5)/100,9)</f>
        <v>2.5000000000000001E-2</v>
      </c>
      <c r="L209" s="2"/>
      <c r="M209" s="2"/>
      <c r="N209" s="2"/>
      <c r="O209" s="2">
        <f t="shared" si="206"/>
        <v>27.64</v>
      </c>
      <c r="P209" s="2">
        <f t="shared" si="207"/>
        <v>1.73</v>
      </c>
      <c r="Q209" s="2">
        <f>(ROUND((ROUND((((ET209*1.2))*AV209*I209),2)*BB209),2)+ROUND((ROUND(((AE209-((EU209*1.2)))*AV209*I209),2)*BS209),2))</f>
        <v>5.89</v>
      </c>
      <c r="R209" s="2">
        <f>(ROUND((ROUND((((EU209*1.2))*AV209*I209),2)*BS209),2)+ROUND((ROUND(((AE209-((EU209*1.2)))*AV209*I209),2)*BS209),2))</f>
        <v>2.16</v>
      </c>
      <c r="S209" s="2">
        <f t="shared" si="208"/>
        <v>20.02</v>
      </c>
      <c r="T209" s="2">
        <f t="shared" si="209"/>
        <v>0</v>
      </c>
      <c r="U209" s="2">
        <f t="shared" si="210"/>
        <v>1.5862049999999999</v>
      </c>
      <c r="V209" s="2">
        <f t="shared" si="211"/>
        <v>0</v>
      </c>
      <c r="W209" s="2">
        <f t="shared" si="212"/>
        <v>0</v>
      </c>
      <c r="X209" s="2">
        <f>(ROUND((((S209+ROUND((ROUND((((EU209*1.2))*AV209*I209),2)*BS209),2))*AT209)/100),2)+ROUND(((ROUND((ROUND(((AE209-((EU209*1.2)))*AV209*I209),2)*BS209),2)*AT209)/100),2))</f>
        <v>21.51</v>
      </c>
      <c r="Y209" s="2">
        <f>(ROUND((((S209+ROUND((ROUND((((EU209*1.2))*AV209*I209),2)*BS209),2))*AU209)/100),2)+ROUND(((ROUND((ROUND(((AE209-((EU209*1.2)))*AV209*I209),2)*BS209),2)*AU209)/100),2))</f>
        <v>11.31</v>
      </c>
      <c r="Z209" s="2"/>
      <c r="AA209" s="2">
        <v>55929113</v>
      </c>
      <c r="AB209" s="2">
        <f t="shared" si="213"/>
        <v>1059.104</v>
      </c>
      <c r="AC209" s="2">
        <f>ROUND(((ES209*1)),6)</f>
        <v>69.319999999999993</v>
      </c>
      <c r="AD209" s="2">
        <f>ROUND(((((ET209*1.2))-((EU209*1.2)))+AE209),6)</f>
        <v>225.012</v>
      </c>
      <c r="AE209" s="2">
        <f>ROUND(((EU209*1.2)),6)</f>
        <v>82.584000000000003</v>
      </c>
      <c r="AF209" s="2">
        <f>ROUND(((EV209*1.2)),6)</f>
        <v>764.77200000000005</v>
      </c>
      <c r="AG209" s="2">
        <f t="shared" si="214"/>
        <v>0</v>
      </c>
      <c r="AH209" s="2">
        <f>((EW209*1.2))</f>
        <v>60.599999999999994</v>
      </c>
      <c r="AI209" s="2">
        <f>((EX209*1.2))</f>
        <v>0</v>
      </c>
      <c r="AJ209" s="2">
        <f t="shared" si="215"/>
        <v>0</v>
      </c>
      <c r="AK209" s="2">
        <v>894.14</v>
      </c>
      <c r="AL209" s="2">
        <v>69.319999999999993</v>
      </c>
      <c r="AM209" s="2">
        <v>187.51</v>
      </c>
      <c r="AN209" s="2">
        <v>68.819999999999993</v>
      </c>
      <c r="AO209" s="2">
        <v>637.30999999999995</v>
      </c>
      <c r="AP209" s="2">
        <v>0</v>
      </c>
      <c r="AQ209" s="2">
        <v>50.5</v>
      </c>
      <c r="AR209" s="2">
        <v>0</v>
      </c>
      <c r="AS209" s="2">
        <v>0</v>
      </c>
      <c r="AT209" s="2">
        <v>97</v>
      </c>
      <c r="AU209" s="2">
        <v>51</v>
      </c>
      <c r="AV209" s="2">
        <v>1.0469999999999999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0</v>
      </c>
      <c r="BI209" s="2">
        <v>2</v>
      </c>
      <c r="BJ209" s="2" t="s">
        <v>316</v>
      </c>
      <c r="BK209" s="2"/>
      <c r="BL209" s="2"/>
      <c r="BM209" s="2">
        <v>67</v>
      </c>
      <c r="BN209" s="2">
        <v>0</v>
      </c>
      <c r="BO209" s="2" t="s">
        <v>314</v>
      </c>
      <c r="BP209" s="2">
        <v>1</v>
      </c>
      <c r="BQ209" s="2">
        <v>40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97</v>
      </c>
      <c r="CA209" s="2">
        <v>51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1332</v>
      </c>
      <c r="CO209" s="2">
        <v>0</v>
      </c>
      <c r="CP209" s="2">
        <f t="shared" si="216"/>
        <v>27.64</v>
      </c>
      <c r="CQ209" s="2">
        <f t="shared" si="217"/>
        <v>69.319999999999993</v>
      </c>
      <c r="CR209" s="2">
        <f>(ROUND((ROUND((((ET209*1.2))*AV209*1),2)*BB209),2)+ROUND((ROUND(((AE209-((EU209*1.2)))*AV209*1),2)*BS209),2))</f>
        <v>235.59</v>
      </c>
      <c r="CS209" s="2">
        <f>(ROUND((ROUND((((EU209*1.2))*AV209*1),2)*BS209),2)+ROUND((ROUND(((AE209-((EU209*1.2)))*AV209*1),2)*BS209),2))</f>
        <v>86.47</v>
      </c>
      <c r="CT209" s="2">
        <f t="shared" si="218"/>
        <v>800.72</v>
      </c>
      <c r="CU209" s="2">
        <f t="shared" si="219"/>
        <v>0</v>
      </c>
      <c r="CV209" s="2">
        <f t="shared" si="220"/>
        <v>63.448199999999993</v>
      </c>
      <c r="CW209" s="2">
        <f t="shared" si="221"/>
        <v>0</v>
      </c>
      <c r="CX209" s="2">
        <f t="shared" si="222"/>
        <v>0</v>
      </c>
      <c r="CY209" s="2">
        <f>(ROUND((((S209+ROUND((ROUND((((EU209*1.2))*AV209*1),2)*BS209),2))*AT209)/100),2)+ROUND(((ROUND((ROUND(((AE209-((EU209*1.2)))*AV209*1),2)*BS209),2)*AT209)/100),2))</f>
        <v>103.3</v>
      </c>
      <c r="CZ209" s="2">
        <f>(ROUND((((S209+ROUND((ROUND((((EU209*1.2))*AV209*1),2)*BS209),2))*AU209)/100),2)+ROUND(((ROUND((ROUND(((AE209-((EU209*1.2)))*AV209*1),2)*BS209),2)*AU209)/100),2))</f>
        <v>54.31</v>
      </c>
      <c r="DA209" s="2"/>
      <c r="DB209" s="2">
        <v>115</v>
      </c>
      <c r="DC209" s="2" t="s">
        <v>3</v>
      </c>
      <c r="DD209" s="2" t="s">
        <v>66</v>
      </c>
      <c r="DE209" s="2" t="s">
        <v>67</v>
      </c>
      <c r="DF209" s="2" t="s">
        <v>67</v>
      </c>
      <c r="DG209" s="2" t="s">
        <v>67</v>
      </c>
      <c r="DH209" s="2" t="s">
        <v>3</v>
      </c>
      <c r="DI209" s="2" t="s">
        <v>67</v>
      </c>
      <c r="DJ209" s="2" t="s">
        <v>67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1003</v>
      </c>
      <c r="DV209" s="2" t="s">
        <v>86</v>
      </c>
      <c r="DW209" s="2" t="s">
        <v>86</v>
      </c>
      <c r="DX209" s="2">
        <v>100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55393699</v>
      </c>
      <c r="EF209" s="2">
        <v>40</v>
      </c>
      <c r="EG209" s="2" t="s">
        <v>30</v>
      </c>
      <c r="EH209" s="2">
        <v>0</v>
      </c>
      <c r="EI209" s="2" t="s">
        <v>3</v>
      </c>
      <c r="EJ209" s="2">
        <v>2</v>
      </c>
      <c r="EK209" s="2">
        <v>67</v>
      </c>
      <c r="EL209" s="2" t="s">
        <v>76</v>
      </c>
      <c r="EM209" s="2" t="s">
        <v>77</v>
      </c>
      <c r="EN209" s="2"/>
      <c r="EO209" s="2" t="s">
        <v>71</v>
      </c>
      <c r="EP209" s="2"/>
      <c r="EQ209" s="2">
        <v>0</v>
      </c>
      <c r="ER209" s="2">
        <v>894.14</v>
      </c>
      <c r="ES209" s="2">
        <v>69.319999999999993</v>
      </c>
      <c r="ET209" s="2">
        <v>187.51</v>
      </c>
      <c r="EU209" s="2">
        <v>68.819999999999993</v>
      </c>
      <c r="EV209" s="2">
        <v>637.30999999999995</v>
      </c>
      <c r="EW209" s="2">
        <v>50.5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0</v>
      </c>
      <c r="FT209" s="2"/>
      <c r="FU209" s="2"/>
      <c r="FV209" s="2"/>
      <c r="FW209" s="2"/>
      <c r="FX209" s="2">
        <v>97</v>
      </c>
      <c r="FY209" s="2">
        <v>51</v>
      </c>
      <c r="FZ209" s="2"/>
      <c r="GA209" s="2" t="s">
        <v>3</v>
      </c>
      <c r="GB209" s="2"/>
      <c r="GC209" s="2"/>
      <c r="GD209" s="2">
        <v>1</v>
      </c>
      <c r="GE209" s="2"/>
      <c r="GF209" s="2">
        <v>-99736836</v>
      </c>
      <c r="GG209" s="2">
        <v>2</v>
      </c>
      <c r="GH209" s="2">
        <v>1</v>
      </c>
      <c r="GI209" s="2">
        <v>2</v>
      </c>
      <c r="GJ209" s="2">
        <v>0</v>
      </c>
      <c r="GK209" s="2">
        <v>0</v>
      </c>
      <c r="GL209" s="2">
        <f t="shared" si="223"/>
        <v>0</v>
      </c>
      <c r="GM209" s="2">
        <f t="shared" si="224"/>
        <v>60.46</v>
      </c>
      <c r="GN209" s="2">
        <f t="shared" si="225"/>
        <v>0</v>
      </c>
      <c r="GO209" s="2">
        <f t="shared" si="226"/>
        <v>60.46</v>
      </c>
      <c r="GP209" s="2">
        <f t="shared" si="227"/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si="228"/>
        <v>0</v>
      </c>
      <c r="GW209" s="2">
        <v>1</v>
      </c>
      <c r="GX209" s="2">
        <f t="shared" si="229"/>
        <v>0</v>
      </c>
      <c r="GY209" s="2"/>
      <c r="GZ209" s="2"/>
      <c r="HA209" s="2">
        <v>0</v>
      </c>
      <c r="HB209" s="2">
        <v>0</v>
      </c>
      <c r="HC209" s="2">
        <f t="shared" si="230"/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5">
      <c r="A210" s="3">
        <v>17</v>
      </c>
      <c r="B210" s="3">
        <v>1</v>
      </c>
      <c r="C210" s="3">
        <f>ROW(SmtRes!A496)</f>
        <v>496</v>
      </c>
      <c r="D210" s="3">
        <f>ROW(EtalonRes!A584)</f>
        <v>584</v>
      </c>
      <c r="E210" s="3" t="s">
        <v>313</v>
      </c>
      <c r="F210" s="3" t="s">
        <v>314</v>
      </c>
      <c r="G210" s="3" t="s">
        <v>315</v>
      </c>
      <c r="H210" s="3" t="s">
        <v>86</v>
      </c>
      <c r="I210" s="3">
        <f>ROUND((0.5*5)/100,9)</f>
        <v>2.5000000000000001E-2</v>
      </c>
      <c r="J210" s="3">
        <v>0</v>
      </c>
      <c r="K210" s="3">
        <f>ROUND((0.5*5)/100,9)</f>
        <v>2.5000000000000001E-2</v>
      </c>
      <c r="O210" s="3">
        <f t="shared" si="206"/>
        <v>1301.3499999999999</v>
      </c>
      <c r="P210" s="3">
        <f t="shared" si="207"/>
        <v>12.78</v>
      </c>
      <c r="Q210" s="3">
        <f>(ROUND((ROUND((((ET210*1.2))*AV210*I210),2)*BB210),2)+ROUND((ROUND(((AE210-((EU210*1.2)))*AV210*I210),2)*BS210),2))</f>
        <v>160.44</v>
      </c>
      <c r="R210" s="3">
        <f>(ROUND((ROUND((((EU210*1.2))*AV210*I210),2)*BS210),2)+ROUND((ROUND(((AE210-((EU210*1.2)))*AV210*I210),2)*BS210),2))</f>
        <v>121.72</v>
      </c>
      <c r="S210" s="3">
        <f t="shared" si="208"/>
        <v>1128.1300000000001</v>
      </c>
      <c r="T210" s="3">
        <f t="shared" si="209"/>
        <v>0</v>
      </c>
      <c r="U210" s="3">
        <f t="shared" si="210"/>
        <v>1.5862049999999999</v>
      </c>
      <c r="V210" s="3">
        <f t="shared" si="211"/>
        <v>0</v>
      </c>
      <c r="W210" s="3">
        <f t="shared" si="212"/>
        <v>0</v>
      </c>
      <c r="X210" s="3">
        <f>(ROUND((((S210+ROUND((ROUND((((EU210*1.2))*AV210*I210),2)*BS210),2))*AT210)/100),2)+ROUND(((ROUND((ROUND(((AE210-((EU210*1.2)))*AV210*I210),2)*BS210),2)*AT210)/100),2))</f>
        <v>1212.3499999999999</v>
      </c>
      <c r="Y210" s="3">
        <f>(ROUND((((S210+ROUND((ROUND((((EU210*1.2))*AV210*I210),2)*BS210),2))*AU210)/100),2)+ROUND(((ROUND((ROUND(((AE210-((EU210*1.2)))*AV210*I210),2)*BS210),2)*AU210)/100),2))</f>
        <v>637.41999999999996</v>
      </c>
      <c r="AA210" s="3">
        <v>55929115</v>
      </c>
      <c r="AB210" s="3">
        <f t="shared" si="213"/>
        <v>1059.104</v>
      </c>
      <c r="AC210" s="3">
        <f>ROUND(((ES210*1)),6)</f>
        <v>69.319999999999993</v>
      </c>
      <c r="AD210" s="3">
        <f>ROUND(((((ET210*1.2))-((EU210*1.2)))+AE210),6)</f>
        <v>225.012</v>
      </c>
      <c r="AE210" s="3">
        <f>ROUND(((EU210*1.2)),6)</f>
        <v>82.584000000000003</v>
      </c>
      <c r="AF210" s="3">
        <f>ROUND(((EV210*1.2)),6)</f>
        <v>764.77200000000005</v>
      </c>
      <c r="AG210" s="3">
        <f t="shared" si="214"/>
        <v>0</v>
      </c>
      <c r="AH210" s="3">
        <f>((EW210*1.2))</f>
        <v>60.599999999999994</v>
      </c>
      <c r="AI210" s="3">
        <f>((EX210*1.2))</f>
        <v>0</v>
      </c>
      <c r="AJ210" s="3">
        <f t="shared" si="215"/>
        <v>0</v>
      </c>
      <c r="AK210" s="3">
        <v>894.14</v>
      </c>
      <c r="AL210" s="3">
        <v>69.319999999999993</v>
      </c>
      <c r="AM210" s="3">
        <v>187.51</v>
      </c>
      <c r="AN210" s="3">
        <v>68.819999999999993</v>
      </c>
      <c r="AO210" s="3">
        <v>637.30999999999995</v>
      </c>
      <c r="AP210" s="3">
        <v>0</v>
      </c>
      <c r="AQ210" s="3">
        <v>50.5</v>
      </c>
      <c r="AR210" s="3">
        <v>0</v>
      </c>
      <c r="AS210" s="3">
        <v>0</v>
      </c>
      <c r="AT210" s="3">
        <v>97</v>
      </c>
      <c r="AU210" s="3">
        <v>51</v>
      </c>
      <c r="AV210" s="3">
        <v>1.0469999999999999</v>
      </c>
      <c r="AW210" s="3">
        <v>1</v>
      </c>
      <c r="AZ210" s="3">
        <v>1</v>
      </c>
      <c r="BA210" s="3">
        <v>56.35</v>
      </c>
      <c r="BB210" s="3">
        <v>27.24</v>
      </c>
      <c r="BC210" s="3">
        <v>7.39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0</v>
      </c>
      <c r="BI210" s="3">
        <v>2</v>
      </c>
      <c r="BJ210" s="3" t="s">
        <v>316</v>
      </c>
      <c r="BM210" s="3">
        <v>67</v>
      </c>
      <c r="BN210" s="3">
        <v>0</v>
      </c>
      <c r="BO210" s="3" t="s">
        <v>314</v>
      </c>
      <c r="BP210" s="3">
        <v>1</v>
      </c>
      <c r="BQ210" s="3">
        <v>40</v>
      </c>
      <c r="BR210" s="3">
        <v>0</v>
      </c>
      <c r="BS210" s="3">
        <v>56.35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97</v>
      </c>
      <c r="CA210" s="3">
        <v>51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1332</v>
      </c>
      <c r="CO210" s="3">
        <v>0</v>
      </c>
      <c r="CP210" s="3">
        <f t="shared" si="216"/>
        <v>1301.3500000000001</v>
      </c>
      <c r="CQ210" s="3">
        <f t="shared" si="217"/>
        <v>512.27</v>
      </c>
      <c r="CR210" s="3">
        <f>(ROUND((ROUND((((ET210*1.2))*AV210*1),2)*BB210),2)+ROUND((ROUND(((AE210-((EU210*1.2)))*AV210*1),2)*BS210),2))</f>
        <v>6417.47</v>
      </c>
      <c r="CS210" s="3">
        <f>(ROUND((ROUND((((EU210*1.2))*AV210*1),2)*BS210),2)+ROUND((ROUND(((AE210-((EU210*1.2)))*AV210*1),2)*BS210),2))</f>
        <v>4872.58</v>
      </c>
      <c r="CT210" s="3">
        <f t="shared" si="218"/>
        <v>45120.57</v>
      </c>
      <c r="CU210" s="3">
        <f t="shared" si="219"/>
        <v>0</v>
      </c>
      <c r="CV210" s="3">
        <f t="shared" si="220"/>
        <v>63.448199999999993</v>
      </c>
      <c r="CW210" s="3">
        <f t="shared" si="221"/>
        <v>0</v>
      </c>
      <c r="CX210" s="3">
        <f t="shared" si="222"/>
        <v>0</v>
      </c>
      <c r="CY210" s="3">
        <f>(ROUND((((S210+ROUND((ROUND((((EU210*1.2))*AV210*1),2)*BS210),2))*AT210)/100),2)+ROUND(((ROUND((ROUND(((AE210-((EU210*1.2)))*AV210*1),2)*BS210),2)*AT210)/100),2))</f>
        <v>5820.69</v>
      </c>
      <c r="CZ210" s="3">
        <f>(ROUND((((S210+ROUND((ROUND((((EU210*1.2))*AV210*1),2)*BS210),2))*AU210)/100),2)+ROUND(((ROUND((ROUND(((AE210-((EU210*1.2)))*AV210*1),2)*BS210),2)*AU210)/100),2))</f>
        <v>3060.36</v>
      </c>
      <c r="DB210" s="3">
        <v>116</v>
      </c>
      <c r="DC210" s="3" t="s">
        <v>3</v>
      </c>
      <c r="DD210" s="3" t="s">
        <v>66</v>
      </c>
      <c r="DE210" s="3" t="s">
        <v>67</v>
      </c>
      <c r="DF210" s="3" t="s">
        <v>67</v>
      </c>
      <c r="DG210" s="3" t="s">
        <v>67</v>
      </c>
      <c r="DH210" s="3" t="s">
        <v>3</v>
      </c>
      <c r="DI210" s="3" t="s">
        <v>67</v>
      </c>
      <c r="DJ210" s="3" t="s">
        <v>67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1003</v>
      </c>
      <c r="DV210" s="3" t="s">
        <v>86</v>
      </c>
      <c r="DW210" s="3" t="s">
        <v>86</v>
      </c>
      <c r="DX210" s="3">
        <v>100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55393699</v>
      </c>
      <c r="EF210" s="3">
        <v>40</v>
      </c>
      <c r="EG210" s="3" t="s">
        <v>30</v>
      </c>
      <c r="EH210" s="3">
        <v>0</v>
      </c>
      <c r="EI210" s="3" t="s">
        <v>3</v>
      </c>
      <c r="EJ210" s="3">
        <v>2</v>
      </c>
      <c r="EK210" s="3">
        <v>67</v>
      </c>
      <c r="EL210" s="3" t="s">
        <v>76</v>
      </c>
      <c r="EM210" s="3" t="s">
        <v>77</v>
      </c>
      <c r="EO210" s="3" t="s">
        <v>71</v>
      </c>
      <c r="EQ210" s="3">
        <v>0</v>
      </c>
      <c r="ER210" s="3">
        <v>894.14</v>
      </c>
      <c r="ES210" s="3">
        <v>69.319999999999993</v>
      </c>
      <c r="ET210" s="3">
        <v>187.51</v>
      </c>
      <c r="EU210" s="3">
        <v>68.819999999999993</v>
      </c>
      <c r="EV210" s="3">
        <v>637.30999999999995</v>
      </c>
      <c r="EW210" s="3">
        <v>50.5</v>
      </c>
      <c r="EX210" s="3">
        <v>0</v>
      </c>
      <c r="EY210" s="3">
        <v>0</v>
      </c>
      <c r="FQ210" s="3">
        <v>0</v>
      </c>
      <c r="FR210" s="3">
        <v>0</v>
      </c>
      <c r="FS210" s="3">
        <v>0</v>
      </c>
      <c r="FX210" s="3">
        <v>97</v>
      </c>
      <c r="FY210" s="3">
        <v>51</v>
      </c>
      <c r="GA210" s="3" t="s">
        <v>3</v>
      </c>
      <c r="GD210" s="3">
        <v>1</v>
      </c>
      <c r="GF210" s="3">
        <v>-99736836</v>
      </c>
      <c r="GG210" s="3">
        <v>2</v>
      </c>
      <c r="GH210" s="3">
        <v>1</v>
      </c>
      <c r="GI210" s="3">
        <v>2</v>
      </c>
      <c r="GJ210" s="3">
        <v>0</v>
      </c>
      <c r="GK210" s="3">
        <v>0</v>
      </c>
      <c r="GL210" s="3">
        <f t="shared" si="223"/>
        <v>0</v>
      </c>
      <c r="GM210" s="3">
        <f t="shared" si="224"/>
        <v>3151.12</v>
      </c>
      <c r="GN210" s="3">
        <f t="shared" si="225"/>
        <v>0</v>
      </c>
      <c r="GO210" s="3">
        <f t="shared" si="226"/>
        <v>3151.12</v>
      </c>
      <c r="GP210" s="3">
        <f t="shared" si="227"/>
        <v>0</v>
      </c>
      <c r="GR210" s="3">
        <v>0</v>
      </c>
      <c r="GS210" s="3">
        <v>3</v>
      </c>
      <c r="GT210" s="3">
        <v>0</v>
      </c>
      <c r="GU210" s="3" t="s">
        <v>3</v>
      </c>
      <c r="GV210" s="3">
        <f t="shared" si="228"/>
        <v>0</v>
      </c>
      <c r="GW210" s="3">
        <v>1</v>
      </c>
      <c r="GX210" s="3">
        <f t="shared" si="229"/>
        <v>0</v>
      </c>
      <c r="HA210" s="3">
        <v>0</v>
      </c>
      <c r="HB210" s="3">
        <v>0</v>
      </c>
      <c r="HC210" s="3">
        <f t="shared" si="230"/>
        <v>0</v>
      </c>
      <c r="HE210" s="3" t="s">
        <v>3</v>
      </c>
      <c r="HF210" s="3" t="s">
        <v>3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5">
      <c r="A211" s="2">
        <v>17</v>
      </c>
      <c r="B211" s="2">
        <v>1</v>
      </c>
      <c r="C211" s="2"/>
      <c r="D211" s="2"/>
      <c r="E211" s="2" t="s">
        <v>317</v>
      </c>
      <c r="F211" s="2" t="s">
        <v>318</v>
      </c>
      <c r="G211" s="2" t="s">
        <v>319</v>
      </c>
      <c r="H211" s="2" t="s">
        <v>171</v>
      </c>
      <c r="I211" s="2">
        <v>5</v>
      </c>
      <c r="J211" s="2">
        <v>0</v>
      </c>
      <c r="K211" s="2">
        <v>5</v>
      </c>
      <c r="L211" s="2"/>
      <c r="M211" s="2"/>
      <c r="N211" s="2"/>
      <c r="O211" s="2">
        <f t="shared" si="206"/>
        <v>1219.2</v>
      </c>
      <c r="P211" s="2">
        <f t="shared" si="207"/>
        <v>1219.2</v>
      </c>
      <c r="Q211" s="2">
        <f>(ROUND((ROUND(((ET211)*AV211*I211),2)*BB211),2)+ROUND((ROUND(((AE211-(EU211))*AV211*I211),2)*BS211),2))</f>
        <v>0</v>
      </c>
      <c r="R211" s="2">
        <f>(ROUND((ROUND(((EU211)*AV211*I211),2)*BS211),2)+ROUND((ROUND(((AE211-(EU211))*AV211*I211),2)*BS211),2))</f>
        <v>0</v>
      </c>
      <c r="S211" s="2">
        <f t="shared" si="208"/>
        <v>0</v>
      </c>
      <c r="T211" s="2">
        <f t="shared" si="209"/>
        <v>0</v>
      </c>
      <c r="U211" s="2">
        <f t="shared" si="210"/>
        <v>0</v>
      </c>
      <c r="V211" s="2">
        <f t="shared" si="211"/>
        <v>0</v>
      </c>
      <c r="W211" s="2">
        <f t="shared" si="212"/>
        <v>0</v>
      </c>
      <c r="X211" s="2">
        <f>(ROUND((((S211+ROUND((ROUND(((EU211)*AV211*I211),2)*BS211),2))*AT211)/100),2)+ROUND(((ROUND((ROUND(((AE211-(EU211))*AV211*I211),2)*BS211),2)*AT211)/100),2))</f>
        <v>0</v>
      </c>
      <c r="Y211" s="2">
        <f>(ROUND((((S211+ROUND((ROUND(((EU211)*AV211*I211),2)*BS211),2))*AU211)/100),2)+ROUND(((ROUND((ROUND(((AE211-(EU211))*AV211*I211),2)*BS211),2)*AU211)/100),2))</f>
        <v>0</v>
      </c>
      <c r="Z211" s="2"/>
      <c r="AA211" s="2">
        <v>55929113</v>
      </c>
      <c r="AB211" s="2">
        <f t="shared" si="213"/>
        <v>243.84</v>
      </c>
      <c r="AC211" s="2">
        <f>ROUND((ES211),6)</f>
        <v>243.84</v>
      </c>
      <c r="AD211" s="2">
        <f>ROUND((((ET211)-(EU211))+AE211),6)</f>
        <v>0</v>
      </c>
      <c r="AE211" s="2">
        <f>ROUND((EU211),6)</f>
        <v>0</v>
      </c>
      <c r="AF211" s="2">
        <f>ROUND((EV211),6)</f>
        <v>0</v>
      </c>
      <c r="AG211" s="2">
        <f t="shared" si="214"/>
        <v>0</v>
      </c>
      <c r="AH211" s="2">
        <f>(EW211)</f>
        <v>0</v>
      </c>
      <c r="AI211" s="2">
        <f>(EX211)</f>
        <v>0</v>
      </c>
      <c r="AJ211" s="2">
        <f t="shared" si="215"/>
        <v>0</v>
      </c>
      <c r="AK211" s="2">
        <v>243.84</v>
      </c>
      <c r="AL211" s="2">
        <v>243.84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2</v>
      </c>
      <c r="BJ211" s="2" t="s">
        <v>318</v>
      </c>
      <c r="BK211" s="2"/>
      <c r="BL211" s="2"/>
      <c r="BM211" s="2">
        <v>400005</v>
      </c>
      <c r="BN211" s="2">
        <v>0</v>
      </c>
      <c r="BO211" s="2" t="s">
        <v>3</v>
      </c>
      <c r="BP211" s="2">
        <v>0</v>
      </c>
      <c r="BQ211" s="2">
        <v>213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0</v>
      </c>
      <c r="CA211" s="2">
        <v>0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216"/>
        <v>1219.2</v>
      </c>
      <c r="CQ211" s="2">
        <f t="shared" si="217"/>
        <v>243.84</v>
      </c>
      <c r="CR211" s="2">
        <f>(ROUND((ROUND(((ET211)*AV211*1),2)*BB211),2)+ROUND((ROUND(((AE211-(EU211))*AV211*1),2)*BS211),2))</f>
        <v>0</v>
      </c>
      <c r="CS211" s="2">
        <f>(ROUND((ROUND(((EU211)*AV211*1),2)*BS211),2)+ROUND((ROUND(((AE211-(EU211))*AV211*1),2)*BS211),2))</f>
        <v>0</v>
      </c>
      <c r="CT211" s="2">
        <f t="shared" si="218"/>
        <v>0</v>
      </c>
      <c r="CU211" s="2">
        <f t="shared" si="219"/>
        <v>0</v>
      </c>
      <c r="CV211" s="2">
        <f t="shared" si="220"/>
        <v>0</v>
      </c>
      <c r="CW211" s="2">
        <f t="shared" si="221"/>
        <v>0</v>
      </c>
      <c r="CX211" s="2">
        <f t="shared" si="222"/>
        <v>0</v>
      </c>
      <c r="CY211" s="2">
        <f>(ROUND((((S211+ROUND((ROUND(((EU211)*AV211*1),2)*BS211),2))*AT211)/100),2)+ROUND(((ROUND((ROUND(((AE211-(EU211))*AV211*1),2)*BS211),2)*AT211)/100),2))</f>
        <v>0</v>
      </c>
      <c r="CZ211" s="2">
        <f>(ROUND((((S211+ROUND((ROUND(((EU211)*AV211*1),2)*BS211),2))*AU211)/100),2)+ROUND(((ROUND((ROUND(((AE211-(EU211))*AV211*1),2)*BS211),2)*AU211)/100),2))</f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1013</v>
      </c>
      <c r="DV211" s="2" t="s">
        <v>171</v>
      </c>
      <c r="DW211" s="2" t="s">
        <v>171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55393628</v>
      </c>
      <c r="EF211" s="2">
        <v>213</v>
      </c>
      <c r="EG211" s="2" t="s">
        <v>217</v>
      </c>
      <c r="EH211" s="2">
        <v>0</v>
      </c>
      <c r="EI211" s="2" t="s">
        <v>3</v>
      </c>
      <c r="EJ211" s="2">
        <v>1</v>
      </c>
      <c r="EK211" s="2">
        <v>400005</v>
      </c>
      <c r="EL211" s="2" t="s">
        <v>217</v>
      </c>
      <c r="EM211" s="2" t="s">
        <v>218</v>
      </c>
      <c r="EN211" s="2"/>
      <c r="EO211" s="2" t="s">
        <v>3</v>
      </c>
      <c r="EP211" s="2"/>
      <c r="EQ211" s="2">
        <v>16</v>
      </c>
      <c r="ER211" s="2">
        <v>0</v>
      </c>
      <c r="ES211" s="2">
        <v>243.84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0</v>
      </c>
      <c r="FY211" s="2">
        <v>0</v>
      </c>
      <c r="FZ211" s="2"/>
      <c r="GA211" s="2" t="s">
        <v>320</v>
      </c>
      <c r="GB211" s="2"/>
      <c r="GC211" s="2"/>
      <c r="GD211" s="2">
        <v>1</v>
      </c>
      <c r="GE211" s="2"/>
      <c r="GF211" s="2">
        <v>-557146908</v>
      </c>
      <c r="GG211" s="2">
        <v>2</v>
      </c>
      <c r="GH211" s="2">
        <v>4</v>
      </c>
      <c r="GI211" s="2">
        <v>-2</v>
      </c>
      <c r="GJ211" s="2">
        <v>0</v>
      </c>
      <c r="GK211" s="2">
        <v>0</v>
      </c>
      <c r="GL211" s="2">
        <f t="shared" si="223"/>
        <v>0</v>
      </c>
      <c r="GM211" s="2">
        <f t="shared" si="224"/>
        <v>1219.2</v>
      </c>
      <c r="GN211" s="2">
        <f t="shared" si="225"/>
        <v>0</v>
      </c>
      <c r="GO211" s="2">
        <f t="shared" si="226"/>
        <v>1219.2</v>
      </c>
      <c r="GP211" s="2">
        <f t="shared" si="227"/>
        <v>0</v>
      </c>
      <c r="GQ211" s="2"/>
      <c r="GR211" s="2">
        <v>1</v>
      </c>
      <c r="GS211" s="2">
        <v>2</v>
      </c>
      <c r="GT211" s="2">
        <v>0</v>
      </c>
      <c r="GU211" s="2" t="s">
        <v>3</v>
      </c>
      <c r="GV211" s="2">
        <f t="shared" si="228"/>
        <v>0</v>
      </c>
      <c r="GW211" s="2">
        <v>1</v>
      </c>
      <c r="GX211" s="2">
        <f t="shared" si="229"/>
        <v>0</v>
      </c>
      <c r="GY211" s="2"/>
      <c r="GZ211" s="2"/>
      <c r="HA211" s="2">
        <v>0</v>
      </c>
      <c r="HB211" s="2">
        <v>0</v>
      </c>
      <c r="HC211" s="2">
        <f t="shared" si="230"/>
        <v>0</v>
      </c>
      <c r="HD211" s="2"/>
      <c r="HE211" s="2" t="s">
        <v>220</v>
      </c>
      <c r="HF211" s="2" t="s">
        <v>34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5">
      <c r="A212" s="3">
        <v>17</v>
      </c>
      <c r="B212" s="3">
        <v>1</v>
      </c>
      <c r="E212" s="3" t="s">
        <v>317</v>
      </c>
      <c r="F212" s="3" t="s">
        <v>318</v>
      </c>
      <c r="G212" s="3" t="s">
        <v>319</v>
      </c>
      <c r="H212" s="3" t="s">
        <v>171</v>
      </c>
      <c r="I212" s="3">
        <v>5</v>
      </c>
      <c r="J212" s="3">
        <v>0</v>
      </c>
      <c r="K212" s="3">
        <v>5</v>
      </c>
      <c r="O212" s="3">
        <f t="shared" si="206"/>
        <v>11996.93</v>
      </c>
      <c r="P212" s="3">
        <f t="shared" si="207"/>
        <v>11996.93</v>
      </c>
      <c r="Q212" s="3">
        <f>(ROUND((ROUND(((ET212)*AV212*I212),2)*BB212),2)+ROUND((ROUND(((AE212-(EU212))*AV212*I212),2)*BS212),2))</f>
        <v>0</v>
      </c>
      <c r="R212" s="3">
        <f>(ROUND((ROUND(((EU212)*AV212*I212),2)*BS212),2)+ROUND((ROUND(((AE212-(EU212))*AV212*I212),2)*BS212),2))</f>
        <v>0</v>
      </c>
      <c r="S212" s="3">
        <f t="shared" si="208"/>
        <v>0</v>
      </c>
      <c r="T212" s="3">
        <f t="shared" si="209"/>
        <v>0</v>
      </c>
      <c r="U212" s="3">
        <f t="shared" si="210"/>
        <v>0</v>
      </c>
      <c r="V212" s="3">
        <f t="shared" si="211"/>
        <v>0</v>
      </c>
      <c r="W212" s="3">
        <f t="shared" si="212"/>
        <v>0</v>
      </c>
      <c r="X212" s="3">
        <f>(ROUND((((S212+ROUND((ROUND(((EU212)*AV212*I212),2)*BS212),2))*AT212)/100),2)+ROUND(((ROUND((ROUND(((AE212-(EU212))*AV212*I212),2)*BS212),2)*AT212)/100),2))</f>
        <v>0</v>
      </c>
      <c r="Y212" s="3">
        <f>(ROUND((((S212+ROUND((ROUND(((EU212)*AV212*I212),2)*BS212),2))*AU212)/100),2)+ROUND(((ROUND((ROUND(((AE212-(EU212))*AV212*I212),2)*BS212),2)*AU212)/100),2))</f>
        <v>0</v>
      </c>
      <c r="AA212" s="3">
        <v>55929115</v>
      </c>
      <c r="AB212" s="3">
        <f t="shared" si="213"/>
        <v>243.84</v>
      </c>
      <c r="AC212" s="3">
        <f>ROUND((ES212),6)</f>
        <v>243.84</v>
      </c>
      <c r="AD212" s="3">
        <f>ROUND((((ET212)-(EU212))+AE212),6)</f>
        <v>0</v>
      </c>
      <c r="AE212" s="3">
        <f>ROUND((EU212),6)</f>
        <v>0</v>
      </c>
      <c r="AF212" s="3">
        <f>ROUND((EV212),6)</f>
        <v>0</v>
      </c>
      <c r="AG212" s="3">
        <f t="shared" si="214"/>
        <v>0</v>
      </c>
      <c r="AH212" s="3">
        <f>(EW212)</f>
        <v>0</v>
      </c>
      <c r="AI212" s="3">
        <f>(EX212)</f>
        <v>0</v>
      </c>
      <c r="AJ212" s="3">
        <f t="shared" si="215"/>
        <v>0</v>
      </c>
      <c r="AK212" s="3">
        <v>243.84</v>
      </c>
      <c r="AL212" s="3">
        <v>243.84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9.84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2</v>
      </c>
      <c r="BJ212" s="3" t="s">
        <v>318</v>
      </c>
      <c r="BM212" s="3">
        <v>400005</v>
      </c>
      <c r="BN212" s="3">
        <v>0</v>
      </c>
      <c r="BO212" s="3" t="s">
        <v>3</v>
      </c>
      <c r="BP212" s="3">
        <v>0</v>
      </c>
      <c r="BQ212" s="3">
        <v>213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0</v>
      </c>
      <c r="CA212" s="3">
        <v>0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216"/>
        <v>11996.93</v>
      </c>
      <c r="CQ212" s="3">
        <f t="shared" si="217"/>
        <v>2399.39</v>
      </c>
      <c r="CR212" s="3">
        <f>(ROUND((ROUND(((ET212)*AV212*1),2)*BB212),2)+ROUND((ROUND(((AE212-(EU212))*AV212*1),2)*BS212),2))</f>
        <v>0</v>
      </c>
      <c r="CS212" s="3">
        <f>(ROUND((ROUND(((EU212)*AV212*1),2)*BS212),2)+ROUND((ROUND(((AE212-(EU212))*AV212*1),2)*BS212),2))</f>
        <v>0</v>
      </c>
      <c r="CT212" s="3">
        <f t="shared" si="218"/>
        <v>0</v>
      </c>
      <c r="CU212" s="3">
        <f t="shared" si="219"/>
        <v>0</v>
      </c>
      <c r="CV212" s="3">
        <f t="shared" si="220"/>
        <v>0</v>
      </c>
      <c r="CW212" s="3">
        <f t="shared" si="221"/>
        <v>0</v>
      </c>
      <c r="CX212" s="3">
        <f t="shared" si="222"/>
        <v>0</v>
      </c>
      <c r="CY212" s="3">
        <f>(ROUND((((S212+ROUND((ROUND(((EU212)*AV212*1),2)*BS212),2))*AT212)/100),2)+ROUND(((ROUND((ROUND(((AE212-(EU212))*AV212*1),2)*BS212),2)*AT212)/100),2))</f>
        <v>0</v>
      </c>
      <c r="CZ212" s="3">
        <f>(ROUND((((S212+ROUND((ROUND(((EU212)*AV212*1),2)*BS212),2))*AU212)/100),2)+ROUND(((ROUND((ROUND(((AE212-(EU212))*AV212*1),2)*BS212),2)*AU212)/100),2))</f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1013</v>
      </c>
      <c r="DV212" s="3" t="s">
        <v>171</v>
      </c>
      <c r="DW212" s="3" t="s">
        <v>171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55393628</v>
      </c>
      <c r="EF212" s="3">
        <v>213</v>
      </c>
      <c r="EG212" s="3" t="s">
        <v>217</v>
      </c>
      <c r="EH212" s="3">
        <v>0</v>
      </c>
      <c r="EI212" s="3" t="s">
        <v>3</v>
      </c>
      <c r="EJ212" s="3">
        <v>1</v>
      </c>
      <c r="EK212" s="3">
        <v>400005</v>
      </c>
      <c r="EL212" s="3" t="s">
        <v>217</v>
      </c>
      <c r="EM212" s="3" t="s">
        <v>218</v>
      </c>
      <c r="EO212" s="3" t="s">
        <v>3</v>
      </c>
      <c r="EQ212" s="3">
        <v>16</v>
      </c>
      <c r="ER212" s="3">
        <v>0</v>
      </c>
      <c r="ES212" s="3">
        <v>243.84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5</v>
      </c>
      <c r="FC212" s="3">
        <v>1</v>
      </c>
      <c r="FD212" s="3">
        <v>18</v>
      </c>
      <c r="FF212" s="3">
        <v>2869.9</v>
      </c>
      <c r="FQ212" s="3">
        <v>0</v>
      </c>
      <c r="FR212" s="3">
        <v>0</v>
      </c>
      <c r="FS212" s="3">
        <v>0</v>
      </c>
      <c r="FX212" s="3">
        <v>0</v>
      </c>
      <c r="FY212" s="3">
        <v>0</v>
      </c>
      <c r="GA212" s="3" t="s">
        <v>320</v>
      </c>
      <c r="GD212" s="3">
        <v>1</v>
      </c>
      <c r="GF212" s="3">
        <v>-557146908</v>
      </c>
      <c r="GG212" s="3">
        <v>2</v>
      </c>
      <c r="GH212" s="3">
        <v>3</v>
      </c>
      <c r="GI212" s="3">
        <v>5</v>
      </c>
      <c r="GJ212" s="3">
        <v>0</v>
      </c>
      <c r="GK212" s="3">
        <v>0</v>
      </c>
      <c r="GL212" s="3">
        <f t="shared" si="223"/>
        <v>0</v>
      </c>
      <c r="GM212" s="3">
        <f t="shared" si="224"/>
        <v>11996.93</v>
      </c>
      <c r="GN212" s="3">
        <f t="shared" si="225"/>
        <v>0</v>
      </c>
      <c r="GO212" s="3">
        <f t="shared" si="226"/>
        <v>11996.93</v>
      </c>
      <c r="GP212" s="3">
        <f t="shared" si="227"/>
        <v>0</v>
      </c>
      <c r="GR212" s="3">
        <v>1</v>
      </c>
      <c r="GS212" s="3">
        <v>1</v>
      </c>
      <c r="GT212" s="3">
        <v>0</v>
      </c>
      <c r="GU212" s="3" t="s">
        <v>3</v>
      </c>
      <c r="GV212" s="3">
        <f t="shared" si="228"/>
        <v>0</v>
      </c>
      <c r="GW212" s="3">
        <v>1</v>
      </c>
      <c r="GX212" s="3">
        <f t="shared" si="229"/>
        <v>0</v>
      </c>
      <c r="HA212" s="3">
        <v>0</v>
      </c>
      <c r="HB212" s="3">
        <v>0</v>
      </c>
      <c r="HC212" s="3">
        <f t="shared" si="230"/>
        <v>0</v>
      </c>
      <c r="HE212" s="3" t="s">
        <v>220</v>
      </c>
      <c r="HF212" s="3" t="s">
        <v>34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5">
      <c r="A213" s="2">
        <v>17</v>
      </c>
      <c r="B213" s="2">
        <v>1</v>
      </c>
      <c r="C213" s="2">
        <f>ROW(SmtRes!A497)</f>
        <v>497</v>
      </c>
      <c r="D213" s="2">
        <f>ROW(EtalonRes!A586)</f>
        <v>586</v>
      </c>
      <c r="E213" s="2" t="s">
        <v>321</v>
      </c>
      <c r="F213" s="2" t="s">
        <v>322</v>
      </c>
      <c r="G213" s="2" t="s">
        <v>323</v>
      </c>
      <c r="H213" s="2" t="s">
        <v>324</v>
      </c>
      <c r="I213" s="2">
        <v>37</v>
      </c>
      <c r="J213" s="2">
        <v>0</v>
      </c>
      <c r="K213" s="2">
        <v>37</v>
      </c>
      <c r="L213" s="2"/>
      <c r="M213" s="2"/>
      <c r="N213" s="2"/>
      <c r="O213" s="2">
        <f t="shared" si="206"/>
        <v>67.41</v>
      </c>
      <c r="P213" s="2">
        <f t="shared" si="207"/>
        <v>0</v>
      </c>
      <c r="Q213" s="2">
        <f>(ROUND((ROUND((((ET213*1.2))*AV213*I213),2)*BB213),2)+ROUND((ROUND(((AE213-((EU213*1.2)))*AV213*I213),2)*BS213),2))</f>
        <v>0</v>
      </c>
      <c r="R213" s="2">
        <f>(ROUND((ROUND((((EU213*1.2))*AV213*I213),2)*BS213),2)+ROUND((ROUND(((AE213-((EU213*1.2)))*AV213*I213),2)*BS213),2))</f>
        <v>0</v>
      </c>
      <c r="S213" s="2">
        <f t="shared" si="208"/>
        <v>67.41</v>
      </c>
      <c r="T213" s="2">
        <f t="shared" si="209"/>
        <v>0</v>
      </c>
      <c r="U213" s="2">
        <f t="shared" si="210"/>
        <v>6.043283999999999</v>
      </c>
      <c r="V213" s="2">
        <f t="shared" si="211"/>
        <v>0</v>
      </c>
      <c r="W213" s="2">
        <f t="shared" si="212"/>
        <v>0</v>
      </c>
      <c r="X213" s="2">
        <f>(ROUND((((S213+ROUND((ROUND((((EU213*1.2))*AV213*I213),2)*BS213),2))*AT213)/100),2)+ROUND(((ROUND((ROUND(((AE213-((EU213*1.2)))*AV213*I213),2)*BS213),2)*AT213)/100),2))</f>
        <v>60.67</v>
      </c>
      <c r="Y213" s="2">
        <f>(ROUND((((S213+ROUND((ROUND((((EU213*1.2))*AV213*I213),2)*BS213),2))*AU213)/100),2)+ROUND(((ROUND((ROUND(((AE213-((EU213*1.2)))*AV213*I213),2)*BS213),2)*AU213)/100),2))</f>
        <v>31.01</v>
      </c>
      <c r="Z213" s="2"/>
      <c r="AA213" s="2">
        <v>55929113</v>
      </c>
      <c r="AB213" s="2">
        <f t="shared" si="213"/>
        <v>1.74</v>
      </c>
      <c r="AC213" s="2">
        <f>ROUND(((ES213*1)),6)</f>
        <v>0</v>
      </c>
      <c r="AD213" s="2">
        <f>ROUND(((((ET213*1.2))-((EU213*1.2)))+AE213),6)</f>
        <v>0</v>
      </c>
      <c r="AE213" s="2">
        <f t="shared" ref="AE213:AF216" si="235">ROUND(((EU213*1.2)),6)</f>
        <v>0</v>
      </c>
      <c r="AF213" s="2">
        <f t="shared" si="235"/>
        <v>1.74</v>
      </c>
      <c r="AG213" s="2">
        <f t="shared" si="214"/>
        <v>0</v>
      </c>
      <c r="AH213" s="2">
        <f t="shared" ref="AH213:AI216" si="236">((EW213*1.2))</f>
        <v>0.156</v>
      </c>
      <c r="AI213" s="2">
        <f t="shared" si="236"/>
        <v>0</v>
      </c>
      <c r="AJ213" s="2">
        <f t="shared" si="215"/>
        <v>0</v>
      </c>
      <c r="AK213" s="2">
        <v>1.45</v>
      </c>
      <c r="AL213" s="2">
        <v>0</v>
      </c>
      <c r="AM213" s="2">
        <v>0</v>
      </c>
      <c r="AN213" s="2">
        <v>0</v>
      </c>
      <c r="AO213" s="2">
        <v>1.45</v>
      </c>
      <c r="AP213" s="2">
        <v>0</v>
      </c>
      <c r="AQ213" s="2">
        <v>0.13</v>
      </c>
      <c r="AR213" s="2">
        <v>0</v>
      </c>
      <c r="AS213" s="2">
        <v>0</v>
      </c>
      <c r="AT213" s="2">
        <v>90</v>
      </c>
      <c r="AU213" s="2">
        <v>46</v>
      </c>
      <c r="AV213" s="2">
        <v>1.0469999999999999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0</v>
      </c>
      <c r="BI213" s="2">
        <v>2</v>
      </c>
      <c r="BJ213" s="2" t="s">
        <v>325</v>
      </c>
      <c r="BK213" s="2"/>
      <c r="BL213" s="2"/>
      <c r="BM213" s="2">
        <v>68</v>
      </c>
      <c r="BN213" s="2">
        <v>0</v>
      </c>
      <c r="BO213" s="2" t="s">
        <v>322</v>
      </c>
      <c r="BP213" s="2">
        <v>1</v>
      </c>
      <c r="BQ213" s="2">
        <v>40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90</v>
      </c>
      <c r="CA213" s="2">
        <v>46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1332</v>
      </c>
      <c r="CO213" s="2">
        <v>0</v>
      </c>
      <c r="CP213" s="2">
        <f t="shared" si="216"/>
        <v>67.41</v>
      </c>
      <c r="CQ213" s="2">
        <f t="shared" si="217"/>
        <v>0</v>
      </c>
      <c r="CR213" s="2">
        <f>(ROUND((ROUND((((ET213*1.2))*AV213*1),2)*BB213),2)+ROUND((ROUND(((AE213-((EU213*1.2)))*AV213*1),2)*BS213),2))</f>
        <v>0</v>
      </c>
      <c r="CS213" s="2">
        <f>(ROUND((ROUND((((EU213*1.2))*AV213*1),2)*BS213),2)+ROUND((ROUND(((AE213-((EU213*1.2)))*AV213*1),2)*BS213),2))</f>
        <v>0</v>
      </c>
      <c r="CT213" s="2">
        <f t="shared" si="218"/>
        <v>1.82</v>
      </c>
      <c r="CU213" s="2">
        <f t="shared" si="219"/>
        <v>0</v>
      </c>
      <c r="CV213" s="2">
        <f t="shared" si="220"/>
        <v>0.16333199999999998</v>
      </c>
      <c r="CW213" s="2">
        <f t="shared" si="221"/>
        <v>0</v>
      </c>
      <c r="CX213" s="2">
        <f t="shared" si="222"/>
        <v>0</v>
      </c>
      <c r="CY213" s="2">
        <f>(ROUND((((S213+ROUND((ROUND((((EU213*1.2))*AV213*1),2)*BS213),2))*AT213)/100),2)+ROUND(((ROUND((ROUND(((AE213-((EU213*1.2)))*AV213*1),2)*BS213),2)*AT213)/100),2))</f>
        <v>60.67</v>
      </c>
      <c r="CZ213" s="2">
        <f>(ROUND((((S213+ROUND((ROUND((((EU213*1.2))*AV213*1),2)*BS213),2))*AU213)/100),2)+ROUND(((ROUND((ROUND(((AE213-((EU213*1.2)))*AV213*1),2)*BS213),2)*AU213)/100),2))</f>
        <v>31.01</v>
      </c>
      <c r="DA213" s="2"/>
      <c r="DB213" s="2">
        <v>117</v>
      </c>
      <c r="DC213" s="2" t="s">
        <v>3</v>
      </c>
      <c r="DD213" s="2" t="s">
        <v>66</v>
      </c>
      <c r="DE213" s="2" t="s">
        <v>67</v>
      </c>
      <c r="DF213" s="2" t="s">
        <v>67</v>
      </c>
      <c r="DG213" s="2" t="s">
        <v>67</v>
      </c>
      <c r="DH213" s="2" t="s">
        <v>3</v>
      </c>
      <c r="DI213" s="2" t="s">
        <v>67</v>
      </c>
      <c r="DJ213" s="2" t="s">
        <v>67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324</v>
      </c>
      <c r="DW213" s="2" t="s">
        <v>324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55393700</v>
      </c>
      <c r="EF213" s="2">
        <v>40</v>
      </c>
      <c r="EG213" s="2" t="s">
        <v>30</v>
      </c>
      <c r="EH213" s="2">
        <v>0</v>
      </c>
      <c r="EI213" s="2" t="s">
        <v>3</v>
      </c>
      <c r="EJ213" s="2">
        <v>2</v>
      </c>
      <c r="EK213" s="2">
        <v>68</v>
      </c>
      <c r="EL213" s="2" t="s">
        <v>31</v>
      </c>
      <c r="EM213" s="2" t="s">
        <v>32</v>
      </c>
      <c r="EN213" s="2"/>
      <c r="EO213" s="2" t="s">
        <v>71</v>
      </c>
      <c r="EP213" s="2"/>
      <c r="EQ213" s="2">
        <v>0</v>
      </c>
      <c r="ER213" s="2">
        <v>1.45</v>
      </c>
      <c r="ES213" s="2">
        <v>0</v>
      </c>
      <c r="ET213" s="2">
        <v>0</v>
      </c>
      <c r="EU213" s="2">
        <v>0</v>
      </c>
      <c r="EV213" s="2">
        <v>1.45</v>
      </c>
      <c r="EW213" s="2">
        <v>0.13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90</v>
      </c>
      <c r="FY213" s="2">
        <v>46</v>
      </c>
      <c r="FZ213" s="2"/>
      <c r="GA213" s="2" t="s">
        <v>3</v>
      </c>
      <c r="GB213" s="2"/>
      <c r="GC213" s="2"/>
      <c r="GD213" s="2">
        <v>1</v>
      </c>
      <c r="GE213" s="2"/>
      <c r="GF213" s="2">
        <v>-316257342</v>
      </c>
      <c r="GG213" s="2">
        <v>2</v>
      </c>
      <c r="GH213" s="2">
        <v>1</v>
      </c>
      <c r="GI213" s="2">
        <v>2</v>
      </c>
      <c r="GJ213" s="2">
        <v>0</v>
      </c>
      <c r="GK213" s="2">
        <v>0</v>
      </c>
      <c r="GL213" s="2">
        <f t="shared" si="223"/>
        <v>0</v>
      </c>
      <c r="GM213" s="2">
        <f t="shared" si="224"/>
        <v>159.09</v>
      </c>
      <c r="GN213" s="2">
        <f t="shared" si="225"/>
        <v>0</v>
      </c>
      <c r="GO213" s="2">
        <f t="shared" si="226"/>
        <v>159.09</v>
      </c>
      <c r="GP213" s="2">
        <f t="shared" si="227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228"/>
        <v>0</v>
      </c>
      <c r="GW213" s="2">
        <v>1</v>
      </c>
      <c r="GX213" s="2">
        <f t="shared" si="229"/>
        <v>0</v>
      </c>
      <c r="GY213" s="2"/>
      <c r="GZ213" s="2"/>
      <c r="HA213" s="2">
        <v>0</v>
      </c>
      <c r="HB213" s="2">
        <v>0</v>
      </c>
      <c r="HC213" s="2">
        <f t="shared" si="230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5">
      <c r="A214" s="3">
        <v>17</v>
      </c>
      <c r="B214" s="3">
        <v>1</v>
      </c>
      <c r="C214" s="3">
        <f>ROW(SmtRes!A498)</f>
        <v>498</v>
      </c>
      <c r="D214" s="3">
        <f>ROW(EtalonRes!A588)</f>
        <v>588</v>
      </c>
      <c r="E214" s="3" t="s">
        <v>321</v>
      </c>
      <c r="F214" s="3" t="s">
        <v>322</v>
      </c>
      <c r="G214" s="3" t="s">
        <v>323</v>
      </c>
      <c r="H214" s="3" t="s">
        <v>324</v>
      </c>
      <c r="I214" s="3">
        <v>37</v>
      </c>
      <c r="J214" s="3">
        <v>0</v>
      </c>
      <c r="K214" s="3">
        <v>37</v>
      </c>
      <c r="O214" s="3">
        <f t="shared" si="206"/>
        <v>3798.55</v>
      </c>
      <c r="P214" s="3">
        <f t="shared" si="207"/>
        <v>0</v>
      </c>
      <c r="Q214" s="3">
        <f>(ROUND((ROUND((((ET214*1.2))*AV214*I214),2)*BB214),2)+ROUND((ROUND(((AE214-((EU214*1.2)))*AV214*I214),2)*BS214),2))</f>
        <v>0</v>
      </c>
      <c r="R214" s="3">
        <f>(ROUND((ROUND((((EU214*1.2))*AV214*I214),2)*BS214),2)+ROUND((ROUND(((AE214-((EU214*1.2)))*AV214*I214),2)*BS214),2))</f>
        <v>0</v>
      </c>
      <c r="S214" s="3">
        <f t="shared" si="208"/>
        <v>3798.55</v>
      </c>
      <c r="T214" s="3">
        <f t="shared" si="209"/>
        <v>0</v>
      </c>
      <c r="U214" s="3">
        <f t="shared" si="210"/>
        <v>6.043283999999999</v>
      </c>
      <c r="V214" s="3">
        <f t="shared" si="211"/>
        <v>0</v>
      </c>
      <c r="W214" s="3">
        <f t="shared" si="212"/>
        <v>0</v>
      </c>
      <c r="X214" s="3">
        <f>(ROUND((((S214+ROUND((ROUND((((EU214*1.2))*AV214*I214),2)*BS214),2))*AT214)/100),2)+ROUND(((ROUND((ROUND(((AE214-((EU214*1.2)))*AV214*I214),2)*BS214),2)*AT214)/100),2))</f>
        <v>3418.7</v>
      </c>
      <c r="Y214" s="3">
        <f>(ROUND((((S214+ROUND((ROUND((((EU214*1.2))*AV214*I214),2)*BS214),2))*AU214)/100),2)+ROUND(((ROUND((ROUND(((AE214-((EU214*1.2)))*AV214*I214),2)*BS214),2)*AU214)/100),2))</f>
        <v>1747.33</v>
      </c>
      <c r="AA214" s="3">
        <v>55929115</v>
      </c>
      <c r="AB214" s="3">
        <f t="shared" si="213"/>
        <v>1.74</v>
      </c>
      <c r="AC214" s="3">
        <f>ROUND(((ES214*1)),6)</f>
        <v>0</v>
      </c>
      <c r="AD214" s="3">
        <f>ROUND(((((ET214*1.2))-((EU214*1.2)))+AE214),6)</f>
        <v>0</v>
      </c>
      <c r="AE214" s="3">
        <f t="shared" si="235"/>
        <v>0</v>
      </c>
      <c r="AF214" s="3">
        <f t="shared" si="235"/>
        <v>1.74</v>
      </c>
      <c r="AG214" s="3">
        <f t="shared" si="214"/>
        <v>0</v>
      </c>
      <c r="AH214" s="3">
        <f t="shared" si="236"/>
        <v>0.156</v>
      </c>
      <c r="AI214" s="3">
        <f t="shared" si="236"/>
        <v>0</v>
      </c>
      <c r="AJ214" s="3">
        <f t="shared" si="215"/>
        <v>0</v>
      </c>
      <c r="AK214" s="3">
        <v>1.45</v>
      </c>
      <c r="AL214" s="3">
        <v>0</v>
      </c>
      <c r="AM214" s="3">
        <v>0</v>
      </c>
      <c r="AN214" s="3">
        <v>0</v>
      </c>
      <c r="AO214" s="3">
        <v>1.45</v>
      </c>
      <c r="AP214" s="3">
        <v>0</v>
      </c>
      <c r="AQ214" s="3">
        <v>0.13</v>
      </c>
      <c r="AR214" s="3">
        <v>0</v>
      </c>
      <c r="AS214" s="3">
        <v>0</v>
      </c>
      <c r="AT214" s="3">
        <v>90</v>
      </c>
      <c r="AU214" s="3">
        <v>46</v>
      </c>
      <c r="AV214" s="3">
        <v>1.0469999999999999</v>
      </c>
      <c r="AW214" s="3">
        <v>1</v>
      </c>
      <c r="AZ214" s="3">
        <v>1</v>
      </c>
      <c r="BA214" s="3">
        <v>56.35</v>
      </c>
      <c r="BB214" s="3">
        <v>1</v>
      </c>
      <c r="BC214" s="3">
        <v>1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0</v>
      </c>
      <c r="BI214" s="3">
        <v>2</v>
      </c>
      <c r="BJ214" s="3" t="s">
        <v>325</v>
      </c>
      <c r="BM214" s="3">
        <v>68</v>
      </c>
      <c r="BN214" s="3">
        <v>0</v>
      </c>
      <c r="BO214" s="3" t="s">
        <v>322</v>
      </c>
      <c r="BP214" s="3">
        <v>1</v>
      </c>
      <c r="BQ214" s="3">
        <v>40</v>
      </c>
      <c r="BR214" s="3">
        <v>0</v>
      </c>
      <c r="BS214" s="3">
        <v>56.35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90</v>
      </c>
      <c r="CA214" s="3">
        <v>46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1332</v>
      </c>
      <c r="CO214" s="3">
        <v>0</v>
      </c>
      <c r="CP214" s="3">
        <f t="shared" si="216"/>
        <v>3798.55</v>
      </c>
      <c r="CQ214" s="3">
        <f t="shared" si="217"/>
        <v>0</v>
      </c>
      <c r="CR214" s="3">
        <f>(ROUND((ROUND((((ET214*1.2))*AV214*1),2)*BB214),2)+ROUND((ROUND(((AE214-((EU214*1.2)))*AV214*1),2)*BS214),2))</f>
        <v>0</v>
      </c>
      <c r="CS214" s="3">
        <f>(ROUND((ROUND((((EU214*1.2))*AV214*1),2)*BS214),2)+ROUND((ROUND(((AE214-((EU214*1.2)))*AV214*1),2)*BS214),2))</f>
        <v>0</v>
      </c>
      <c r="CT214" s="3">
        <f t="shared" si="218"/>
        <v>102.56</v>
      </c>
      <c r="CU214" s="3">
        <f t="shared" si="219"/>
        <v>0</v>
      </c>
      <c r="CV214" s="3">
        <f t="shared" si="220"/>
        <v>0.16333199999999998</v>
      </c>
      <c r="CW214" s="3">
        <f t="shared" si="221"/>
        <v>0</v>
      </c>
      <c r="CX214" s="3">
        <f t="shared" si="222"/>
        <v>0</v>
      </c>
      <c r="CY214" s="3">
        <f>(ROUND((((S214+ROUND((ROUND((((EU214*1.2))*AV214*1),2)*BS214),2))*AT214)/100),2)+ROUND(((ROUND((ROUND(((AE214-((EU214*1.2)))*AV214*1),2)*BS214),2)*AT214)/100),2))</f>
        <v>3418.7</v>
      </c>
      <c r="CZ214" s="3">
        <f>(ROUND((((S214+ROUND((ROUND((((EU214*1.2))*AV214*1),2)*BS214),2))*AU214)/100),2)+ROUND(((ROUND((ROUND(((AE214-((EU214*1.2)))*AV214*1),2)*BS214),2)*AU214)/100),2))</f>
        <v>1747.33</v>
      </c>
      <c r="DB214" s="3">
        <v>118</v>
      </c>
      <c r="DC214" s="3" t="s">
        <v>3</v>
      </c>
      <c r="DD214" s="3" t="s">
        <v>66</v>
      </c>
      <c r="DE214" s="3" t="s">
        <v>67</v>
      </c>
      <c r="DF214" s="3" t="s">
        <v>67</v>
      </c>
      <c r="DG214" s="3" t="s">
        <v>67</v>
      </c>
      <c r="DH214" s="3" t="s">
        <v>3</v>
      </c>
      <c r="DI214" s="3" t="s">
        <v>67</v>
      </c>
      <c r="DJ214" s="3" t="s">
        <v>67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1013</v>
      </c>
      <c r="DV214" s="3" t="s">
        <v>324</v>
      </c>
      <c r="DW214" s="3" t="s">
        <v>324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55393700</v>
      </c>
      <c r="EF214" s="3">
        <v>40</v>
      </c>
      <c r="EG214" s="3" t="s">
        <v>30</v>
      </c>
      <c r="EH214" s="3">
        <v>0</v>
      </c>
      <c r="EI214" s="3" t="s">
        <v>3</v>
      </c>
      <c r="EJ214" s="3">
        <v>2</v>
      </c>
      <c r="EK214" s="3">
        <v>68</v>
      </c>
      <c r="EL214" s="3" t="s">
        <v>31</v>
      </c>
      <c r="EM214" s="3" t="s">
        <v>32</v>
      </c>
      <c r="EO214" s="3" t="s">
        <v>71</v>
      </c>
      <c r="EQ214" s="3">
        <v>0</v>
      </c>
      <c r="ER214" s="3">
        <v>1.45</v>
      </c>
      <c r="ES214" s="3">
        <v>0</v>
      </c>
      <c r="ET214" s="3">
        <v>0</v>
      </c>
      <c r="EU214" s="3">
        <v>0</v>
      </c>
      <c r="EV214" s="3">
        <v>1.45</v>
      </c>
      <c r="EW214" s="3">
        <v>0.13</v>
      </c>
      <c r="EX214" s="3">
        <v>0</v>
      </c>
      <c r="EY214" s="3">
        <v>0</v>
      </c>
      <c r="FQ214" s="3">
        <v>0</v>
      </c>
      <c r="FR214" s="3">
        <v>0</v>
      </c>
      <c r="FS214" s="3">
        <v>0</v>
      </c>
      <c r="FX214" s="3">
        <v>90</v>
      </c>
      <c r="FY214" s="3">
        <v>46</v>
      </c>
      <c r="GA214" s="3" t="s">
        <v>3</v>
      </c>
      <c r="GD214" s="3">
        <v>1</v>
      </c>
      <c r="GF214" s="3">
        <v>-316257342</v>
      </c>
      <c r="GG214" s="3">
        <v>2</v>
      </c>
      <c r="GH214" s="3">
        <v>1</v>
      </c>
      <c r="GI214" s="3">
        <v>2</v>
      </c>
      <c r="GJ214" s="3">
        <v>0</v>
      </c>
      <c r="GK214" s="3">
        <v>0</v>
      </c>
      <c r="GL214" s="3">
        <f t="shared" si="223"/>
        <v>0</v>
      </c>
      <c r="GM214" s="3">
        <f t="shared" si="224"/>
        <v>8964.58</v>
      </c>
      <c r="GN214" s="3">
        <f t="shared" si="225"/>
        <v>0</v>
      </c>
      <c r="GO214" s="3">
        <f t="shared" si="226"/>
        <v>8964.58</v>
      </c>
      <c r="GP214" s="3">
        <f t="shared" si="227"/>
        <v>0</v>
      </c>
      <c r="GR214" s="3">
        <v>0</v>
      </c>
      <c r="GS214" s="3">
        <v>3</v>
      </c>
      <c r="GT214" s="3">
        <v>0</v>
      </c>
      <c r="GU214" s="3" t="s">
        <v>3</v>
      </c>
      <c r="GV214" s="3">
        <f t="shared" si="228"/>
        <v>0</v>
      </c>
      <c r="GW214" s="3">
        <v>1</v>
      </c>
      <c r="GX214" s="3">
        <f t="shared" si="229"/>
        <v>0</v>
      </c>
      <c r="HA214" s="3">
        <v>0</v>
      </c>
      <c r="HB214" s="3">
        <v>0</v>
      </c>
      <c r="HC214" s="3">
        <f t="shared" si="230"/>
        <v>0</v>
      </c>
      <c r="HE214" s="3" t="s">
        <v>3</v>
      </c>
      <c r="HF214" s="3" t="s">
        <v>3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5">
      <c r="A215" s="2">
        <v>17</v>
      </c>
      <c r="B215" s="2">
        <v>1</v>
      </c>
      <c r="C215" s="2">
        <f>ROW(SmtRes!A501)</f>
        <v>501</v>
      </c>
      <c r="D215" s="2">
        <f>ROW(EtalonRes!A592)</f>
        <v>592</v>
      </c>
      <c r="E215" s="2" t="s">
        <v>3</v>
      </c>
      <c r="F215" s="2" t="s">
        <v>326</v>
      </c>
      <c r="G215" s="2" t="s">
        <v>327</v>
      </c>
      <c r="H215" s="2" t="s">
        <v>64</v>
      </c>
      <c r="I215" s="2">
        <f>ROUND(37/100,9)</f>
        <v>0.37</v>
      </c>
      <c r="J215" s="2">
        <v>0</v>
      </c>
      <c r="K215" s="2">
        <f>ROUND(37/100,9)</f>
        <v>0.37</v>
      </c>
      <c r="L215" s="2"/>
      <c r="M215" s="2"/>
      <c r="N215" s="2"/>
      <c r="O215" s="2">
        <f t="shared" si="206"/>
        <v>33.840000000000003</v>
      </c>
      <c r="P215" s="2">
        <f t="shared" si="207"/>
        <v>0.68</v>
      </c>
      <c r="Q215" s="2">
        <f>(ROUND((ROUND((((ET215*1.2))*AV215*I215),2)*BB215),2)+ROUND((ROUND(((AE215-((EU215*1.2)))*AV215*I215),2)*BS215),2))</f>
        <v>0</v>
      </c>
      <c r="R215" s="2">
        <f>(ROUND((ROUND((((EU215*1.2))*AV215*I215),2)*BS215),2)+ROUND((ROUND(((AE215-((EU215*1.2)))*AV215*I215),2)*BS215),2))</f>
        <v>0</v>
      </c>
      <c r="S215" s="2">
        <f t="shared" si="208"/>
        <v>33.159999999999997</v>
      </c>
      <c r="T215" s="2">
        <f t="shared" si="209"/>
        <v>0</v>
      </c>
      <c r="U215" s="2">
        <f t="shared" si="210"/>
        <v>2.7892079999999995</v>
      </c>
      <c r="V215" s="2">
        <f t="shared" si="211"/>
        <v>0</v>
      </c>
      <c r="W215" s="2">
        <f t="shared" si="212"/>
        <v>0</v>
      </c>
      <c r="X215" s="2">
        <f>(ROUND((((S215+ROUND((ROUND((((EU215*1.2))*AV215*I215),2)*BS215),2))*AT215)/100),2)+ROUND(((ROUND((ROUND(((AE215-((EU215*1.2)))*AV215*I215),2)*BS215),2)*AT215)/100),2))</f>
        <v>29.84</v>
      </c>
      <c r="Y215" s="2">
        <f>(ROUND((((S215+ROUND((ROUND((((EU215*1.2))*AV215*I215),2)*BS215),2))*AU215)/100),2)+ROUND(((ROUND((ROUND(((AE215-((EU215*1.2)))*AV215*I215),2)*BS215),2)*AU215)/100),2))</f>
        <v>15.25</v>
      </c>
      <c r="Z215" s="2"/>
      <c r="AA215" s="2">
        <v>-1</v>
      </c>
      <c r="AB215" s="2">
        <f t="shared" si="213"/>
        <v>87.438000000000002</v>
      </c>
      <c r="AC215" s="2">
        <f>ROUND(((ES215*1)),6)</f>
        <v>1.83</v>
      </c>
      <c r="AD215" s="2">
        <f>ROUND(((((ET215*1.2))-((EU215*1.2)))+AE215),6)</f>
        <v>0</v>
      </c>
      <c r="AE215" s="2">
        <f t="shared" si="235"/>
        <v>0</v>
      </c>
      <c r="AF215" s="2">
        <f t="shared" si="235"/>
        <v>85.608000000000004</v>
      </c>
      <c r="AG215" s="2">
        <f t="shared" si="214"/>
        <v>0</v>
      </c>
      <c r="AH215" s="2">
        <f t="shared" si="236"/>
        <v>7.1999999999999993</v>
      </c>
      <c r="AI215" s="2">
        <f t="shared" si="236"/>
        <v>0</v>
      </c>
      <c r="AJ215" s="2">
        <f t="shared" si="215"/>
        <v>0</v>
      </c>
      <c r="AK215" s="2">
        <v>73.17</v>
      </c>
      <c r="AL215" s="2">
        <v>1.83</v>
      </c>
      <c r="AM215" s="2">
        <v>0</v>
      </c>
      <c r="AN215" s="2">
        <v>0</v>
      </c>
      <c r="AO215" s="2">
        <v>71.34</v>
      </c>
      <c r="AP215" s="2">
        <v>0</v>
      </c>
      <c r="AQ215" s="2">
        <v>6</v>
      </c>
      <c r="AR215" s="2">
        <v>0</v>
      </c>
      <c r="AS215" s="2">
        <v>0</v>
      </c>
      <c r="AT215" s="2">
        <v>90</v>
      </c>
      <c r="AU215" s="2">
        <v>46</v>
      </c>
      <c r="AV215" s="2">
        <v>1.0469999999999999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0</v>
      </c>
      <c r="BI215" s="2">
        <v>2</v>
      </c>
      <c r="BJ215" s="2" t="s">
        <v>328</v>
      </c>
      <c r="BK215" s="2"/>
      <c r="BL215" s="2"/>
      <c r="BM215" s="2">
        <v>68</v>
      </c>
      <c r="BN215" s="2">
        <v>0</v>
      </c>
      <c r="BO215" s="2" t="s">
        <v>326</v>
      </c>
      <c r="BP215" s="2">
        <v>1</v>
      </c>
      <c r="BQ215" s="2">
        <v>40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90</v>
      </c>
      <c r="CA215" s="2">
        <v>46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1332</v>
      </c>
      <c r="CO215" s="2">
        <v>0</v>
      </c>
      <c r="CP215" s="2">
        <f t="shared" si="216"/>
        <v>33.839999999999996</v>
      </c>
      <c r="CQ215" s="2">
        <f t="shared" si="217"/>
        <v>1.83</v>
      </c>
      <c r="CR215" s="2">
        <f>(ROUND((ROUND((((ET215*1.2))*AV215*1),2)*BB215),2)+ROUND((ROUND(((AE215-((EU215*1.2)))*AV215*1),2)*BS215),2))</f>
        <v>0</v>
      </c>
      <c r="CS215" s="2">
        <f>(ROUND((ROUND((((EU215*1.2))*AV215*1),2)*BS215),2)+ROUND((ROUND(((AE215-((EU215*1.2)))*AV215*1),2)*BS215),2))</f>
        <v>0</v>
      </c>
      <c r="CT215" s="2">
        <f t="shared" si="218"/>
        <v>89.63</v>
      </c>
      <c r="CU215" s="2">
        <f t="shared" si="219"/>
        <v>0</v>
      </c>
      <c r="CV215" s="2">
        <f t="shared" si="220"/>
        <v>7.5383999999999984</v>
      </c>
      <c r="CW215" s="2">
        <f t="shared" si="221"/>
        <v>0</v>
      </c>
      <c r="CX215" s="2">
        <f t="shared" si="222"/>
        <v>0</v>
      </c>
      <c r="CY215" s="2">
        <f>(ROUND((((S215+ROUND((ROUND((((EU215*1.2))*AV215*1),2)*BS215),2))*AT215)/100),2)+ROUND(((ROUND((ROUND(((AE215-((EU215*1.2)))*AV215*1),2)*BS215),2)*AT215)/100),2))</f>
        <v>29.84</v>
      </c>
      <c r="CZ215" s="2">
        <f>(ROUND((((S215+ROUND((ROUND((((EU215*1.2))*AV215*1),2)*BS215),2))*AU215)/100),2)+ROUND(((ROUND((ROUND(((AE215-((EU215*1.2)))*AV215*1),2)*BS215),2)*AU215)/100),2))</f>
        <v>15.25</v>
      </c>
      <c r="DA215" s="2"/>
      <c r="DB215" s="2">
        <v>119</v>
      </c>
      <c r="DC215" s="2" t="s">
        <v>3</v>
      </c>
      <c r="DD215" s="2" t="s">
        <v>66</v>
      </c>
      <c r="DE215" s="2" t="s">
        <v>67</v>
      </c>
      <c r="DF215" s="2" t="s">
        <v>67</v>
      </c>
      <c r="DG215" s="2" t="s">
        <v>67</v>
      </c>
      <c r="DH215" s="2" t="s">
        <v>3</v>
      </c>
      <c r="DI215" s="2" t="s">
        <v>67</v>
      </c>
      <c r="DJ215" s="2" t="s">
        <v>67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1010</v>
      </c>
      <c r="DV215" s="2" t="s">
        <v>64</v>
      </c>
      <c r="DW215" s="2" t="s">
        <v>64</v>
      </c>
      <c r="DX215" s="2">
        <v>100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55393700</v>
      </c>
      <c r="EF215" s="2">
        <v>40</v>
      </c>
      <c r="EG215" s="2" t="s">
        <v>30</v>
      </c>
      <c r="EH215" s="2">
        <v>0</v>
      </c>
      <c r="EI215" s="2" t="s">
        <v>3</v>
      </c>
      <c r="EJ215" s="2">
        <v>2</v>
      </c>
      <c r="EK215" s="2">
        <v>68</v>
      </c>
      <c r="EL215" s="2" t="s">
        <v>31</v>
      </c>
      <c r="EM215" s="2" t="s">
        <v>32</v>
      </c>
      <c r="EN215" s="2"/>
      <c r="EO215" s="2" t="s">
        <v>71</v>
      </c>
      <c r="EP215" s="2"/>
      <c r="EQ215" s="2">
        <v>1024</v>
      </c>
      <c r="ER215" s="2">
        <v>73.17</v>
      </c>
      <c r="ES215" s="2">
        <v>1.83</v>
      </c>
      <c r="ET215" s="2">
        <v>0</v>
      </c>
      <c r="EU215" s="2">
        <v>0</v>
      </c>
      <c r="EV215" s="2">
        <v>71.34</v>
      </c>
      <c r="EW215" s="2">
        <v>6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90</v>
      </c>
      <c r="FY215" s="2">
        <v>46</v>
      </c>
      <c r="FZ215" s="2"/>
      <c r="GA215" s="2" t="s">
        <v>3</v>
      </c>
      <c r="GB215" s="2"/>
      <c r="GC215" s="2"/>
      <c r="GD215" s="2">
        <v>1</v>
      </c>
      <c r="GE215" s="2"/>
      <c r="GF215" s="2">
        <v>-1564333983</v>
      </c>
      <c r="GG215" s="2">
        <v>2</v>
      </c>
      <c r="GH215" s="2">
        <v>1</v>
      </c>
      <c r="GI215" s="2">
        <v>2</v>
      </c>
      <c r="GJ215" s="2">
        <v>0</v>
      </c>
      <c r="GK215" s="2">
        <v>0</v>
      </c>
      <c r="GL215" s="2">
        <f t="shared" si="223"/>
        <v>0</v>
      </c>
      <c r="GM215" s="2">
        <f t="shared" si="224"/>
        <v>78.930000000000007</v>
      </c>
      <c r="GN215" s="2">
        <f t="shared" si="225"/>
        <v>0</v>
      </c>
      <c r="GO215" s="2">
        <f t="shared" si="226"/>
        <v>78.930000000000007</v>
      </c>
      <c r="GP215" s="2">
        <f t="shared" si="227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228"/>
        <v>0</v>
      </c>
      <c r="GW215" s="2">
        <v>1</v>
      </c>
      <c r="GX215" s="2">
        <f t="shared" si="229"/>
        <v>0</v>
      </c>
      <c r="GY215" s="2"/>
      <c r="GZ215" s="2"/>
      <c r="HA215" s="2">
        <v>0</v>
      </c>
      <c r="HB215" s="2">
        <v>0</v>
      </c>
      <c r="HC215" s="2">
        <f t="shared" si="230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5">
      <c r="A216" s="3">
        <v>17</v>
      </c>
      <c r="B216" s="3">
        <v>1</v>
      </c>
      <c r="C216" s="3">
        <f>ROW(SmtRes!A504)</f>
        <v>504</v>
      </c>
      <c r="D216" s="3">
        <f>ROW(EtalonRes!A596)</f>
        <v>596</v>
      </c>
      <c r="E216" s="3" t="s">
        <v>3</v>
      </c>
      <c r="F216" s="3" t="s">
        <v>326</v>
      </c>
      <c r="G216" s="3" t="s">
        <v>327</v>
      </c>
      <c r="H216" s="3" t="s">
        <v>64</v>
      </c>
      <c r="I216" s="3">
        <f>ROUND(37/100,9)</f>
        <v>0.37</v>
      </c>
      <c r="J216" s="3">
        <v>0</v>
      </c>
      <c r="K216" s="3">
        <f>ROUND(37/100,9)</f>
        <v>0.37</v>
      </c>
      <c r="O216" s="3">
        <f t="shared" si="206"/>
        <v>1873.13</v>
      </c>
      <c r="P216" s="3">
        <f t="shared" si="207"/>
        <v>4.5599999999999996</v>
      </c>
      <c r="Q216" s="3">
        <f>(ROUND((ROUND((((ET216*1.2))*AV216*I216),2)*BB216),2)+ROUND((ROUND(((AE216-((EU216*1.2)))*AV216*I216),2)*BS216),2))</f>
        <v>0</v>
      </c>
      <c r="R216" s="3">
        <f>(ROUND((ROUND((((EU216*1.2))*AV216*I216),2)*BS216),2)+ROUND((ROUND(((AE216-((EU216*1.2)))*AV216*I216),2)*BS216),2))</f>
        <v>0</v>
      </c>
      <c r="S216" s="3">
        <f t="shared" si="208"/>
        <v>1868.57</v>
      </c>
      <c r="T216" s="3">
        <f t="shared" si="209"/>
        <v>0</v>
      </c>
      <c r="U216" s="3">
        <f t="shared" si="210"/>
        <v>2.7892079999999995</v>
      </c>
      <c r="V216" s="3">
        <f t="shared" si="211"/>
        <v>0</v>
      </c>
      <c r="W216" s="3">
        <f t="shared" si="212"/>
        <v>0</v>
      </c>
      <c r="X216" s="3">
        <f>(ROUND((((S216+ROUND((ROUND((((EU216*1.2))*AV216*I216),2)*BS216),2))*AT216)/100),2)+ROUND(((ROUND((ROUND(((AE216-((EU216*1.2)))*AV216*I216),2)*BS216),2)*AT216)/100),2))</f>
        <v>1681.71</v>
      </c>
      <c r="Y216" s="3">
        <f>(ROUND((((S216+ROUND((ROUND((((EU216*1.2))*AV216*I216),2)*BS216),2))*AU216)/100),2)+ROUND(((ROUND((ROUND(((AE216-((EU216*1.2)))*AV216*I216),2)*BS216),2)*AU216)/100),2))</f>
        <v>859.54</v>
      </c>
      <c r="AA216" s="3">
        <v>-1</v>
      </c>
      <c r="AB216" s="3">
        <f t="shared" si="213"/>
        <v>87.438000000000002</v>
      </c>
      <c r="AC216" s="3">
        <f>ROUND(((ES216*1)),6)</f>
        <v>1.83</v>
      </c>
      <c r="AD216" s="3">
        <f>ROUND(((((ET216*1.2))-((EU216*1.2)))+AE216),6)</f>
        <v>0</v>
      </c>
      <c r="AE216" s="3">
        <f t="shared" si="235"/>
        <v>0</v>
      </c>
      <c r="AF216" s="3">
        <f t="shared" si="235"/>
        <v>85.608000000000004</v>
      </c>
      <c r="AG216" s="3">
        <f t="shared" si="214"/>
        <v>0</v>
      </c>
      <c r="AH216" s="3">
        <f t="shared" si="236"/>
        <v>7.1999999999999993</v>
      </c>
      <c r="AI216" s="3">
        <f t="shared" si="236"/>
        <v>0</v>
      </c>
      <c r="AJ216" s="3">
        <f t="shared" si="215"/>
        <v>0</v>
      </c>
      <c r="AK216" s="3">
        <v>73.17</v>
      </c>
      <c r="AL216" s="3">
        <v>1.83</v>
      </c>
      <c r="AM216" s="3">
        <v>0</v>
      </c>
      <c r="AN216" s="3">
        <v>0</v>
      </c>
      <c r="AO216" s="3">
        <v>71.34</v>
      </c>
      <c r="AP216" s="3">
        <v>0</v>
      </c>
      <c r="AQ216" s="3">
        <v>6</v>
      </c>
      <c r="AR216" s="3">
        <v>0</v>
      </c>
      <c r="AS216" s="3">
        <v>0</v>
      </c>
      <c r="AT216" s="3">
        <v>90</v>
      </c>
      <c r="AU216" s="3">
        <v>46</v>
      </c>
      <c r="AV216" s="3">
        <v>1.0469999999999999</v>
      </c>
      <c r="AW216" s="3">
        <v>1</v>
      </c>
      <c r="AZ216" s="3">
        <v>1</v>
      </c>
      <c r="BA216" s="3">
        <v>56.35</v>
      </c>
      <c r="BB216" s="3">
        <v>1</v>
      </c>
      <c r="BC216" s="3">
        <v>6.7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0</v>
      </c>
      <c r="BI216" s="3">
        <v>2</v>
      </c>
      <c r="BJ216" s="3" t="s">
        <v>328</v>
      </c>
      <c r="BM216" s="3">
        <v>68</v>
      </c>
      <c r="BN216" s="3">
        <v>0</v>
      </c>
      <c r="BO216" s="3" t="s">
        <v>326</v>
      </c>
      <c r="BP216" s="3">
        <v>1</v>
      </c>
      <c r="BQ216" s="3">
        <v>40</v>
      </c>
      <c r="BR216" s="3">
        <v>0</v>
      </c>
      <c r="BS216" s="3">
        <v>56.35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90</v>
      </c>
      <c r="CA216" s="3">
        <v>46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1332</v>
      </c>
      <c r="CO216" s="3">
        <v>0</v>
      </c>
      <c r="CP216" s="3">
        <f t="shared" si="216"/>
        <v>1873.1299999999999</v>
      </c>
      <c r="CQ216" s="3">
        <f t="shared" si="217"/>
        <v>12.26</v>
      </c>
      <c r="CR216" s="3">
        <f>(ROUND((ROUND((((ET216*1.2))*AV216*1),2)*BB216),2)+ROUND((ROUND(((AE216-((EU216*1.2)))*AV216*1),2)*BS216),2))</f>
        <v>0</v>
      </c>
      <c r="CS216" s="3">
        <f>(ROUND((ROUND((((EU216*1.2))*AV216*1),2)*BS216),2)+ROUND((ROUND(((AE216-((EU216*1.2)))*AV216*1),2)*BS216),2))</f>
        <v>0</v>
      </c>
      <c r="CT216" s="3">
        <f t="shared" si="218"/>
        <v>5050.6499999999996</v>
      </c>
      <c r="CU216" s="3">
        <f t="shared" si="219"/>
        <v>0</v>
      </c>
      <c r="CV216" s="3">
        <f t="shared" si="220"/>
        <v>7.5383999999999984</v>
      </c>
      <c r="CW216" s="3">
        <f t="shared" si="221"/>
        <v>0</v>
      </c>
      <c r="CX216" s="3">
        <f t="shared" si="222"/>
        <v>0</v>
      </c>
      <c r="CY216" s="3">
        <f>(ROUND((((S216+ROUND((ROUND((((EU216*1.2))*AV216*1),2)*BS216),2))*AT216)/100),2)+ROUND(((ROUND((ROUND(((AE216-((EU216*1.2)))*AV216*1),2)*BS216),2)*AT216)/100),2))</f>
        <v>1681.71</v>
      </c>
      <c r="CZ216" s="3">
        <f>(ROUND((((S216+ROUND((ROUND((((EU216*1.2))*AV216*1),2)*BS216),2))*AU216)/100),2)+ROUND(((ROUND((ROUND(((AE216-((EU216*1.2)))*AV216*1),2)*BS216),2)*AU216)/100),2))</f>
        <v>859.54</v>
      </c>
      <c r="DB216" s="3">
        <v>120</v>
      </c>
      <c r="DC216" s="3" t="s">
        <v>3</v>
      </c>
      <c r="DD216" s="3" t="s">
        <v>66</v>
      </c>
      <c r="DE216" s="3" t="s">
        <v>67</v>
      </c>
      <c r="DF216" s="3" t="s">
        <v>67</v>
      </c>
      <c r="DG216" s="3" t="s">
        <v>67</v>
      </c>
      <c r="DH216" s="3" t="s">
        <v>3</v>
      </c>
      <c r="DI216" s="3" t="s">
        <v>67</v>
      </c>
      <c r="DJ216" s="3" t="s">
        <v>67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1010</v>
      </c>
      <c r="DV216" s="3" t="s">
        <v>64</v>
      </c>
      <c r="DW216" s="3" t="s">
        <v>64</v>
      </c>
      <c r="DX216" s="3">
        <v>100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55393700</v>
      </c>
      <c r="EF216" s="3">
        <v>40</v>
      </c>
      <c r="EG216" s="3" t="s">
        <v>30</v>
      </c>
      <c r="EH216" s="3">
        <v>0</v>
      </c>
      <c r="EI216" s="3" t="s">
        <v>3</v>
      </c>
      <c r="EJ216" s="3">
        <v>2</v>
      </c>
      <c r="EK216" s="3">
        <v>68</v>
      </c>
      <c r="EL216" s="3" t="s">
        <v>31</v>
      </c>
      <c r="EM216" s="3" t="s">
        <v>32</v>
      </c>
      <c r="EO216" s="3" t="s">
        <v>71</v>
      </c>
      <c r="EQ216" s="3">
        <v>1024</v>
      </c>
      <c r="ER216" s="3">
        <v>73.17</v>
      </c>
      <c r="ES216" s="3">
        <v>1.83</v>
      </c>
      <c r="ET216" s="3">
        <v>0</v>
      </c>
      <c r="EU216" s="3">
        <v>0</v>
      </c>
      <c r="EV216" s="3">
        <v>71.34</v>
      </c>
      <c r="EW216" s="3">
        <v>6</v>
      </c>
      <c r="EX216" s="3">
        <v>0</v>
      </c>
      <c r="EY216" s="3">
        <v>0</v>
      </c>
      <c r="FQ216" s="3">
        <v>0</v>
      </c>
      <c r="FR216" s="3">
        <v>0</v>
      </c>
      <c r="FS216" s="3">
        <v>0</v>
      </c>
      <c r="FX216" s="3">
        <v>90</v>
      </c>
      <c r="FY216" s="3">
        <v>46</v>
      </c>
      <c r="GA216" s="3" t="s">
        <v>3</v>
      </c>
      <c r="GD216" s="3">
        <v>1</v>
      </c>
      <c r="GF216" s="3">
        <v>-1564333983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223"/>
        <v>0</v>
      </c>
      <c r="GM216" s="3">
        <f t="shared" si="224"/>
        <v>4414.38</v>
      </c>
      <c r="GN216" s="3">
        <f t="shared" si="225"/>
        <v>0</v>
      </c>
      <c r="GO216" s="3">
        <f t="shared" si="226"/>
        <v>4414.38</v>
      </c>
      <c r="GP216" s="3">
        <f t="shared" si="227"/>
        <v>0</v>
      </c>
      <c r="GR216" s="3">
        <v>0</v>
      </c>
      <c r="GS216" s="3">
        <v>3</v>
      </c>
      <c r="GT216" s="3">
        <v>0</v>
      </c>
      <c r="GU216" s="3" t="s">
        <v>3</v>
      </c>
      <c r="GV216" s="3">
        <f t="shared" si="228"/>
        <v>0</v>
      </c>
      <c r="GW216" s="3">
        <v>1</v>
      </c>
      <c r="GX216" s="3">
        <f t="shared" si="229"/>
        <v>0</v>
      </c>
      <c r="HA216" s="3">
        <v>0</v>
      </c>
      <c r="HB216" s="3">
        <v>0</v>
      </c>
      <c r="HC216" s="3">
        <f t="shared" si="230"/>
        <v>0</v>
      </c>
      <c r="HE216" s="3" t="s">
        <v>3</v>
      </c>
      <c r="HF216" s="3" t="s">
        <v>3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7" spans="1:255" x14ac:dyDescent="0.25">
      <c r="A217" s="2">
        <v>17</v>
      </c>
      <c r="B217" s="2">
        <v>1</v>
      </c>
      <c r="C217" s="2"/>
      <c r="D217" s="2"/>
      <c r="E217" s="2" t="s">
        <v>329</v>
      </c>
      <c r="F217" s="2" t="s">
        <v>330</v>
      </c>
      <c r="G217" s="2" t="s">
        <v>331</v>
      </c>
      <c r="H217" s="2" t="s">
        <v>171</v>
      </c>
      <c r="I217" s="2">
        <v>37</v>
      </c>
      <c r="J217" s="2">
        <v>0</v>
      </c>
      <c r="K217" s="2">
        <v>37</v>
      </c>
      <c r="L217" s="2"/>
      <c r="M217" s="2"/>
      <c r="N217" s="2"/>
      <c r="O217" s="2">
        <f t="shared" si="206"/>
        <v>3282.27</v>
      </c>
      <c r="P217" s="2">
        <f t="shared" si="207"/>
        <v>3282.27</v>
      </c>
      <c r="Q217" s="2">
        <f>(ROUND((ROUND(((ET217)*AV217*I217),2)*BB217),2)+ROUND((ROUND(((AE217-(EU217))*AV217*I217),2)*BS217),2))</f>
        <v>0</v>
      </c>
      <c r="R217" s="2">
        <f>(ROUND((ROUND(((EU217)*AV217*I217),2)*BS217),2)+ROUND((ROUND(((AE217-(EU217))*AV217*I217),2)*BS217),2))</f>
        <v>0</v>
      </c>
      <c r="S217" s="2">
        <f t="shared" si="208"/>
        <v>0</v>
      </c>
      <c r="T217" s="2">
        <f t="shared" si="209"/>
        <v>0</v>
      </c>
      <c r="U217" s="2">
        <f t="shared" si="210"/>
        <v>0</v>
      </c>
      <c r="V217" s="2">
        <f t="shared" si="211"/>
        <v>0</v>
      </c>
      <c r="W217" s="2">
        <f t="shared" si="212"/>
        <v>0</v>
      </c>
      <c r="X217" s="2">
        <f>(ROUND((((S217+ROUND((ROUND(((EU217)*AV217*I217),2)*BS217),2))*AT217)/100),2)+ROUND(((ROUND((ROUND(((AE217-(EU217))*AV217*I217),2)*BS217),2)*AT217)/100),2))</f>
        <v>0</v>
      </c>
      <c r="Y217" s="2">
        <f>(ROUND((((S217+ROUND((ROUND(((EU217)*AV217*I217),2)*BS217),2))*AU217)/100),2)+ROUND(((ROUND((ROUND(((AE217-(EU217))*AV217*I217),2)*BS217),2)*AU217)/100),2))</f>
        <v>0</v>
      </c>
      <c r="Z217" s="2"/>
      <c r="AA217" s="2">
        <v>55929113</v>
      </c>
      <c r="AB217" s="2">
        <f t="shared" si="213"/>
        <v>88.71</v>
      </c>
      <c r="AC217" s="2">
        <f>ROUND((ES217),6)</f>
        <v>88.71</v>
      </c>
      <c r="AD217" s="2">
        <f>ROUND((((ET217)-(EU217))+AE217),6)</f>
        <v>0</v>
      </c>
      <c r="AE217" s="2">
        <f>ROUND((EU217),6)</f>
        <v>0</v>
      </c>
      <c r="AF217" s="2">
        <f>ROUND((EV217),6)</f>
        <v>0</v>
      </c>
      <c r="AG217" s="2">
        <f t="shared" si="214"/>
        <v>0</v>
      </c>
      <c r="AH217" s="2">
        <f>(EW217)</f>
        <v>0</v>
      </c>
      <c r="AI217" s="2">
        <f>(EX217)</f>
        <v>0</v>
      </c>
      <c r="AJ217" s="2">
        <f t="shared" si="215"/>
        <v>0</v>
      </c>
      <c r="AK217" s="2">
        <v>88.71</v>
      </c>
      <c r="AL217" s="2">
        <v>88.71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3</v>
      </c>
      <c r="BI217" s="2">
        <v>2</v>
      </c>
      <c r="BJ217" s="2" t="s">
        <v>330</v>
      </c>
      <c r="BK217" s="2"/>
      <c r="BL217" s="2"/>
      <c r="BM217" s="2">
        <v>400005</v>
      </c>
      <c r="BN217" s="2">
        <v>0</v>
      </c>
      <c r="BO217" s="2" t="s">
        <v>3</v>
      </c>
      <c r="BP217" s="2">
        <v>0</v>
      </c>
      <c r="BQ217" s="2">
        <v>213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0</v>
      </c>
      <c r="CA217" s="2">
        <v>0</v>
      </c>
      <c r="CB217" s="2" t="s">
        <v>3</v>
      </c>
      <c r="CC217" s="2"/>
      <c r="CD217" s="2"/>
      <c r="CE217" s="2">
        <v>1566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3</v>
      </c>
      <c r="CO217" s="2">
        <v>0</v>
      </c>
      <c r="CP217" s="2">
        <f t="shared" si="216"/>
        <v>3282.27</v>
      </c>
      <c r="CQ217" s="2">
        <f t="shared" si="217"/>
        <v>88.71</v>
      </c>
      <c r="CR217" s="2">
        <f>(ROUND((ROUND(((ET217)*AV217*1),2)*BB217),2)+ROUND((ROUND(((AE217-(EU217))*AV217*1),2)*BS217),2))</f>
        <v>0</v>
      </c>
      <c r="CS217" s="2">
        <f>(ROUND((ROUND(((EU217)*AV217*1),2)*BS217),2)+ROUND((ROUND(((AE217-(EU217))*AV217*1),2)*BS217),2))</f>
        <v>0</v>
      </c>
      <c r="CT217" s="2">
        <f t="shared" si="218"/>
        <v>0</v>
      </c>
      <c r="CU217" s="2">
        <f t="shared" si="219"/>
        <v>0</v>
      </c>
      <c r="CV217" s="2">
        <f t="shared" si="220"/>
        <v>0</v>
      </c>
      <c r="CW217" s="2">
        <f t="shared" si="221"/>
        <v>0</v>
      </c>
      <c r="CX217" s="2">
        <f t="shared" si="222"/>
        <v>0</v>
      </c>
      <c r="CY217" s="2">
        <f>(ROUND((((S217+ROUND((ROUND(((EU217)*AV217*1),2)*BS217),2))*AT217)/100),2)+ROUND(((ROUND((ROUND(((AE217-(EU217))*AV217*1),2)*BS217),2)*AT217)/100),2))</f>
        <v>0</v>
      </c>
      <c r="CZ217" s="2">
        <f>(ROUND((((S217+ROUND((ROUND(((EU217)*AV217*1),2)*BS217),2))*AU217)/100),2)+ROUND(((ROUND((ROUND(((AE217-(EU217))*AV217*1),2)*BS217),2)*AU217)/100),2))</f>
        <v>0</v>
      </c>
      <c r="DA217" s="2"/>
      <c r="DB217" s="2"/>
      <c r="DC217" s="2" t="s">
        <v>3</v>
      </c>
      <c r="DD217" s="2" t="s">
        <v>3</v>
      </c>
      <c r="DE217" s="2" t="s">
        <v>3</v>
      </c>
      <c r="DF217" s="2" t="s">
        <v>3</v>
      </c>
      <c r="DG217" s="2" t="s">
        <v>3</v>
      </c>
      <c r="DH217" s="2" t="s">
        <v>3</v>
      </c>
      <c r="DI217" s="2" t="s">
        <v>3</v>
      </c>
      <c r="DJ217" s="2" t="s">
        <v>3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1013</v>
      </c>
      <c r="DV217" s="2" t="s">
        <v>171</v>
      </c>
      <c r="DW217" s="2" t="s">
        <v>171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55393628</v>
      </c>
      <c r="EF217" s="2">
        <v>213</v>
      </c>
      <c r="EG217" s="2" t="s">
        <v>217</v>
      </c>
      <c r="EH217" s="2">
        <v>0</v>
      </c>
      <c r="EI217" s="2" t="s">
        <v>3</v>
      </c>
      <c r="EJ217" s="2">
        <v>1</v>
      </c>
      <c r="EK217" s="2">
        <v>400005</v>
      </c>
      <c r="EL217" s="2" t="s">
        <v>217</v>
      </c>
      <c r="EM217" s="2" t="s">
        <v>218</v>
      </c>
      <c r="EN217" s="2"/>
      <c r="EO217" s="2" t="s">
        <v>3</v>
      </c>
      <c r="EP217" s="2"/>
      <c r="EQ217" s="2">
        <v>16</v>
      </c>
      <c r="ER217" s="2">
        <v>0</v>
      </c>
      <c r="ES217" s="2">
        <v>88.71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v>0</v>
      </c>
      <c r="FS217" s="2">
        <v>0</v>
      </c>
      <c r="FT217" s="2"/>
      <c r="FU217" s="2"/>
      <c r="FV217" s="2"/>
      <c r="FW217" s="2"/>
      <c r="FX217" s="2">
        <v>0</v>
      </c>
      <c r="FY217" s="2">
        <v>0</v>
      </c>
      <c r="FZ217" s="2"/>
      <c r="GA217" s="2" t="s">
        <v>332</v>
      </c>
      <c r="GB217" s="2"/>
      <c r="GC217" s="2"/>
      <c r="GD217" s="2">
        <v>1</v>
      </c>
      <c r="GE217" s="2"/>
      <c r="GF217" s="2">
        <v>-418202640</v>
      </c>
      <c r="GG217" s="2">
        <v>2</v>
      </c>
      <c r="GH217" s="2">
        <v>4</v>
      </c>
      <c r="GI217" s="2">
        <v>-2</v>
      </c>
      <c r="GJ217" s="2">
        <v>0</v>
      </c>
      <c r="GK217" s="2">
        <v>0</v>
      </c>
      <c r="GL217" s="2">
        <f t="shared" si="223"/>
        <v>0</v>
      </c>
      <c r="GM217" s="2">
        <f t="shared" si="224"/>
        <v>3282.27</v>
      </c>
      <c r="GN217" s="2">
        <f t="shared" si="225"/>
        <v>0</v>
      </c>
      <c r="GO217" s="2">
        <f t="shared" si="226"/>
        <v>3282.27</v>
      </c>
      <c r="GP217" s="2">
        <f t="shared" si="227"/>
        <v>0</v>
      </c>
      <c r="GQ217" s="2"/>
      <c r="GR217" s="2">
        <v>1</v>
      </c>
      <c r="GS217" s="2">
        <v>2</v>
      </c>
      <c r="GT217" s="2">
        <v>0</v>
      </c>
      <c r="GU217" s="2" t="s">
        <v>3</v>
      </c>
      <c r="GV217" s="2">
        <f t="shared" si="228"/>
        <v>0</v>
      </c>
      <c r="GW217" s="2">
        <v>1</v>
      </c>
      <c r="GX217" s="2">
        <f t="shared" si="229"/>
        <v>0</v>
      </c>
      <c r="GY217" s="2"/>
      <c r="GZ217" s="2"/>
      <c r="HA217" s="2">
        <v>0</v>
      </c>
      <c r="HB217" s="2">
        <v>0</v>
      </c>
      <c r="HC217" s="2">
        <f t="shared" si="230"/>
        <v>0</v>
      </c>
      <c r="HD217" s="2"/>
      <c r="HE217" s="2" t="s">
        <v>220</v>
      </c>
      <c r="HF217" s="2" t="s">
        <v>34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5">
      <c r="A218" s="3">
        <v>17</v>
      </c>
      <c r="B218" s="3">
        <v>1</v>
      </c>
      <c r="E218" s="3" t="s">
        <v>329</v>
      </c>
      <c r="F218" s="3" t="s">
        <v>330</v>
      </c>
      <c r="G218" s="3" t="s">
        <v>331</v>
      </c>
      <c r="H218" s="3" t="s">
        <v>171</v>
      </c>
      <c r="I218" s="3">
        <v>37</v>
      </c>
      <c r="J218" s="3">
        <v>0</v>
      </c>
      <c r="K218" s="3">
        <v>37</v>
      </c>
      <c r="O218" s="3">
        <f t="shared" si="206"/>
        <v>32297.54</v>
      </c>
      <c r="P218" s="3">
        <f t="shared" si="207"/>
        <v>32297.54</v>
      </c>
      <c r="Q218" s="3">
        <f>(ROUND((ROUND(((ET218)*AV218*I218),2)*BB218),2)+ROUND((ROUND(((AE218-(EU218))*AV218*I218),2)*BS218),2))</f>
        <v>0</v>
      </c>
      <c r="R218" s="3">
        <f>(ROUND((ROUND(((EU218)*AV218*I218),2)*BS218),2)+ROUND((ROUND(((AE218-(EU218))*AV218*I218),2)*BS218),2))</f>
        <v>0</v>
      </c>
      <c r="S218" s="3">
        <f t="shared" si="208"/>
        <v>0</v>
      </c>
      <c r="T218" s="3">
        <f t="shared" si="209"/>
        <v>0</v>
      </c>
      <c r="U218" s="3">
        <f t="shared" si="210"/>
        <v>0</v>
      </c>
      <c r="V218" s="3">
        <f t="shared" si="211"/>
        <v>0</v>
      </c>
      <c r="W218" s="3">
        <f t="shared" si="212"/>
        <v>0</v>
      </c>
      <c r="X218" s="3">
        <f>(ROUND((((S218+ROUND((ROUND(((EU218)*AV218*I218),2)*BS218),2))*AT218)/100),2)+ROUND(((ROUND((ROUND(((AE218-(EU218))*AV218*I218),2)*BS218),2)*AT218)/100),2))</f>
        <v>0</v>
      </c>
      <c r="Y218" s="3">
        <f>(ROUND((((S218+ROUND((ROUND(((EU218)*AV218*I218),2)*BS218),2))*AU218)/100),2)+ROUND(((ROUND((ROUND(((AE218-(EU218))*AV218*I218),2)*BS218),2)*AU218)/100),2))</f>
        <v>0</v>
      </c>
      <c r="AA218" s="3">
        <v>55929115</v>
      </c>
      <c r="AB218" s="3">
        <f t="shared" si="213"/>
        <v>88.71</v>
      </c>
      <c r="AC218" s="3">
        <f>ROUND((ES218),6)</f>
        <v>88.71</v>
      </c>
      <c r="AD218" s="3">
        <f>ROUND((((ET218)-(EU218))+AE218),6)</f>
        <v>0</v>
      </c>
      <c r="AE218" s="3">
        <f>ROUND((EU218),6)</f>
        <v>0</v>
      </c>
      <c r="AF218" s="3">
        <f>ROUND((EV218),6)</f>
        <v>0</v>
      </c>
      <c r="AG218" s="3">
        <f t="shared" si="214"/>
        <v>0</v>
      </c>
      <c r="AH218" s="3">
        <f>(EW218)</f>
        <v>0</v>
      </c>
      <c r="AI218" s="3">
        <f>(EX218)</f>
        <v>0</v>
      </c>
      <c r="AJ218" s="3">
        <f t="shared" si="215"/>
        <v>0</v>
      </c>
      <c r="AK218" s="3">
        <v>88.71</v>
      </c>
      <c r="AL218" s="3">
        <v>88.71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1</v>
      </c>
      <c r="AW218" s="3">
        <v>1</v>
      </c>
      <c r="AZ218" s="3">
        <v>1</v>
      </c>
      <c r="BA218" s="3">
        <v>1</v>
      </c>
      <c r="BB218" s="3">
        <v>1</v>
      </c>
      <c r="BC218" s="3">
        <v>9.84</v>
      </c>
      <c r="BD218" s="3" t="s">
        <v>3</v>
      </c>
      <c r="BE218" s="3" t="s">
        <v>3</v>
      </c>
      <c r="BF218" s="3" t="s">
        <v>3</v>
      </c>
      <c r="BG218" s="3" t="s">
        <v>3</v>
      </c>
      <c r="BH218" s="3">
        <v>3</v>
      </c>
      <c r="BI218" s="3">
        <v>2</v>
      </c>
      <c r="BJ218" s="3" t="s">
        <v>330</v>
      </c>
      <c r="BM218" s="3">
        <v>400005</v>
      </c>
      <c r="BN218" s="3">
        <v>0</v>
      </c>
      <c r="BO218" s="3" t="s">
        <v>3</v>
      </c>
      <c r="BP218" s="3">
        <v>0</v>
      </c>
      <c r="BQ218" s="3">
        <v>213</v>
      </c>
      <c r="BR218" s="3">
        <v>0</v>
      </c>
      <c r="BS218" s="3">
        <v>1</v>
      </c>
      <c r="BT218" s="3">
        <v>1</v>
      </c>
      <c r="BU218" s="3">
        <v>1</v>
      </c>
      <c r="BV218" s="3">
        <v>1</v>
      </c>
      <c r="BW218" s="3">
        <v>1</v>
      </c>
      <c r="BX218" s="3">
        <v>1</v>
      </c>
      <c r="BY218" s="3" t="s">
        <v>3</v>
      </c>
      <c r="BZ218" s="3">
        <v>0</v>
      </c>
      <c r="CA218" s="3">
        <v>0</v>
      </c>
      <c r="CB218" s="3" t="s">
        <v>3</v>
      </c>
      <c r="CE218" s="3">
        <v>1566</v>
      </c>
      <c r="CF218" s="3">
        <v>0</v>
      </c>
      <c r="CG218" s="3">
        <v>0</v>
      </c>
      <c r="CM218" s="3">
        <v>0</v>
      </c>
      <c r="CN218" s="3" t="s">
        <v>3</v>
      </c>
      <c r="CO218" s="3">
        <v>0</v>
      </c>
      <c r="CP218" s="3">
        <f t="shared" si="216"/>
        <v>32297.54</v>
      </c>
      <c r="CQ218" s="3">
        <f t="shared" si="217"/>
        <v>872.91</v>
      </c>
      <c r="CR218" s="3">
        <f>(ROUND((ROUND(((ET218)*AV218*1),2)*BB218),2)+ROUND((ROUND(((AE218-(EU218))*AV218*1),2)*BS218),2))</f>
        <v>0</v>
      </c>
      <c r="CS218" s="3">
        <f>(ROUND((ROUND(((EU218)*AV218*1),2)*BS218),2)+ROUND((ROUND(((AE218-(EU218))*AV218*1),2)*BS218),2))</f>
        <v>0</v>
      </c>
      <c r="CT218" s="3">
        <f t="shared" si="218"/>
        <v>0</v>
      </c>
      <c r="CU218" s="3">
        <f t="shared" si="219"/>
        <v>0</v>
      </c>
      <c r="CV218" s="3">
        <f t="shared" si="220"/>
        <v>0</v>
      </c>
      <c r="CW218" s="3">
        <f t="shared" si="221"/>
        <v>0</v>
      </c>
      <c r="CX218" s="3">
        <f t="shared" si="222"/>
        <v>0</v>
      </c>
      <c r="CY218" s="3">
        <f>(ROUND((((S218+ROUND((ROUND(((EU218)*AV218*1),2)*BS218),2))*AT218)/100),2)+ROUND(((ROUND((ROUND(((AE218-(EU218))*AV218*1),2)*BS218),2)*AT218)/100),2))</f>
        <v>0</v>
      </c>
      <c r="CZ218" s="3">
        <f>(ROUND((((S218+ROUND((ROUND(((EU218)*AV218*1),2)*BS218),2))*AU218)/100),2)+ROUND(((ROUND((ROUND(((AE218-(EU218))*AV218*1),2)*BS218),2)*AU218)/100),2))</f>
        <v>0</v>
      </c>
      <c r="DC218" s="3" t="s">
        <v>3</v>
      </c>
      <c r="DD218" s="3" t="s">
        <v>3</v>
      </c>
      <c r="DE218" s="3" t="s">
        <v>3</v>
      </c>
      <c r="DF218" s="3" t="s">
        <v>3</v>
      </c>
      <c r="DG218" s="3" t="s">
        <v>3</v>
      </c>
      <c r="DH218" s="3" t="s">
        <v>3</v>
      </c>
      <c r="DI218" s="3" t="s">
        <v>3</v>
      </c>
      <c r="DJ218" s="3" t="s">
        <v>3</v>
      </c>
      <c r="DK218" s="3" t="s">
        <v>3</v>
      </c>
      <c r="DL218" s="3" t="s">
        <v>3</v>
      </c>
      <c r="DM218" s="3" t="s">
        <v>3</v>
      </c>
      <c r="DN218" s="3">
        <v>0</v>
      </c>
      <c r="DO218" s="3">
        <v>0</v>
      </c>
      <c r="DP218" s="3">
        <v>1</v>
      </c>
      <c r="DQ218" s="3">
        <v>1</v>
      </c>
      <c r="DU218" s="3">
        <v>1013</v>
      </c>
      <c r="DV218" s="3" t="s">
        <v>171</v>
      </c>
      <c r="DW218" s="3" t="s">
        <v>171</v>
      </c>
      <c r="DX218" s="3">
        <v>1</v>
      </c>
      <c r="DZ218" s="3" t="s">
        <v>3</v>
      </c>
      <c r="EA218" s="3" t="s">
        <v>3</v>
      </c>
      <c r="EB218" s="3" t="s">
        <v>3</v>
      </c>
      <c r="EC218" s="3" t="s">
        <v>3</v>
      </c>
      <c r="EE218" s="3">
        <v>55393628</v>
      </c>
      <c r="EF218" s="3">
        <v>213</v>
      </c>
      <c r="EG218" s="3" t="s">
        <v>217</v>
      </c>
      <c r="EH218" s="3">
        <v>0</v>
      </c>
      <c r="EI218" s="3" t="s">
        <v>3</v>
      </c>
      <c r="EJ218" s="3">
        <v>1</v>
      </c>
      <c r="EK218" s="3">
        <v>400005</v>
      </c>
      <c r="EL218" s="3" t="s">
        <v>217</v>
      </c>
      <c r="EM218" s="3" t="s">
        <v>218</v>
      </c>
      <c r="EO218" s="3" t="s">
        <v>3</v>
      </c>
      <c r="EQ218" s="3">
        <v>16</v>
      </c>
      <c r="ER218" s="3">
        <v>0</v>
      </c>
      <c r="ES218" s="3">
        <v>88.71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5</v>
      </c>
      <c r="FC218" s="3">
        <v>1</v>
      </c>
      <c r="FD218" s="3">
        <v>18</v>
      </c>
      <c r="FF218" s="3">
        <v>1044</v>
      </c>
      <c r="FQ218" s="3">
        <v>0</v>
      </c>
      <c r="FR218" s="3">
        <v>0</v>
      </c>
      <c r="FS218" s="3">
        <v>0</v>
      </c>
      <c r="FX218" s="3">
        <v>0</v>
      </c>
      <c r="FY218" s="3">
        <v>0</v>
      </c>
      <c r="GA218" s="3" t="s">
        <v>332</v>
      </c>
      <c r="GD218" s="3">
        <v>1</v>
      </c>
      <c r="GF218" s="3">
        <v>-418202640</v>
      </c>
      <c r="GG218" s="3">
        <v>2</v>
      </c>
      <c r="GH218" s="3">
        <v>3</v>
      </c>
      <c r="GI218" s="3">
        <v>5</v>
      </c>
      <c r="GJ218" s="3">
        <v>0</v>
      </c>
      <c r="GK218" s="3">
        <v>0</v>
      </c>
      <c r="GL218" s="3">
        <f t="shared" si="223"/>
        <v>0</v>
      </c>
      <c r="GM218" s="3">
        <f t="shared" si="224"/>
        <v>32297.54</v>
      </c>
      <c r="GN218" s="3">
        <f t="shared" si="225"/>
        <v>0</v>
      </c>
      <c r="GO218" s="3">
        <f t="shared" si="226"/>
        <v>32297.54</v>
      </c>
      <c r="GP218" s="3">
        <f t="shared" si="227"/>
        <v>0</v>
      </c>
      <c r="GR218" s="3">
        <v>1</v>
      </c>
      <c r="GS218" s="3">
        <v>1</v>
      </c>
      <c r="GT218" s="3">
        <v>0</v>
      </c>
      <c r="GU218" s="3" t="s">
        <v>3</v>
      </c>
      <c r="GV218" s="3">
        <f t="shared" si="228"/>
        <v>0</v>
      </c>
      <c r="GW218" s="3">
        <v>1</v>
      </c>
      <c r="GX218" s="3">
        <f t="shared" si="229"/>
        <v>0</v>
      </c>
      <c r="HA218" s="3">
        <v>0</v>
      </c>
      <c r="HB218" s="3">
        <v>0</v>
      </c>
      <c r="HC218" s="3">
        <f t="shared" si="230"/>
        <v>0</v>
      </c>
      <c r="HE218" s="3" t="s">
        <v>220</v>
      </c>
      <c r="HF218" s="3" t="s">
        <v>34</v>
      </c>
      <c r="HM218" s="3" t="s">
        <v>3</v>
      </c>
      <c r="HN218" s="3" t="s">
        <v>3</v>
      </c>
      <c r="HO218" s="3" t="s">
        <v>3</v>
      </c>
      <c r="HP218" s="3" t="s">
        <v>3</v>
      </c>
      <c r="HQ218" s="3" t="s">
        <v>3</v>
      </c>
      <c r="HS218" s="3">
        <v>0</v>
      </c>
      <c r="IK218" s="3">
        <v>0</v>
      </c>
    </row>
    <row r="219" spans="1:255" x14ac:dyDescent="0.25">
      <c r="A219" s="2">
        <v>17</v>
      </c>
      <c r="B219" s="2">
        <v>1</v>
      </c>
      <c r="C219" s="2">
        <f>ROW(SmtRes!A507)</f>
        <v>507</v>
      </c>
      <c r="D219" s="2">
        <f>ROW(EtalonRes!A599)</f>
        <v>599</v>
      </c>
      <c r="E219" s="2" t="s">
        <v>333</v>
      </c>
      <c r="F219" s="2" t="s">
        <v>39</v>
      </c>
      <c r="G219" s="2" t="s">
        <v>181</v>
      </c>
      <c r="H219" s="2" t="s">
        <v>26</v>
      </c>
      <c r="I219" s="2">
        <v>5</v>
      </c>
      <c r="J219" s="2">
        <v>0</v>
      </c>
      <c r="K219" s="2">
        <v>5</v>
      </c>
      <c r="L219" s="2"/>
      <c r="M219" s="2"/>
      <c r="N219" s="2"/>
      <c r="O219" s="2">
        <f t="shared" si="206"/>
        <v>76.33</v>
      </c>
      <c r="P219" s="2">
        <f t="shared" si="207"/>
        <v>0</v>
      </c>
      <c r="Q219" s="2">
        <f>(ROUND((ROUND((((ET219*1.2))*AV219*I219),2)*BB219),2)+ROUND((ROUND(((AE219-((EU219*1.2)))*AV219*I219),2)*BS219),2))</f>
        <v>3.14</v>
      </c>
      <c r="R219" s="2">
        <f>(ROUND((ROUND((((EU219*1.2))*AV219*I219),2)*BS219),2)+ROUND((ROUND(((AE219-((EU219*1.2)))*AV219*I219),2)*BS219),2))</f>
        <v>0.5</v>
      </c>
      <c r="S219" s="2">
        <f t="shared" si="208"/>
        <v>73.19</v>
      </c>
      <c r="T219" s="2">
        <f t="shared" si="209"/>
        <v>0</v>
      </c>
      <c r="U219" s="2">
        <f t="shared" si="210"/>
        <v>6.4704599999999992</v>
      </c>
      <c r="V219" s="2">
        <f t="shared" si="211"/>
        <v>0</v>
      </c>
      <c r="W219" s="2">
        <f t="shared" si="212"/>
        <v>0</v>
      </c>
      <c r="X219" s="2">
        <f>(ROUND((((S219+ROUND((ROUND((((EU219*1.2))*AV219*I219),2)*BS219),2))*AT219)/100),2)+ROUND(((ROUND((ROUND(((AE219-((EU219*1.2)))*AV219*I219),2)*BS219),2)*AT219)/100),2))</f>
        <v>66.319999999999993</v>
      </c>
      <c r="Y219" s="2">
        <f>(ROUND((((S219+ROUND((ROUND((((EU219*1.2))*AV219*I219),2)*BS219),2))*AU219)/100),2)+ROUND(((ROUND((ROUND(((AE219-((EU219*1.2)))*AV219*I219),2)*BS219),2)*AU219)/100),2))</f>
        <v>33.9</v>
      </c>
      <c r="Z219" s="2"/>
      <c r="AA219" s="2">
        <v>55929113</v>
      </c>
      <c r="AB219" s="2">
        <f t="shared" si="213"/>
        <v>14.58</v>
      </c>
      <c r="AC219" s="2">
        <f>ROUND(((ES219*1)),6)</f>
        <v>0</v>
      </c>
      <c r="AD219" s="2">
        <f>ROUND(((((ET219*1.2))-((EU219*1.2)))+AE219),6)</f>
        <v>0.6</v>
      </c>
      <c r="AE219" s="2">
        <f>ROUND(((EU219*1.2)),6)</f>
        <v>9.6000000000000002E-2</v>
      </c>
      <c r="AF219" s="2">
        <f>ROUND(((EV219*1.2)),6)</f>
        <v>13.98</v>
      </c>
      <c r="AG219" s="2">
        <f t="shared" si="214"/>
        <v>0</v>
      </c>
      <c r="AH219" s="2">
        <f>((EW219*1.2))</f>
        <v>1.236</v>
      </c>
      <c r="AI219" s="2">
        <f>((EX219*1.2))</f>
        <v>0</v>
      </c>
      <c r="AJ219" s="2">
        <f t="shared" si="215"/>
        <v>0</v>
      </c>
      <c r="AK219" s="2">
        <v>12.15</v>
      </c>
      <c r="AL219" s="2">
        <v>0</v>
      </c>
      <c r="AM219" s="2">
        <v>0.5</v>
      </c>
      <c r="AN219" s="2">
        <v>0.08</v>
      </c>
      <c r="AO219" s="2">
        <v>11.65</v>
      </c>
      <c r="AP219" s="2">
        <v>0</v>
      </c>
      <c r="AQ219" s="2">
        <v>1.03</v>
      </c>
      <c r="AR219" s="2">
        <v>0</v>
      </c>
      <c r="AS219" s="2">
        <v>0</v>
      </c>
      <c r="AT219" s="2">
        <v>90</v>
      </c>
      <c r="AU219" s="2">
        <v>46</v>
      </c>
      <c r="AV219" s="2">
        <v>1.0469999999999999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0</v>
      </c>
      <c r="BI219" s="2">
        <v>2</v>
      </c>
      <c r="BJ219" s="2" t="s">
        <v>41</v>
      </c>
      <c r="BK219" s="2"/>
      <c r="BL219" s="2"/>
      <c r="BM219" s="2">
        <v>72</v>
      </c>
      <c r="BN219" s="2">
        <v>0</v>
      </c>
      <c r="BO219" s="2" t="s">
        <v>39</v>
      </c>
      <c r="BP219" s="2">
        <v>1</v>
      </c>
      <c r="BQ219" s="2">
        <v>40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90</v>
      </c>
      <c r="CA219" s="2">
        <v>46</v>
      </c>
      <c r="CB219" s="2" t="s">
        <v>3</v>
      </c>
      <c r="CC219" s="2"/>
      <c r="CD219" s="2"/>
      <c r="CE219" s="2">
        <v>1566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1332</v>
      </c>
      <c r="CO219" s="2">
        <v>0</v>
      </c>
      <c r="CP219" s="2">
        <f t="shared" si="216"/>
        <v>76.33</v>
      </c>
      <c r="CQ219" s="2">
        <f t="shared" si="217"/>
        <v>0</v>
      </c>
      <c r="CR219" s="2">
        <f>(ROUND((ROUND((((ET219*1.2))*AV219*1),2)*BB219),2)+ROUND((ROUND(((AE219-((EU219*1.2)))*AV219*1),2)*BS219),2))</f>
        <v>0.63</v>
      </c>
      <c r="CS219" s="2">
        <f>(ROUND((ROUND((((EU219*1.2))*AV219*1),2)*BS219),2)+ROUND((ROUND(((AE219-((EU219*1.2)))*AV219*1),2)*BS219),2))</f>
        <v>0.1</v>
      </c>
      <c r="CT219" s="2">
        <f t="shared" si="218"/>
        <v>14.64</v>
      </c>
      <c r="CU219" s="2">
        <f t="shared" si="219"/>
        <v>0</v>
      </c>
      <c r="CV219" s="2">
        <f t="shared" si="220"/>
        <v>1.2940919999999998</v>
      </c>
      <c r="CW219" s="2">
        <f t="shared" si="221"/>
        <v>0</v>
      </c>
      <c r="CX219" s="2">
        <f t="shared" si="222"/>
        <v>0</v>
      </c>
      <c r="CY219" s="2">
        <f>(ROUND((((S219+ROUND((ROUND((((EU219*1.2))*AV219*1),2)*BS219),2))*AT219)/100),2)+ROUND(((ROUND((ROUND(((AE219-((EU219*1.2)))*AV219*1),2)*BS219),2)*AT219)/100),2))</f>
        <v>65.959999999999994</v>
      </c>
      <c r="CZ219" s="2">
        <f>(ROUND((((S219+ROUND((ROUND((((EU219*1.2))*AV219*1),2)*BS219),2))*AU219)/100),2)+ROUND(((ROUND((ROUND(((AE219-((EU219*1.2)))*AV219*1),2)*BS219),2)*AU219)/100),2))</f>
        <v>33.71</v>
      </c>
      <c r="DA219" s="2"/>
      <c r="DB219" s="2">
        <v>121</v>
      </c>
      <c r="DC219" s="2" t="s">
        <v>3</v>
      </c>
      <c r="DD219" s="2" t="s">
        <v>66</v>
      </c>
      <c r="DE219" s="2" t="s">
        <v>67</v>
      </c>
      <c r="DF219" s="2" t="s">
        <v>67</v>
      </c>
      <c r="DG219" s="2" t="s">
        <v>67</v>
      </c>
      <c r="DH219" s="2" t="s">
        <v>3</v>
      </c>
      <c r="DI219" s="2" t="s">
        <v>67</v>
      </c>
      <c r="DJ219" s="2" t="s">
        <v>67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1013</v>
      </c>
      <c r="DV219" s="2" t="s">
        <v>26</v>
      </c>
      <c r="DW219" s="2" t="s">
        <v>26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55393704</v>
      </c>
      <c r="EF219" s="2">
        <v>40</v>
      </c>
      <c r="EG219" s="2" t="s">
        <v>30</v>
      </c>
      <c r="EH219" s="2">
        <v>0</v>
      </c>
      <c r="EI219" s="2" t="s">
        <v>3</v>
      </c>
      <c r="EJ219" s="2">
        <v>2</v>
      </c>
      <c r="EK219" s="2">
        <v>72</v>
      </c>
      <c r="EL219" s="2" t="s">
        <v>42</v>
      </c>
      <c r="EM219" s="2" t="s">
        <v>43</v>
      </c>
      <c r="EN219" s="2"/>
      <c r="EO219" s="2" t="s">
        <v>71</v>
      </c>
      <c r="EP219" s="2"/>
      <c r="EQ219" s="2">
        <v>0</v>
      </c>
      <c r="ER219" s="2">
        <v>12.15</v>
      </c>
      <c r="ES219" s="2">
        <v>0</v>
      </c>
      <c r="ET219" s="2">
        <v>0.5</v>
      </c>
      <c r="EU219" s="2">
        <v>0.08</v>
      </c>
      <c r="EV219" s="2">
        <v>11.65</v>
      </c>
      <c r="EW219" s="2">
        <v>1.03</v>
      </c>
      <c r="EX219" s="2">
        <v>0</v>
      </c>
      <c r="EY219" s="2">
        <v>0</v>
      </c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90</v>
      </c>
      <c r="FY219" s="2">
        <v>46</v>
      </c>
      <c r="FZ219" s="2"/>
      <c r="GA219" s="2" t="s">
        <v>3</v>
      </c>
      <c r="GB219" s="2"/>
      <c r="GC219" s="2"/>
      <c r="GD219" s="2">
        <v>1</v>
      </c>
      <c r="GE219" s="2"/>
      <c r="GF219" s="2">
        <v>-920792427</v>
      </c>
      <c r="GG219" s="2">
        <v>2</v>
      </c>
      <c r="GH219" s="2">
        <v>1</v>
      </c>
      <c r="GI219" s="2">
        <v>2</v>
      </c>
      <c r="GJ219" s="2">
        <v>0</v>
      </c>
      <c r="GK219" s="2">
        <v>0</v>
      </c>
      <c r="GL219" s="2">
        <f t="shared" si="223"/>
        <v>0</v>
      </c>
      <c r="GM219" s="2">
        <f t="shared" si="224"/>
        <v>176.55</v>
      </c>
      <c r="GN219" s="2">
        <f t="shared" si="225"/>
        <v>0</v>
      </c>
      <c r="GO219" s="2">
        <f t="shared" si="226"/>
        <v>176.55</v>
      </c>
      <c r="GP219" s="2">
        <f t="shared" si="227"/>
        <v>0</v>
      </c>
      <c r="GQ219" s="2"/>
      <c r="GR219" s="2">
        <v>0</v>
      </c>
      <c r="GS219" s="2">
        <v>3</v>
      </c>
      <c r="GT219" s="2">
        <v>0</v>
      </c>
      <c r="GU219" s="2" t="s">
        <v>3</v>
      </c>
      <c r="GV219" s="2">
        <f t="shared" si="228"/>
        <v>0</v>
      </c>
      <c r="GW219" s="2">
        <v>1</v>
      </c>
      <c r="GX219" s="2">
        <f t="shared" si="229"/>
        <v>0</v>
      </c>
      <c r="GY219" s="2"/>
      <c r="GZ219" s="2"/>
      <c r="HA219" s="2">
        <v>0</v>
      </c>
      <c r="HB219" s="2">
        <v>0</v>
      </c>
      <c r="HC219" s="2">
        <f t="shared" si="230"/>
        <v>0</v>
      </c>
      <c r="HD219" s="2"/>
      <c r="HE219" s="2" t="s">
        <v>3</v>
      </c>
      <c r="HF219" s="2" t="s">
        <v>3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5">
      <c r="A220" s="3">
        <v>17</v>
      </c>
      <c r="B220" s="3">
        <v>1</v>
      </c>
      <c r="C220" s="3">
        <f>ROW(SmtRes!A510)</f>
        <v>510</v>
      </c>
      <c r="D220" s="3">
        <f>ROW(EtalonRes!A602)</f>
        <v>602</v>
      </c>
      <c r="E220" s="3" t="s">
        <v>333</v>
      </c>
      <c r="F220" s="3" t="s">
        <v>39</v>
      </c>
      <c r="G220" s="3" t="s">
        <v>181</v>
      </c>
      <c r="H220" s="3" t="s">
        <v>26</v>
      </c>
      <c r="I220" s="3">
        <v>5</v>
      </c>
      <c r="J220" s="3">
        <v>0</v>
      </c>
      <c r="K220" s="3">
        <v>5</v>
      </c>
      <c r="O220" s="3">
        <f t="shared" si="206"/>
        <v>4177.7</v>
      </c>
      <c r="P220" s="3">
        <f t="shared" si="207"/>
        <v>0</v>
      </c>
      <c r="Q220" s="3">
        <f>(ROUND((ROUND((((ET220*1.2))*AV220*I220),2)*BB220),2)+ROUND((ROUND(((AE220-((EU220*1.2)))*AV220*I220),2)*BS220),2))</f>
        <v>53.44</v>
      </c>
      <c r="R220" s="3">
        <f>(ROUND((ROUND((((EU220*1.2))*AV220*I220),2)*BS220),2)+ROUND((ROUND(((AE220-((EU220*1.2)))*AV220*I220),2)*BS220),2))</f>
        <v>28.18</v>
      </c>
      <c r="S220" s="3">
        <f t="shared" si="208"/>
        <v>4124.26</v>
      </c>
      <c r="T220" s="3">
        <f t="shared" si="209"/>
        <v>0</v>
      </c>
      <c r="U220" s="3">
        <f t="shared" si="210"/>
        <v>6.4704599999999992</v>
      </c>
      <c r="V220" s="3">
        <f t="shared" si="211"/>
        <v>0</v>
      </c>
      <c r="W220" s="3">
        <f t="shared" si="212"/>
        <v>0</v>
      </c>
      <c r="X220" s="3">
        <f>(ROUND((((S220+ROUND((ROUND((((EU220*1.2))*AV220*I220),2)*BS220),2))*AT220)/100),2)+ROUND(((ROUND((ROUND(((AE220-((EU220*1.2)))*AV220*I220),2)*BS220),2)*AT220)/100),2))</f>
        <v>3737.2</v>
      </c>
      <c r="Y220" s="3">
        <f>(ROUND((((S220+ROUND((ROUND((((EU220*1.2))*AV220*I220),2)*BS220),2))*AU220)/100),2)+ROUND(((ROUND((ROUND(((AE220-((EU220*1.2)))*AV220*I220),2)*BS220),2)*AU220)/100),2))</f>
        <v>1910.12</v>
      </c>
      <c r="AA220" s="3">
        <v>55929115</v>
      </c>
      <c r="AB220" s="3">
        <f t="shared" si="213"/>
        <v>14.58</v>
      </c>
      <c r="AC220" s="3">
        <f>ROUND(((ES220*1)),6)</f>
        <v>0</v>
      </c>
      <c r="AD220" s="3">
        <f>ROUND(((((ET220*1.2))-((EU220*1.2)))+AE220),6)</f>
        <v>0.6</v>
      </c>
      <c r="AE220" s="3">
        <f>ROUND(((EU220*1.2)),6)</f>
        <v>9.6000000000000002E-2</v>
      </c>
      <c r="AF220" s="3">
        <f>ROUND(((EV220*1.2)),6)</f>
        <v>13.98</v>
      </c>
      <c r="AG220" s="3">
        <f t="shared" si="214"/>
        <v>0</v>
      </c>
      <c r="AH220" s="3">
        <f>((EW220*1.2))</f>
        <v>1.236</v>
      </c>
      <c r="AI220" s="3">
        <f>((EX220*1.2))</f>
        <v>0</v>
      </c>
      <c r="AJ220" s="3">
        <f t="shared" si="215"/>
        <v>0</v>
      </c>
      <c r="AK220" s="3">
        <v>12.15</v>
      </c>
      <c r="AL220" s="3">
        <v>0</v>
      </c>
      <c r="AM220" s="3">
        <v>0.5</v>
      </c>
      <c r="AN220" s="3">
        <v>0.08</v>
      </c>
      <c r="AO220" s="3">
        <v>11.65</v>
      </c>
      <c r="AP220" s="3">
        <v>0</v>
      </c>
      <c r="AQ220" s="3">
        <v>1.03</v>
      </c>
      <c r="AR220" s="3">
        <v>0</v>
      </c>
      <c r="AS220" s="3">
        <v>0</v>
      </c>
      <c r="AT220" s="3">
        <v>90</v>
      </c>
      <c r="AU220" s="3">
        <v>46</v>
      </c>
      <c r="AV220" s="3">
        <v>1.0469999999999999</v>
      </c>
      <c r="AW220" s="3">
        <v>1</v>
      </c>
      <c r="AZ220" s="3">
        <v>1</v>
      </c>
      <c r="BA220" s="3">
        <v>56.35</v>
      </c>
      <c r="BB220" s="3">
        <v>17.02</v>
      </c>
      <c r="BC220" s="3">
        <v>1</v>
      </c>
      <c r="BD220" s="3" t="s">
        <v>3</v>
      </c>
      <c r="BE220" s="3" t="s">
        <v>3</v>
      </c>
      <c r="BF220" s="3" t="s">
        <v>3</v>
      </c>
      <c r="BG220" s="3" t="s">
        <v>3</v>
      </c>
      <c r="BH220" s="3">
        <v>0</v>
      </c>
      <c r="BI220" s="3">
        <v>2</v>
      </c>
      <c r="BJ220" s="3" t="s">
        <v>41</v>
      </c>
      <c r="BM220" s="3">
        <v>72</v>
      </c>
      <c r="BN220" s="3">
        <v>0</v>
      </c>
      <c r="BO220" s="3" t="s">
        <v>39</v>
      </c>
      <c r="BP220" s="3">
        <v>1</v>
      </c>
      <c r="BQ220" s="3">
        <v>40</v>
      </c>
      <c r="BR220" s="3">
        <v>0</v>
      </c>
      <c r="BS220" s="3">
        <v>56.35</v>
      </c>
      <c r="BT220" s="3">
        <v>1</v>
      </c>
      <c r="BU220" s="3">
        <v>1</v>
      </c>
      <c r="BV220" s="3">
        <v>1</v>
      </c>
      <c r="BW220" s="3">
        <v>1</v>
      </c>
      <c r="BX220" s="3">
        <v>1</v>
      </c>
      <c r="BY220" s="3" t="s">
        <v>3</v>
      </c>
      <c r="BZ220" s="3">
        <v>90</v>
      </c>
      <c r="CA220" s="3">
        <v>46</v>
      </c>
      <c r="CB220" s="3" t="s">
        <v>3</v>
      </c>
      <c r="CE220" s="3">
        <v>1566</v>
      </c>
      <c r="CF220" s="3">
        <v>0</v>
      </c>
      <c r="CG220" s="3">
        <v>0</v>
      </c>
      <c r="CM220" s="3">
        <v>0</v>
      </c>
      <c r="CN220" s="3" t="s">
        <v>1332</v>
      </c>
      <c r="CO220" s="3">
        <v>0</v>
      </c>
      <c r="CP220" s="3">
        <f t="shared" si="216"/>
        <v>4177.7</v>
      </c>
      <c r="CQ220" s="3">
        <f t="shared" si="217"/>
        <v>0</v>
      </c>
      <c r="CR220" s="3">
        <f>(ROUND((ROUND((((ET220*1.2))*AV220*1),2)*BB220),2)+ROUND((ROUND(((AE220-((EU220*1.2)))*AV220*1),2)*BS220),2))</f>
        <v>10.72</v>
      </c>
      <c r="CS220" s="3">
        <f>(ROUND((ROUND((((EU220*1.2))*AV220*1),2)*BS220),2)+ROUND((ROUND(((AE220-((EU220*1.2)))*AV220*1),2)*BS220),2))</f>
        <v>5.64</v>
      </c>
      <c r="CT220" s="3">
        <f t="shared" si="218"/>
        <v>824.96</v>
      </c>
      <c r="CU220" s="3">
        <f t="shared" si="219"/>
        <v>0</v>
      </c>
      <c r="CV220" s="3">
        <f t="shared" si="220"/>
        <v>1.2940919999999998</v>
      </c>
      <c r="CW220" s="3">
        <f t="shared" si="221"/>
        <v>0</v>
      </c>
      <c r="CX220" s="3">
        <f t="shared" si="222"/>
        <v>0</v>
      </c>
      <c r="CY220" s="3">
        <f>(ROUND((((S220+ROUND((ROUND((((EU220*1.2))*AV220*1),2)*BS220),2))*AT220)/100),2)+ROUND(((ROUND((ROUND(((AE220-((EU220*1.2)))*AV220*1),2)*BS220),2)*AT220)/100),2))</f>
        <v>3716.91</v>
      </c>
      <c r="CZ220" s="3">
        <f>(ROUND((((S220+ROUND((ROUND((((EU220*1.2))*AV220*1),2)*BS220),2))*AU220)/100),2)+ROUND(((ROUND((ROUND(((AE220-((EU220*1.2)))*AV220*1),2)*BS220),2)*AU220)/100),2))</f>
        <v>1899.75</v>
      </c>
      <c r="DB220" s="3">
        <v>122</v>
      </c>
      <c r="DC220" s="3" t="s">
        <v>3</v>
      </c>
      <c r="DD220" s="3" t="s">
        <v>66</v>
      </c>
      <c r="DE220" s="3" t="s">
        <v>67</v>
      </c>
      <c r="DF220" s="3" t="s">
        <v>67</v>
      </c>
      <c r="DG220" s="3" t="s">
        <v>67</v>
      </c>
      <c r="DH220" s="3" t="s">
        <v>3</v>
      </c>
      <c r="DI220" s="3" t="s">
        <v>67</v>
      </c>
      <c r="DJ220" s="3" t="s">
        <v>67</v>
      </c>
      <c r="DK220" s="3" t="s">
        <v>3</v>
      </c>
      <c r="DL220" s="3" t="s">
        <v>3</v>
      </c>
      <c r="DM220" s="3" t="s">
        <v>3</v>
      </c>
      <c r="DN220" s="3">
        <v>0</v>
      </c>
      <c r="DO220" s="3">
        <v>0</v>
      </c>
      <c r="DP220" s="3">
        <v>1</v>
      </c>
      <c r="DQ220" s="3">
        <v>1</v>
      </c>
      <c r="DU220" s="3">
        <v>1013</v>
      </c>
      <c r="DV220" s="3" t="s">
        <v>26</v>
      </c>
      <c r="DW220" s="3" t="s">
        <v>26</v>
      </c>
      <c r="DX220" s="3">
        <v>1</v>
      </c>
      <c r="DZ220" s="3" t="s">
        <v>3</v>
      </c>
      <c r="EA220" s="3" t="s">
        <v>3</v>
      </c>
      <c r="EB220" s="3" t="s">
        <v>3</v>
      </c>
      <c r="EC220" s="3" t="s">
        <v>3</v>
      </c>
      <c r="EE220" s="3">
        <v>55393704</v>
      </c>
      <c r="EF220" s="3">
        <v>40</v>
      </c>
      <c r="EG220" s="3" t="s">
        <v>30</v>
      </c>
      <c r="EH220" s="3">
        <v>0</v>
      </c>
      <c r="EI220" s="3" t="s">
        <v>3</v>
      </c>
      <c r="EJ220" s="3">
        <v>2</v>
      </c>
      <c r="EK220" s="3">
        <v>72</v>
      </c>
      <c r="EL220" s="3" t="s">
        <v>42</v>
      </c>
      <c r="EM220" s="3" t="s">
        <v>43</v>
      </c>
      <c r="EO220" s="3" t="s">
        <v>71</v>
      </c>
      <c r="EQ220" s="3">
        <v>0</v>
      </c>
      <c r="ER220" s="3">
        <v>12.15</v>
      </c>
      <c r="ES220" s="3">
        <v>0</v>
      </c>
      <c r="ET220" s="3">
        <v>0.5</v>
      </c>
      <c r="EU220" s="3">
        <v>0.08</v>
      </c>
      <c r="EV220" s="3">
        <v>11.65</v>
      </c>
      <c r="EW220" s="3">
        <v>1.03</v>
      </c>
      <c r="EX220" s="3">
        <v>0</v>
      </c>
      <c r="EY220" s="3">
        <v>0</v>
      </c>
      <c r="FQ220" s="3">
        <v>0</v>
      </c>
      <c r="FR220" s="3">
        <v>0</v>
      </c>
      <c r="FS220" s="3">
        <v>0</v>
      </c>
      <c r="FX220" s="3">
        <v>90</v>
      </c>
      <c r="FY220" s="3">
        <v>46</v>
      </c>
      <c r="GA220" s="3" t="s">
        <v>3</v>
      </c>
      <c r="GD220" s="3">
        <v>1</v>
      </c>
      <c r="GF220" s="3">
        <v>-920792427</v>
      </c>
      <c r="GG220" s="3">
        <v>2</v>
      </c>
      <c r="GH220" s="3">
        <v>1</v>
      </c>
      <c r="GI220" s="3">
        <v>2</v>
      </c>
      <c r="GJ220" s="3">
        <v>0</v>
      </c>
      <c r="GK220" s="3">
        <v>0</v>
      </c>
      <c r="GL220" s="3">
        <f t="shared" si="223"/>
        <v>0</v>
      </c>
      <c r="GM220" s="3">
        <f t="shared" si="224"/>
        <v>9825.02</v>
      </c>
      <c r="GN220" s="3">
        <f t="shared" si="225"/>
        <v>0</v>
      </c>
      <c r="GO220" s="3">
        <f t="shared" si="226"/>
        <v>9825.02</v>
      </c>
      <c r="GP220" s="3">
        <f t="shared" si="227"/>
        <v>0</v>
      </c>
      <c r="GR220" s="3">
        <v>0</v>
      </c>
      <c r="GS220" s="3">
        <v>3</v>
      </c>
      <c r="GT220" s="3">
        <v>0</v>
      </c>
      <c r="GU220" s="3" t="s">
        <v>3</v>
      </c>
      <c r="GV220" s="3">
        <f t="shared" si="228"/>
        <v>0</v>
      </c>
      <c r="GW220" s="3">
        <v>1</v>
      </c>
      <c r="GX220" s="3">
        <f t="shared" si="229"/>
        <v>0</v>
      </c>
      <c r="HA220" s="3">
        <v>0</v>
      </c>
      <c r="HB220" s="3">
        <v>0</v>
      </c>
      <c r="HC220" s="3">
        <f t="shared" si="230"/>
        <v>0</v>
      </c>
      <c r="HE220" s="3" t="s">
        <v>3</v>
      </c>
      <c r="HF220" s="3" t="s">
        <v>3</v>
      </c>
      <c r="HM220" s="3" t="s">
        <v>3</v>
      </c>
      <c r="HN220" s="3" t="s">
        <v>3</v>
      </c>
      <c r="HO220" s="3" t="s">
        <v>3</v>
      </c>
      <c r="HP220" s="3" t="s">
        <v>3</v>
      </c>
      <c r="HQ220" s="3" t="s">
        <v>3</v>
      </c>
      <c r="HS220" s="3">
        <v>0</v>
      </c>
      <c r="IK220" s="3">
        <v>0</v>
      </c>
    </row>
    <row r="221" spans="1:255" x14ac:dyDescent="0.25">
      <c r="A221" s="2">
        <v>18</v>
      </c>
      <c r="B221" s="2">
        <v>1</v>
      </c>
      <c r="C221" s="2">
        <v>507</v>
      </c>
      <c r="D221" s="2"/>
      <c r="E221" s="2" t="s">
        <v>334</v>
      </c>
      <c r="F221" s="2" t="s">
        <v>335</v>
      </c>
      <c r="G221" s="2" t="s">
        <v>336</v>
      </c>
      <c r="H221" s="2" t="s">
        <v>279</v>
      </c>
      <c r="I221" s="2">
        <f>I219*J221</f>
        <v>5</v>
      </c>
      <c r="J221" s="2">
        <v>1</v>
      </c>
      <c r="K221" s="2">
        <v>1</v>
      </c>
      <c r="L221" s="2"/>
      <c r="M221" s="2"/>
      <c r="N221" s="2"/>
      <c r="O221" s="2">
        <f t="shared" si="206"/>
        <v>6743.35</v>
      </c>
      <c r="P221" s="2">
        <f>ROUND((ROUND((AC221*I221),2)*BC221),2)</f>
        <v>6743.35</v>
      </c>
      <c r="Q221" s="2">
        <f>(ROUND((ROUND(((ET221)*AV221*I221),2)*BB221),2)+ROUND((ROUND(((AE221-(EU221))*AV221*I221),2)*BS221),2))</f>
        <v>0</v>
      </c>
      <c r="R221" s="2">
        <f>(ROUND((ROUND(((EU221)*AV221*I221),2)*BS221),2)+ROUND((ROUND(((AE221-(EU221))*AV221*I221),2)*BS221),2))</f>
        <v>0</v>
      </c>
      <c r="S221" s="2">
        <f t="shared" si="208"/>
        <v>0</v>
      </c>
      <c r="T221" s="2">
        <f t="shared" si="209"/>
        <v>0</v>
      </c>
      <c r="U221" s="2">
        <f t="shared" si="210"/>
        <v>0</v>
      </c>
      <c r="V221" s="2">
        <f t="shared" si="211"/>
        <v>0</v>
      </c>
      <c r="W221" s="2">
        <f t="shared" si="212"/>
        <v>0</v>
      </c>
      <c r="X221" s="2">
        <f>(ROUND((((S221+ROUND((ROUND(((EU221)*AV221*I221),2)*BS221),2))*AT221)/100),2)+ROUND(((ROUND((ROUND(((AE221-(EU221))*AV221*I221),2)*BS221),2)*AT221)/100),2))</f>
        <v>0</v>
      </c>
      <c r="Y221" s="2">
        <f>(ROUND((((S221+ROUND((ROUND(((EU221)*AV221*I221),2)*BS221),2))*AU221)/100),2)+ROUND(((ROUND((ROUND(((AE221-(EU221))*AV221*I221),2)*BS221),2)*AU221)/100),2))</f>
        <v>0</v>
      </c>
      <c r="Z221" s="2"/>
      <c r="AA221" s="2">
        <v>55929113</v>
      </c>
      <c r="AB221" s="2">
        <f t="shared" si="213"/>
        <v>1348.67</v>
      </c>
      <c r="AC221" s="2">
        <f>ROUND((ES221),6)</f>
        <v>1348.67</v>
      </c>
      <c r="AD221" s="2">
        <f>ROUND((((ET221)-(EU221))+AE221),6)</f>
        <v>0</v>
      </c>
      <c r="AE221" s="2">
        <f>ROUND((EU221),6)</f>
        <v>0</v>
      </c>
      <c r="AF221" s="2">
        <f>ROUND((EV221),6)</f>
        <v>0</v>
      </c>
      <c r="AG221" s="2">
        <f t="shared" si="214"/>
        <v>0</v>
      </c>
      <c r="AH221" s="2">
        <f>(EW221)</f>
        <v>0</v>
      </c>
      <c r="AI221" s="2">
        <f>(EX221)</f>
        <v>0</v>
      </c>
      <c r="AJ221" s="2">
        <f t="shared" si="215"/>
        <v>0</v>
      </c>
      <c r="AK221" s="2">
        <v>1348.67</v>
      </c>
      <c r="AL221" s="2">
        <v>1348.67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1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3</v>
      </c>
      <c r="BI221" s="2">
        <v>3</v>
      </c>
      <c r="BJ221" s="2" t="s">
        <v>337</v>
      </c>
      <c r="BK221" s="2"/>
      <c r="BL221" s="2"/>
      <c r="BM221" s="2">
        <v>746</v>
      </c>
      <c r="BN221" s="2">
        <v>0</v>
      </c>
      <c r="BO221" s="2" t="s">
        <v>3</v>
      </c>
      <c r="BP221" s="2">
        <v>0</v>
      </c>
      <c r="BQ221" s="2">
        <v>130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90</v>
      </c>
      <c r="CA221" s="2">
        <v>46</v>
      </c>
      <c r="CB221" s="2" t="s">
        <v>3</v>
      </c>
      <c r="CC221" s="2"/>
      <c r="CD221" s="2"/>
      <c r="CE221" s="2">
        <v>1566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3</v>
      </c>
      <c r="CO221" s="2">
        <v>0</v>
      </c>
      <c r="CP221" s="2">
        <f t="shared" si="216"/>
        <v>6743.35</v>
      </c>
      <c r="CQ221" s="2">
        <f>ROUND((ROUND((AC221*1),2)*BC221),2)</f>
        <v>1348.67</v>
      </c>
      <c r="CR221" s="2">
        <f>(ROUND((ROUND(((ET221)*AV221*1),2)*BB221),2)+ROUND((ROUND(((AE221-(EU221))*AV221*1),2)*BS221),2))</f>
        <v>0</v>
      </c>
      <c r="CS221" s="2">
        <f>(ROUND((ROUND(((EU221)*AV221*1),2)*BS221),2)+ROUND((ROUND(((AE221-(EU221))*AV221*1),2)*BS221),2))</f>
        <v>0</v>
      </c>
      <c r="CT221" s="2">
        <f t="shared" si="218"/>
        <v>0</v>
      </c>
      <c r="CU221" s="2">
        <f t="shared" si="219"/>
        <v>0</v>
      </c>
      <c r="CV221" s="2">
        <f t="shared" si="220"/>
        <v>0</v>
      </c>
      <c r="CW221" s="2">
        <f t="shared" si="221"/>
        <v>0</v>
      </c>
      <c r="CX221" s="2">
        <f t="shared" si="222"/>
        <v>0</v>
      </c>
      <c r="CY221" s="2">
        <f>(ROUND((((S221+ROUND((ROUND(((EU221)*AV221*1),2)*BS221),2))*AT221)/100),2)+ROUND(((ROUND((ROUND(((AE221-(EU221))*AV221*1),2)*BS221),2)*AT221)/100),2))</f>
        <v>0</v>
      </c>
      <c r="CZ221" s="2">
        <f>(ROUND((((S221+ROUND((ROUND(((EU221)*AV221*1),2)*BS221),2))*AU221)/100),2)+ROUND(((ROUND((ROUND(((AE221-(EU221))*AV221*1),2)*BS221),2)*AU221)/100),2))</f>
        <v>0</v>
      </c>
      <c r="DA221" s="2"/>
      <c r="DB221" s="2"/>
      <c r="DC221" s="2" t="s">
        <v>3</v>
      </c>
      <c r="DD221" s="2" t="s">
        <v>3</v>
      </c>
      <c r="DE221" s="2" t="s">
        <v>3</v>
      </c>
      <c r="DF221" s="2" t="s">
        <v>3</v>
      </c>
      <c r="DG221" s="2" t="s">
        <v>3</v>
      </c>
      <c r="DH221" s="2" t="s">
        <v>3</v>
      </c>
      <c r="DI221" s="2" t="s">
        <v>3</v>
      </c>
      <c r="DJ221" s="2" t="s">
        <v>3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1010</v>
      </c>
      <c r="DV221" s="2" t="s">
        <v>279</v>
      </c>
      <c r="DW221" s="2" t="s">
        <v>279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55393806</v>
      </c>
      <c r="EF221" s="2">
        <v>130</v>
      </c>
      <c r="EG221" s="2" t="s">
        <v>338</v>
      </c>
      <c r="EH221" s="2">
        <v>0</v>
      </c>
      <c r="EI221" s="2" t="s">
        <v>3</v>
      </c>
      <c r="EJ221" s="2">
        <v>3</v>
      </c>
      <c r="EK221" s="2">
        <v>746</v>
      </c>
      <c r="EL221" s="2" t="s">
        <v>339</v>
      </c>
      <c r="EM221" s="2" t="s">
        <v>340</v>
      </c>
      <c r="EN221" s="2"/>
      <c r="EO221" s="2" t="s">
        <v>3</v>
      </c>
      <c r="EP221" s="2"/>
      <c r="EQ221" s="2">
        <v>0</v>
      </c>
      <c r="ER221" s="2">
        <v>1348.67</v>
      </c>
      <c r="ES221" s="2">
        <v>1348.67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f>P221</f>
        <v>6743.35</v>
      </c>
      <c r="FS221" s="2">
        <v>0</v>
      </c>
      <c r="FT221" s="2"/>
      <c r="FU221" s="2"/>
      <c r="FV221" s="2"/>
      <c r="FW221" s="2"/>
      <c r="FX221" s="2">
        <v>90</v>
      </c>
      <c r="FY221" s="2">
        <v>46</v>
      </c>
      <c r="FZ221" s="2"/>
      <c r="GA221" s="2" t="s">
        <v>3</v>
      </c>
      <c r="GB221" s="2"/>
      <c r="GC221" s="2"/>
      <c r="GD221" s="2">
        <v>1</v>
      </c>
      <c r="GE221" s="2"/>
      <c r="GF221" s="2">
        <v>-253748792</v>
      </c>
      <c r="GG221" s="2">
        <v>2</v>
      </c>
      <c r="GH221" s="2">
        <v>1</v>
      </c>
      <c r="GI221" s="2">
        <v>-2</v>
      </c>
      <c r="GJ221" s="2">
        <v>0</v>
      </c>
      <c r="GK221" s="2">
        <v>0</v>
      </c>
      <c r="GL221" s="2">
        <f t="shared" si="223"/>
        <v>0</v>
      </c>
      <c r="GM221" s="2">
        <f t="shared" si="224"/>
        <v>6743.35</v>
      </c>
      <c r="GN221" s="2">
        <f t="shared" si="225"/>
        <v>0</v>
      </c>
      <c r="GO221" s="2">
        <f t="shared" si="226"/>
        <v>0</v>
      </c>
      <c r="GP221" s="2">
        <f t="shared" si="227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228"/>
        <v>0</v>
      </c>
      <c r="GW221" s="2">
        <v>1</v>
      </c>
      <c r="GX221" s="2">
        <f t="shared" si="229"/>
        <v>0</v>
      </c>
      <c r="GY221" s="2"/>
      <c r="GZ221" s="2"/>
      <c r="HA221" s="2">
        <v>0</v>
      </c>
      <c r="HB221" s="2">
        <v>0</v>
      </c>
      <c r="HC221" s="2">
        <f t="shared" si="230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66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5">
      <c r="A222" s="3">
        <v>18</v>
      </c>
      <c r="B222" s="3">
        <v>1</v>
      </c>
      <c r="C222" s="3">
        <v>510</v>
      </c>
      <c r="E222" s="3" t="s">
        <v>334</v>
      </c>
      <c r="F222" s="3" t="s">
        <v>335</v>
      </c>
      <c r="G222" s="3" t="s">
        <v>336</v>
      </c>
      <c r="H222" s="3" t="s">
        <v>279</v>
      </c>
      <c r="I222" s="3">
        <f>I220*J222</f>
        <v>5</v>
      </c>
      <c r="J222" s="3">
        <v>1</v>
      </c>
      <c r="K222" s="3">
        <v>1</v>
      </c>
      <c r="O222" s="3">
        <f t="shared" si="206"/>
        <v>12340.33</v>
      </c>
      <c r="P222" s="3">
        <f>ROUND((ROUND((AC222*I222),2)*BC222),2)</f>
        <v>12340.33</v>
      </c>
      <c r="Q222" s="3">
        <f>(ROUND((ROUND(((ET222)*AV222*I222),2)*BB222),2)+ROUND((ROUND(((AE222-(EU222))*AV222*I222),2)*BS222),2))</f>
        <v>0</v>
      </c>
      <c r="R222" s="3">
        <f>(ROUND((ROUND(((EU222)*AV222*I222),2)*BS222),2)+ROUND((ROUND(((AE222-(EU222))*AV222*I222),2)*BS222),2))</f>
        <v>0</v>
      </c>
      <c r="S222" s="3">
        <f t="shared" si="208"/>
        <v>0</v>
      </c>
      <c r="T222" s="3">
        <f t="shared" si="209"/>
        <v>0</v>
      </c>
      <c r="U222" s="3">
        <f t="shared" si="210"/>
        <v>0</v>
      </c>
      <c r="V222" s="3">
        <f t="shared" si="211"/>
        <v>0</v>
      </c>
      <c r="W222" s="3">
        <f t="shared" si="212"/>
        <v>0</v>
      </c>
      <c r="X222" s="3">
        <f>(ROUND((((S222+ROUND((ROUND(((EU222)*AV222*I222),2)*BS222),2))*AT222)/100),2)+ROUND(((ROUND((ROUND(((AE222-(EU222))*AV222*I222),2)*BS222),2)*AT222)/100),2))</f>
        <v>0</v>
      </c>
      <c r="Y222" s="3">
        <f>(ROUND((((S222+ROUND((ROUND(((EU222)*AV222*I222),2)*BS222),2))*AU222)/100),2)+ROUND(((ROUND((ROUND(((AE222-(EU222))*AV222*I222),2)*BS222),2)*AU222)/100),2))</f>
        <v>0</v>
      </c>
      <c r="AA222" s="3">
        <v>55929115</v>
      </c>
      <c r="AB222" s="3">
        <f t="shared" si="213"/>
        <v>1348.67</v>
      </c>
      <c r="AC222" s="3">
        <f>ROUND((ES222),6)</f>
        <v>1348.67</v>
      </c>
      <c r="AD222" s="3">
        <f>ROUND((((ET222)-(EU222))+AE222),6)</f>
        <v>0</v>
      </c>
      <c r="AE222" s="3">
        <f>ROUND((EU222),6)</f>
        <v>0</v>
      </c>
      <c r="AF222" s="3">
        <f>ROUND((EV222),6)</f>
        <v>0</v>
      </c>
      <c r="AG222" s="3">
        <f t="shared" si="214"/>
        <v>0</v>
      </c>
      <c r="AH222" s="3">
        <f>(EW222)</f>
        <v>0</v>
      </c>
      <c r="AI222" s="3">
        <f>(EX222)</f>
        <v>0</v>
      </c>
      <c r="AJ222" s="3">
        <f t="shared" si="215"/>
        <v>0</v>
      </c>
      <c r="AK222" s="3">
        <v>1348.67</v>
      </c>
      <c r="AL222" s="3">
        <v>1348.67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1</v>
      </c>
      <c r="AW222" s="3">
        <v>1</v>
      </c>
      <c r="AZ222" s="3">
        <v>1</v>
      </c>
      <c r="BA222" s="3">
        <v>1</v>
      </c>
      <c r="BB222" s="3">
        <v>1</v>
      </c>
      <c r="BC222" s="3">
        <v>1.83</v>
      </c>
      <c r="BD222" s="3" t="s">
        <v>3</v>
      </c>
      <c r="BE222" s="3" t="s">
        <v>3</v>
      </c>
      <c r="BF222" s="3" t="s">
        <v>3</v>
      </c>
      <c r="BG222" s="3" t="s">
        <v>3</v>
      </c>
      <c r="BH222" s="3">
        <v>3</v>
      </c>
      <c r="BI222" s="3">
        <v>3</v>
      </c>
      <c r="BJ222" s="3" t="s">
        <v>337</v>
      </c>
      <c r="BM222" s="3">
        <v>746</v>
      </c>
      <c r="BN222" s="3">
        <v>0</v>
      </c>
      <c r="BO222" s="3" t="s">
        <v>3</v>
      </c>
      <c r="BP222" s="3">
        <v>0</v>
      </c>
      <c r="BQ222" s="3">
        <v>130</v>
      </c>
      <c r="BR222" s="3">
        <v>0</v>
      </c>
      <c r="BS222" s="3">
        <v>1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 t="s">
        <v>3</v>
      </c>
      <c r="BZ222" s="3">
        <v>90</v>
      </c>
      <c r="CA222" s="3">
        <v>46</v>
      </c>
      <c r="CB222" s="3" t="s">
        <v>3</v>
      </c>
      <c r="CE222" s="3">
        <v>1566</v>
      </c>
      <c r="CF222" s="3">
        <v>0</v>
      </c>
      <c r="CG222" s="3">
        <v>0</v>
      </c>
      <c r="CM222" s="3">
        <v>0</v>
      </c>
      <c r="CN222" s="3" t="s">
        <v>3</v>
      </c>
      <c r="CO222" s="3">
        <v>0</v>
      </c>
      <c r="CP222" s="3">
        <f t="shared" si="216"/>
        <v>12340.33</v>
      </c>
      <c r="CQ222" s="3">
        <f>ROUND((ROUND((AC222*1),2)*BC222),2)</f>
        <v>2468.0700000000002</v>
      </c>
      <c r="CR222" s="3">
        <f>(ROUND((ROUND(((ET222)*AV222*1),2)*BB222),2)+ROUND((ROUND(((AE222-(EU222))*AV222*1),2)*BS222),2))</f>
        <v>0</v>
      </c>
      <c r="CS222" s="3">
        <f>(ROUND((ROUND(((EU222)*AV222*1),2)*BS222),2)+ROUND((ROUND(((AE222-(EU222))*AV222*1),2)*BS222),2))</f>
        <v>0</v>
      </c>
      <c r="CT222" s="3">
        <f t="shared" si="218"/>
        <v>0</v>
      </c>
      <c r="CU222" s="3">
        <f t="shared" si="219"/>
        <v>0</v>
      </c>
      <c r="CV222" s="3">
        <f t="shared" si="220"/>
        <v>0</v>
      </c>
      <c r="CW222" s="3">
        <f t="shared" si="221"/>
        <v>0</v>
      </c>
      <c r="CX222" s="3">
        <f t="shared" si="222"/>
        <v>0</v>
      </c>
      <c r="CY222" s="3">
        <f>(ROUND((((S222+ROUND((ROUND(((EU222)*AV222*1),2)*BS222),2))*AT222)/100),2)+ROUND(((ROUND((ROUND(((AE222-(EU222))*AV222*1),2)*BS222),2)*AT222)/100),2))</f>
        <v>0</v>
      </c>
      <c r="CZ222" s="3">
        <f>(ROUND((((S222+ROUND((ROUND(((EU222)*AV222*1),2)*BS222),2))*AU222)/100),2)+ROUND(((ROUND((ROUND(((AE222-(EU222))*AV222*1),2)*BS222),2)*AU222)/100),2))</f>
        <v>0</v>
      </c>
      <c r="DC222" s="3" t="s">
        <v>3</v>
      </c>
      <c r="DD222" s="3" t="s">
        <v>3</v>
      </c>
      <c r="DE222" s="3" t="s">
        <v>3</v>
      </c>
      <c r="DF222" s="3" t="s">
        <v>3</v>
      </c>
      <c r="DG222" s="3" t="s">
        <v>3</v>
      </c>
      <c r="DH222" s="3" t="s">
        <v>3</v>
      </c>
      <c r="DI222" s="3" t="s">
        <v>3</v>
      </c>
      <c r="DJ222" s="3" t="s">
        <v>3</v>
      </c>
      <c r="DK222" s="3" t="s">
        <v>3</v>
      </c>
      <c r="DL222" s="3" t="s">
        <v>3</v>
      </c>
      <c r="DM222" s="3" t="s">
        <v>3</v>
      </c>
      <c r="DN222" s="3">
        <v>0</v>
      </c>
      <c r="DO222" s="3">
        <v>0</v>
      </c>
      <c r="DP222" s="3">
        <v>1</v>
      </c>
      <c r="DQ222" s="3">
        <v>1</v>
      </c>
      <c r="DU222" s="3">
        <v>1010</v>
      </c>
      <c r="DV222" s="3" t="s">
        <v>279</v>
      </c>
      <c r="DW222" s="3" t="s">
        <v>279</v>
      </c>
      <c r="DX222" s="3">
        <v>1</v>
      </c>
      <c r="DZ222" s="3" t="s">
        <v>3</v>
      </c>
      <c r="EA222" s="3" t="s">
        <v>3</v>
      </c>
      <c r="EB222" s="3" t="s">
        <v>3</v>
      </c>
      <c r="EC222" s="3" t="s">
        <v>3</v>
      </c>
      <c r="EE222" s="3">
        <v>55393806</v>
      </c>
      <c r="EF222" s="3">
        <v>130</v>
      </c>
      <c r="EG222" s="3" t="s">
        <v>338</v>
      </c>
      <c r="EH222" s="3">
        <v>0</v>
      </c>
      <c r="EI222" s="3" t="s">
        <v>3</v>
      </c>
      <c r="EJ222" s="3">
        <v>3</v>
      </c>
      <c r="EK222" s="3">
        <v>746</v>
      </c>
      <c r="EL222" s="3" t="s">
        <v>339</v>
      </c>
      <c r="EM222" s="3" t="s">
        <v>340</v>
      </c>
      <c r="EO222" s="3" t="s">
        <v>3</v>
      </c>
      <c r="EQ222" s="3">
        <v>0</v>
      </c>
      <c r="ER222" s="3">
        <v>1348.67</v>
      </c>
      <c r="ES222" s="3">
        <v>1348.67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FQ222" s="3">
        <v>0</v>
      </c>
      <c r="FR222" s="3">
        <f>P222</f>
        <v>12340.33</v>
      </c>
      <c r="FS222" s="3">
        <v>0</v>
      </c>
      <c r="FX222" s="3">
        <v>90</v>
      </c>
      <c r="FY222" s="3">
        <v>46</v>
      </c>
      <c r="GA222" s="3" t="s">
        <v>3</v>
      </c>
      <c r="GD222" s="3">
        <v>1</v>
      </c>
      <c r="GF222" s="3">
        <v>-253748792</v>
      </c>
      <c r="GG222" s="3">
        <v>2</v>
      </c>
      <c r="GH222" s="3">
        <v>1</v>
      </c>
      <c r="GI222" s="3">
        <v>2</v>
      </c>
      <c r="GJ222" s="3">
        <v>0</v>
      </c>
      <c r="GK222" s="3">
        <v>0</v>
      </c>
      <c r="GL222" s="3">
        <f t="shared" si="223"/>
        <v>0</v>
      </c>
      <c r="GM222" s="3">
        <f t="shared" si="224"/>
        <v>12340.33</v>
      </c>
      <c r="GN222" s="3">
        <f t="shared" si="225"/>
        <v>0</v>
      </c>
      <c r="GO222" s="3">
        <f t="shared" si="226"/>
        <v>0</v>
      </c>
      <c r="GP222" s="3">
        <f t="shared" si="227"/>
        <v>0</v>
      </c>
      <c r="GR222" s="3">
        <v>0</v>
      </c>
      <c r="GS222" s="3">
        <v>3</v>
      </c>
      <c r="GT222" s="3">
        <v>0</v>
      </c>
      <c r="GU222" s="3" t="s">
        <v>3</v>
      </c>
      <c r="GV222" s="3">
        <f t="shared" si="228"/>
        <v>0</v>
      </c>
      <c r="GW222" s="3">
        <v>1</v>
      </c>
      <c r="GX222" s="3">
        <f t="shared" si="229"/>
        <v>0</v>
      </c>
      <c r="HA222" s="3">
        <v>0</v>
      </c>
      <c r="HB222" s="3">
        <v>0</v>
      </c>
      <c r="HC222" s="3">
        <f t="shared" si="230"/>
        <v>0</v>
      </c>
      <c r="HE222" s="3" t="s">
        <v>3</v>
      </c>
      <c r="HF222" s="3" t="s">
        <v>3</v>
      </c>
      <c r="HM222" s="3" t="s">
        <v>66</v>
      </c>
      <c r="HN222" s="3" t="s">
        <v>3</v>
      </c>
      <c r="HO222" s="3" t="s">
        <v>3</v>
      </c>
      <c r="HP222" s="3" t="s">
        <v>3</v>
      </c>
      <c r="HQ222" s="3" t="s">
        <v>3</v>
      </c>
      <c r="HS222" s="3">
        <v>0</v>
      </c>
      <c r="IK222" s="3">
        <v>0</v>
      </c>
    </row>
    <row r="223" spans="1:255" x14ac:dyDescent="0.25">
      <c r="A223" s="2">
        <v>17</v>
      </c>
      <c r="B223" s="2">
        <v>1</v>
      </c>
      <c r="C223" s="2">
        <f>ROW(SmtRes!A512)</f>
        <v>512</v>
      </c>
      <c r="D223" s="2">
        <f>ROW(EtalonRes!A605)</f>
        <v>605</v>
      </c>
      <c r="E223" s="2" t="s">
        <v>341</v>
      </c>
      <c r="F223" s="2" t="s">
        <v>39</v>
      </c>
      <c r="G223" s="2" t="s">
        <v>181</v>
      </c>
      <c r="H223" s="2" t="s">
        <v>26</v>
      </c>
      <c r="I223" s="2">
        <v>15</v>
      </c>
      <c r="J223" s="2">
        <v>0</v>
      </c>
      <c r="K223" s="2">
        <v>15</v>
      </c>
      <c r="L223" s="2"/>
      <c r="M223" s="2"/>
      <c r="N223" s="2"/>
      <c r="O223" s="2">
        <f t="shared" si="206"/>
        <v>228.98</v>
      </c>
      <c r="P223" s="2">
        <f>ROUND((ROUND((AC223*AW223*I223),2)*BC223),2)</f>
        <v>0</v>
      </c>
      <c r="Q223" s="2">
        <f>(ROUND((ROUND((((ET223*1.2))*AV223*I223),2)*BB223),2)+ROUND((ROUND(((AE223-((EU223*1.2)))*AV223*I223),2)*BS223),2))</f>
        <v>9.42</v>
      </c>
      <c r="R223" s="2">
        <f>(ROUND((ROUND((((EU223*1.2))*AV223*I223),2)*BS223),2)+ROUND((ROUND(((AE223-((EU223*1.2)))*AV223*I223),2)*BS223),2))</f>
        <v>1.51</v>
      </c>
      <c r="S223" s="2">
        <f t="shared" si="208"/>
        <v>219.56</v>
      </c>
      <c r="T223" s="2">
        <f t="shared" si="209"/>
        <v>0</v>
      </c>
      <c r="U223" s="2">
        <f t="shared" si="210"/>
        <v>19.411379999999998</v>
      </c>
      <c r="V223" s="2">
        <f t="shared" si="211"/>
        <v>0</v>
      </c>
      <c r="W223" s="2">
        <f t="shared" si="212"/>
        <v>0</v>
      </c>
      <c r="X223" s="2">
        <f>(ROUND((((S223+ROUND((ROUND((((EU223*1.2))*AV223*I223),2)*BS223),2))*AT223)/100),2)+ROUND(((ROUND((ROUND(((AE223-((EU223*1.2)))*AV223*I223),2)*BS223),2)*AT223)/100),2))</f>
        <v>198.96</v>
      </c>
      <c r="Y223" s="2">
        <f>(ROUND((((S223+ROUND((ROUND((((EU223*1.2))*AV223*I223),2)*BS223),2))*AU223)/100),2)+ROUND(((ROUND((ROUND(((AE223-((EU223*1.2)))*AV223*I223),2)*BS223),2)*AU223)/100),2))</f>
        <v>101.69</v>
      </c>
      <c r="Z223" s="2"/>
      <c r="AA223" s="2">
        <v>55929113</v>
      </c>
      <c r="AB223" s="2">
        <f t="shared" si="213"/>
        <v>14.58</v>
      </c>
      <c r="AC223" s="2">
        <f>ROUND(((ES223*1)),6)</f>
        <v>0</v>
      </c>
      <c r="AD223" s="2">
        <f>ROUND(((((ET223*1.2))-((EU223*1.2)))+AE223),6)</f>
        <v>0.6</v>
      </c>
      <c r="AE223" s="2">
        <f t="shared" ref="AE223:AF226" si="237">ROUND(((EU223*1.2)),6)</f>
        <v>9.6000000000000002E-2</v>
      </c>
      <c r="AF223" s="2">
        <f t="shared" si="237"/>
        <v>13.98</v>
      </c>
      <c r="AG223" s="2">
        <f t="shared" si="214"/>
        <v>0</v>
      </c>
      <c r="AH223" s="2">
        <f t="shared" ref="AH223:AI226" si="238">((EW223*1.2))</f>
        <v>1.236</v>
      </c>
      <c r="AI223" s="2">
        <f t="shared" si="238"/>
        <v>0</v>
      </c>
      <c r="AJ223" s="2">
        <f t="shared" si="215"/>
        <v>0</v>
      </c>
      <c r="AK223" s="2">
        <v>12.15</v>
      </c>
      <c r="AL223" s="2">
        <v>0</v>
      </c>
      <c r="AM223" s="2">
        <v>0.5</v>
      </c>
      <c r="AN223" s="2">
        <v>0.08</v>
      </c>
      <c r="AO223" s="2">
        <v>11.65</v>
      </c>
      <c r="AP223" s="2">
        <v>0</v>
      </c>
      <c r="AQ223" s="2">
        <v>1.03</v>
      </c>
      <c r="AR223" s="2">
        <v>0</v>
      </c>
      <c r="AS223" s="2">
        <v>0</v>
      </c>
      <c r="AT223" s="2">
        <v>90</v>
      </c>
      <c r="AU223" s="2">
        <v>46</v>
      </c>
      <c r="AV223" s="2">
        <v>1.0469999999999999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0</v>
      </c>
      <c r="BI223" s="2">
        <v>2</v>
      </c>
      <c r="BJ223" s="2" t="s">
        <v>41</v>
      </c>
      <c r="BK223" s="2"/>
      <c r="BL223" s="2"/>
      <c r="BM223" s="2">
        <v>72</v>
      </c>
      <c r="BN223" s="2">
        <v>0</v>
      </c>
      <c r="BO223" s="2" t="s">
        <v>39</v>
      </c>
      <c r="BP223" s="2">
        <v>1</v>
      </c>
      <c r="BQ223" s="2">
        <v>40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90</v>
      </c>
      <c r="CA223" s="2">
        <v>46</v>
      </c>
      <c r="CB223" s="2" t="s">
        <v>3</v>
      </c>
      <c r="CC223" s="2"/>
      <c r="CD223" s="2"/>
      <c r="CE223" s="2">
        <v>1566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1332</v>
      </c>
      <c r="CO223" s="2">
        <v>0</v>
      </c>
      <c r="CP223" s="2">
        <f t="shared" si="216"/>
        <v>228.98</v>
      </c>
      <c r="CQ223" s="2">
        <f>ROUND((ROUND((AC223*AW223*1),2)*BC223),2)</f>
        <v>0</v>
      </c>
      <c r="CR223" s="2">
        <f>(ROUND((ROUND((((ET223*1.2))*AV223*1),2)*BB223),2)+ROUND((ROUND(((AE223-((EU223*1.2)))*AV223*1),2)*BS223),2))</f>
        <v>0.63</v>
      </c>
      <c r="CS223" s="2">
        <f>(ROUND((ROUND((((EU223*1.2))*AV223*1),2)*BS223),2)+ROUND((ROUND(((AE223-((EU223*1.2)))*AV223*1),2)*BS223),2))</f>
        <v>0.1</v>
      </c>
      <c r="CT223" s="2">
        <f t="shared" si="218"/>
        <v>14.64</v>
      </c>
      <c r="CU223" s="2">
        <f t="shared" si="219"/>
        <v>0</v>
      </c>
      <c r="CV223" s="2">
        <f t="shared" si="220"/>
        <v>1.2940919999999998</v>
      </c>
      <c r="CW223" s="2">
        <f t="shared" si="221"/>
        <v>0</v>
      </c>
      <c r="CX223" s="2">
        <f t="shared" si="222"/>
        <v>0</v>
      </c>
      <c r="CY223" s="2">
        <f>(ROUND((((S223+ROUND((ROUND((((EU223*1.2))*AV223*1),2)*BS223),2))*AT223)/100),2)+ROUND(((ROUND((ROUND(((AE223-((EU223*1.2)))*AV223*1),2)*BS223),2)*AT223)/100),2))</f>
        <v>197.69</v>
      </c>
      <c r="CZ223" s="2">
        <f>(ROUND((((S223+ROUND((ROUND((((EU223*1.2))*AV223*1),2)*BS223),2))*AU223)/100),2)+ROUND(((ROUND((ROUND(((AE223-((EU223*1.2)))*AV223*1),2)*BS223),2)*AU223)/100),2))</f>
        <v>101.04</v>
      </c>
      <c r="DA223" s="2"/>
      <c r="DB223" s="2">
        <v>123</v>
      </c>
      <c r="DC223" s="2" t="s">
        <v>3</v>
      </c>
      <c r="DD223" s="2" t="s">
        <v>66</v>
      </c>
      <c r="DE223" s="2" t="s">
        <v>67</v>
      </c>
      <c r="DF223" s="2" t="s">
        <v>67</v>
      </c>
      <c r="DG223" s="2" t="s">
        <v>67</v>
      </c>
      <c r="DH223" s="2" t="s">
        <v>3</v>
      </c>
      <c r="DI223" s="2" t="s">
        <v>67</v>
      </c>
      <c r="DJ223" s="2" t="s">
        <v>67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1013</v>
      </c>
      <c r="DV223" s="2" t="s">
        <v>26</v>
      </c>
      <c r="DW223" s="2" t="s">
        <v>26</v>
      </c>
      <c r="DX223" s="2">
        <v>1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55393704</v>
      </c>
      <c r="EF223" s="2">
        <v>40</v>
      </c>
      <c r="EG223" s="2" t="s">
        <v>30</v>
      </c>
      <c r="EH223" s="2">
        <v>0</v>
      </c>
      <c r="EI223" s="2" t="s">
        <v>3</v>
      </c>
      <c r="EJ223" s="2">
        <v>2</v>
      </c>
      <c r="EK223" s="2">
        <v>72</v>
      </c>
      <c r="EL223" s="2" t="s">
        <v>42</v>
      </c>
      <c r="EM223" s="2" t="s">
        <v>43</v>
      </c>
      <c r="EN223" s="2"/>
      <c r="EO223" s="2" t="s">
        <v>71</v>
      </c>
      <c r="EP223" s="2"/>
      <c r="EQ223" s="2">
        <v>0</v>
      </c>
      <c r="ER223" s="2">
        <v>12.15</v>
      </c>
      <c r="ES223" s="2">
        <v>0</v>
      </c>
      <c r="ET223" s="2">
        <v>0.5</v>
      </c>
      <c r="EU223" s="2">
        <v>0.08</v>
      </c>
      <c r="EV223" s="2">
        <v>11.65</v>
      </c>
      <c r="EW223" s="2">
        <v>1.03</v>
      </c>
      <c r="EX223" s="2">
        <v>0</v>
      </c>
      <c r="EY223" s="2">
        <v>0</v>
      </c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90</v>
      </c>
      <c r="FY223" s="2">
        <v>46</v>
      </c>
      <c r="FZ223" s="2"/>
      <c r="GA223" s="2" t="s">
        <v>3</v>
      </c>
      <c r="GB223" s="2"/>
      <c r="GC223" s="2"/>
      <c r="GD223" s="2">
        <v>1</v>
      </c>
      <c r="GE223" s="2"/>
      <c r="GF223" s="2">
        <v>-920792427</v>
      </c>
      <c r="GG223" s="2">
        <v>2</v>
      </c>
      <c r="GH223" s="2">
        <v>1</v>
      </c>
      <c r="GI223" s="2">
        <v>2</v>
      </c>
      <c r="GJ223" s="2">
        <v>0</v>
      </c>
      <c r="GK223" s="2">
        <v>0</v>
      </c>
      <c r="GL223" s="2">
        <f t="shared" si="223"/>
        <v>0</v>
      </c>
      <c r="GM223" s="2">
        <f t="shared" si="224"/>
        <v>529.63</v>
      </c>
      <c r="GN223" s="2">
        <f t="shared" si="225"/>
        <v>0</v>
      </c>
      <c r="GO223" s="2">
        <f t="shared" si="226"/>
        <v>529.63</v>
      </c>
      <c r="GP223" s="2">
        <f t="shared" si="227"/>
        <v>0</v>
      </c>
      <c r="GQ223" s="2"/>
      <c r="GR223" s="2">
        <v>0</v>
      </c>
      <c r="GS223" s="2">
        <v>3</v>
      </c>
      <c r="GT223" s="2">
        <v>0</v>
      </c>
      <c r="GU223" s="2" t="s">
        <v>3</v>
      </c>
      <c r="GV223" s="2">
        <f t="shared" si="228"/>
        <v>0</v>
      </c>
      <c r="GW223" s="2">
        <v>1</v>
      </c>
      <c r="GX223" s="2">
        <f t="shared" si="229"/>
        <v>0</v>
      </c>
      <c r="GY223" s="2"/>
      <c r="GZ223" s="2"/>
      <c r="HA223" s="2">
        <v>0</v>
      </c>
      <c r="HB223" s="2">
        <v>0</v>
      </c>
      <c r="HC223" s="2">
        <f t="shared" si="230"/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5">
      <c r="A224" s="3">
        <v>17</v>
      </c>
      <c r="B224" s="3">
        <v>1</v>
      </c>
      <c r="C224" s="3">
        <f>ROW(SmtRes!A514)</f>
        <v>514</v>
      </c>
      <c r="D224" s="3">
        <f>ROW(EtalonRes!A608)</f>
        <v>608</v>
      </c>
      <c r="E224" s="3" t="s">
        <v>341</v>
      </c>
      <c r="F224" s="3" t="s">
        <v>39</v>
      </c>
      <c r="G224" s="3" t="s">
        <v>181</v>
      </c>
      <c r="H224" s="3" t="s">
        <v>26</v>
      </c>
      <c r="I224" s="3">
        <v>15</v>
      </c>
      <c r="J224" s="3">
        <v>0</v>
      </c>
      <c r="K224" s="3">
        <v>15</v>
      </c>
      <c r="O224" s="3">
        <f t="shared" si="206"/>
        <v>12532.54</v>
      </c>
      <c r="P224" s="3">
        <f>ROUND((ROUND((AC224*AW224*I224),2)*BC224),2)</f>
        <v>0</v>
      </c>
      <c r="Q224" s="3">
        <f>(ROUND((ROUND((((ET224*1.2))*AV224*I224),2)*BB224),2)+ROUND((ROUND(((AE224-((EU224*1.2)))*AV224*I224),2)*BS224),2))</f>
        <v>160.33000000000001</v>
      </c>
      <c r="R224" s="3">
        <f>(ROUND((ROUND((((EU224*1.2))*AV224*I224),2)*BS224),2)+ROUND((ROUND(((AE224-((EU224*1.2)))*AV224*I224),2)*BS224),2))</f>
        <v>85.09</v>
      </c>
      <c r="S224" s="3">
        <f t="shared" si="208"/>
        <v>12372.21</v>
      </c>
      <c r="T224" s="3">
        <f t="shared" si="209"/>
        <v>0</v>
      </c>
      <c r="U224" s="3">
        <f t="shared" si="210"/>
        <v>19.411379999999998</v>
      </c>
      <c r="V224" s="3">
        <f t="shared" si="211"/>
        <v>0</v>
      </c>
      <c r="W224" s="3">
        <f t="shared" si="212"/>
        <v>0</v>
      </c>
      <c r="X224" s="3">
        <f>(ROUND((((S224+ROUND((ROUND((((EU224*1.2))*AV224*I224),2)*BS224),2))*AT224)/100),2)+ROUND(((ROUND((ROUND(((AE224-((EU224*1.2)))*AV224*I224),2)*BS224),2)*AT224)/100),2))</f>
        <v>11211.57</v>
      </c>
      <c r="Y224" s="3">
        <f>(ROUND((((S224+ROUND((ROUND((((EU224*1.2))*AV224*I224),2)*BS224),2))*AU224)/100),2)+ROUND(((ROUND((ROUND(((AE224-((EU224*1.2)))*AV224*I224),2)*BS224),2)*AU224)/100),2))</f>
        <v>5730.36</v>
      </c>
      <c r="AA224" s="3">
        <v>55929115</v>
      </c>
      <c r="AB224" s="3">
        <f t="shared" si="213"/>
        <v>14.58</v>
      </c>
      <c r="AC224" s="3">
        <f>ROUND(((ES224*1)),6)</f>
        <v>0</v>
      </c>
      <c r="AD224" s="3">
        <f>ROUND(((((ET224*1.2))-((EU224*1.2)))+AE224),6)</f>
        <v>0.6</v>
      </c>
      <c r="AE224" s="3">
        <f t="shared" si="237"/>
        <v>9.6000000000000002E-2</v>
      </c>
      <c r="AF224" s="3">
        <f t="shared" si="237"/>
        <v>13.98</v>
      </c>
      <c r="AG224" s="3">
        <f t="shared" si="214"/>
        <v>0</v>
      </c>
      <c r="AH224" s="3">
        <f t="shared" si="238"/>
        <v>1.236</v>
      </c>
      <c r="AI224" s="3">
        <f t="shared" si="238"/>
        <v>0</v>
      </c>
      <c r="AJ224" s="3">
        <f t="shared" si="215"/>
        <v>0</v>
      </c>
      <c r="AK224" s="3">
        <v>12.15</v>
      </c>
      <c r="AL224" s="3">
        <v>0</v>
      </c>
      <c r="AM224" s="3">
        <v>0.5</v>
      </c>
      <c r="AN224" s="3">
        <v>0.08</v>
      </c>
      <c r="AO224" s="3">
        <v>11.65</v>
      </c>
      <c r="AP224" s="3">
        <v>0</v>
      </c>
      <c r="AQ224" s="3">
        <v>1.03</v>
      </c>
      <c r="AR224" s="3">
        <v>0</v>
      </c>
      <c r="AS224" s="3">
        <v>0</v>
      </c>
      <c r="AT224" s="3">
        <v>90</v>
      </c>
      <c r="AU224" s="3">
        <v>46</v>
      </c>
      <c r="AV224" s="3">
        <v>1.0469999999999999</v>
      </c>
      <c r="AW224" s="3">
        <v>1</v>
      </c>
      <c r="AZ224" s="3">
        <v>1</v>
      </c>
      <c r="BA224" s="3">
        <v>56.35</v>
      </c>
      <c r="BB224" s="3">
        <v>17.02</v>
      </c>
      <c r="BC224" s="3">
        <v>1</v>
      </c>
      <c r="BD224" s="3" t="s">
        <v>3</v>
      </c>
      <c r="BE224" s="3" t="s">
        <v>3</v>
      </c>
      <c r="BF224" s="3" t="s">
        <v>3</v>
      </c>
      <c r="BG224" s="3" t="s">
        <v>3</v>
      </c>
      <c r="BH224" s="3">
        <v>0</v>
      </c>
      <c r="BI224" s="3">
        <v>2</v>
      </c>
      <c r="BJ224" s="3" t="s">
        <v>41</v>
      </c>
      <c r="BM224" s="3">
        <v>72</v>
      </c>
      <c r="BN224" s="3">
        <v>0</v>
      </c>
      <c r="BO224" s="3" t="s">
        <v>39</v>
      </c>
      <c r="BP224" s="3">
        <v>1</v>
      </c>
      <c r="BQ224" s="3">
        <v>40</v>
      </c>
      <c r="BR224" s="3">
        <v>0</v>
      </c>
      <c r="BS224" s="3">
        <v>56.35</v>
      </c>
      <c r="BT224" s="3">
        <v>1</v>
      </c>
      <c r="BU224" s="3">
        <v>1</v>
      </c>
      <c r="BV224" s="3">
        <v>1</v>
      </c>
      <c r="BW224" s="3">
        <v>1</v>
      </c>
      <c r="BX224" s="3">
        <v>1</v>
      </c>
      <c r="BY224" s="3" t="s">
        <v>3</v>
      </c>
      <c r="BZ224" s="3">
        <v>90</v>
      </c>
      <c r="CA224" s="3">
        <v>46</v>
      </c>
      <c r="CB224" s="3" t="s">
        <v>3</v>
      </c>
      <c r="CE224" s="3">
        <v>1566</v>
      </c>
      <c r="CF224" s="3">
        <v>0</v>
      </c>
      <c r="CG224" s="3">
        <v>0</v>
      </c>
      <c r="CM224" s="3">
        <v>0</v>
      </c>
      <c r="CN224" s="3" t="s">
        <v>1332</v>
      </c>
      <c r="CO224" s="3">
        <v>0</v>
      </c>
      <c r="CP224" s="3">
        <f t="shared" si="216"/>
        <v>12532.539999999999</v>
      </c>
      <c r="CQ224" s="3">
        <f>ROUND((ROUND((AC224*AW224*1),2)*BC224),2)</f>
        <v>0</v>
      </c>
      <c r="CR224" s="3">
        <f>(ROUND((ROUND((((ET224*1.2))*AV224*1),2)*BB224),2)+ROUND((ROUND(((AE224-((EU224*1.2)))*AV224*1),2)*BS224),2))</f>
        <v>10.72</v>
      </c>
      <c r="CS224" s="3">
        <f>(ROUND((ROUND((((EU224*1.2))*AV224*1),2)*BS224),2)+ROUND((ROUND(((AE224-((EU224*1.2)))*AV224*1),2)*BS224),2))</f>
        <v>5.64</v>
      </c>
      <c r="CT224" s="3">
        <f t="shared" si="218"/>
        <v>824.96</v>
      </c>
      <c r="CU224" s="3">
        <f t="shared" si="219"/>
        <v>0</v>
      </c>
      <c r="CV224" s="3">
        <f t="shared" si="220"/>
        <v>1.2940919999999998</v>
      </c>
      <c r="CW224" s="3">
        <f t="shared" si="221"/>
        <v>0</v>
      </c>
      <c r="CX224" s="3">
        <f t="shared" si="222"/>
        <v>0</v>
      </c>
      <c r="CY224" s="3">
        <f>(ROUND((((S224+ROUND((ROUND((((EU224*1.2))*AV224*1),2)*BS224),2))*AT224)/100),2)+ROUND(((ROUND((ROUND(((AE224-((EU224*1.2)))*AV224*1),2)*BS224),2)*AT224)/100),2))</f>
        <v>11140.07</v>
      </c>
      <c r="CZ224" s="3">
        <f>(ROUND((((S224+ROUND((ROUND((((EU224*1.2))*AV224*1),2)*BS224),2))*AU224)/100),2)+ROUND(((ROUND((ROUND(((AE224-((EU224*1.2)))*AV224*1),2)*BS224),2)*AU224)/100),2))</f>
        <v>5693.81</v>
      </c>
      <c r="DB224" s="3">
        <v>124</v>
      </c>
      <c r="DC224" s="3" t="s">
        <v>3</v>
      </c>
      <c r="DD224" s="3" t="s">
        <v>66</v>
      </c>
      <c r="DE224" s="3" t="s">
        <v>67</v>
      </c>
      <c r="DF224" s="3" t="s">
        <v>67</v>
      </c>
      <c r="DG224" s="3" t="s">
        <v>67</v>
      </c>
      <c r="DH224" s="3" t="s">
        <v>3</v>
      </c>
      <c r="DI224" s="3" t="s">
        <v>67</v>
      </c>
      <c r="DJ224" s="3" t="s">
        <v>67</v>
      </c>
      <c r="DK224" s="3" t="s">
        <v>3</v>
      </c>
      <c r="DL224" s="3" t="s">
        <v>3</v>
      </c>
      <c r="DM224" s="3" t="s">
        <v>3</v>
      </c>
      <c r="DN224" s="3">
        <v>0</v>
      </c>
      <c r="DO224" s="3">
        <v>0</v>
      </c>
      <c r="DP224" s="3">
        <v>1</v>
      </c>
      <c r="DQ224" s="3">
        <v>1</v>
      </c>
      <c r="DU224" s="3">
        <v>1013</v>
      </c>
      <c r="DV224" s="3" t="s">
        <v>26</v>
      </c>
      <c r="DW224" s="3" t="s">
        <v>26</v>
      </c>
      <c r="DX224" s="3">
        <v>1</v>
      </c>
      <c r="DZ224" s="3" t="s">
        <v>3</v>
      </c>
      <c r="EA224" s="3" t="s">
        <v>3</v>
      </c>
      <c r="EB224" s="3" t="s">
        <v>3</v>
      </c>
      <c r="EC224" s="3" t="s">
        <v>3</v>
      </c>
      <c r="EE224" s="3">
        <v>55393704</v>
      </c>
      <c r="EF224" s="3">
        <v>40</v>
      </c>
      <c r="EG224" s="3" t="s">
        <v>30</v>
      </c>
      <c r="EH224" s="3">
        <v>0</v>
      </c>
      <c r="EI224" s="3" t="s">
        <v>3</v>
      </c>
      <c r="EJ224" s="3">
        <v>2</v>
      </c>
      <c r="EK224" s="3">
        <v>72</v>
      </c>
      <c r="EL224" s="3" t="s">
        <v>42</v>
      </c>
      <c r="EM224" s="3" t="s">
        <v>43</v>
      </c>
      <c r="EO224" s="3" t="s">
        <v>71</v>
      </c>
      <c r="EQ224" s="3">
        <v>0</v>
      </c>
      <c r="ER224" s="3">
        <v>12.15</v>
      </c>
      <c r="ES224" s="3">
        <v>0</v>
      </c>
      <c r="ET224" s="3">
        <v>0.5</v>
      </c>
      <c r="EU224" s="3">
        <v>0.08</v>
      </c>
      <c r="EV224" s="3">
        <v>11.65</v>
      </c>
      <c r="EW224" s="3">
        <v>1.03</v>
      </c>
      <c r="EX224" s="3">
        <v>0</v>
      </c>
      <c r="EY224" s="3">
        <v>0</v>
      </c>
      <c r="FQ224" s="3">
        <v>0</v>
      </c>
      <c r="FR224" s="3">
        <v>0</v>
      </c>
      <c r="FS224" s="3">
        <v>0</v>
      </c>
      <c r="FX224" s="3">
        <v>90</v>
      </c>
      <c r="FY224" s="3">
        <v>46</v>
      </c>
      <c r="GA224" s="3" t="s">
        <v>3</v>
      </c>
      <c r="GD224" s="3">
        <v>1</v>
      </c>
      <c r="GF224" s="3">
        <v>-920792427</v>
      </c>
      <c r="GG224" s="3">
        <v>2</v>
      </c>
      <c r="GH224" s="3">
        <v>1</v>
      </c>
      <c r="GI224" s="3">
        <v>2</v>
      </c>
      <c r="GJ224" s="3">
        <v>0</v>
      </c>
      <c r="GK224" s="3">
        <v>0</v>
      </c>
      <c r="GL224" s="3">
        <f t="shared" si="223"/>
        <v>0</v>
      </c>
      <c r="GM224" s="3">
        <f t="shared" si="224"/>
        <v>29474.47</v>
      </c>
      <c r="GN224" s="3">
        <f t="shared" si="225"/>
        <v>0</v>
      </c>
      <c r="GO224" s="3">
        <f t="shared" si="226"/>
        <v>29474.47</v>
      </c>
      <c r="GP224" s="3">
        <f t="shared" si="227"/>
        <v>0</v>
      </c>
      <c r="GR224" s="3">
        <v>0</v>
      </c>
      <c r="GS224" s="3">
        <v>3</v>
      </c>
      <c r="GT224" s="3">
        <v>0</v>
      </c>
      <c r="GU224" s="3" t="s">
        <v>3</v>
      </c>
      <c r="GV224" s="3">
        <f t="shared" si="228"/>
        <v>0</v>
      </c>
      <c r="GW224" s="3">
        <v>1</v>
      </c>
      <c r="GX224" s="3">
        <f t="shared" si="229"/>
        <v>0</v>
      </c>
      <c r="HA224" s="3">
        <v>0</v>
      </c>
      <c r="HB224" s="3">
        <v>0</v>
      </c>
      <c r="HC224" s="3">
        <f t="shared" si="230"/>
        <v>0</v>
      </c>
      <c r="HE224" s="3" t="s">
        <v>3</v>
      </c>
      <c r="HF224" s="3" t="s">
        <v>3</v>
      </c>
      <c r="HM224" s="3" t="s">
        <v>3</v>
      </c>
      <c r="HN224" s="3" t="s">
        <v>3</v>
      </c>
      <c r="HO224" s="3" t="s">
        <v>3</v>
      </c>
      <c r="HP224" s="3" t="s">
        <v>3</v>
      </c>
      <c r="HQ224" s="3" t="s">
        <v>3</v>
      </c>
      <c r="HS224" s="3">
        <v>0</v>
      </c>
      <c r="IK224" s="3">
        <v>0</v>
      </c>
    </row>
    <row r="225" spans="1:255" x14ac:dyDescent="0.25">
      <c r="A225" s="2">
        <v>17</v>
      </c>
      <c r="B225" s="2">
        <v>1</v>
      </c>
      <c r="C225" s="2">
        <f>ROW(SmtRes!A516)</f>
        <v>516</v>
      </c>
      <c r="D225" s="2">
        <f>ROW(EtalonRes!A611)</f>
        <v>611</v>
      </c>
      <c r="E225" s="2" t="s">
        <v>3</v>
      </c>
      <c r="F225" s="2" t="s">
        <v>342</v>
      </c>
      <c r="G225" s="2" t="s">
        <v>343</v>
      </c>
      <c r="H225" s="2" t="s">
        <v>26</v>
      </c>
      <c r="I225" s="2">
        <f>ROUND(10+5,9)</f>
        <v>15</v>
      </c>
      <c r="J225" s="2">
        <v>0</v>
      </c>
      <c r="K225" s="2">
        <f>ROUND(10+5,9)</f>
        <v>15</v>
      </c>
      <c r="L225" s="2"/>
      <c r="M225" s="2"/>
      <c r="N225" s="2"/>
      <c r="O225" s="2">
        <f t="shared" ref="O225:O248" si="239">ROUND(CP225,2)</f>
        <v>615.69000000000005</v>
      </c>
      <c r="P225" s="2">
        <f>ROUND((ROUND((AC225*AW225*I225),2)*BC225),2)</f>
        <v>0</v>
      </c>
      <c r="Q225" s="2">
        <f>(ROUND((ROUND((((ET225*1.2))*AV225*I225),2)*BB225),2)+ROUND((ROUND(((AE225-((EU225*1.2)))*AV225*I225),2)*BS225),2))</f>
        <v>173.19</v>
      </c>
      <c r="R225" s="2">
        <f>(ROUND((ROUND((((EU225*1.2))*AV225*I225),2)*BS225),2)+ROUND((ROUND(((AE225-((EU225*1.2)))*AV225*I225),2)*BS225),2))</f>
        <v>19.03</v>
      </c>
      <c r="S225" s="2">
        <f t="shared" ref="S225:S248" si="240">ROUND((ROUND((AF225*AV225*I225),2)*BA225),2)</f>
        <v>442.5</v>
      </c>
      <c r="T225" s="2">
        <f t="shared" ref="T225:T248" si="241">ROUND(CU225*I225,2)</f>
        <v>0</v>
      </c>
      <c r="U225" s="2">
        <f t="shared" ref="U225:U248" si="242">CV225*I225</f>
        <v>39.576599999999992</v>
      </c>
      <c r="V225" s="2">
        <f t="shared" ref="V225:V248" si="243">CW225*I225</f>
        <v>0</v>
      </c>
      <c r="W225" s="2">
        <f t="shared" ref="W225:W248" si="244">ROUND(CX225*I225,2)</f>
        <v>0</v>
      </c>
      <c r="X225" s="2">
        <f>(ROUND((((S225+ROUND((ROUND((((EU225*1.2))*AV225*I225),2)*BS225),2))*AT225)/100),2)+ROUND(((ROUND((ROUND(((AE225-((EU225*1.2)))*AV225*I225),2)*BS225),2)*AT225)/100),2))</f>
        <v>415.38</v>
      </c>
      <c r="Y225" s="2">
        <f>(ROUND((((S225+ROUND((ROUND((((EU225*1.2))*AV225*I225),2)*BS225),2))*AU225)/100),2)+ROUND(((ROUND((ROUND(((AE225-((EU225*1.2)))*AV225*I225),2)*BS225),2)*AU225)/100),2))</f>
        <v>212.3</v>
      </c>
      <c r="Z225" s="2"/>
      <c r="AA225" s="2">
        <v>-1</v>
      </c>
      <c r="AB225" s="2">
        <f t="shared" ref="AB225:AB248" si="245">ROUND((AC225+AD225+AF225),6)</f>
        <v>39.204000000000001</v>
      </c>
      <c r="AC225" s="2">
        <f>ROUND(((ES225*1)),6)</f>
        <v>0</v>
      </c>
      <c r="AD225" s="2">
        <f>ROUND(((((ET225*1.2))-((EU225*1.2)))+AE225),6)</f>
        <v>11.028</v>
      </c>
      <c r="AE225" s="2">
        <f t="shared" si="237"/>
        <v>1.212</v>
      </c>
      <c r="AF225" s="2">
        <f t="shared" si="237"/>
        <v>28.175999999999998</v>
      </c>
      <c r="AG225" s="2">
        <f t="shared" ref="AG225:AG248" si="246">ROUND((AP225),6)</f>
        <v>0</v>
      </c>
      <c r="AH225" s="2">
        <f t="shared" si="238"/>
        <v>2.52</v>
      </c>
      <c r="AI225" s="2">
        <f t="shared" si="238"/>
        <v>0</v>
      </c>
      <c r="AJ225" s="2">
        <f t="shared" ref="AJ225:AJ248" si="247">(AS225)</f>
        <v>0</v>
      </c>
      <c r="AK225" s="2">
        <v>32.67</v>
      </c>
      <c r="AL225" s="2">
        <v>0</v>
      </c>
      <c r="AM225" s="2">
        <v>9.19</v>
      </c>
      <c r="AN225" s="2">
        <v>1.01</v>
      </c>
      <c r="AO225" s="2">
        <v>23.48</v>
      </c>
      <c r="AP225" s="2">
        <v>0</v>
      </c>
      <c r="AQ225" s="2">
        <v>2.1</v>
      </c>
      <c r="AR225" s="2">
        <v>0</v>
      </c>
      <c r="AS225" s="2">
        <v>0</v>
      </c>
      <c r="AT225" s="2">
        <v>90</v>
      </c>
      <c r="AU225" s="2">
        <v>46</v>
      </c>
      <c r="AV225" s="2">
        <v>1.0469999999999999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0</v>
      </c>
      <c r="BI225" s="2">
        <v>2</v>
      </c>
      <c r="BJ225" s="2" t="s">
        <v>344</v>
      </c>
      <c r="BK225" s="2"/>
      <c r="BL225" s="2"/>
      <c r="BM225" s="2">
        <v>68</v>
      </c>
      <c r="BN225" s="2">
        <v>0</v>
      </c>
      <c r="BO225" s="2" t="s">
        <v>342</v>
      </c>
      <c r="BP225" s="2">
        <v>1</v>
      </c>
      <c r="BQ225" s="2">
        <v>40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90</v>
      </c>
      <c r="CA225" s="2">
        <v>46</v>
      </c>
      <c r="CB225" s="2" t="s">
        <v>3</v>
      </c>
      <c r="CC225" s="2"/>
      <c r="CD225" s="2"/>
      <c r="CE225" s="2">
        <v>1566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1332</v>
      </c>
      <c r="CO225" s="2">
        <v>0</v>
      </c>
      <c r="CP225" s="2">
        <f t="shared" ref="CP225:CP248" si="248">(P225+Q225+S225)</f>
        <v>615.69000000000005</v>
      </c>
      <c r="CQ225" s="2">
        <f>ROUND((ROUND((AC225*AW225*1),2)*BC225),2)</f>
        <v>0</v>
      </c>
      <c r="CR225" s="2">
        <f>(ROUND((ROUND((((ET225*1.2))*AV225*1),2)*BB225),2)+ROUND((ROUND(((AE225-((EU225*1.2)))*AV225*1),2)*BS225),2))</f>
        <v>11.55</v>
      </c>
      <c r="CS225" s="2">
        <f>(ROUND((ROUND((((EU225*1.2))*AV225*1),2)*BS225),2)+ROUND((ROUND(((AE225-((EU225*1.2)))*AV225*1),2)*BS225),2))</f>
        <v>1.27</v>
      </c>
      <c r="CT225" s="2">
        <f t="shared" ref="CT225:CT248" si="249">ROUND((ROUND((AF225*AV225*1),2)*BA225),2)</f>
        <v>29.5</v>
      </c>
      <c r="CU225" s="2">
        <f t="shared" ref="CU225:CU248" si="250">AG225</f>
        <v>0</v>
      </c>
      <c r="CV225" s="2">
        <f t="shared" ref="CV225:CV248" si="251">(AH225*AV225)</f>
        <v>2.6384399999999997</v>
      </c>
      <c r="CW225" s="2">
        <f t="shared" ref="CW225:CW248" si="252">AI225</f>
        <v>0</v>
      </c>
      <c r="CX225" s="2">
        <f t="shared" ref="CX225:CX248" si="253">AJ225</f>
        <v>0</v>
      </c>
      <c r="CY225" s="2">
        <f>(ROUND((((S225+ROUND((ROUND((((EU225*1.2))*AV225*1),2)*BS225),2))*AT225)/100),2)+ROUND(((ROUND((ROUND(((AE225-((EU225*1.2)))*AV225*1),2)*BS225),2)*AT225)/100),2))</f>
        <v>399.39</v>
      </c>
      <c r="CZ225" s="2">
        <f>(ROUND((((S225+ROUND((ROUND((((EU225*1.2))*AV225*1),2)*BS225),2))*AU225)/100),2)+ROUND(((ROUND((ROUND(((AE225-((EU225*1.2)))*AV225*1),2)*BS225),2)*AU225)/100),2))</f>
        <v>204.13</v>
      </c>
      <c r="DA225" s="2"/>
      <c r="DB225" s="2">
        <v>125</v>
      </c>
      <c r="DC225" s="2" t="s">
        <v>3</v>
      </c>
      <c r="DD225" s="2" t="s">
        <v>66</v>
      </c>
      <c r="DE225" s="2" t="s">
        <v>67</v>
      </c>
      <c r="DF225" s="2" t="s">
        <v>67</v>
      </c>
      <c r="DG225" s="2" t="s">
        <v>67</v>
      </c>
      <c r="DH225" s="2" t="s">
        <v>3</v>
      </c>
      <c r="DI225" s="2" t="s">
        <v>67</v>
      </c>
      <c r="DJ225" s="2" t="s">
        <v>67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1013</v>
      </c>
      <c r="DV225" s="2" t="s">
        <v>26</v>
      </c>
      <c r="DW225" s="2" t="s">
        <v>26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55393700</v>
      </c>
      <c r="EF225" s="2">
        <v>40</v>
      </c>
      <c r="EG225" s="2" t="s">
        <v>30</v>
      </c>
      <c r="EH225" s="2">
        <v>0</v>
      </c>
      <c r="EI225" s="2" t="s">
        <v>3</v>
      </c>
      <c r="EJ225" s="2">
        <v>2</v>
      </c>
      <c r="EK225" s="2">
        <v>68</v>
      </c>
      <c r="EL225" s="2" t="s">
        <v>31</v>
      </c>
      <c r="EM225" s="2" t="s">
        <v>32</v>
      </c>
      <c r="EN225" s="2"/>
      <c r="EO225" s="2" t="s">
        <v>71</v>
      </c>
      <c r="EP225" s="2"/>
      <c r="EQ225" s="2">
        <v>1024</v>
      </c>
      <c r="ER225" s="2">
        <v>32.67</v>
      </c>
      <c r="ES225" s="2">
        <v>0</v>
      </c>
      <c r="ET225" s="2">
        <v>9.19</v>
      </c>
      <c r="EU225" s="2">
        <v>1.01</v>
      </c>
      <c r="EV225" s="2">
        <v>23.48</v>
      </c>
      <c r="EW225" s="2">
        <v>2.1</v>
      </c>
      <c r="EX225" s="2">
        <v>0</v>
      </c>
      <c r="EY225" s="2">
        <v>0</v>
      </c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90</v>
      </c>
      <c r="FY225" s="2">
        <v>46</v>
      </c>
      <c r="FZ225" s="2"/>
      <c r="GA225" s="2" t="s">
        <v>3</v>
      </c>
      <c r="GB225" s="2"/>
      <c r="GC225" s="2"/>
      <c r="GD225" s="2">
        <v>1</v>
      </c>
      <c r="GE225" s="2"/>
      <c r="GF225" s="2">
        <v>989157121</v>
      </c>
      <c r="GG225" s="2">
        <v>2</v>
      </c>
      <c r="GH225" s="2">
        <v>1</v>
      </c>
      <c r="GI225" s="2">
        <v>2</v>
      </c>
      <c r="GJ225" s="2">
        <v>0</v>
      </c>
      <c r="GK225" s="2">
        <v>0</v>
      </c>
      <c r="GL225" s="2">
        <f t="shared" ref="GL225:GL248" si="254">ROUND(IF(AND(BH225=3,BI225=3,FS225&lt;&gt;0),P225,0),2)</f>
        <v>0</v>
      </c>
      <c r="GM225" s="2">
        <f t="shared" ref="GM225:GM248" si="255">ROUND(O225+X225+Y225,2)+GX225</f>
        <v>1243.3699999999999</v>
      </c>
      <c r="GN225" s="2">
        <f t="shared" ref="GN225:GN248" si="256">IF(OR(BI225=0,BI225=1),GM225-GX225,0)</f>
        <v>0</v>
      </c>
      <c r="GO225" s="2">
        <f t="shared" ref="GO225:GO248" si="257">IF(BI225=2,GM225-GX225,0)</f>
        <v>1243.3699999999999</v>
      </c>
      <c r="GP225" s="2">
        <f t="shared" ref="GP225:GP248" si="258">IF(BI225=4,GM225-GX225,0)</f>
        <v>0</v>
      </c>
      <c r="GQ225" s="2"/>
      <c r="GR225" s="2">
        <v>0</v>
      </c>
      <c r="GS225" s="2">
        <v>3</v>
      </c>
      <c r="GT225" s="2">
        <v>0</v>
      </c>
      <c r="GU225" s="2" t="s">
        <v>3</v>
      </c>
      <c r="GV225" s="2">
        <f t="shared" ref="GV225:GV248" si="259">ROUND((GT225),6)</f>
        <v>0</v>
      </c>
      <c r="GW225" s="2">
        <v>1</v>
      </c>
      <c r="GX225" s="2">
        <f t="shared" ref="GX225:GX248" si="260">ROUND(HC225*I225,2)</f>
        <v>0</v>
      </c>
      <c r="GY225" s="2"/>
      <c r="GZ225" s="2"/>
      <c r="HA225" s="2">
        <v>0</v>
      </c>
      <c r="HB225" s="2">
        <v>0</v>
      </c>
      <c r="HC225" s="2">
        <f t="shared" ref="HC225:HC248" si="261">GV225*GW225</f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5">
      <c r="A226" s="3">
        <v>17</v>
      </c>
      <c r="B226" s="3">
        <v>1</v>
      </c>
      <c r="C226" s="3">
        <f>ROW(SmtRes!A518)</f>
        <v>518</v>
      </c>
      <c r="D226" s="3">
        <f>ROW(EtalonRes!A614)</f>
        <v>614</v>
      </c>
      <c r="E226" s="3" t="s">
        <v>3</v>
      </c>
      <c r="F226" s="3" t="s">
        <v>342</v>
      </c>
      <c r="G226" s="3" t="s">
        <v>343</v>
      </c>
      <c r="H226" s="3" t="s">
        <v>26</v>
      </c>
      <c r="I226" s="3">
        <f>ROUND(10+5,9)</f>
        <v>15</v>
      </c>
      <c r="J226" s="3">
        <v>0</v>
      </c>
      <c r="K226" s="3">
        <f>ROUND(10+5,9)</f>
        <v>15</v>
      </c>
      <c r="O226" s="3">
        <f t="shared" si="239"/>
        <v>27731.9</v>
      </c>
      <c r="P226" s="3">
        <f>ROUND((ROUND((AC226*AW226*I226),2)*BC226),2)</f>
        <v>0</v>
      </c>
      <c r="Q226" s="3">
        <f>(ROUND((ROUND((((ET226*1.2))*AV226*I226),2)*BB226),2)+ROUND((ROUND(((AE226-((EU226*1.2)))*AV226*I226),2)*BS226),2))</f>
        <v>2797.02</v>
      </c>
      <c r="R226" s="3">
        <f>(ROUND((ROUND((((EU226*1.2))*AV226*I226),2)*BS226),2)+ROUND((ROUND(((AE226-((EU226*1.2)))*AV226*I226),2)*BS226),2))</f>
        <v>1072.3399999999999</v>
      </c>
      <c r="S226" s="3">
        <f t="shared" si="240"/>
        <v>24934.880000000001</v>
      </c>
      <c r="T226" s="3">
        <f t="shared" si="241"/>
        <v>0</v>
      </c>
      <c r="U226" s="3">
        <f t="shared" si="242"/>
        <v>39.576599999999992</v>
      </c>
      <c r="V226" s="3">
        <f t="shared" si="243"/>
        <v>0</v>
      </c>
      <c r="W226" s="3">
        <f t="shared" si="244"/>
        <v>0</v>
      </c>
      <c r="X226" s="3">
        <f>(ROUND((((S226+ROUND((ROUND((((EU226*1.2))*AV226*I226),2)*BS226),2))*AT226)/100),2)+ROUND(((ROUND((ROUND(((AE226-((EU226*1.2)))*AV226*I226),2)*BS226),2)*AT226)/100),2))</f>
        <v>23406.5</v>
      </c>
      <c r="Y226" s="3">
        <f>(ROUND((((S226+ROUND((ROUND((((EU226*1.2))*AV226*I226),2)*BS226),2))*AU226)/100),2)+ROUND(((ROUND((ROUND(((AE226-((EU226*1.2)))*AV226*I226),2)*BS226),2)*AU226)/100),2))</f>
        <v>11963.32</v>
      </c>
      <c r="AA226" s="3">
        <v>-1</v>
      </c>
      <c r="AB226" s="3">
        <f t="shared" si="245"/>
        <v>39.204000000000001</v>
      </c>
      <c r="AC226" s="3">
        <f>ROUND(((ES226*1)),6)</f>
        <v>0</v>
      </c>
      <c r="AD226" s="3">
        <f>ROUND(((((ET226*1.2))-((EU226*1.2)))+AE226),6)</f>
        <v>11.028</v>
      </c>
      <c r="AE226" s="3">
        <f t="shared" si="237"/>
        <v>1.212</v>
      </c>
      <c r="AF226" s="3">
        <f t="shared" si="237"/>
        <v>28.175999999999998</v>
      </c>
      <c r="AG226" s="3">
        <f t="shared" si="246"/>
        <v>0</v>
      </c>
      <c r="AH226" s="3">
        <f t="shared" si="238"/>
        <v>2.52</v>
      </c>
      <c r="AI226" s="3">
        <f t="shared" si="238"/>
        <v>0</v>
      </c>
      <c r="AJ226" s="3">
        <f t="shared" si="247"/>
        <v>0</v>
      </c>
      <c r="AK226" s="3">
        <v>32.67</v>
      </c>
      <c r="AL226" s="3">
        <v>0</v>
      </c>
      <c r="AM226" s="3">
        <v>9.19</v>
      </c>
      <c r="AN226" s="3">
        <v>1.01</v>
      </c>
      <c r="AO226" s="3">
        <v>23.48</v>
      </c>
      <c r="AP226" s="3">
        <v>0</v>
      </c>
      <c r="AQ226" s="3">
        <v>2.1</v>
      </c>
      <c r="AR226" s="3">
        <v>0</v>
      </c>
      <c r="AS226" s="3">
        <v>0</v>
      </c>
      <c r="AT226" s="3">
        <v>90</v>
      </c>
      <c r="AU226" s="3">
        <v>46</v>
      </c>
      <c r="AV226" s="3">
        <v>1.0469999999999999</v>
      </c>
      <c r="AW226" s="3">
        <v>1</v>
      </c>
      <c r="AZ226" s="3">
        <v>1</v>
      </c>
      <c r="BA226" s="3">
        <v>56.35</v>
      </c>
      <c r="BB226" s="3">
        <v>16.149999999999999</v>
      </c>
      <c r="BC226" s="3">
        <v>1</v>
      </c>
      <c r="BD226" s="3" t="s">
        <v>3</v>
      </c>
      <c r="BE226" s="3" t="s">
        <v>3</v>
      </c>
      <c r="BF226" s="3" t="s">
        <v>3</v>
      </c>
      <c r="BG226" s="3" t="s">
        <v>3</v>
      </c>
      <c r="BH226" s="3">
        <v>0</v>
      </c>
      <c r="BI226" s="3">
        <v>2</v>
      </c>
      <c r="BJ226" s="3" t="s">
        <v>344</v>
      </c>
      <c r="BM226" s="3">
        <v>68</v>
      </c>
      <c r="BN226" s="3">
        <v>0</v>
      </c>
      <c r="BO226" s="3" t="s">
        <v>342</v>
      </c>
      <c r="BP226" s="3">
        <v>1</v>
      </c>
      <c r="BQ226" s="3">
        <v>40</v>
      </c>
      <c r="BR226" s="3">
        <v>0</v>
      </c>
      <c r="BS226" s="3">
        <v>56.35</v>
      </c>
      <c r="BT226" s="3">
        <v>1</v>
      </c>
      <c r="BU226" s="3">
        <v>1</v>
      </c>
      <c r="BV226" s="3">
        <v>1</v>
      </c>
      <c r="BW226" s="3">
        <v>1</v>
      </c>
      <c r="BX226" s="3">
        <v>1</v>
      </c>
      <c r="BY226" s="3" t="s">
        <v>3</v>
      </c>
      <c r="BZ226" s="3">
        <v>90</v>
      </c>
      <c r="CA226" s="3">
        <v>46</v>
      </c>
      <c r="CB226" s="3" t="s">
        <v>3</v>
      </c>
      <c r="CE226" s="3">
        <v>1566</v>
      </c>
      <c r="CF226" s="3">
        <v>0</v>
      </c>
      <c r="CG226" s="3">
        <v>0</v>
      </c>
      <c r="CM226" s="3">
        <v>0</v>
      </c>
      <c r="CN226" s="3" t="s">
        <v>1332</v>
      </c>
      <c r="CO226" s="3">
        <v>0</v>
      </c>
      <c r="CP226" s="3">
        <f t="shared" si="248"/>
        <v>27731.9</v>
      </c>
      <c r="CQ226" s="3">
        <f>ROUND((ROUND((AC226*AW226*1),2)*BC226),2)</f>
        <v>0</v>
      </c>
      <c r="CR226" s="3">
        <f>(ROUND((ROUND((((ET226*1.2))*AV226*1),2)*BB226),2)+ROUND((ROUND(((AE226-((EU226*1.2)))*AV226*1),2)*BS226),2))</f>
        <v>186.53</v>
      </c>
      <c r="CS226" s="3">
        <f>(ROUND((ROUND((((EU226*1.2))*AV226*1),2)*BS226),2)+ROUND((ROUND(((AE226-((EU226*1.2)))*AV226*1),2)*BS226),2))</f>
        <v>71.56</v>
      </c>
      <c r="CT226" s="3">
        <f t="shared" si="249"/>
        <v>1662.33</v>
      </c>
      <c r="CU226" s="3">
        <f t="shared" si="250"/>
        <v>0</v>
      </c>
      <c r="CV226" s="3">
        <f t="shared" si="251"/>
        <v>2.6384399999999997</v>
      </c>
      <c r="CW226" s="3">
        <f t="shared" si="252"/>
        <v>0</v>
      </c>
      <c r="CX226" s="3">
        <f t="shared" si="253"/>
        <v>0</v>
      </c>
      <c r="CY226" s="3">
        <f>(ROUND((((S226+ROUND((ROUND((((EU226*1.2))*AV226*1),2)*BS226),2))*AT226)/100),2)+ROUND(((ROUND((ROUND(((AE226-((EU226*1.2)))*AV226*1),2)*BS226),2)*AT226)/100),2))</f>
        <v>22505.8</v>
      </c>
      <c r="CZ226" s="3">
        <f>(ROUND((((S226+ROUND((ROUND((((EU226*1.2))*AV226*1),2)*BS226),2))*AU226)/100),2)+ROUND(((ROUND((ROUND(((AE226-((EU226*1.2)))*AV226*1),2)*BS226),2)*AU226)/100),2))</f>
        <v>11502.96</v>
      </c>
      <c r="DB226" s="3">
        <v>126</v>
      </c>
      <c r="DC226" s="3" t="s">
        <v>3</v>
      </c>
      <c r="DD226" s="3" t="s">
        <v>66</v>
      </c>
      <c r="DE226" s="3" t="s">
        <v>67</v>
      </c>
      <c r="DF226" s="3" t="s">
        <v>67</v>
      </c>
      <c r="DG226" s="3" t="s">
        <v>67</v>
      </c>
      <c r="DH226" s="3" t="s">
        <v>3</v>
      </c>
      <c r="DI226" s="3" t="s">
        <v>67</v>
      </c>
      <c r="DJ226" s="3" t="s">
        <v>67</v>
      </c>
      <c r="DK226" s="3" t="s">
        <v>3</v>
      </c>
      <c r="DL226" s="3" t="s">
        <v>3</v>
      </c>
      <c r="DM226" s="3" t="s">
        <v>3</v>
      </c>
      <c r="DN226" s="3">
        <v>0</v>
      </c>
      <c r="DO226" s="3">
        <v>0</v>
      </c>
      <c r="DP226" s="3">
        <v>1</v>
      </c>
      <c r="DQ226" s="3">
        <v>1</v>
      </c>
      <c r="DU226" s="3">
        <v>1013</v>
      </c>
      <c r="DV226" s="3" t="s">
        <v>26</v>
      </c>
      <c r="DW226" s="3" t="s">
        <v>26</v>
      </c>
      <c r="DX226" s="3">
        <v>1</v>
      </c>
      <c r="DZ226" s="3" t="s">
        <v>3</v>
      </c>
      <c r="EA226" s="3" t="s">
        <v>3</v>
      </c>
      <c r="EB226" s="3" t="s">
        <v>3</v>
      </c>
      <c r="EC226" s="3" t="s">
        <v>3</v>
      </c>
      <c r="EE226" s="3">
        <v>55393700</v>
      </c>
      <c r="EF226" s="3">
        <v>40</v>
      </c>
      <c r="EG226" s="3" t="s">
        <v>30</v>
      </c>
      <c r="EH226" s="3">
        <v>0</v>
      </c>
      <c r="EI226" s="3" t="s">
        <v>3</v>
      </c>
      <c r="EJ226" s="3">
        <v>2</v>
      </c>
      <c r="EK226" s="3">
        <v>68</v>
      </c>
      <c r="EL226" s="3" t="s">
        <v>31</v>
      </c>
      <c r="EM226" s="3" t="s">
        <v>32</v>
      </c>
      <c r="EO226" s="3" t="s">
        <v>71</v>
      </c>
      <c r="EQ226" s="3">
        <v>1024</v>
      </c>
      <c r="ER226" s="3">
        <v>32.67</v>
      </c>
      <c r="ES226" s="3">
        <v>0</v>
      </c>
      <c r="ET226" s="3">
        <v>9.19</v>
      </c>
      <c r="EU226" s="3">
        <v>1.01</v>
      </c>
      <c r="EV226" s="3">
        <v>23.48</v>
      </c>
      <c r="EW226" s="3">
        <v>2.1</v>
      </c>
      <c r="EX226" s="3">
        <v>0</v>
      </c>
      <c r="EY226" s="3">
        <v>0</v>
      </c>
      <c r="FQ226" s="3">
        <v>0</v>
      </c>
      <c r="FR226" s="3">
        <v>0</v>
      </c>
      <c r="FS226" s="3">
        <v>0</v>
      </c>
      <c r="FX226" s="3">
        <v>90</v>
      </c>
      <c r="FY226" s="3">
        <v>46</v>
      </c>
      <c r="GA226" s="3" t="s">
        <v>3</v>
      </c>
      <c r="GD226" s="3">
        <v>1</v>
      </c>
      <c r="GF226" s="3">
        <v>989157121</v>
      </c>
      <c r="GG226" s="3">
        <v>2</v>
      </c>
      <c r="GH226" s="3">
        <v>1</v>
      </c>
      <c r="GI226" s="3">
        <v>2</v>
      </c>
      <c r="GJ226" s="3">
        <v>0</v>
      </c>
      <c r="GK226" s="3">
        <v>0</v>
      </c>
      <c r="GL226" s="3">
        <f t="shared" si="254"/>
        <v>0</v>
      </c>
      <c r="GM226" s="3">
        <f t="shared" si="255"/>
        <v>63101.72</v>
      </c>
      <c r="GN226" s="3">
        <f t="shared" si="256"/>
        <v>0</v>
      </c>
      <c r="GO226" s="3">
        <f t="shared" si="257"/>
        <v>63101.72</v>
      </c>
      <c r="GP226" s="3">
        <f t="shared" si="258"/>
        <v>0</v>
      </c>
      <c r="GR226" s="3">
        <v>0</v>
      </c>
      <c r="GS226" s="3">
        <v>3</v>
      </c>
      <c r="GT226" s="3">
        <v>0</v>
      </c>
      <c r="GU226" s="3" t="s">
        <v>3</v>
      </c>
      <c r="GV226" s="3">
        <f t="shared" si="259"/>
        <v>0</v>
      </c>
      <c r="GW226" s="3">
        <v>1</v>
      </c>
      <c r="GX226" s="3">
        <f t="shared" si="260"/>
        <v>0</v>
      </c>
      <c r="HA226" s="3">
        <v>0</v>
      </c>
      <c r="HB226" s="3">
        <v>0</v>
      </c>
      <c r="HC226" s="3">
        <f t="shared" si="261"/>
        <v>0</v>
      </c>
      <c r="HE226" s="3" t="s">
        <v>3</v>
      </c>
      <c r="HF226" s="3" t="s">
        <v>3</v>
      </c>
      <c r="HM226" s="3" t="s">
        <v>3</v>
      </c>
      <c r="HN226" s="3" t="s">
        <v>3</v>
      </c>
      <c r="HO226" s="3" t="s">
        <v>3</v>
      </c>
      <c r="HP226" s="3" t="s">
        <v>3</v>
      </c>
      <c r="HQ226" s="3" t="s">
        <v>3</v>
      </c>
      <c r="HS226" s="3">
        <v>0</v>
      </c>
      <c r="IK226" s="3">
        <v>0</v>
      </c>
    </row>
    <row r="227" spans="1:255" x14ac:dyDescent="0.25">
      <c r="A227" s="2">
        <v>17</v>
      </c>
      <c r="B227" s="2">
        <v>1</v>
      </c>
      <c r="C227" s="2"/>
      <c r="D227" s="2"/>
      <c r="E227" s="2" t="s">
        <v>3</v>
      </c>
      <c r="F227" s="2" t="s">
        <v>345</v>
      </c>
      <c r="G227" s="2" t="s">
        <v>346</v>
      </c>
      <c r="H227" s="2" t="s">
        <v>279</v>
      </c>
      <c r="I227" s="2">
        <v>10</v>
      </c>
      <c r="J227" s="2">
        <v>0</v>
      </c>
      <c r="K227" s="2">
        <v>10</v>
      </c>
      <c r="L227" s="2"/>
      <c r="M227" s="2"/>
      <c r="N227" s="2"/>
      <c r="O227" s="2">
        <f t="shared" si="239"/>
        <v>7620.7</v>
      </c>
      <c r="P227" s="2">
        <f>ROUND((ROUND((AC227*I227),2)*BC227),2)</f>
        <v>7620.7</v>
      </c>
      <c r="Q227" s="2">
        <f t="shared" ref="Q227:Q236" si="262">(ROUND((ROUND(((ET227)*AV227*I227),2)*BB227),2)+ROUND((ROUND(((AE227-(EU227))*AV227*I227),2)*BS227),2))</f>
        <v>0</v>
      </c>
      <c r="R227" s="2">
        <f t="shared" ref="R227:R236" si="263">(ROUND((ROUND(((EU227)*AV227*I227),2)*BS227),2)+ROUND((ROUND(((AE227-(EU227))*AV227*I227),2)*BS227),2))</f>
        <v>0</v>
      </c>
      <c r="S227" s="2">
        <f t="shared" si="240"/>
        <v>0</v>
      </c>
      <c r="T227" s="2">
        <f t="shared" si="241"/>
        <v>0</v>
      </c>
      <c r="U227" s="2">
        <f t="shared" si="242"/>
        <v>0</v>
      </c>
      <c r="V227" s="2">
        <f t="shared" si="243"/>
        <v>0</v>
      </c>
      <c r="W227" s="2">
        <f t="shared" si="244"/>
        <v>0</v>
      </c>
      <c r="X227" s="2">
        <f t="shared" ref="X227:X236" si="264">(ROUND((((S227+ROUND((ROUND(((EU227)*AV227*I227),2)*BS227),2))*AT227)/100),2)+ROUND(((ROUND((ROUND(((AE227-(EU227))*AV227*I227),2)*BS227),2)*AT227)/100),2))</f>
        <v>0</v>
      </c>
      <c r="Y227" s="2">
        <f t="shared" ref="Y227:Y236" si="265">(ROUND((((S227+ROUND((ROUND(((EU227)*AV227*I227),2)*BS227),2))*AU227)/100),2)+ROUND(((ROUND((ROUND(((AE227-(EU227))*AV227*I227),2)*BS227),2)*AU227)/100),2))</f>
        <v>0</v>
      </c>
      <c r="Z227" s="2"/>
      <c r="AA227" s="2">
        <v>-1</v>
      </c>
      <c r="AB227" s="2">
        <f t="shared" si="245"/>
        <v>762.07</v>
      </c>
      <c r="AC227" s="2">
        <f t="shared" ref="AC227:AC236" si="266">ROUND((ES227),6)</f>
        <v>762.07</v>
      </c>
      <c r="AD227" s="2">
        <f t="shared" ref="AD227:AD236" si="267">ROUND((((ET227)-(EU227))+AE227),6)</f>
        <v>0</v>
      </c>
      <c r="AE227" s="2">
        <f t="shared" ref="AE227:AE236" si="268">ROUND((EU227),6)</f>
        <v>0</v>
      </c>
      <c r="AF227" s="2">
        <f t="shared" ref="AF227:AF236" si="269">ROUND((EV227),6)</f>
        <v>0</v>
      </c>
      <c r="AG227" s="2">
        <f t="shared" si="246"/>
        <v>0</v>
      </c>
      <c r="AH227" s="2">
        <f t="shared" ref="AH227:AH236" si="270">(EW227)</f>
        <v>0</v>
      </c>
      <c r="AI227" s="2">
        <f t="shared" ref="AI227:AI236" si="271">(EX227)</f>
        <v>0</v>
      </c>
      <c r="AJ227" s="2">
        <f t="shared" si="247"/>
        <v>0</v>
      </c>
      <c r="AK227" s="2">
        <v>762.07</v>
      </c>
      <c r="AL227" s="2">
        <v>762.07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1</v>
      </c>
      <c r="AW227" s="2">
        <v>1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3</v>
      </c>
      <c r="BJ227" s="2" t="s">
        <v>347</v>
      </c>
      <c r="BK227" s="2"/>
      <c r="BL227" s="2"/>
      <c r="BM227" s="2">
        <v>746</v>
      </c>
      <c r="BN227" s="2">
        <v>0</v>
      </c>
      <c r="BO227" s="2" t="s">
        <v>3</v>
      </c>
      <c r="BP227" s="2">
        <v>0</v>
      </c>
      <c r="BQ227" s="2">
        <v>130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0</v>
      </c>
      <c r="CA227" s="2">
        <v>0</v>
      </c>
      <c r="CB227" s="2" t="s">
        <v>3</v>
      </c>
      <c r="CC227" s="2"/>
      <c r="CD227" s="2"/>
      <c r="CE227" s="2">
        <v>1566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3</v>
      </c>
      <c r="CO227" s="2">
        <v>0</v>
      </c>
      <c r="CP227" s="2">
        <f t="shared" si="248"/>
        <v>7620.7</v>
      </c>
      <c r="CQ227" s="2">
        <f>ROUND((ROUND((AC227*1),2)*BC227),2)</f>
        <v>762.07</v>
      </c>
      <c r="CR227" s="2">
        <f t="shared" ref="CR227:CR236" si="272">(ROUND((ROUND(((ET227)*AV227*1),2)*BB227),2)+ROUND((ROUND(((AE227-(EU227))*AV227*1),2)*BS227),2))</f>
        <v>0</v>
      </c>
      <c r="CS227" s="2">
        <f t="shared" ref="CS227:CS236" si="273">(ROUND((ROUND(((EU227)*AV227*1),2)*BS227),2)+ROUND((ROUND(((AE227-(EU227))*AV227*1),2)*BS227),2))</f>
        <v>0</v>
      </c>
      <c r="CT227" s="2">
        <f t="shared" si="249"/>
        <v>0</v>
      </c>
      <c r="CU227" s="2">
        <f t="shared" si="250"/>
        <v>0</v>
      </c>
      <c r="CV227" s="2">
        <f t="shared" si="251"/>
        <v>0</v>
      </c>
      <c r="CW227" s="2">
        <f t="shared" si="252"/>
        <v>0</v>
      </c>
      <c r="CX227" s="2">
        <f t="shared" si="253"/>
        <v>0</v>
      </c>
      <c r="CY227" s="2">
        <f t="shared" ref="CY227:CY236" si="274">(ROUND((((S227+ROUND((ROUND(((EU227)*AV227*1),2)*BS227),2))*AT227)/100),2)+ROUND(((ROUND((ROUND(((AE227-(EU227))*AV227*1),2)*BS227),2)*AT227)/100),2))</f>
        <v>0</v>
      </c>
      <c r="CZ227" s="2">
        <f t="shared" ref="CZ227:CZ236" si="275">(ROUND((((S227+ROUND((ROUND(((EU227)*AV227*1),2)*BS227),2))*AU227)/100),2)+ROUND(((ROUND((ROUND(((AE227-(EU227))*AV227*1),2)*BS227),2)*AU227)/100),2))</f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1010</v>
      </c>
      <c r="DV227" s="2" t="s">
        <v>279</v>
      </c>
      <c r="DW227" s="2" t="s">
        <v>279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55393806</v>
      </c>
      <c r="EF227" s="2">
        <v>130</v>
      </c>
      <c r="EG227" s="2" t="s">
        <v>338</v>
      </c>
      <c r="EH227" s="2">
        <v>0</v>
      </c>
      <c r="EI227" s="2" t="s">
        <v>3</v>
      </c>
      <c r="EJ227" s="2">
        <v>3</v>
      </c>
      <c r="EK227" s="2">
        <v>746</v>
      </c>
      <c r="EL227" s="2" t="s">
        <v>339</v>
      </c>
      <c r="EM227" s="2" t="s">
        <v>340</v>
      </c>
      <c r="EN227" s="2"/>
      <c r="EO227" s="2" t="s">
        <v>3</v>
      </c>
      <c r="EP227" s="2"/>
      <c r="EQ227" s="2">
        <v>1024</v>
      </c>
      <c r="ER227" s="2">
        <v>762.07</v>
      </c>
      <c r="ES227" s="2">
        <v>762.07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f t="shared" ref="FR227:FR234" si="276">P227</f>
        <v>7620.7</v>
      </c>
      <c r="FS227" s="2">
        <v>0</v>
      </c>
      <c r="FT227" s="2"/>
      <c r="FU227" s="2"/>
      <c r="FV227" s="2"/>
      <c r="FW227" s="2"/>
      <c r="FX227" s="2">
        <v>0</v>
      </c>
      <c r="FY227" s="2">
        <v>0</v>
      </c>
      <c r="FZ227" s="2"/>
      <c r="GA227" s="2" t="s">
        <v>3</v>
      </c>
      <c r="GB227" s="2"/>
      <c r="GC227" s="2"/>
      <c r="GD227" s="2">
        <v>1</v>
      </c>
      <c r="GE227" s="2"/>
      <c r="GF227" s="2">
        <v>1155931098</v>
      </c>
      <c r="GG227" s="2">
        <v>2</v>
      </c>
      <c r="GH227" s="2">
        <v>1</v>
      </c>
      <c r="GI227" s="2">
        <v>-2</v>
      </c>
      <c r="GJ227" s="2">
        <v>0</v>
      </c>
      <c r="GK227" s="2">
        <v>0</v>
      </c>
      <c r="GL227" s="2">
        <f t="shared" si="254"/>
        <v>0</v>
      </c>
      <c r="GM227" s="2">
        <f t="shared" si="255"/>
        <v>7620.7</v>
      </c>
      <c r="GN227" s="2">
        <f t="shared" si="256"/>
        <v>0</v>
      </c>
      <c r="GO227" s="2">
        <f t="shared" si="257"/>
        <v>0</v>
      </c>
      <c r="GP227" s="2">
        <f t="shared" si="258"/>
        <v>0</v>
      </c>
      <c r="GQ227" s="2"/>
      <c r="GR227" s="2">
        <v>0</v>
      </c>
      <c r="GS227" s="2">
        <v>3</v>
      </c>
      <c r="GT227" s="2">
        <v>0</v>
      </c>
      <c r="GU227" s="2" t="s">
        <v>3</v>
      </c>
      <c r="GV227" s="2">
        <f t="shared" si="259"/>
        <v>0</v>
      </c>
      <c r="GW227" s="2">
        <v>1</v>
      </c>
      <c r="GX227" s="2">
        <f t="shared" si="260"/>
        <v>0</v>
      </c>
      <c r="GY227" s="2"/>
      <c r="GZ227" s="2"/>
      <c r="HA227" s="2">
        <v>0</v>
      </c>
      <c r="HB227" s="2">
        <v>0</v>
      </c>
      <c r="HC227" s="2">
        <f t="shared" si="261"/>
        <v>0</v>
      </c>
      <c r="HD227" s="2"/>
      <c r="HE227" s="2" t="s">
        <v>3</v>
      </c>
      <c r="HF227" s="2" t="s">
        <v>3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5">
      <c r="A228" s="3">
        <v>17</v>
      </c>
      <c r="B228" s="3">
        <v>1</v>
      </c>
      <c r="E228" s="3" t="s">
        <v>3</v>
      </c>
      <c r="F228" s="3" t="s">
        <v>345</v>
      </c>
      <c r="G228" s="3" t="s">
        <v>346</v>
      </c>
      <c r="H228" s="3" t="s">
        <v>279</v>
      </c>
      <c r="I228" s="3">
        <v>10</v>
      </c>
      <c r="J228" s="3">
        <v>0</v>
      </c>
      <c r="K228" s="3">
        <v>10</v>
      </c>
      <c r="O228" s="3">
        <f t="shared" si="239"/>
        <v>132142.94</v>
      </c>
      <c r="P228" s="3">
        <f>ROUND((ROUND((AC228*I228),2)*BC228),2)</f>
        <v>132142.94</v>
      </c>
      <c r="Q228" s="3">
        <f t="shared" si="262"/>
        <v>0</v>
      </c>
      <c r="R228" s="3">
        <f t="shared" si="263"/>
        <v>0</v>
      </c>
      <c r="S228" s="3">
        <f t="shared" si="240"/>
        <v>0</v>
      </c>
      <c r="T228" s="3">
        <f t="shared" si="241"/>
        <v>0</v>
      </c>
      <c r="U228" s="3">
        <f t="shared" si="242"/>
        <v>0</v>
      </c>
      <c r="V228" s="3">
        <f t="shared" si="243"/>
        <v>0</v>
      </c>
      <c r="W228" s="3">
        <f t="shared" si="244"/>
        <v>0</v>
      </c>
      <c r="X228" s="3">
        <f t="shared" si="264"/>
        <v>0</v>
      </c>
      <c r="Y228" s="3">
        <f t="shared" si="265"/>
        <v>0</v>
      </c>
      <c r="AA228" s="3">
        <v>-1</v>
      </c>
      <c r="AB228" s="3">
        <f t="shared" si="245"/>
        <v>762.07</v>
      </c>
      <c r="AC228" s="3">
        <f t="shared" si="266"/>
        <v>762.07</v>
      </c>
      <c r="AD228" s="3">
        <f t="shared" si="267"/>
        <v>0</v>
      </c>
      <c r="AE228" s="3">
        <f t="shared" si="268"/>
        <v>0</v>
      </c>
      <c r="AF228" s="3">
        <f t="shared" si="269"/>
        <v>0</v>
      </c>
      <c r="AG228" s="3">
        <f t="shared" si="246"/>
        <v>0</v>
      </c>
      <c r="AH228" s="3">
        <f t="shared" si="270"/>
        <v>0</v>
      </c>
      <c r="AI228" s="3">
        <f t="shared" si="271"/>
        <v>0</v>
      </c>
      <c r="AJ228" s="3">
        <f t="shared" si="247"/>
        <v>0</v>
      </c>
      <c r="AK228" s="3">
        <v>762.07</v>
      </c>
      <c r="AL228" s="3">
        <v>762.07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1</v>
      </c>
      <c r="AW228" s="3">
        <v>1</v>
      </c>
      <c r="AZ228" s="3">
        <v>1</v>
      </c>
      <c r="BA228" s="3">
        <v>1</v>
      </c>
      <c r="BB228" s="3">
        <v>1</v>
      </c>
      <c r="BC228" s="3">
        <v>17.34</v>
      </c>
      <c r="BD228" s="3" t="s">
        <v>3</v>
      </c>
      <c r="BE228" s="3" t="s">
        <v>3</v>
      </c>
      <c r="BF228" s="3" t="s">
        <v>3</v>
      </c>
      <c r="BG228" s="3" t="s">
        <v>3</v>
      </c>
      <c r="BH228" s="3">
        <v>3</v>
      </c>
      <c r="BI228" s="3">
        <v>3</v>
      </c>
      <c r="BJ228" s="3" t="s">
        <v>347</v>
      </c>
      <c r="BM228" s="3">
        <v>746</v>
      </c>
      <c r="BN228" s="3">
        <v>0</v>
      </c>
      <c r="BO228" s="3" t="s">
        <v>3</v>
      </c>
      <c r="BP228" s="3">
        <v>0</v>
      </c>
      <c r="BQ228" s="3">
        <v>130</v>
      </c>
      <c r="BR228" s="3">
        <v>0</v>
      </c>
      <c r="BS228" s="3">
        <v>1</v>
      </c>
      <c r="BT228" s="3">
        <v>1</v>
      </c>
      <c r="BU228" s="3">
        <v>1</v>
      </c>
      <c r="BV228" s="3">
        <v>1</v>
      </c>
      <c r="BW228" s="3">
        <v>1</v>
      </c>
      <c r="BX228" s="3">
        <v>1</v>
      </c>
      <c r="BY228" s="3" t="s">
        <v>3</v>
      </c>
      <c r="BZ228" s="3">
        <v>0</v>
      </c>
      <c r="CA228" s="3">
        <v>0</v>
      </c>
      <c r="CB228" s="3" t="s">
        <v>3</v>
      </c>
      <c r="CE228" s="3">
        <v>1566</v>
      </c>
      <c r="CF228" s="3">
        <v>0</v>
      </c>
      <c r="CG228" s="3">
        <v>0</v>
      </c>
      <c r="CM228" s="3">
        <v>0</v>
      </c>
      <c r="CN228" s="3" t="s">
        <v>3</v>
      </c>
      <c r="CO228" s="3">
        <v>0</v>
      </c>
      <c r="CP228" s="3">
        <f t="shared" si="248"/>
        <v>132142.94</v>
      </c>
      <c r="CQ228" s="3">
        <f>ROUND((ROUND((AC228*1),2)*BC228),2)</f>
        <v>13214.29</v>
      </c>
      <c r="CR228" s="3">
        <f t="shared" si="272"/>
        <v>0</v>
      </c>
      <c r="CS228" s="3">
        <f t="shared" si="273"/>
        <v>0</v>
      </c>
      <c r="CT228" s="3">
        <f t="shared" si="249"/>
        <v>0</v>
      </c>
      <c r="CU228" s="3">
        <f t="shared" si="250"/>
        <v>0</v>
      </c>
      <c r="CV228" s="3">
        <f t="shared" si="251"/>
        <v>0</v>
      </c>
      <c r="CW228" s="3">
        <f t="shared" si="252"/>
        <v>0</v>
      </c>
      <c r="CX228" s="3">
        <f t="shared" si="253"/>
        <v>0</v>
      </c>
      <c r="CY228" s="3">
        <f t="shared" si="274"/>
        <v>0</v>
      </c>
      <c r="CZ228" s="3">
        <f t="shared" si="275"/>
        <v>0</v>
      </c>
      <c r="DC228" s="3" t="s">
        <v>3</v>
      </c>
      <c r="DD228" s="3" t="s">
        <v>3</v>
      </c>
      <c r="DE228" s="3" t="s">
        <v>3</v>
      </c>
      <c r="DF228" s="3" t="s">
        <v>3</v>
      </c>
      <c r="DG228" s="3" t="s">
        <v>3</v>
      </c>
      <c r="DH228" s="3" t="s">
        <v>3</v>
      </c>
      <c r="DI228" s="3" t="s">
        <v>3</v>
      </c>
      <c r="DJ228" s="3" t="s">
        <v>3</v>
      </c>
      <c r="DK228" s="3" t="s">
        <v>3</v>
      </c>
      <c r="DL228" s="3" t="s">
        <v>3</v>
      </c>
      <c r="DM228" s="3" t="s">
        <v>3</v>
      </c>
      <c r="DN228" s="3">
        <v>0</v>
      </c>
      <c r="DO228" s="3">
        <v>0</v>
      </c>
      <c r="DP228" s="3">
        <v>1</v>
      </c>
      <c r="DQ228" s="3">
        <v>1</v>
      </c>
      <c r="DU228" s="3">
        <v>1010</v>
      </c>
      <c r="DV228" s="3" t="s">
        <v>279</v>
      </c>
      <c r="DW228" s="3" t="s">
        <v>279</v>
      </c>
      <c r="DX228" s="3">
        <v>1</v>
      </c>
      <c r="DZ228" s="3" t="s">
        <v>3</v>
      </c>
      <c r="EA228" s="3" t="s">
        <v>3</v>
      </c>
      <c r="EB228" s="3" t="s">
        <v>3</v>
      </c>
      <c r="EC228" s="3" t="s">
        <v>3</v>
      </c>
      <c r="EE228" s="3">
        <v>55393806</v>
      </c>
      <c r="EF228" s="3">
        <v>130</v>
      </c>
      <c r="EG228" s="3" t="s">
        <v>338</v>
      </c>
      <c r="EH228" s="3">
        <v>0</v>
      </c>
      <c r="EI228" s="3" t="s">
        <v>3</v>
      </c>
      <c r="EJ228" s="3">
        <v>3</v>
      </c>
      <c r="EK228" s="3">
        <v>746</v>
      </c>
      <c r="EL228" s="3" t="s">
        <v>339</v>
      </c>
      <c r="EM228" s="3" t="s">
        <v>340</v>
      </c>
      <c r="EO228" s="3" t="s">
        <v>3</v>
      </c>
      <c r="EQ228" s="3">
        <v>1024</v>
      </c>
      <c r="ER228" s="3">
        <v>762.07</v>
      </c>
      <c r="ES228" s="3">
        <v>762.07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FQ228" s="3">
        <v>0</v>
      </c>
      <c r="FR228" s="3">
        <f t="shared" si="276"/>
        <v>132142.94</v>
      </c>
      <c r="FS228" s="3">
        <v>0</v>
      </c>
      <c r="FX228" s="3">
        <v>0</v>
      </c>
      <c r="FY228" s="3">
        <v>0</v>
      </c>
      <c r="GA228" s="3" t="s">
        <v>3</v>
      </c>
      <c r="GD228" s="3">
        <v>1</v>
      </c>
      <c r="GF228" s="3">
        <v>1155931098</v>
      </c>
      <c r="GG228" s="3">
        <v>2</v>
      </c>
      <c r="GH228" s="3">
        <v>1</v>
      </c>
      <c r="GI228" s="3">
        <v>2</v>
      </c>
      <c r="GJ228" s="3">
        <v>0</v>
      </c>
      <c r="GK228" s="3">
        <v>0</v>
      </c>
      <c r="GL228" s="3">
        <f t="shared" si="254"/>
        <v>0</v>
      </c>
      <c r="GM228" s="3">
        <f t="shared" si="255"/>
        <v>132142.94</v>
      </c>
      <c r="GN228" s="3">
        <f t="shared" si="256"/>
        <v>0</v>
      </c>
      <c r="GO228" s="3">
        <f t="shared" si="257"/>
        <v>0</v>
      </c>
      <c r="GP228" s="3">
        <f t="shared" si="258"/>
        <v>0</v>
      </c>
      <c r="GR228" s="3">
        <v>0</v>
      </c>
      <c r="GS228" s="3">
        <v>3</v>
      </c>
      <c r="GT228" s="3">
        <v>0</v>
      </c>
      <c r="GU228" s="3" t="s">
        <v>3</v>
      </c>
      <c r="GV228" s="3">
        <f t="shared" si="259"/>
        <v>0</v>
      </c>
      <c r="GW228" s="3">
        <v>1</v>
      </c>
      <c r="GX228" s="3">
        <f t="shared" si="260"/>
        <v>0</v>
      </c>
      <c r="HA228" s="3">
        <v>0</v>
      </c>
      <c r="HB228" s="3">
        <v>0</v>
      </c>
      <c r="HC228" s="3">
        <f t="shared" si="261"/>
        <v>0</v>
      </c>
      <c r="HE228" s="3" t="s">
        <v>3</v>
      </c>
      <c r="HF228" s="3" t="s">
        <v>3</v>
      </c>
      <c r="HM228" s="3" t="s">
        <v>3</v>
      </c>
      <c r="HN228" s="3" t="s">
        <v>3</v>
      </c>
      <c r="HO228" s="3" t="s">
        <v>3</v>
      </c>
      <c r="HP228" s="3" t="s">
        <v>3</v>
      </c>
      <c r="HQ228" s="3" t="s">
        <v>3</v>
      </c>
      <c r="HS228" s="3">
        <v>0</v>
      </c>
      <c r="IK228" s="3">
        <v>0</v>
      </c>
    </row>
    <row r="229" spans="1:255" x14ac:dyDescent="0.25">
      <c r="A229" s="2">
        <v>17</v>
      </c>
      <c r="B229" s="2">
        <v>1</v>
      </c>
      <c r="C229" s="2"/>
      <c r="D229" s="2"/>
      <c r="E229" s="2" t="s">
        <v>348</v>
      </c>
      <c r="F229" s="2" t="s">
        <v>349</v>
      </c>
      <c r="G229" s="2" t="s">
        <v>350</v>
      </c>
      <c r="H229" s="2" t="s">
        <v>171</v>
      </c>
      <c r="I229" s="2">
        <v>10</v>
      </c>
      <c r="J229" s="2">
        <v>0</v>
      </c>
      <c r="K229" s="2">
        <v>10</v>
      </c>
      <c r="L229" s="2"/>
      <c r="M229" s="2"/>
      <c r="N229" s="2"/>
      <c r="O229" s="2">
        <f t="shared" si="239"/>
        <v>7579.5</v>
      </c>
      <c r="P229" s="2">
        <f>ROUND((ROUND((AC229*AW229*I229),2)*BC229),2)</f>
        <v>7579.5</v>
      </c>
      <c r="Q229" s="2">
        <f t="shared" si="262"/>
        <v>0</v>
      </c>
      <c r="R229" s="2">
        <f t="shared" si="263"/>
        <v>0</v>
      </c>
      <c r="S229" s="2">
        <f t="shared" si="240"/>
        <v>0</v>
      </c>
      <c r="T229" s="2">
        <f t="shared" si="241"/>
        <v>0</v>
      </c>
      <c r="U229" s="2">
        <f t="shared" si="242"/>
        <v>0</v>
      </c>
      <c r="V229" s="2">
        <f t="shared" si="243"/>
        <v>0</v>
      </c>
      <c r="W229" s="2">
        <f t="shared" si="244"/>
        <v>0</v>
      </c>
      <c r="X229" s="2">
        <f t="shared" si="264"/>
        <v>0</v>
      </c>
      <c r="Y229" s="2">
        <f t="shared" si="265"/>
        <v>0</v>
      </c>
      <c r="Z229" s="2"/>
      <c r="AA229" s="2">
        <v>55929113</v>
      </c>
      <c r="AB229" s="2">
        <f t="shared" si="245"/>
        <v>757.95</v>
      </c>
      <c r="AC229" s="2">
        <f t="shared" si="266"/>
        <v>757.95</v>
      </c>
      <c r="AD229" s="2">
        <f t="shared" si="267"/>
        <v>0</v>
      </c>
      <c r="AE229" s="2">
        <f t="shared" si="268"/>
        <v>0</v>
      </c>
      <c r="AF229" s="2">
        <f t="shared" si="269"/>
        <v>0</v>
      </c>
      <c r="AG229" s="2">
        <f t="shared" si="246"/>
        <v>0</v>
      </c>
      <c r="AH229" s="2">
        <f t="shared" si="270"/>
        <v>0</v>
      </c>
      <c r="AI229" s="2">
        <f t="shared" si="271"/>
        <v>0</v>
      </c>
      <c r="AJ229" s="2">
        <f t="shared" si="247"/>
        <v>0</v>
      </c>
      <c r="AK229" s="2">
        <v>757.94999999999993</v>
      </c>
      <c r="AL229" s="2">
        <v>757.94999999999993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1</v>
      </c>
      <c r="AW229" s="2">
        <v>1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3</v>
      </c>
      <c r="BI229" s="2">
        <v>3</v>
      </c>
      <c r="BJ229" s="2" t="s">
        <v>349</v>
      </c>
      <c r="BK229" s="2"/>
      <c r="BL229" s="2"/>
      <c r="BM229" s="2">
        <v>400007</v>
      </c>
      <c r="BN229" s="2">
        <v>0</v>
      </c>
      <c r="BO229" s="2" t="s">
        <v>3</v>
      </c>
      <c r="BP229" s="2">
        <v>0</v>
      </c>
      <c r="BQ229" s="2">
        <v>214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0</v>
      </c>
      <c r="CA229" s="2">
        <v>0</v>
      </c>
      <c r="CB229" s="2" t="s">
        <v>3</v>
      </c>
      <c r="CC229" s="2"/>
      <c r="CD229" s="2"/>
      <c r="CE229" s="2">
        <v>1566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3</v>
      </c>
      <c r="CO229" s="2">
        <v>0</v>
      </c>
      <c r="CP229" s="2">
        <f t="shared" si="248"/>
        <v>7579.5</v>
      </c>
      <c r="CQ229" s="2">
        <f>ROUND((ROUND((AC229*AW229*1),2)*BC229),2)</f>
        <v>757.95</v>
      </c>
      <c r="CR229" s="2">
        <f t="shared" si="272"/>
        <v>0</v>
      </c>
      <c r="CS229" s="2">
        <f t="shared" si="273"/>
        <v>0</v>
      </c>
      <c r="CT229" s="2">
        <f t="shared" si="249"/>
        <v>0</v>
      </c>
      <c r="CU229" s="2">
        <f t="shared" si="250"/>
        <v>0</v>
      </c>
      <c r="CV229" s="2">
        <f t="shared" si="251"/>
        <v>0</v>
      </c>
      <c r="CW229" s="2">
        <f t="shared" si="252"/>
        <v>0</v>
      </c>
      <c r="CX229" s="2">
        <f t="shared" si="253"/>
        <v>0</v>
      </c>
      <c r="CY229" s="2">
        <f t="shared" si="274"/>
        <v>0</v>
      </c>
      <c r="CZ229" s="2">
        <f t="shared" si="275"/>
        <v>0</v>
      </c>
      <c r="DA229" s="2"/>
      <c r="DB229" s="2"/>
      <c r="DC229" s="2" t="s">
        <v>3</v>
      </c>
      <c r="DD229" s="2" t="s">
        <v>3</v>
      </c>
      <c r="DE229" s="2" t="s">
        <v>3</v>
      </c>
      <c r="DF229" s="2" t="s">
        <v>3</v>
      </c>
      <c r="DG229" s="2" t="s">
        <v>3</v>
      </c>
      <c r="DH229" s="2" t="s">
        <v>3</v>
      </c>
      <c r="DI229" s="2" t="s">
        <v>3</v>
      </c>
      <c r="DJ229" s="2" t="s">
        <v>3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1013</v>
      </c>
      <c r="DV229" s="2" t="s">
        <v>171</v>
      </c>
      <c r="DW229" s="2" t="s">
        <v>171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55393630</v>
      </c>
      <c r="EF229" s="2">
        <v>214</v>
      </c>
      <c r="EG229" s="2" t="s">
        <v>172</v>
      </c>
      <c r="EH229" s="2">
        <v>0</v>
      </c>
      <c r="EI229" s="2" t="s">
        <v>3</v>
      </c>
      <c r="EJ229" s="2">
        <v>3</v>
      </c>
      <c r="EK229" s="2">
        <v>400007</v>
      </c>
      <c r="EL229" s="2" t="s">
        <v>172</v>
      </c>
      <c r="EM229" s="2" t="s">
        <v>173</v>
      </c>
      <c r="EN229" s="2"/>
      <c r="EO229" s="2" t="s">
        <v>3</v>
      </c>
      <c r="EP229" s="2"/>
      <c r="EQ229" s="2">
        <v>16</v>
      </c>
      <c r="ER229" s="2">
        <v>0</v>
      </c>
      <c r="ES229" s="2">
        <v>757.94999999999993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f t="shared" si="276"/>
        <v>7579.5</v>
      </c>
      <c r="FS229" s="2">
        <v>0</v>
      </c>
      <c r="FT229" s="2"/>
      <c r="FU229" s="2"/>
      <c r="FV229" s="2"/>
      <c r="FW229" s="2"/>
      <c r="FX229" s="2">
        <v>0</v>
      </c>
      <c r="FY229" s="2">
        <v>0</v>
      </c>
      <c r="FZ229" s="2"/>
      <c r="GA229" s="2" t="s">
        <v>351</v>
      </c>
      <c r="GB229" s="2"/>
      <c r="GC229" s="2"/>
      <c r="GD229" s="2">
        <v>1</v>
      </c>
      <c r="GE229" s="2"/>
      <c r="GF229" s="2">
        <v>-1663453711</v>
      </c>
      <c r="GG229" s="2">
        <v>2</v>
      </c>
      <c r="GH229" s="2">
        <v>4</v>
      </c>
      <c r="GI229" s="2">
        <v>-2</v>
      </c>
      <c r="GJ229" s="2">
        <v>0</v>
      </c>
      <c r="GK229" s="2">
        <v>0</v>
      </c>
      <c r="GL229" s="2">
        <f t="shared" si="254"/>
        <v>0</v>
      </c>
      <c r="GM229" s="2">
        <f t="shared" si="255"/>
        <v>7579.5</v>
      </c>
      <c r="GN229" s="2">
        <f t="shared" si="256"/>
        <v>0</v>
      </c>
      <c r="GO229" s="2">
        <f t="shared" si="257"/>
        <v>0</v>
      </c>
      <c r="GP229" s="2">
        <f t="shared" si="258"/>
        <v>0</v>
      </c>
      <c r="GQ229" s="2"/>
      <c r="GR229" s="2">
        <v>1</v>
      </c>
      <c r="GS229" s="2">
        <v>2</v>
      </c>
      <c r="GT229" s="2">
        <v>0</v>
      </c>
      <c r="GU229" s="2" t="s">
        <v>3</v>
      </c>
      <c r="GV229" s="2">
        <f t="shared" si="259"/>
        <v>0</v>
      </c>
      <c r="GW229" s="2">
        <v>1</v>
      </c>
      <c r="GX229" s="2">
        <f t="shared" si="260"/>
        <v>0</v>
      </c>
      <c r="GY229" s="2"/>
      <c r="GZ229" s="2"/>
      <c r="HA229" s="2">
        <v>0</v>
      </c>
      <c r="HB229" s="2">
        <v>0</v>
      </c>
      <c r="HC229" s="2">
        <f t="shared" si="261"/>
        <v>0</v>
      </c>
      <c r="HD229" s="2"/>
      <c r="HE229" s="2" t="s">
        <v>38</v>
      </c>
      <c r="HF229" s="2" t="s">
        <v>175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5">
      <c r="A230" s="3">
        <v>17</v>
      </c>
      <c r="B230" s="3">
        <v>1</v>
      </c>
      <c r="E230" s="3" t="s">
        <v>348</v>
      </c>
      <c r="F230" s="3" t="s">
        <v>349</v>
      </c>
      <c r="G230" s="3" t="s">
        <v>350</v>
      </c>
      <c r="H230" s="3" t="s">
        <v>171</v>
      </c>
      <c r="I230" s="3">
        <v>10</v>
      </c>
      <c r="J230" s="3">
        <v>0</v>
      </c>
      <c r="K230" s="3">
        <v>10</v>
      </c>
      <c r="O230" s="3">
        <f t="shared" si="239"/>
        <v>57376.82</v>
      </c>
      <c r="P230" s="3">
        <f>ROUND((ROUND((AC230*AW230*I230),2)*BC230),2)</f>
        <v>57376.82</v>
      </c>
      <c r="Q230" s="3">
        <f t="shared" si="262"/>
        <v>0</v>
      </c>
      <c r="R230" s="3">
        <f t="shared" si="263"/>
        <v>0</v>
      </c>
      <c r="S230" s="3">
        <f t="shared" si="240"/>
        <v>0</v>
      </c>
      <c r="T230" s="3">
        <f t="shared" si="241"/>
        <v>0</v>
      </c>
      <c r="U230" s="3">
        <f t="shared" si="242"/>
        <v>0</v>
      </c>
      <c r="V230" s="3">
        <f t="shared" si="243"/>
        <v>0</v>
      </c>
      <c r="W230" s="3">
        <f t="shared" si="244"/>
        <v>0</v>
      </c>
      <c r="X230" s="3">
        <f t="shared" si="264"/>
        <v>0</v>
      </c>
      <c r="Y230" s="3">
        <f t="shared" si="265"/>
        <v>0</v>
      </c>
      <c r="AA230" s="3">
        <v>55929115</v>
      </c>
      <c r="AB230" s="3">
        <f t="shared" si="245"/>
        <v>757.95</v>
      </c>
      <c r="AC230" s="3">
        <f t="shared" si="266"/>
        <v>757.95</v>
      </c>
      <c r="AD230" s="3">
        <f t="shared" si="267"/>
        <v>0</v>
      </c>
      <c r="AE230" s="3">
        <f t="shared" si="268"/>
        <v>0</v>
      </c>
      <c r="AF230" s="3">
        <f t="shared" si="269"/>
        <v>0</v>
      </c>
      <c r="AG230" s="3">
        <f t="shared" si="246"/>
        <v>0</v>
      </c>
      <c r="AH230" s="3">
        <f t="shared" si="270"/>
        <v>0</v>
      </c>
      <c r="AI230" s="3">
        <f t="shared" si="271"/>
        <v>0</v>
      </c>
      <c r="AJ230" s="3">
        <f t="shared" si="247"/>
        <v>0</v>
      </c>
      <c r="AK230" s="3">
        <v>757.94999999999993</v>
      </c>
      <c r="AL230" s="3">
        <v>757.94999999999993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1</v>
      </c>
      <c r="AW230" s="3">
        <v>1</v>
      </c>
      <c r="AZ230" s="3">
        <v>1</v>
      </c>
      <c r="BA230" s="3">
        <v>1</v>
      </c>
      <c r="BB230" s="3">
        <v>1</v>
      </c>
      <c r="BC230" s="3">
        <v>7.57</v>
      </c>
      <c r="BD230" s="3" t="s">
        <v>3</v>
      </c>
      <c r="BE230" s="3" t="s">
        <v>3</v>
      </c>
      <c r="BF230" s="3" t="s">
        <v>3</v>
      </c>
      <c r="BG230" s="3" t="s">
        <v>3</v>
      </c>
      <c r="BH230" s="3">
        <v>3</v>
      </c>
      <c r="BI230" s="3">
        <v>3</v>
      </c>
      <c r="BJ230" s="3" t="s">
        <v>349</v>
      </c>
      <c r="BM230" s="3">
        <v>400007</v>
      </c>
      <c r="BN230" s="3">
        <v>0</v>
      </c>
      <c r="BO230" s="3" t="s">
        <v>3</v>
      </c>
      <c r="BP230" s="3">
        <v>0</v>
      </c>
      <c r="BQ230" s="3">
        <v>214</v>
      </c>
      <c r="BR230" s="3">
        <v>0</v>
      </c>
      <c r="BS230" s="3">
        <v>1</v>
      </c>
      <c r="BT230" s="3">
        <v>1</v>
      </c>
      <c r="BU230" s="3">
        <v>1</v>
      </c>
      <c r="BV230" s="3">
        <v>1</v>
      </c>
      <c r="BW230" s="3">
        <v>1</v>
      </c>
      <c r="BX230" s="3">
        <v>1</v>
      </c>
      <c r="BY230" s="3" t="s">
        <v>3</v>
      </c>
      <c r="BZ230" s="3">
        <v>0</v>
      </c>
      <c r="CA230" s="3">
        <v>0</v>
      </c>
      <c r="CB230" s="3" t="s">
        <v>3</v>
      </c>
      <c r="CE230" s="3">
        <v>1566</v>
      </c>
      <c r="CF230" s="3">
        <v>0</v>
      </c>
      <c r="CG230" s="3">
        <v>0</v>
      </c>
      <c r="CM230" s="3">
        <v>0</v>
      </c>
      <c r="CN230" s="3" t="s">
        <v>3</v>
      </c>
      <c r="CO230" s="3">
        <v>0</v>
      </c>
      <c r="CP230" s="3">
        <f t="shared" si="248"/>
        <v>57376.82</v>
      </c>
      <c r="CQ230" s="3">
        <f>ROUND((ROUND((AC230*AW230*1),2)*BC230),2)</f>
        <v>5737.68</v>
      </c>
      <c r="CR230" s="3">
        <f t="shared" si="272"/>
        <v>0</v>
      </c>
      <c r="CS230" s="3">
        <f t="shared" si="273"/>
        <v>0</v>
      </c>
      <c r="CT230" s="3">
        <f t="shared" si="249"/>
        <v>0</v>
      </c>
      <c r="CU230" s="3">
        <f t="shared" si="250"/>
        <v>0</v>
      </c>
      <c r="CV230" s="3">
        <f t="shared" si="251"/>
        <v>0</v>
      </c>
      <c r="CW230" s="3">
        <f t="shared" si="252"/>
        <v>0</v>
      </c>
      <c r="CX230" s="3">
        <f t="shared" si="253"/>
        <v>0</v>
      </c>
      <c r="CY230" s="3">
        <f t="shared" si="274"/>
        <v>0</v>
      </c>
      <c r="CZ230" s="3">
        <f t="shared" si="275"/>
        <v>0</v>
      </c>
      <c r="DC230" s="3" t="s">
        <v>3</v>
      </c>
      <c r="DD230" s="3" t="s">
        <v>3</v>
      </c>
      <c r="DE230" s="3" t="s">
        <v>3</v>
      </c>
      <c r="DF230" s="3" t="s">
        <v>3</v>
      </c>
      <c r="DG230" s="3" t="s">
        <v>3</v>
      </c>
      <c r="DH230" s="3" t="s">
        <v>3</v>
      </c>
      <c r="DI230" s="3" t="s">
        <v>3</v>
      </c>
      <c r="DJ230" s="3" t="s">
        <v>3</v>
      </c>
      <c r="DK230" s="3" t="s">
        <v>3</v>
      </c>
      <c r="DL230" s="3" t="s">
        <v>3</v>
      </c>
      <c r="DM230" s="3" t="s">
        <v>3</v>
      </c>
      <c r="DN230" s="3">
        <v>0</v>
      </c>
      <c r="DO230" s="3">
        <v>0</v>
      </c>
      <c r="DP230" s="3">
        <v>1</v>
      </c>
      <c r="DQ230" s="3">
        <v>1</v>
      </c>
      <c r="DU230" s="3">
        <v>1013</v>
      </c>
      <c r="DV230" s="3" t="s">
        <v>171</v>
      </c>
      <c r="DW230" s="3" t="s">
        <v>171</v>
      </c>
      <c r="DX230" s="3">
        <v>1</v>
      </c>
      <c r="DZ230" s="3" t="s">
        <v>3</v>
      </c>
      <c r="EA230" s="3" t="s">
        <v>3</v>
      </c>
      <c r="EB230" s="3" t="s">
        <v>3</v>
      </c>
      <c r="EC230" s="3" t="s">
        <v>3</v>
      </c>
      <c r="EE230" s="3">
        <v>55393630</v>
      </c>
      <c r="EF230" s="3">
        <v>214</v>
      </c>
      <c r="EG230" s="3" t="s">
        <v>172</v>
      </c>
      <c r="EH230" s="3">
        <v>0</v>
      </c>
      <c r="EI230" s="3" t="s">
        <v>3</v>
      </c>
      <c r="EJ230" s="3">
        <v>3</v>
      </c>
      <c r="EK230" s="3">
        <v>400007</v>
      </c>
      <c r="EL230" s="3" t="s">
        <v>172</v>
      </c>
      <c r="EM230" s="3" t="s">
        <v>173</v>
      </c>
      <c r="EO230" s="3" t="s">
        <v>3</v>
      </c>
      <c r="EQ230" s="3">
        <v>16</v>
      </c>
      <c r="ER230" s="3">
        <v>0</v>
      </c>
      <c r="ES230" s="3">
        <v>757.94999999999993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5</v>
      </c>
      <c r="FC230" s="3">
        <v>1</v>
      </c>
      <c r="FD230" s="3">
        <v>18</v>
      </c>
      <c r="FF230" s="3">
        <v>6715.49</v>
      </c>
      <c r="FQ230" s="3">
        <v>0</v>
      </c>
      <c r="FR230" s="3">
        <f t="shared" si="276"/>
        <v>57376.82</v>
      </c>
      <c r="FS230" s="3">
        <v>0</v>
      </c>
      <c r="FX230" s="3">
        <v>0</v>
      </c>
      <c r="FY230" s="3">
        <v>0</v>
      </c>
      <c r="GA230" s="3" t="s">
        <v>351</v>
      </c>
      <c r="GD230" s="3">
        <v>1</v>
      </c>
      <c r="GF230" s="3">
        <v>-1663453711</v>
      </c>
      <c r="GG230" s="3">
        <v>2</v>
      </c>
      <c r="GH230" s="3">
        <v>3</v>
      </c>
      <c r="GI230" s="3">
        <v>5</v>
      </c>
      <c r="GJ230" s="3">
        <v>0</v>
      </c>
      <c r="GK230" s="3">
        <v>0</v>
      </c>
      <c r="GL230" s="3">
        <f t="shared" si="254"/>
        <v>0</v>
      </c>
      <c r="GM230" s="3">
        <f t="shared" si="255"/>
        <v>57376.82</v>
      </c>
      <c r="GN230" s="3">
        <f t="shared" si="256"/>
        <v>0</v>
      </c>
      <c r="GO230" s="3">
        <f t="shared" si="257"/>
        <v>0</v>
      </c>
      <c r="GP230" s="3">
        <f t="shared" si="258"/>
        <v>0</v>
      </c>
      <c r="GR230" s="3">
        <v>1</v>
      </c>
      <c r="GS230" s="3">
        <v>1</v>
      </c>
      <c r="GT230" s="3">
        <v>0</v>
      </c>
      <c r="GU230" s="3" t="s">
        <v>3</v>
      </c>
      <c r="GV230" s="3">
        <f t="shared" si="259"/>
        <v>0</v>
      </c>
      <c r="GW230" s="3">
        <v>1</v>
      </c>
      <c r="GX230" s="3">
        <f t="shared" si="260"/>
        <v>0</v>
      </c>
      <c r="HA230" s="3">
        <v>0</v>
      </c>
      <c r="HB230" s="3">
        <v>0</v>
      </c>
      <c r="HC230" s="3">
        <f t="shared" si="261"/>
        <v>0</v>
      </c>
      <c r="HE230" s="3" t="s">
        <v>38</v>
      </c>
      <c r="HF230" s="3" t="s">
        <v>175</v>
      </c>
      <c r="HM230" s="3" t="s">
        <v>3</v>
      </c>
      <c r="HN230" s="3" t="s">
        <v>3</v>
      </c>
      <c r="HO230" s="3" t="s">
        <v>3</v>
      </c>
      <c r="HP230" s="3" t="s">
        <v>3</v>
      </c>
      <c r="HQ230" s="3" t="s">
        <v>3</v>
      </c>
      <c r="HS230" s="3">
        <v>0</v>
      </c>
      <c r="IK230" s="3">
        <v>0</v>
      </c>
    </row>
    <row r="231" spans="1:255" x14ac:dyDescent="0.25">
      <c r="A231" s="2">
        <v>17</v>
      </c>
      <c r="B231" s="2">
        <v>1</v>
      </c>
      <c r="C231" s="2"/>
      <c r="D231" s="2"/>
      <c r="E231" s="2" t="s">
        <v>352</v>
      </c>
      <c r="F231" s="2" t="s">
        <v>353</v>
      </c>
      <c r="G231" s="2" t="s">
        <v>354</v>
      </c>
      <c r="H231" s="2" t="s">
        <v>171</v>
      </c>
      <c r="I231" s="2">
        <v>5</v>
      </c>
      <c r="J231" s="2">
        <v>0</v>
      </c>
      <c r="K231" s="2">
        <v>5</v>
      </c>
      <c r="L231" s="2"/>
      <c r="M231" s="2"/>
      <c r="N231" s="2"/>
      <c r="O231" s="2">
        <f t="shared" si="239"/>
        <v>1538.45</v>
      </c>
      <c r="P231" s="2">
        <f>ROUND((ROUND((AC231*AW231*I231),2)*BC231),2)</f>
        <v>1538.45</v>
      </c>
      <c r="Q231" s="2">
        <f t="shared" si="262"/>
        <v>0</v>
      </c>
      <c r="R231" s="2">
        <f t="shared" si="263"/>
        <v>0</v>
      </c>
      <c r="S231" s="2">
        <f t="shared" si="240"/>
        <v>0</v>
      </c>
      <c r="T231" s="2">
        <f t="shared" si="241"/>
        <v>0</v>
      </c>
      <c r="U231" s="2">
        <f t="shared" si="242"/>
        <v>0</v>
      </c>
      <c r="V231" s="2">
        <f t="shared" si="243"/>
        <v>0</v>
      </c>
      <c r="W231" s="2">
        <f t="shared" si="244"/>
        <v>0</v>
      </c>
      <c r="X231" s="2">
        <f t="shared" si="264"/>
        <v>0</v>
      </c>
      <c r="Y231" s="2">
        <f t="shared" si="265"/>
        <v>0</v>
      </c>
      <c r="Z231" s="2"/>
      <c r="AA231" s="2">
        <v>55929113</v>
      </c>
      <c r="AB231" s="2">
        <f t="shared" si="245"/>
        <v>307.69</v>
      </c>
      <c r="AC231" s="2">
        <f t="shared" si="266"/>
        <v>307.69</v>
      </c>
      <c r="AD231" s="2">
        <f t="shared" si="267"/>
        <v>0</v>
      </c>
      <c r="AE231" s="2">
        <f t="shared" si="268"/>
        <v>0</v>
      </c>
      <c r="AF231" s="2">
        <f t="shared" si="269"/>
        <v>0</v>
      </c>
      <c r="AG231" s="2">
        <f t="shared" si="246"/>
        <v>0</v>
      </c>
      <c r="AH231" s="2">
        <f t="shared" si="270"/>
        <v>0</v>
      </c>
      <c r="AI231" s="2">
        <f t="shared" si="271"/>
        <v>0</v>
      </c>
      <c r="AJ231" s="2">
        <f t="shared" si="247"/>
        <v>0</v>
      </c>
      <c r="AK231" s="2">
        <v>307.69</v>
      </c>
      <c r="AL231" s="2">
        <v>307.69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1</v>
      </c>
      <c r="AW231" s="2">
        <v>1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3</v>
      </c>
      <c r="BJ231" s="2" t="s">
        <v>353</v>
      </c>
      <c r="BK231" s="2"/>
      <c r="BL231" s="2"/>
      <c r="BM231" s="2">
        <v>400007</v>
      </c>
      <c r="BN231" s="2">
        <v>0</v>
      </c>
      <c r="BO231" s="2" t="s">
        <v>3</v>
      </c>
      <c r="BP231" s="2">
        <v>0</v>
      </c>
      <c r="BQ231" s="2">
        <v>214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0</v>
      </c>
      <c r="CA231" s="2">
        <v>0</v>
      </c>
      <c r="CB231" s="2" t="s">
        <v>3</v>
      </c>
      <c r="CC231" s="2"/>
      <c r="CD231" s="2"/>
      <c r="CE231" s="2">
        <v>1566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248"/>
        <v>1538.45</v>
      </c>
      <c r="CQ231" s="2">
        <f>ROUND((ROUND((AC231*AW231*1),2)*BC231),2)</f>
        <v>307.69</v>
      </c>
      <c r="CR231" s="2">
        <f t="shared" si="272"/>
        <v>0</v>
      </c>
      <c r="CS231" s="2">
        <f t="shared" si="273"/>
        <v>0</v>
      </c>
      <c r="CT231" s="2">
        <f t="shared" si="249"/>
        <v>0</v>
      </c>
      <c r="CU231" s="2">
        <f t="shared" si="250"/>
        <v>0</v>
      </c>
      <c r="CV231" s="2">
        <f t="shared" si="251"/>
        <v>0</v>
      </c>
      <c r="CW231" s="2">
        <f t="shared" si="252"/>
        <v>0</v>
      </c>
      <c r="CX231" s="2">
        <f t="shared" si="253"/>
        <v>0</v>
      </c>
      <c r="CY231" s="2">
        <f t="shared" si="274"/>
        <v>0</v>
      </c>
      <c r="CZ231" s="2">
        <f t="shared" si="275"/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1013</v>
      </c>
      <c r="DV231" s="2" t="s">
        <v>171</v>
      </c>
      <c r="DW231" s="2" t="s">
        <v>171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55393630</v>
      </c>
      <c r="EF231" s="2">
        <v>214</v>
      </c>
      <c r="EG231" s="2" t="s">
        <v>172</v>
      </c>
      <c r="EH231" s="2">
        <v>0</v>
      </c>
      <c r="EI231" s="2" t="s">
        <v>3</v>
      </c>
      <c r="EJ231" s="2">
        <v>3</v>
      </c>
      <c r="EK231" s="2">
        <v>400007</v>
      </c>
      <c r="EL231" s="2" t="s">
        <v>172</v>
      </c>
      <c r="EM231" s="2" t="s">
        <v>173</v>
      </c>
      <c r="EN231" s="2"/>
      <c r="EO231" s="2" t="s">
        <v>3</v>
      </c>
      <c r="EP231" s="2"/>
      <c r="EQ231" s="2">
        <v>16</v>
      </c>
      <c r="ER231" s="2">
        <v>0</v>
      </c>
      <c r="ES231" s="2">
        <v>307.69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f t="shared" si="276"/>
        <v>1538.45</v>
      </c>
      <c r="FS231" s="2">
        <v>0</v>
      </c>
      <c r="FT231" s="2"/>
      <c r="FU231" s="2"/>
      <c r="FV231" s="2"/>
      <c r="FW231" s="2"/>
      <c r="FX231" s="2">
        <v>0</v>
      </c>
      <c r="FY231" s="2">
        <v>0</v>
      </c>
      <c r="FZ231" s="2"/>
      <c r="GA231" s="2" t="s">
        <v>355</v>
      </c>
      <c r="GB231" s="2"/>
      <c r="GC231" s="2"/>
      <c r="GD231" s="2">
        <v>1</v>
      </c>
      <c r="GE231" s="2"/>
      <c r="GF231" s="2">
        <v>-1634567194</v>
      </c>
      <c r="GG231" s="2">
        <v>2</v>
      </c>
      <c r="GH231" s="2">
        <v>4</v>
      </c>
      <c r="GI231" s="2">
        <v>-2</v>
      </c>
      <c r="GJ231" s="2">
        <v>0</v>
      </c>
      <c r="GK231" s="2">
        <v>0</v>
      </c>
      <c r="GL231" s="2">
        <f t="shared" si="254"/>
        <v>0</v>
      </c>
      <c r="GM231" s="2">
        <f t="shared" si="255"/>
        <v>1538.45</v>
      </c>
      <c r="GN231" s="2">
        <f t="shared" si="256"/>
        <v>0</v>
      </c>
      <c r="GO231" s="2">
        <f t="shared" si="257"/>
        <v>0</v>
      </c>
      <c r="GP231" s="2">
        <f t="shared" si="258"/>
        <v>0</v>
      </c>
      <c r="GQ231" s="2"/>
      <c r="GR231" s="2">
        <v>1</v>
      </c>
      <c r="GS231" s="2">
        <v>2</v>
      </c>
      <c r="GT231" s="2">
        <v>0</v>
      </c>
      <c r="GU231" s="2" t="s">
        <v>3</v>
      </c>
      <c r="GV231" s="2">
        <f t="shared" si="259"/>
        <v>0</v>
      </c>
      <c r="GW231" s="2">
        <v>1</v>
      </c>
      <c r="GX231" s="2">
        <f t="shared" si="260"/>
        <v>0</v>
      </c>
      <c r="GY231" s="2"/>
      <c r="GZ231" s="2"/>
      <c r="HA231" s="2">
        <v>0</v>
      </c>
      <c r="HB231" s="2">
        <v>0</v>
      </c>
      <c r="HC231" s="2">
        <f t="shared" si="261"/>
        <v>0</v>
      </c>
      <c r="HD231" s="2"/>
      <c r="HE231" s="2" t="s">
        <v>38</v>
      </c>
      <c r="HF231" s="2" t="s">
        <v>175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5">
      <c r="A232" s="3">
        <v>17</v>
      </c>
      <c r="B232" s="3">
        <v>1</v>
      </c>
      <c r="E232" s="3" t="s">
        <v>352</v>
      </c>
      <c r="F232" s="3" t="s">
        <v>353</v>
      </c>
      <c r="G232" s="3" t="s">
        <v>354</v>
      </c>
      <c r="H232" s="3" t="s">
        <v>171</v>
      </c>
      <c r="I232" s="3">
        <v>5</v>
      </c>
      <c r="J232" s="3">
        <v>0</v>
      </c>
      <c r="K232" s="3">
        <v>5</v>
      </c>
      <c r="O232" s="3">
        <f t="shared" si="239"/>
        <v>11646.07</v>
      </c>
      <c r="P232" s="3">
        <f>ROUND((ROUND((AC232*AW232*I232),2)*BC232),2)</f>
        <v>11646.07</v>
      </c>
      <c r="Q232" s="3">
        <f t="shared" si="262"/>
        <v>0</v>
      </c>
      <c r="R232" s="3">
        <f t="shared" si="263"/>
        <v>0</v>
      </c>
      <c r="S232" s="3">
        <f t="shared" si="240"/>
        <v>0</v>
      </c>
      <c r="T232" s="3">
        <f t="shared" si="241"/>
        <v>0</v>
      </c>
      <c r="U232" s="3">
        <f t="shared" si="242"/>
        <v>0</v>
      </c>
      <c r="V232" s="3">
        <f t="shared" si="243"/>
        <v>0</v>
      </c>
      <c r="W232" s="3">
        <f t="shared" si="244"/>
        <v>0</v>
      </c>
      <c r="X232" s="3">
        <f t="shared" si="264"/>
        <v>0</v>
      </c>
      <c r="Y232" s="3">
        <f t="shared" si="265"/>
        <v>0</v>
      </c>
      <c r="AA232" s="3">
        <v>55929115</v>
      </c>
      <c r="AB232" s="3">
        <f t="shared" si="245"/>
        <v>307.69</v>
      </c>
      <c r="AC232" s="3">
        <f t="shared" si="266"/>
        <v>307.69</v>
      </c>
      <c r="AD232" s="3">
        <f t="shared" si="267"/>
        <v>0</v>
      </c>
      <c r="AE232" s="3">
        <f t="shared" si="268"/>
        <v>0</v>
      </c>
      <c r="AF232" s="3">
        <f t="shared" si="269"/>
        <v>0</v>
      </c>
      <c r="AG232" s="3">
        <f t="shared" si="246"/>
        <v>0</v>
      </c>
      <c r="AH232" s="3">
        <f t="shared" si="270"/>
        <v>0</v>
      </c>
      <c r="AI232" s="3">
        <f t="shared" si="271"/>
        <v>0</v>
      </c>
      <c r="AJ232" s="3">
        <f t="shared" si="247"/>
        <v>0</v>
      </c>
      <c r="AK232" s="3">
        <v>307.69</v>
      </c>
      <c r="AL232" s="3">
        <v>307.69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1</v>
      </c>
      <c r="AW232" s="3">
        <v>1</v>
      </c>
      <c r="AZ232" s="3">
        <v>1</v>
      </c>
      <c r="BA232" s="3">
        <v>1</v>
      </c>
      <c r="BB232" s="3">
        <v>1</v>
      </c>
      <c r="BC232" s="3">
        <v>7.57</v>
      </c>
      <c r="BD232" s="3" t="s">
        <v>3</v>
      </c>
      <c r="BE232" s="3" t="s">
        <v>3</v>
      </c>
      <c r="BF232" s="3" t="s">
        <v>3</v>
      </c>
      <c r="BG232" s="3" t="s">
        <v>3</v>
      </c>
      <c r="BH232" s="3">
        <v>3</v>
      </c>
      <c r="BI232" s="3">
        <v>3</v>
      </c>
      <c r="BJ232" s="3" t="s">
        <v>353</v>
      </c>
      <c r="BM232" s="3">
        <v>400007</v>
      </c>
      <c r="BN232" s="3">
        <v>0</v>
      </c>
      <c r="BO232" s="3" t="s">
        <v>3</v>
      </c>
      <c r="BP232" s="3">
        <v>0</v>
      </c>
      <c r="BQ232" s="3">
        <v>214</v>
      </c>
      <c r="BR232" s="3">
        <v>0</v>
      </c>
      <c r="BS232" s="3">
        <v>1</v>
      </c>
      <c r="BT232" s="3">
        <v>1</v>
      </c>
      <c r="BU232" s="3">
        <v>1</v>
      </c>
      <c r="BV232" s="3">
        <v>1</v>
      </c>
      <c r="BW232" s="3">
        <v>1</v>
      </c>
      <c r="BX232" s="3">
        <v>1</v>
      </c>
      <c r="BY232" s="3" t="s">
        <v>3</v>
      </c>
      <c r="BZ232" s="3">
        <v>0</v>
      </c>
      <c r="CA232" s="3">
        <v>0</v>
      </c>
      <c r="CB232" s="3" t="s">
        <v>3</v>
      </c>
      <c r="CE232" s="3">
        <v>1566</v>
      </c>
      <c r="CF232" s="3">
        <v>0</v>
      </c>
      <c r="CG232" s="3">
        <v>0</v>
      </c>
      <c r="CM232" s="3">
        <v>0</v>
      </c>
      <c r="CN232" s="3" t="s">
        <v>3</v>
      </c>
      <c r="CO232" s="3">
        <v>0</v>
      </c>
      <c r="CP232" s="3">
        <f t="shared" si="248"/>
        <v>11646.07</v>
      </c>
      <c r="CQ232" s="3">
        <f>ROUND((ROUND((AC232*AW232*1),2)*BC232),2)</f>
        <v>2329.21</v>
      </c>
      <c r="CR232" s="3">
        <f t="shared" si="272"/>
        <v>0</v>
      </c>
      <c r="CS232" s="3">
        <f t="shared" si="273"/>
        <v>0</v>
      </c>
      <c r="CT232" s="3">
        <f t="shared" si="249"/>
        <v>0</v>
      </c>
      <c r="CU232" s="3">
        <f t="shared" si="250"/>
        <v>0</v>
      </c>
      <c r="CV232" s="3">
        <f t="shared" si="251"/>
        <v>0</v>
      </c>
      <c r="CW232" s="3">
        <f t="shared" si="252"/>
        <v>0</v>
      </c>
      <c r="CX232" s="3">
        <f t="shared" si="253"/>
        <v>0</v>
      </c>
      <c r="CY232" s="3">
        <f t="shared" si="274"/>
        <v>0</v>
      </c>
      <c r="CZ232" s="3">
        <f t="shared" si="275"/>
        <v>0</v>
      </c>
      <c r="DC232" s="3" t="s">
        <v>3</v>
      </c>
      <c r="DD232" s="3" t="s">
        <v>3</v>
      </c>
      <c r="DE232" s="3" t="s">
        <v>3</v>
      </c>
      <c r="DF232" s="3" t="s">
        <v>3</v>
      </c>
      <c r="DG232" s="3" t="s">
        <v>3</v>
      </c>
      <c r="DH232" s="3" t="s">
        <v>3</v>
      </c>
      <c r="DI232" s="3" t="s">
        <v>3</v>
      </c>
      <c r="DJ232" s="3" t="s">
        <v>3</v>
      </c>
      <c r="DK232" s="3" t="s">
        <v>3</v>
      </c>
      <c r="DL232" s="3" t="s">
        <v>3</v>
      </c>
      <c r="DM232" s="3" t="s">
        <v>3</v>
      </c>
      <c r="DN232" s="3">
        <v>0</v>
      </c>
      <c r="DO232" s="3">
        <v>0</v>
      </c>
      <c r="DP232" s="3">
        <v>1</v>
      </c>
      <c r="DQ232" s="3">
        <v>1</v>
      </c>
      <c r="DU232" s="3">
        <v>1013</v>
      </c>
      <c r="DV232" s="3" t="s">
        <v>171</v>
      </c>
      <c r="DW232" s="3" t="s">
        <v>171</v>
      </c>
      <c r="DX232" s="3">
        <v>1</v>
      </c>
      <c r="DZ232" s="3" t="s">
        <v>3</v>
      </c>
      <c r="EA232" s="3" t="s">
        <v>3</v>
      </c>
      <c r="EB232" s="3" t="s">
        <v>3</v>
      </c>
      <c r="EC232" s="3" t="s">
        <v>3</v>
      </c>
      <c r="EE232" s="3">
        <v>55393630</v>
      </c>
      <c r="EF232" s="3">
        <v>214</v>
      </c>
      <c r="EG232" s="3" t="s">
        <v>172</v>
      </c>
      <c r="EH232" s="3">
        <v>0</v>
      </c>
      <c r="EI232" s="3" t="s">
        <v>3</v>
      </c>
      <c r="EJ232" s="3">
        <v>3</v>
      </c>
      <c r="EK232" s="3">
        <v>400007</v>
      </c>
      <c r="EL232" s="3" t="s">
        <v>172</v>
      </c>
      <c r="EM232" s="3" t="s">
        <v>173</v>
      </c>
      <c r="EO232" s="3" t="s">
        <v>3</v>
      </c>
      <c r="EQ232" s="3">
        <v>16</v>
      </c>
      <c r="ER232" s="3">
        <v>0</v>
      </c>
      <c r="ES232" s="3">
        <v>307.69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5</v>
      </c>
      <c r="FC232" s="3">
        <v>1</v>
      </c>
      <c r="FD232" s="3">
        <v>18</v>
      </c>
      <c r="FF232" s="3">
        <v>2726.15</v>
      </c>
      <c r="FQ232" s="3">
        <v>0</v>
      </c>
      <c r="FR232" s="3">
        <f t="shared" si="276"/>
        <v>11646.07</v>
      </c>
      <c r="FS232" s="3">
        <v>0</v>
      </c>
      <c r="FX232" s="3">
        <v>0</v>
      </c>
      <c r="FY232" s="3">
        <v>0</v>
      </c>
      <c r="GA232" s="3" t="s">
        <v>355</v>
      </c>
      <c r="GD232" s="3">
        <v>1</v>
      </c>
      <c r="GF232" s="3">
        <v>-1634567194</v>
      </c>
      <c r="GG232" s="3">
        <v>2</v>
      </c>
      <c r="GH232" s="3">
        <v>3</v>
      </c>
      <c r="GI232" s="3">
        <v>5</v>
      </c>
      <c r="GJ232" s="3">
        <v>0</v>
      </c>
      <c r="GK232" s="3">
        <v>0</v>
      </c>
      <c r="GL232" s="3">
        <f t="shared" si="254"/>
        <v>0</v>
      </c>
      <c r="GM232" s="3">
        <f t="shared" si="255"/>
        <v>11646.07</v>
      </c>
      <c r="GN232" s="3">
        <f t="shared" si="256"/>
        <v>0</v>
      </c>
      <c r="GO232" s="3">
        <f t="shared" si="257"/>
        <v>0</v>
      </c>
      <c r="GP232" s="3">
        <f t="shared" si="258"/>
        <v>0</v>
      </c>
      <c r="GR232" s="3">
        <v>1</v>
      </c>
      <c r="GS232" s="3">
        <v>1</v>
      </c>
      <c r="GT232" s="3">
        <v>0</v>
      </c>
      <c r="GU232" s="3" t="s">
        <v>3</v>
      </c>
      <c r="GV232" s="3">
        <f t="shared" si="259"/>
        <v>0</v>
      </c>
      <c r="GW232" s="3">
        <v>1</v>
      </c>
      <c r="GX232" s="3">
        <f t="shared" si="260"/>
        <v>0</v>
      </c>
      <c r="HA232" s="3">
        <v>0</v>
      </c>
      <c r="HB232" s="3">
        <v>0</v>
      </c>
      <c r="HC232" s="3">
        <f t="shared" si="261"/>
        <v>0</v>
      </c>
      <c r="HE232" s="3" t="s">
        <v>38</v>
      </c>
      <c r="HF232" s="3" t="s">
        <v>175</v>
      </c>
      <c r="HM232" s="3" t="s">
        <v>3</v>
      </c>
      <c r="HN232" s="3" t="s">
        <v>3</v>
      </c>
      <c r="HO232" s="3" t="s">
        <v>3</v>
      </c>
      <c r="HP232" s="3" t="s">
        <v>3</v>
      </c>
      <c r="HQ232" s="3" t="s">
        <v>3</v>
      </c>
      <c r="HS232" s="3">
        <v>0</v>
      </c>
      <c r="IK232" s="3">
        <v>0</v>
      </c>
    </row>
    <row r="233" spans="1:255" x14ac:dyDescent="0.25">
      <c r="A233" s="2">
        <v>17</v>
      </c>
      <c r="B233" s="2">
        <v>1</v>
      </c>
      <c r="C233" s="2"/>
      <c r="D233" s="2"/>
      <c r="E233" s="2" t="s">
        <v>3</v>
      </c>
      <c r="F233" s="2" t="s">
        <v>356</v>
      </c>
      <c r="G233" s="2" t="s">
        <v>357</v>
      </c>
      <c r="H233" s="2" t="s">
        <v>279</v>
      </c>
      <c r="I233" s="2">
        <v>5</v>
      </c>
      <c r="J233" s="2">
        <v>0</v>
      </c>
      <c r="K233" s="2">
        <v>5</v>
      </c>
      <c r="L233" s="2"/>
      <c r="M233" s="2"/>
      <c r="N233" s="2"/>
      <c r="O233" s="2">
        <f t="shared" si="239"/>
        <v>1715.4</v>
      </c>
      <c r="P233" s="2">
        <f>ROUND((ROUND((AC233*I233),2)*BC233),2)</f>
        <v>1715.4</v>
      </c>
      <c r="Q233" s="2">
        <f t="shared" si="262"/>
        <v>0</v>
      </c>
      <c r="R233" s="2">
        <f t="shared" si="263"/>
        <v>0</v>
      </c>
      <c r="S233" s="2">
        <f t="shared" si="240"/>
        <v>0</v>
      </c>
      <c r="T233" s="2">
        <f t="shared" si="241"/>
        <v>0</v>
      </c>
      <c r="U233" s="2">
        <f t="shared" si="242"/>
        <v>0</v>
      </c>
      <c r="V233" s="2">
        <f t="shared" si="243"/>
        <v>0</v>
      </c>
      <c r="W233" s="2">
        <f t="shared" si="244"/>
        <v>0</v>
      </c>
      <c r="X233" s="2">
        <f t="shared" si="264"/>
        <v>0</v>
      </c>
      <c r="Y233" s="2">
        <f t="shared" si="265"/>
        <v>0</v>
      </c>
      <c r="Z233" s="2"/>
      <c r="AA233" s="2">
        <v>-1</v>
      </c>
      <c r="AB233" s="2">
        <f t="shared" si="245"/>
        <v>343.08</v>
      </c>
      <c r="AC233" s="2">
        <f t="shared" si="266"/>
        <v>343.08</v>
      </c>
      <c r="AD233" s="2">
        <f t="shared" si="267"/>
        <v>0</v>
      </c>
      <c r="AE233" s="2">
        <f t="shared" si="268"/>
        <v>0</v>
      </c>
      <c r="AF233" s="2">
        <f t="shared" si="269"/>
        <v>0</v>
      </c>
      <c r="AG233" s="2">
        <f t="shared" si="246"/>
        <v>0</v>
      </c>
      <c r="AH233" s="2">
        <f t="shared" si="270"/>
        <v>0</v>
      </c>
      <c r="AI233" s="2">
        <f t="shared" si="271"/>
        <v>0</v>
      </c>
      <c r="AJ233" s="2">
        <f t="shared" si="247"/>
        <v>0</v>
      </c>
      <c r="AK233" s="2">
        <v>343.08</v>
      </c>
      <c r="AL233" s="2">
        <v>343.08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1</v>
      </c>
      <c r="AW233" s="2">
        <v>1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3</v>
      </c>
      <c r="BI233" s="2">
        <v>3</v>
      </c>
      <c r="BJ233" s="2" t="s">
        <v>358</v>
      </c>
      <c r="BK233" s="2"/>
      <c r="BL233" s="2"/>
      <c r="BM233" s="2">
        <v>746</v>
      </c>
      <c r="BN233" s="2">
        <v>0</v>
      </c>
      <c r="BO233" s="2" t="s">
        <v>3</v>
      </c>
      <c r="BP233" s="2">
        <v>0</v>
      </c>
      <c r="BQ233" s="2">
        <v>130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0</v>
      </c>
      <c r="CA233" s="2">
        <v>0</v>
      </c>
      <c r="CB233" s="2" t="s">
        <v>3</v>
      </c>
      <c r="CC233" s="2"/>
      <c r="CD233" s="2"/>
      <c r="CE233" s="2">
        <v>1566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3</v>
      </c>
      <c r="CO233" s="2">
        <v>0</v>
      </c>
      <c r="CP233" s="2">
        <f t="shared" si="248"/>
        <v>1715.4</v>
      </c>
      <c r="CQ233" s="2">
        <f>ROUND((ROUND((AC233*1),2)*BC233),2)</f>
        <v>343.08</v>
      </c>
      <c r="CR233" s="2">
        <f t="shared" si="272"/>
        <v>0</v>
      </c>
      <c r="CS233" s="2">
        <f t="shared" si="273"/>
        <v>0</v>
      </c>
      <c r="CT233" s="2">
        <f t="shared" si="249"/>
        <v>0</v>
      </c>
      <c r="CU233" s="2">
        <f t="shared" si="250"/>
        <v>0</v>
      </c>
      <c r="CV233" s="2">
        <f t="shared" si="251"/>
        <v>0</v>
      </c>
      <c r="CW233" s="2">
        <f t="shared" si="252"/>
        <v>0</v>
      </c>
      <c r="CX233" s="2">
        <f t="shared" si="253"/>
        <v>0</v>
      </c>
      <c r="CY233" s="2">
        <f t="shared" si="274"/>
        <v>0</v>
      </c>
      <c r="CZ233" s="2">
        <f t="shared" si="275"/>
        <v>0</v>
      </c>
      <c r="DA233" s="2"/>
      <c r="DB233" s="2"/>
      <c r="DC233" s="2" t="s">
        <v>3</v>
      </c>
      <c r="DD233" s="2" t="s">
        <v>3</v>
      </c>
      <c r="DE233" s="2" t="s">
        <v>3</v>
      </c>
      <c r="DF233" s="2" t="s">
        <v>3</v>
      </c>
      <c r="DG233" s="2" t="s">
        <v>3</v>
      </c>
      <c r="DH233" s="2" t="s">
        <v>3</v>
      </c>
      <c r="DI233" s="2" t="s">
        <v>3</v>
      </c>
      <c r="DJ233" s="2" t="s">
        <v>3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1010</v>
      </c>
      <c r="DV233" s="2" t="s">
        <v>279</v>
      </c>
      <c r="DW233" s="2" t="s">
        <v>279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55393806</v>
      </c>
      <c r="EF233" s="2">
        <v>130</v>
      </c>
      <c r="EG233" s="2" t="s">
        <v>338</v>
      </c>
      <c r="EH233" s="2">
        <v>0</v>
      </c>
      <c r="EI233" s="2" t="s">
        <v>3</v>
      </c>
      <c r="EJ233" s="2">
        <v>3</v>
      </c>
      <c r="EK233" s="2">
        <v>746</v>
      </c>
      <c r="EL233" s="2" t="s">
        <v>339</v>
      </c>
      <c r="EM233" s="2" t="s">
        <v>340</v>
      </c>
      <c r="EN233" s="2"/>
      <c r="EO233" s="2" t="s">
        <v>3</v>
      </c>
      <c r="EP233" s="2"/>
      <c r="EQ233" s="2">
        <v>1024</v>
      </c>
      <c r="ER233" s="2">
        <v>343.08</v>
      </c>
      <c r="ES233" s="2">
        <v>343.08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f t="shared" si="276"/>
        <v>1715.4</v>
      </c>
      <c r="FS233" s="2">
        <v>0</v>
      </c>
      <c r="FT233" s="2"/>
      <c r="FU233" s="2"/>
      <c r="FV233" s="2"/>
      <c r="FW233" s="2"/>
      <c r="FX233" s="2">
        <v>0</v>
      </c>
      <c r="FY233" s="2">
        <v>0</v>
      </c>
      <c r="FZ233" s="2"/>
      <c r="GA233" s="2" t="s">
        <v>3</v>
      </c>
      <c r="GB233" s="2"/>
      <c r="GC233" s="2"/>
      <c r="GD233" s="2">
        <v>1</v>
      </c>
      <c r="GE233" s="2"/>
      <c r="GF233" s="2">
        <v>925584222</v>
      </c>
      <c r="GG233" s="2">
        <v>2</v>
      </c>
      <c r="GH233" s="2">
        <v>1</v>
      </c>
      <c r="GI233" s="2">
        <v>-2</v>
      </c>
      <c r="GJ233" s="2">
        <v>0</v>
      </c>
      <c r="GK233" s="2">
        <v>0</v>
      </c>
      <c r="GL233" s="2">
        <f t="shared" si="254"/>
        <v>0</v>
      </c>
      <c r="GM233" s="2">
        <f t="shared" si="255"/>
        <v>1715.4</v>
      </c>
      <c r="GN233" s="2">
        <f t="shared" si="256"/>
        <v>0</v>
      </c>
      <c r="GO233" s="2">
        <f t="shared" si="257"/>
        <v>0</v>
      </c>
      <c r="GP233" s="2">
        <f t="shared" si="258"/>
        <v>0</v>
      </c>
      <c r="GQ233" s="2"/>
      <c r="GR233" s="2">
        <v>0</v>
      </c>
      <c r="GS233" s="2">
        <v>3</v>
      </c>
      <c r="GT233" s="2">
        <v>0</v>
      </c>
      <c r="GU233" s="2" t="s">
        <v>3</v>
      </c>
      <c r="GV233" s="2">
        <f t="shared" si="259"/>
        <v>0</v>
      </c>
      <c r="GW233" s="2">
        <v>1</v>
      </c>
      <c r="GX233" s="2">
        <f t="shared" si="260"/>
        <v>0</v>
      </c>
      <c r="GY233" s="2"/>
      <c r="GZ233" s="2"/>
      <c r="HA233" s="2">
        <v>0</v>
      </c>
      <c r="HB233" s="2">
        <v>0</v>
      </c>
      <c r="HC233" s="2">
        <f t="shared" si="261"/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5">
      <c r="A234" s="3">
        <v>17</v>
      </c>
      <c r="B234" s="3">
        <v>1</v>
      </c>
      <c r="E234" s="3" t="s">
        <v>3</v>
      </c>
      <c r="F234" s="3" t="s">
        <v>356</v>
      </c>
      <c r="G234" s="3" t="s">
        <v>357</v>
      </c>
      <c r="H234" s="3" t="s">
        <v>279</v>
      </c>
      <c r="I234" s="3">
        <v>5</v>
      </c>
      <c r="J234" s="3">
        <v>0</v>
      </c>
      <c r="K234" s="3">
        <v>5</v>
      </c>
      <c r="O234" s="3">
        <f t="shared" si="239"/>
        <v>29745.040000000001</v>
      </c>
      <c r="P234" s="3">
        <f>ROUND((ROUND((AC234*I234),2)*BC234),2)</f>
        <v>29745.040000000001</v>
      </c>
      <c r="Q234" s="3">
        <f t="shared" si="262"/>
        <v>0</v>
      </c>
      <c r="R234" s="3">
        <f t="shared" si="263"/>
        <v>0</v>
      </c>
      <c r="S234" s="3">
        <f t="shared" si="240"/>
        <v>0</v>
      </c>
      <c r="T234" s="3">
        <f t="shared" si="241"/>
        <v>0</v>
      </c>
      <c r="U234" s="3">
        <f t="shared" si="242"/>
        <v>0</v>
      </c>
      <c r="V234" s="3">
        <f t="shared" si="243"/>
        <v>0</v>
      </c>
      <c r="W234" s="3">
        <f t="shared" si="244"/>
        <v>0</v>
      </c>
      <c r="X234" s="3">
        <f t="shared" si="264"/>
        <v>0</v>
      </c>
      <c r="Y234" s="3">
        <f t="shared" si="265"/>
        <v>0</v>
      </c>
      <c r="AA234" s="3">
        <v>-1</v>
      </c>
      <c r="AB234" s="3">
        <f t="shared" si="245"/>
        <v>343.08</v>
      </c>
      <c r="AC234" s="3">
        <f t="shared" si="266"/>
        <v>343.08</v>
      </c>
      <c r="AD234" s="3">
        <f t="shared" si="267"/>
        <v>0</v>
      </c>
      <c r="AE234" s="3">
        <f t="shared" si="268"/>
        <v>0</v>
      </c>
      <c r="AF234" s="3">
        <f t="shared" si="269"/>
        <v>0</v>
      </c>
      <c r="AG234" s="3">
        <f t="shared" si="246"/>
        <v>0</v>
      </c>
      <c r="AH234" s="3">
        <f t="shared" si="270"/>
        <v>0</v>
      </c>
      <c r="AI234" s="3">
        <f t="shared" si="271"/>
        <v>0</v>
      </c>
      <c r="AJ234" s="3">
        <f t="shared" si="247"/>
        <v>0</v>
      </c>
      <c r="AK234" s="3">
        <v>343.08</v>
      </c>
      <c r="AL234" s="3">
        <v>343.08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1</v>
      </c>
      <c r="AW234" s="3">
        <v>1</v>
      </c>
      <c r="AZ234" s="3">
        <v>1</v>
      </c>
      <c r="BA234" s="3">
        <v>1</v>
      </c>
      <c r="BB234" s="3">
        <v>1</v>
      </c>
      <c r="BC234" s="3">
        <v>17.34</v>
      </c>
      <c r="BD234" s="3" t="s">
        <v>3</v>
      </c>
      <c r="BE234" s="3" t="s">
        <v>3</v>
      </c>
      <c r="BF234" s="3" t="s">
        <v>3</v>
      </c>
      <c r="BG234" s="3" t="s">
        <v>3</v>
      </c>
      <c r="BH234" s="3">
        <v>3</v>
      </c>
      <c r="BI234" s="3">
        <v>3</v>
      </c>
      <c r="BJ234" s="3" t="s">
        <v>358</v>
      </c>
      <c r="BM234" s="3">
        <v>746</v>
      </c>
      <c r="BN234" s="3">
        <v>0</v>
      </c>
      <c r="BO234" s="3" t="s">
        <v>3</v>
      </c>
      <c r="BP234" s="3">
        <v>0</v>
      </c>
      <c r="BQ234" s="3">
        <v>130</v>
      </c>
      <c r="BR234" s="3">
        <v>0</v>
      </c>
      <c r="BS234" s="3">
        <v>1</v>
      </c>
      <c r="BT234" s="3">
        <v>1</v>
      </c>
      <c r="BU234" s="3">
        <v>1</v>
      </c>
      <c r="BV234" s="3">
        <v>1</v>
      </c>
      <c r="BW234" s="3">
        <v>1</v>
      </c>
      <c r="BX234" s="3">
        <v>1</v>
      </c>
      <c r="BY234" s="3" t="s">
        <v>3</v>
      </c>
      <c r="BZ234" s="3">
        <v>0</v>
      </c>
      <c r="CA234" s="3">
        <v>0</v>
      </c>
      <c r="CB234" s="3" t="s">
        <v>3</v>
      </c>
      <c r="CE234" s="3">
        <v>1566</v>
      </c>
      <c r="CF234" s="3">
        <v>0</v>
      </c>
      <c r="CG234" s="3">
        <v>0</v>
      </c>
      <c r="CM234" s="3">
        <v>0</v>
      </c>
      <c r="CN234" s="3" t="s">
        <v>3</v>
      </c>
      <c r="CO234" s="3">
        <v>0</v>
      </c>
      <c r="CP234" s="3">
        <f t="shared" si="248"/>
        <v>29745.040000000001</v>
      </c>
      <c r="CQ234" s="3">
        <f>ROUND((ROUND((AC234*1),2)*BC234),2)</f>
        <v>5949.01</v>
      </c>
      <c r="CR234" s="3">
        <f t="shared" si="272"/>
        <v>0</v>
      </c>
      <c r="CS234" s="3">
        <f t="shared" si="273"/>
        <v>0</v>
      </c>
      <c r="CT234" s="3">
        <f t="shared" si="249"/>
        <v>0</v>
      </c>
      <c r="CU234" s="3">
        <f t="shared" si="250"/>
        <v>0</v>
      </c>
      <c r="CV234" s="3">
        <f t="shared" si="251"/>
        <v>0</v>
      </c>
      <c r="CW234" s="3">
        <f t="shared" si="252"/>
        <v>0</v>
      </c>
      <c r="CX234" s="3">
        <f t="shared" si="253"/>
        <v>0</v>
      </c>
      <c r="CY234" s="3">
        <f t="shared" si="274"/>
        <v>0</v>
      </c>
      <c r="CZ234" s="3">
        <f t="shared" si="275"/>
        <v>0</v>
      </c>
      <c r="DC234" s="3" t="s">
        <v>3</v>
      </c>
      <c r="DD234" s="3" t="s">
        <v>3</v>
      </c>
      <c r="DE234" s="3" t="s">
        <v>3</v>
      </c>
      <c r="DF234" s="3" t="s">
        <v>3</v>
      </c>
      <c r="DG234" s="3" t="s">
        <v>3</v>
      </c>
      <c r="DH234" s="3" t="s">
        <v>3</v>
      </c>
      <c r="DI234" s="3" t="s">
        <v>3</v>
      </c>
      <c r="DJ234" s="3" t="s">
        <v>3</v>
      </c>
      <c r="DK234" s="3" t="s">
        <v>3</v>
      </c>
      <c r="DL234" s="3" t="s">
        <v>3</v>
      </c>
      <c r="DM234" s="3" t="s">
        <v>3</v>
      </c>
      <c r="DN234" s="3">
        <v>0</v>
      </c>
      <c r="DO234" s="3">
        <v>0</v>
      </c>
      <c r="DP234" s="3">
        <v>1</v>
      </c>
      <c r="DQ234" s="3">
        <v>1</v>
      </c>
      <c r="DU234" s="3">
        <v>1010</v>
      </c>
      <c r="DV234" s="3" t="s">
        <v>279</v>
      </c>
      <c r="DW234" s="3" t="s">
        <v>279</v>
      </c>
      <c r="DX234" s="3">
        <v>1</v>
      </c>
      <c r="DZ234" s="3" t="s">
        <v>3</v>
      </c>
      <c r="EA234" s="3" t="s">
        <v>3</v>
      </c>
      <c r="EB234" s="3" t="s">
        <v>3</v>
      </c>
      <c r="EC234" s="3" t="s">
        <v>3</v>
      </c>
      <c r="EE234" s="3">
        <v>55393806</v>
      </c>
      <c r="EF234" s="3">
        <v>130</v>
      </c>
      <c r="EG234" s="3" t="s">
        <v>338</v>
      </c>
      <c r="EH234" s="3">
        <v>0</v>
      </c>
      <c r="EI234" s="3" t="s">
        <v>3</v>
      </c>
      <c r="EJ234" s="3">
        <v>3</v>
      </c>
      <c r="EK234" s="3">
        <v>746</v>
      </c>
      <c r="EL234" s="3" t="s">
        <v>339</v>
      </c>
      <c r="EM234" s="3" t="s">
        <v>340</v>
      </c>
      <c r="EO234" s="3" t="s">
        <v>3</v>
      </c>
      <c r="EQ234" s="3">
        <v>1024</v>
      </c>
      <c r="ER234" s="3">
        <v>343.08</v>
      </c>
      <c r="ES234" s="3">
        <v>343.08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FQ234" s="3">
        <v>0</v>
      </c>
      <c r="FR234" s="3">
        <f t="shared" si="276"/>
        <v>29745.040000000001</v>
      </c>
      <c r="FS234" s="3">
        <v>0</v>
      </c>
      <c r="FX234" s="3">
        <v>0</v>
      </c>
      <c r="FY234" s="3">
        <v>0</v>
      </c>
      <c r="GA234" s="3" t="s">
        <v>3</v>
      </c>
      <c r="GD234" s="3">
        <v>1</v>
      </c>
      <c r="GF234" s="3">
        <v>925584222</v>
      </c>
      <c r="GG234" s="3">
        <v>2</v>
      </c>
      <c r="GH234" s="3">
        <v>1</v>
      </c>
      <c r="GI234" s="3">
        <v>2</v>
      </c>
      <c r="GJ234" s="3">
        <v>0</v>
      </c>
      <c r="GK234" s="3">
        <v>0</v>
      </c>
      <c r="GL234" s="3">
        <f t="shared" si="254"/>
        <v>0</v>
      </c>
      <c r="GM234" s="3">
        <f t="shared" si="255"/>
        <v>29745.040000000001</v>
      </c>
      <c r="GN234" s="3">
        <f t="shared" si="256"/>
        <v>0</v>
      </c>
      <c r="GO234" s="3">
        <f t="shared" si="257"/>
        <v>0</v>
      </c>
      <c r="GP234" s="3">
        <f t="shared" si="258"/>
        <v>0</v>
      </c>
      <c r="GR234" s="3">
        <v>0</v>
      </c>
      <c r="GS234" s="3">
        <v>3</v>
      </c>
      <c r="GT234" s="3">
        <v>0</v>
      </c>
      <c r="GU234" s="3" t="s">
        <v>3</v>
      </c>
      <c r="GV234" s="3">
        <f t="shared" si="259"/>
        <v>0</v>
      </c>
      <c r="GW234" s="3">
        <v>1</v>
      </c>
      <c r="GX234" s="3">
        <f t="shared" si="260"/>
        <v>0</v>
      </c>
      <c r="HA234" s="3">
        <v>0</v>
      </c>
      <c r="HB234" s="3">
        <v>0</v>
      </c>
      <c r="HC234" s="3">
        <f t="shared" si="261"/>
        <v>0</v>
      </c>
      <c r="HE234" s="3" t="s">
        <v>3</v>
      </c>
      <c r="HF234" s="3" t="s">
        <v>3</v>
      </c>
      <c r="HM234" s="3" t="s">
        <v>3</v>
      </c>
      <c r="HN234" s="3" t="s">
        <v>3</v>
      </c>
      <c r="HO234" s="3" t="s">
        <v>3</v>
      </c>
      <c r="HP234" s="3" t="s">
        <v>3</v>
      </c>
      <c r="HQ234" s="3" t="s">
        <v>3</v>
      </c>
      <c r="HS234" s="3">
        <v>0</v>
      </c>
      <c r="IK234" s="3">
        <v>0</v>
      </c>
    </row>
    <row r="235" spans="1:255" x14ac:dyDescent="0.25">
      <c r="A235" s="2">
        <v>17</v>
      </c>
      <c r="B235" s="2">
        <v>1</v>
      </c>
      <c r="C235" s="2"/>
      <c r="D235" s="2"/>
      <c r="E235" s="2" t="s">
        <v>359</v>
      </c>
      <c r="F235" s="2" t="s">
        <v>360</v>
      </c>
      <c r="G235" s="2" t="s">
        <v>361</v>
      </c>
      <c r="H235" s="2" t="s">
        <v>362</v>
      </c>
      <c r="I235" s="2">
        <v>500</v>
      </c>
      <c r="J235" s="2">
        <v>0</v>
      </c>
      <c r="K235" s="2">
        <v>500</v>
      </c>
      <c r="L235" s="2"/>
      <c r="M235" s="2"/>
      <c r="N235" s="2"/>
      <c r="O235" s="2">
        <f t="shared" si="239"/>
        <v>1535</v>
      </c>
      <c r="P235" s="2">
        <f>ROUND((ROUND((AC235*AW235*I235),2)*BC235),2)</f>
        <v>1535</v>
      </c>
      <c r="Q235" s="2">
        <f t="shared" si="262"/>
        <v>0</v>
      </c>
      <c r="R235" s="2">
        <f t="shared" si="263"/>
        <v>0</v>
      </c>
      <c r="S235" s="2">
        <f t="shared" si="240"/>
        <v>0</v>
      </c>
      <c r="T235" s="2">
        <f t="shared" si="241"/>
        <v>0</v>
      </c>
      <c r="U235" s="2">
        <f t="shared" si="242"/>
        <v>0</v>
      </c>
      <c r="V235" s="2">
        <f t="shared" si="243"/>
        <v>0</v>
      </c>
      <c r="W235" s="2">
        <f t="shared" si="244"/>
        <v>0</v>
      </c>
      <c r="X235" s="2">
        <f t="shared" si="264"/>
        <v>0</v>
      </c>
      <c r="Y235" s="2">
        <f t="shared" si="265"/>
        <v>0</v>
      </c>
      <c r="Z235" s="2"/>
      <c r="AA235" s="2">
        <v>55929113</v>
      </c>
      <c r="AB235" s="2">
        <f t="shared" si="245"/>
        <v>3.07</v>
      </c>
      <c r="AC235" s="2">
        <f t="shared" si="266"/>
        <v>3.07</v>
      </c>
      <c r="AD235" s="2">
        <f t="shared" si="267"/>
        <v>0</v>
      </c>
      <c r="AE235" s="2">
        <f t="shared" si="268"/>
        <v>0</v>
      </c>
      <c r="AF235" s="2">
        <f t="shared" si="269"/>
        <v>0</v>
      </c>
      <c r="AG235" s="2">
        <f t="shared" si="246"/>
        <v>0</v>
      </c>
      <c r="AH235" s="2">
        <f t="shared" si="270"/>
        <v>0</v>
      </c>
      <c r="AI235" s="2">
        <f t="shared" si="271"/>
        <v>0</v>
      </c>
      <c r="AJ235" s="2">
        <f t="shared" si="247"/>
        <v>0</v>
      </c>
      <c r="AK235" s="2">
        <v>3.07</v>
      </c>
      <c r="AL235" s="2">
        <v>3.07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1</v>
      </c>
      <c r="AW235" s="2">
        <v>1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2</v>
      </c>
      <c r="BJ235" s="2" t="s">
        <v>363</v>
      </c>
      <c r="BK235" s="2"/>
      <c r="BL235" s="2"/>
      <c r="BM235" s="2">
        <v>1618</v>
      </c>
      <c r="BN235" s="2">
        <v>0</v>
      </c>
      <c r="BO235" s="2" t="s">
        <v>3</v>
      </c>
      <c r="BP235" s="2">
        <v>0</v>
      </c>
      <c r="BQ235" s="2">
        <v>201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0</v>
      </c>
      <c r="CA235" s="2">
        <v>0</v>
      </c>
      <c r="CB235" s="2" t="s">
        <v>3</v>
      </c>
      <c r="CC235" s="2"/>
      <c r="CD235" s="2"/>
      <c r="CE235" s="2">
        <v>1566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3</v>
      </c>
      <c r="CO235" s="2">
        <v>0</v>
      </c>
      <c r="CP235" s="2">
        <f t="shared" si="248"/>
        <v>1535</v>
      </c>
      <c r="CQ235" s="2">
        <f>ROUND((ROUND((AC235*AW235*1),2)*BC235),2)</f>
        <v>3.07</v>
      </c>
      <c r="CR235" s="2">
        <f t="shared" si="272"/>
        <v>0</v>
      </c>
      <c r="CS235" s="2">
        <f t="shared" si="273"/>
        <v>0</v>
      </c>
      <c r="CT235" s="2">
        <f t="shared" si="249"/>
        <v>0</v>
      </c>
      <c r="CU235" s="2">
        <f t="shared" si="250"/>
        <v>0</v>
      </c>
      <c r="CV235" s="2">
        <f t="shared" si="251"/>
        <v>0</v>
      </c>
      <c r="CW235" s="2">
        <f t="shared" si="252"/>
        <v>0</v>
      </c>
      <c r="CX235" s="2">
        <f t="shared" si="253"/>
        <v>0</v>
      </c>
      <c r="CY235" s="2">
        <f t="shared" si="274"/>
        <v>0</v>
      </c>
      <c r="CZ235" s="2">
        <f t="shared" si="275"/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1013</v>
      </c>
      <c r="DV235" s="2" t="s">
        <v>362</v>
      </c>
      <c r="DW235" s="2" t="s">
        <v>362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55393729</v>
      </c>
      <c r="EF235" s="2">
        <v>201</v>
      </c>
      <c r="EG235" s="2" t="s">
        <v>281</v>
      </c>
      <c r="EH235" s="2">
        <v>0</v>
      </c>
      <c r="EI235" s="2" t="s">
        <v>3</v>
      </c>
      <c r="EJ235" s="2">
        <v>2</v>
      </c>
      <c r="EK235" s="2">
        <v>1618</v>
      </c>
      <c r="EL235" s="2" t="s">
        <v>282</v>
      </c>
      <c r="EM235" s="2" t="s">
        <v>283</v>
      </c>
      <c r="EN235" s="2"/>
      <c r="EO235" s="2" t="s">
        <v>3</v>
      </c>
      <c r="EP235" s="2"/>
      <c r="EQ235" s="2">
        <v>0</v>
      </c>
      <c r="ER235" s="2">
        <v>3.07</v>
      </c>
      <c r="ES235" s="2">
        <v>3.07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0</v>
      </c>
      <c r="FY235" s="2">
        <v>0</v>
      </c>
      <c r="FZ235" s="2"/>
      <c r="GA235" s="2" t="s">
        <v>3</v>
      </c>
      <c r="GB235" s="2"/>
      <c r="GC235" s="2"/>
      <c r="GD235" s="2">
        <v>1</v>
      </c>
      <c r="GE235" s="2"/>
      <c r="GF235" s="2">
        <v>-1711828359</v>
      </c>
      <c r="GG235" s="2">
        <v>2</v>
      </c>
      <c r="GH235" s="2">
        <v>1</v>
      </c>
      <c r="GI235" s="2">
        <v>-2</v>
      </c>
      <c r="GJ235" s="2">
        <v>0</v>
      </c>
      <c r="GK235" s="2">
        <v>0</v>
      </c>
      <c r="GL235" s="2">
        <f t="shared" si="254"/>
        <v>0</v>
      </c>
      <c r="GM235" s="2">
        <f t="shared" si="255"/>
        <v>1535</v>
      </c>
      <c r="GN235" s="2">
        <f t="shared" si="256"/>
        <v>0</v>
      </c>
      <c r="GO235" s="2">
        <f t="shared" si="257"/>
        <v>1535</v>
      </c>
      <c r="GP235" s="2">
        <f t="shared" si="258"/>
        <v>0</v>
      </c>
      <c r="GQ235" s="2"/>
      <c r="GR235" s="2">
        <v>0</v>
      </c>
      <c r="GS235" s="2">
        <v>3</v>
      </c>
      <c r="GT235" s="2">
        <v>0</v>
      </c>
      <c r="GU235" s="2" t="s">
        <v>3</v>
      </c>
      <c r="GV235" s="2">
        <f t="shared" si="259"/>
        <v>0</v>
      </c>
      <c r="GW235" s="2">
        <v>1</v>
      </c>
      <c r="GX235" s="2">
        <f t="shared" si="260"/>
        <v>0</v>
      </c>
      <c r="GY235" s="2"/>
      <c r="GZ235" s="2"/>
      <c r="HA235" s="2">
        <v>0</v>
      </c>
      <c r="HB235" s="2">
        <v>0</v>
      </c>
      <c r="HC235" s="2">
        <f t="shared" si="261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5">
      <c r="A236" s="3">
        <v>17</v>
      </c>
      <c r="B236" s="3">
        <v>1</v>
      </c>
      <c r="E236" s="3" t="s">
        <v>359</v>
      </c>
      <c r="F236" s="3" t="s">
        <v>360</v>
      </c>
      <c r="G236" s="3" t="s">
        <v>361</v>
      </c>
      <c r="H236" s="3" t="s">
        <v>362</v>
      </c>
      <c r="I236" s="3">
        <v>500</v>
      </c>
      <c r="J236" s="3">
        <v>0</v>
      </c>
      <c r="K236" s="3">
        <v>500</v>
      </c>
      <c r="O236" s="3">
        <f t="shared" si="239"/>
        <v>18220.45</v>
      </c>
      <c r="P236" s="3">
        <f>ROUND((ROUND((AC236*AW236*I236),2)*BC236),2)</f>
        <v>18220.45</v>
      </c>
      <c r="Q236" s="3">
        <f t="shared" si="262"/>
        <v>0</v>
      </c>
      <c r="R236" s="3">
        <f t="shared" si="263"/>
        <v>0</v>
      </c>
      <c r="S236" s="3">
        <f t="shared" si="240"/>
        <v>0</v>
      </c>
      <c r="T236" s="3">
        <f t="shared" si="241"/>
        <v>0</v>
      </c>
      <c r="U236" s="3">
        <f t="shared" si="242"/>
        <v>0</v>
      </c>
      <c r="V236" s="3">
        <f t="shared" si="243"/>
        <v>0</v>
      </c>
      <c r="W236" s="3">
        <f t="shared" si="244"/>
        <v>0</v>
      </c>
      <c r="X236" s="3">
        <f t="shared" si="264"/>
        <v>0</v>
      </c>
      <c r="Y236" s="3">
        <f t="shared" si="265"/>
        <v>0</v>
      </c>
      <c r="AA236" s="3">
        <v>55929115</v>
      </c>
      <c r="AB236" s="3">
        <f t="shared" si="245"/>
        <v>3.07</v>
      </c>
      <c r="AC236" s="3">
        <f t="shared" si="266"/>
        <v>3.07</v>
      </c>
      <c r="AD236" s="3">
        <f t="shared" si="267"/>
        <v>0</v>
      </c>
      <c r="AE236" s="3">
        <f t="shared" si="268"/>
        <v>0</v>
      </c>
      <c r="AF236" s="3">
        <f t="shared" si="269"/>
        <v>0</v>
      </c>
      <c r="AG236" s="3">
        <f t="shared" si="246"/>
        <v>0</v>
      </c>
      <c r="AH236" s="3">
        <f t="shared" si="270"/>
        <v>0</v>
      </c>
      <c r="AI236" s="3">
        <f t="shared" si="271"/>
        <v>0</v>
      </c>
      <c r="AJ236" s="3">
        <f t="shared" si="247"/>
        <v>0</v>
      </c>
      <c r="AK236" s="3">
        <v>3.07</v>
      </c>
      <c r="AL236" s="3">
        <v>3.07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1</v>
      </c>
      <c r="AW236" s="3">
        <v>1</v>
      </c>
      <c r="AZ236" s="3">
        <v>1</v>
      </c>
      <c r="BA236" s="3">
        <v>1</v>
      </c>
      <c r="BB236" s="3">
        <v>1</v>
      </c>
      <c r="BC236" s="3">
        <v>11.87</v>
      </c>
      <c r="BD236" s="3" t="s">
        <v>3</v>
      </c>
      <c r="BE236" s="3" t="s">
        <v>3</v>
      </c>
      <c r="BF236" s="3" t="s">
        <v>3</v>
      </c>
      <c r="BG236" s="3" t="s">
        <v>3</v>
      </c>
      <c r="BH236" s="3">
        <v>3</v>
      </c>
      <c r="BI236" s="3">
        <v>2</v>
      </c>
      <c r="BJ236" s="3" t="s">
        <v>363</v>
      </c>
      <c r="BM236" s="3">
        <v>1618</v>
      </c>
      <c r="BN236" s="3">
        <v>0</v>
      </c>
      <c r="BO236" s="3" t="s">
        <v>360</v>
      </c>
      <c r="BP236" s="3">
        <v>1</v>
      </c>
      <c r="BQ236" s="3">
        <v>201</v>
      </c>
      <c r="BR236" s="3">
        <v>0</v>
      </c>
      <c r="BS236" s="3">
        <v>1</v>
      </c>
      <c r="BT236" s="3">
        <v>1</v>
      </c>
      <c r="BU236" s="3">
        <v>1</v>
      </c>
      <c r="BV236" s="3">
        <v>1</v>
      </c>
      <c r="BW236" s="3">
        <v>1</v>
      </c>
      <c r="BX236" s="3">
        <v>1</v>
      </c>
      <c r="BY236" s="3" t="s">
        <v>3</v>
      </c>
      <c r="BZ236" s="3">
        <v>0</v>
      </c>
      <c r="CA236" s="3">
        <v>0</v>
      </c>
      <c r="CB236" s="3" t="s">
        <v>3</v>
      </c>
      <c r="CE236" s="3">
        <v>1566</v>
      </c>
      <c r="CF236" s="3">
        <v>0</v>
      </c>
      <c r="CG236" s="3">
        <v>0</v>
      </c>
      <c r="CM236" s="3">
        <v>0</v>
      </c>
      <c r="CN236" s="3" t="s">
        <v>3</v>
      </c>
      <c r="CO236" s="3">
        <v>0</v>
      </c>
      <c r="CP236" s="3">
        <f t="shared" si="248"/>
        <v>18220.45</v>
      </c>
      <c r="CQ236" s="3">
        <f>ROUND((ROUND((AC236*AW236*1),2)*BC236),2)</f>
        <v>36.44</v>
      </c>
      <c r="CR236" s="3">
        <f t="shared" si="272"/>
        <v>0</v>
      </c>
      <c r="CS236" s="3">
        <f t="shared" si="273"/>
        <v>0</v>
      </c>
      <c r="CT236" s="3">
        <f t="shared" si="249"/>
        <v>0</v>
      </c>
      <c r="CU236" s="3">
        <f t="shared" si="250"/>
        <v>0</v>
      </c>
      <c r="CV236" s="3">
        <f t="shared" si="251"/>
        <v>0</v>
      </c>
      <c r="CW236" s="3">
        <f t="shared" si="252"/>
        <v>0</v>
      </c>
      <c r="CX236" s="3">
        <f t="shared" si="253"/>
        <v>0</v>
      </c>
      <c r="CY236" s="3">
        <f t="shared" si="274"/>
        <v>0</v>
      </c>
      <c r="CZ236" s="3">
        <f t="shared" si="275"/>
        <v>0</v>
      </c>
      <c r="DC236" s="3" t="s">
        <v>3</v>
      </c>
      <c r="DD236" s="3" t="s">
        <v>3</v>
      </c>
      <c r="DE236" s="3" t="s">
        <v>3</v>
      </c>
      <c r="DF236" s="3" t="s">
        <v>3</v>
      </c>
      <c r="DG236" s="3" t="s">
        <v>3</v>
      </c>
      <c r="DH236" s="3" t="s">
        <v>3</v>
      </c>
      <c r="DI236" s="3" t="s">
        <v>3</v>
      </c>
      <c r="DJ236" s="3" t="s">
        <v>3</v>
      </c>
      <c r="DK236" s="3" t="s">
        <v>3</v>
      </c>
      <c r="DL236" s="3" t="s">
        <v>3</v>
      </c>
      <c r="DM236" s="3" t="s">
        <v>3</v>
      </c>
      <c r="DN236" s="3">
        <v>0</v>
      </c>
      <c r="DO236" s="3">
        <v>0</v>
      </c>
      <c r="DP236" s="3">
        <v>1</v>
      </c>
      <c r="DQ236" s="3">
        <v>1</v>
      </c>
      <c r="DU236" s="3">
        <v>1013</v>
      </c>
      <c r="DV236" s="3" t="s">
        <v>362</v>
      </c>
      <c r="DW236" s="3" t="s">
        <v>362</v>
      </c>
      <c r="DX236" s="3">
        <v>1</v>
      </c>
      <c r="DZ236" s="3" t="s">
        <v>3</v>
      </c>
      <c r="EA236" s="3" t="s">
        <v>3</v>
      </c>
      <c r="EB236" s="3" t="s">
        <v>3</v>
      </c>
      <c r="EC236" s="3" t="s">
        <v>3</v>
      </c>
      <c r="EE236" s="3">
        <v>55393729</v>
      </c>
      <c r="EF236" s="3">
        <v>201</v>
      </c>
      <c r="EG236" s="3" t="s">
        <v>281</v>
      </c>
      <c r="EH236" s="3">
        <v>0</v>
      </c>
      <c r="EI236" s="3" t="s">
        <v>3</v>
      </c>
      <c r="EJ236" s="3">
        <v>2</v>
      </c>
      <c r="EK236" s="3">
        <v>1618</v>
      </c>
      <c r="EL236" s="3" t="s">
        <v>282</v>
      </c>
      <c r="EM236" s="3" t="s">
        <v>283</v>
      </c>
      <c r="EO236" s="3" t="s">
        <v>3</v>
      </c>
      <c r="EQ236" s="3">
        <v>0</v>
      </c>
      <c r="ER236" s="3">
        <v>3.07</v>
      </c>
      <c r="ES236" s="3">
        <v>3.07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FQ236" s="3">
        <v>0</v>
      </c>
      <c r="FR236" s="3">
        <v>0</v>
      </c>
      <c r="FS236" s="3">
        <v>0</v>
      </c>
      <c r="FX236" s="3">
        <v>0</v>
      </c>
      <c r="FY236" s="3">
        <v>0</v>
      </c>
      <c r="GA236" s="3" t="s">
        <v>3</v>
      </c>
      <c r="GD236" s="3">
        <v>1</v>
      </c>
      <c r="GF236" s="3">
        <v>-1711828359</v>
      </c>
      <c r="GG236" s="3">
        <v>2</v>
      </c>
      <c r="GH236" s="3">
        <v>1</v>
      </c>
      <c r="GI236" s="3">
        <v>2</v>
      </c>
      <c r="GJ236" s="3">
        <v>0</v>
      </c>
      <c r="GK236" s="3">
        <v>0</v>
      </c>
      <c r="GL236" s="3">
        <f t="shared" si="254"/>
        <v>0</v>
      </c>
      <c r="GM236" s="3">
        <f t="shared" si="255"/>
        <v>18220.45</v>
      </c>
      <c r="GN236" s="3">
        <f t="shared" si="256"/>
        <v>0</v>
      </c>
      <c r="GO236" s="3">
        <f t="shared" si="257"/>
        <v>18220.45</v>
      </c>
      <c r="GP236" s="3">
        <f t="shared" si="258"/>
        <v>0</v>
      </c>
      <c r="GR236" s="3">
        <v>0</v>
      </c>
      <c r="GS236" s="3">
        <v>3</v>
      </c>
      <c r="GT236" s="3">
        <v>0</v>
      </c>
      <c r="GU236" s="3" t="s">
        <v>3</v>
      </c>
      <c r="GV236" s="3">
        <f t="shared" si="259"/>
        <v>0</v>
      </c>
      <c r="GW236" s="3">
        <v>1</v>
      </c>
      <c r="GX236" s="3">
        <f t="shared" si="260"/>
        <v>0</v>
      </c>
      <c r="HA236" s="3">
        <v>0</v>
      </c>
      <c r="HB236" s="3">
        <v>0</v>
      </c>
      <c r="HC236" s="3">
        <f t="shared" si="261"/>
        <v>0</v>
      </c>
      <c r="HE236" s="3" t="s">
        <v>3</v>
      </c>
      <c r="HF236" s="3" t="s">
        <v>3</v>
      </c>
      <c r="HM236" s="3" t="s">
        <v>3</v>
      </c>
      <c r="HN236" s="3" t="s">
        <v>3</v>
      </c>
      <c r="HO236" s="3" t="s">
        <v>3</v>
      </c>
      <c r="HP236" s="3" t="s">
        <v>3</v>
      </c>
      <c r="HQ236" s="3" t="s">
        <v>3</v>
      </c>
      <c r="HS236" s="3">
        <v>0</v>
      </c>
      <c r="IK236" s="3">
        <v>0</v>
      </c>
    </row>
    <row r="237" spans="1:255" x14ac:dyDescent="0.25">
      <c r="A237" s="2">
        <v>17</v>
      </c>
      <c r="B237" s="2">
        <v>1</v>
      </c>
      <c r="C237" s="2">
        <f>ROW(SmtRes!A519)</f>
        <v>519</v>
      </c>
      <c r="D237" s="2">
        <f>ROW(EtalonRes!A616)</f>
        <v>616</v>
      </c>
      <c r="E237" s="2" t="s">
        <v>364</v>
      </c>
      <c r="F237" s="2" t="s">
        <v>210</v>
      </c>
      <c r="G237" s="2" t="s">
        <v>211</v>
      </c>
      <c r="H237" s="2" t="s">
        <v>212</v>
      </c>
      <c r="I237" s="2">
        <f>ROUND((482+8+2+4+5)/100,9)</f>
        <v>5.01</v>
      </c>
      <c r="J237" s="2">
        <v>0</v>
      </c>
      <c r="K237" s="2">
        <f>ROUND((482+8+2+4+5)/100,9)</f>
        <v>5.01</v>
      </c>
      <c r="L237" s="2"/>
      <c r="M237" s="2"/>
      <c r="N237" s="2"/>
      <c r="O237" s="2">
        <f t="shared" si="239"/>
        <v>246.24</v>
      </c>
      <c r="P237" s="2">
        <f>ROUND((ROUND((AC237*AW237*I237),2)*BC237),2)</f>
        <v>0</v>
      </c>
      <c r="Q237" s="2">
        <f>(ROUND((ROUND((((ET237*1.2))*AV237*I237),2)*BB237),2)+ROUND((ROUND(((AE237-((EU237*1.2)))*AV237*I237),2)*BS237),2))</f>
        <v>0</v>
      </c>
      <c r="R237" s="2">
        <f>(ROUND((ROUND((((EU237*1.2))*AV237*I237),2)*BS237),2)+ROUND((ROUND(((AE237-((EU237*1.2)))*AV237*I237),2)*BS237),2))</f>
        <v>0</v>
      </c>
      <c r="S237" s="2">
        <f t="shared" si="240"/>
        <v>246.24</v>
      </c>
      <c r="T237" s="2">
        <f t="shared" si="241"/>
        <v>0</v>
      </c>
      <c r="U237" s="2">
        <f t="shared" si="242"/>
        <v>19.513148399999995</v>
      </c>
      <c r="V237" s="2">
        <f t="shared" si="243"/>
        <v>0</v>
      </c>
      <c r="W237" s="2">
        <f t="shared" si="244"/>
        <v>0</v>
      </c>
      <c r="X237" s="2">
        <f>(ROUND((((S237+ROUND((ROUND((((EU237*1.2))*AV237*I237),2)*BS237),2))*AT237)/100),2)+ROUND(((ROUND((ROUND(((AE237-((EU237*1.2)))*AV237*I237),2)*BS237),2)*AT237)/100),2))</f>
        <v>221.62</v>
      </c>
      <c r="Y237" s="2">
        <f>(ROUND((((S237+ROUND((ROUND((((EU237*1.2))*AV237*I237),2)*BS237),2))*AU237)/100),2)+ROUND(((ROUND((ROUND(((AE237-((EU237*1.2)))*AV237*I237),2)*BS237),2)*AU237)/100),2))</f>
        <v>113.27</v>
      </c>
      <c r="Z237" s="2"/>
      <c r="AA237" s="2">
        <v>55929113</v>
      </c>
      <c r="AB237" s="2">
        <f t="shared" si="245"/>
        <v>46.944000000000003</v>
      </c>
      <c r="AC237" s="2">
        <f>ROUND(((ES237*1)),6)</f>
        <v>0</v>
      </c>
      <c r="AD237" s="2">
        <f>ROUND(((((ET237*1.2))-((EU237*1.2)))+AE237),6)</f>
        <v>0</v>
      </c>
      <c r="AE237" s="2">
        <f>ROUND(((EU237*1.2)),6)</f>
        <v>0</v>
      </c>
      <c r="AF237" s="2">
        <f>ROUND(((EV237*1.2)),6)</f>
        <v>46.944000000000003</v>
      </c>
      <c r="AG237" s="2">
        <f t="shared" si="246"/>
        <v>0</v>
      </c>
      <c r="AH237" s="2">
        <f>((EW237*1.2))</f>
        <v>3.7199999999999998</v>
      </c>
      <c r="AI237" s="2">
        <f>((EX237*1.2))</f>
        <v>0</v>
      </c>
      <c r="AJ237" s="2">
        <f t="shared" si="247"/>
        <v>0</v>
      </c>
      <c r="AK237" s="2">
        <v>39.119999999999997</v>
      </c>
      <c r="AL237" s="2">
        <v>0</v>
      </c>
      <c r="AM237" s="2">
        <v>0</v>
      </c>
      <c r="AN237" s="2">
        <v>0</v>
      </c>
      <c r="AO237" s="2">
        <v>39.119999999999997</v>
      </c>
      <c r="AP237" s="2">
        <v>0</v>
      </c>
      <c r="AQ237" s="2">
        <v>3.1</v>
      </c>
      <c r="AR237" s="2">
        <v>0</v>
      </c>
      <c r="AS237" s="2">
        <v>0</v>
      </c>
      <c r="AT237" s="2">
        <v>90</v>
      </c>
      <c r="AU237" s="2">
        <v>46</v>
      </c>
      <c r="AV237" s="2">
        <v>1.0469999999999999</v>
      </c>
      <c r="AW237" s="2">
        <v>1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0</v>
      </c>
      <c r="BI237" s="2">
        <v>2</v>
      </c>
      <c r="BJ237" s="2" t="s">
        <v>213</v>
      </c>
      <c r="BK237" s="2"/>
      <c r="BL237" s="2"/>
      <c r="BM237" s="2">
        <v>68</v>
      </c>
      <c r="BN237" s="2">
        <v>0</v>
      </c>
      <c r="BO237" s="2" t="s">
        <v>210</v>
      </c>
      <c r="BP237" s="2">
        <v>1</v>
      </c>
      <c r="BQ237" s="2">
        <v>40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90</v>
      </c>
      <c r="CA237" s="2">
        <v>46</v>
      </c>
      <c r="CB237" s="2" t="s">
        <v>3</v>
      </c>
      <c r="CC237" s="2"/>
      <c r="CD237" s="2"/>
      <c r="CE237" s="2">
        <v>1566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1332</v>
      </c>
      <c r="CO237" s="2">
        <v>0</v>
      </c>
      <c r="CP237" s="2">
        <f t="shared" si="248"/>
        <v>246.24</v>
      </c>
      <c r="CQ237" s="2">
        <f>ROUND((ROUND((AC237*AW237*1),2)*BC237),2)</f>
        <v>0</v>
      </c>
      <c r="CR237" s="2">
        <f>(ROUND((ROUND((((ET237*1.2))*AV237*1),2)*BB237),2)+ROUND((ROUND(((AE237-((EU237*1.2)))*AV237*1),2)*BS237),2))</f>
        <v>0</v>
      </c>
      <c r="CS237" s="2">
        <f>(ROUND((ROUND((((EU237*1.2))*AV237*1),2)*BS237),2)+ROUND((ROUND(((AE237-((EU237*1.2)))*AV237*1),2)*BS237),2))</f>
        <v>0</v>
      </c>
      <c r="CT237" s="2">
        <f t="shared" si="249"/>
        <v>49.15</v>
      </c>
      <c r="CU237" s="2">
        <f t="shared" si="250"/>
        <v>0</v>
      </c>
      <c r="CV237" s="2">
        <f t="shared" si="251"/>
        <v>3.8948399999999994</v>
      </c>
      <c r="CW237" s="2">
        <f t="shared" si="252"/>
        <v>0</v>
      </c>
      <c r="CX237" s="2">
        <f t="shared" si="253"/>
        <v>0</v>
      </c>
      <c r="CY237" s="2">
        <f>(ROUND((((S237+ROUND((ROUND((((EU237*1.2))*AV237*1),2)*BS237),2))*AT237)/100),2)+ROUND(((ROUND((ROUND(((AE237-((EU237*1.2)))*AV237*1),2)*BS237),2)*AT237)/100),2))</f>
        <v>221.62</v>
      </c>
      <c r="CZ237" s="2">
        <f>(ROUND((((S237+ROUND((ROUND((((EU237*1.2))*AV237*1),2)*BS237),2))*AU237)/100),2)+ROUND(((ROUND((ROUND(((AE237-((EU237*1.2)))*AV237*1),2)*BS237),2)*AU237)/100),2))</f>
        <v>113.27</v>
      </c>
      <c r="DA237" s="2"/>
      <c r="DB237" s="2">
        <v>127</v>
      </c>
      <c r="DC237" s="2" t="s">
        <v>3</v>
      </c>
      <c r="DD237" s="2" t="s">
        <v>66</v>
      </c>
      <c r="DE237" s="2" t="s">
        <v>67</v>
      </c>
      <c r="DF237" s="2" t="s">
        <v>67</v>
      </c>
      <c r="DG237" s="2" t="s">
        <v>67</v>
      </c>
      <c r="DH237" s="2" t="s">
        <v>3</v>
      </c>
      <c r="DI237" s="2" t="s">
        <v>67</v>
      </c>
      <c r="DJ237" s="2" t="s">
        <v>67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1013</v>
      </c>
      <c r="DV237" s="2" t="s">
        <v>212</v>
      </c>
      <c r="DW237" s="2" t="s">
        <v>212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55393700</v>
      </c>
      <c r="EF237" s="2">
        <v>40</v>
      </c>
      <c r="EG237" s="2" t="s">
        <v>30</v>
      </c>
      <c r="EH237" s="2">
        <v>0</v>
      </c>
      <c r="EI237" s="2" t="s">
        <v>3</v>
      </c>
      <c r="EJ237" s="2">
        <v>2</v>
      </c>
      <c r="EK237" s="2">
        <v>68</v>
      </c>
      <c r="EL237" s="2" t="s">
        <v>31</v>
      </c>
      <c r="EM237" s="2" t="s">
        <v>32</v>
      </c>
      <c r="EN237" s="2"/>
      <c r="EO237" s="2" t="s">
        <v>71</v>
      </c>
      <c r="EP237" s="2"/>
      <c r="EQ237" s="2">
        <v>0</v>
      </c>
      <c r="ER237" s="2">
        <v>39.119999999999997</v>
      </c>
      <c r="ES237" s="2">
        <v>0</v>
      </c>
      <c r="ET237" s="2">
        <v>0</v>
      </c>
      <c r="EU237" s="2">
        <v>0</v>
      </c>
      <c r="EV237" s="2">
        <v>39.119999999999997</v>
      </c>
      <c r="EW237" s="2">
        <v>3.1</v>
      </c>
      <c r="EX237" s="2">
        <v>0</v>
      </c>
      <c r="EY237" s="2">
        <v>0</v>
      </c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90</v>
      </c>
      <c r="FY237" s="2">
        <v>46</v>
      </c>
      <c r="FZ237" s="2"/>
      <c r="GA237" s="2" t="s">
        <v>3</v>
      </c>
      <c r="GB237" s="2"/>
      <c r="GC237" s="2"/>
      <c r="GD237" s="2">
        <v>1</v>
      </c>
      <c r="GE237" s="2"/>
      <c r="GF237" s="2">
        <v>-395814045</v>
      </c>
      <c r="GG237" s="2">
        <v>2</v>
      </c>
      <c r="GH237" s="2">
        <v>1</v>
      </c>
      <c r="GI237" s="2">
        <v>2</v>
      </c>
      <c r="GJ237" s="2">
        <v>0</v>
      </c>
      <c r="GK237" s="2">
        <v>0</v>
      </c>
      <c r="GL237" s="2">
        <f t="shared" si="254"/>
        <v>0</v>
      </c>
      <c r="GM237" s="2">
        <f t="shared" si="255"/>
        <v>581.13</v>
      </c>
      <c r="GN237" s="2">
        <f t="shared" si="256"/>
        <v>0</v>
      </c>
      <c r="GO237" s="2">
        <f t="shared" si="257"/>
        <v>581.13</v>
      </c>
      <c r="GP237" s="2">
        <f t="shared" si="258"/>
        <v>0</v>
      </c>
      <c r="GQ237" s="2"/>
      <c r="GR237" s="2">
        <v>0</v>
      </c>
      <c r="GS237" s="2">
        <v>3</v>
      </c>
      <c r="GT237" s="2">
        <v>0</v>
      </c>
      <c r="GU237" s="2" t="s">
        <v>3</v>
      </c>
      <c r="GV237" s="2">
        <f t="shared" si="259"/>
        <v>0</v>
      </c>
      <c r="GW237" s="2">
        <v>1</v>
      </c>
      <c r="GX237" s="2">
        <f t="shared" si="260"/>
        <v>0</v>
      </c>
      <c r="GY237" s="2"/>
      <c r="GZ237" s="2"/>
      <c r="HA237" s="2">
        <v>0</v>
      </c>
      <c r="HB237" s="2">
        <v>0</v>
      </c>
      <c r="HC237" s="2">
        <f t="shared" si="261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5">
      <c r="A238" s="3">
        <v>17</v>
      </c>
      <c r="B238" s="3">
        <v>1</v>
      </c>
      <c r="C238" s="3">
        <f>ROW(SmtRes!A520)</f>
        <v>520</v>
      </c>
      <c r="D238" s="3">
        <f>ROW(EtalonRes!A618)</f>
        <v>618</v>
      </c>
      <c r="E238" s="3" t="s">
        <v>364</v>
      </c>
      <c r="F238" s="3" t="s">
        <v>210</v>
      </c>
      <c r="G238" s="3" t="s">
        <v>211</v>
      </c>
      <c r="H238" s="3" t="s">
        <v>212</v>
      </c>
      <c r="I238" s="3">
        <f>ROUND((482+8+2+4+5)/100,9)</f>
        <v>5.01</v>
      </c>
      <c r="J238" s="3">
        <v>0</v>
      </c>
      <c r="K238" s="3">
        <f>ROUND((482+8+2+4+5)/100,9)</f>
        <v>5.01</v>
      </c>
      <c r="O238" s="3">
        <f t="shared" si="239"/>
        <v>13875.62</v>
      </c>
      <c r="P238" s="3">
        <f>ROUND((ROUND((AC238*AW238*I238),2)*BC238),2)</f>
        <v>0</v>
      </c>
      <c r="Q238" s="3">
        <f>(ROUND((ROUND((((ET238*1.2))*AV238*I238),2)*BB238),2)+ROUND((ROUND(((AE238-((EU238*1.2)))*AV238*I238),2)*BS238),2))</f>
        <v>0</v>
      </c>
      <c r="R238" s="3">
        <f>(ROUND((ROUND((((EU238*1.2))*AV238*I238),2)*BS238),2)+ROUND((ROUND(((AE238-((EU238*1.2)))*AV238*I238),2)*BS238),2))</f>
        <v>0</v>
      </c>
      <c r="S238" s="3">
        <f t="shared" si="240"/>
        <v>13875.62</v>
      </c>
      <c r="T238" s="3">
        <f t="shared" si="241"/>
        <v>0</v>
      </c>
      <c r="U238" s="3">
        <f t="shared" si="242"/>
        <v>19.513148399999995</v>
      </c>
      <c r="V238" s="3">
        <f t="shared" si="243"/>
        <v>0</v>
      </c>
      <c r="W238" s="3">
        <f t="shared" si="244"/>
        <v>0</v>
      </c>
      <c r="X238" s="3">
        <f>(ROUND((((S238+ROUND((ROUND((((EU238*1.2))*AV238*I238),2)*BS238),2))*AT238)/100),2)+ROUND(((ROUND((ROUND(((AE238-((EU238*1.2)))*AV238*I238),2)*BS238),2)*AT238)/100),2))</f>
        <v>12488.06</v>
      </c>
      <c r="Y238" s="3">
        <f>(ROUND((((S238+ROUND((ROUND((((EU238*1.2))*AV238*I238),2)*BS238),2))*AU238)/100),2)+ROUND(((ROUND((ROUND(((AE238-((EU238*1.2)))*AV238*I238),2)*BS238),2)*AU238)/100),2))</f>
        <v>6382.79</v>
      </c>
      <c r="AA238" s="3">
        <v>55929115</v>
      </c>
      <c r="AB238" s="3">
        <f t="shared" si="245"/>
        <v>46.944000000000003</v>
      </c>
      <c r="AC238" s="3">
        <f>ROUND(((ES238*1)),6)</f>
        <v>0</v>
      </c>
      <c r="AD238" s="3">
        <f>ROUND(((((ET238*1.2))-((EU238*1.2)))+AE238),6)</f>
        <v>0</v>
      </c>
      <c r="AE238" s="3">
        <f>ROUND(((EU238*1.2)),6)</f>
        <v>0</v>
      </c>
      <c r="AF238" s="3">
        <f>ROUND(((EV238*1.2)),6)</f>
        <v>46.944000000000003</v>
      </c>
      <c r="AG238" s="3">
        <f t="shared" si="246"/>
        <v>0</v>
      </c>
      <c r="AH238" s="3">
        <f>((EW238*1.2))</f>
        <v>3.7199999999999998</v>
      </c>
      <c r="AI238" s="3">
        <f>((EX238*1.2))</f>
        <v>0</v>
      </c>
      <c r="AJ238" s="3">
        <f t="shared" si="247"/>
        <v>0</v>
      </c>
      <c r="AK238" s="3">
        <v>39.119999999999997</v>
      </c>
      <c r="AL238" s="3">
        <v>0</v>
      </c>
      <c r="AM238" s="3">
        <v>0</v>
      </c>
      <c r="AN238" s="3">
        <v>0</v>
      </c>
      <c r="AO238" s="3">
        <v>39.119999999999997</v>
      </c>
      <c r="AP238" s="3">
        <v>0</v>
      </c>
      <c r="AQ238" s="3">
        <v>3.1</v>
      </c>
      <c r="AR238" s="3">
        <v>0</v>
      </c>
      <c r="AS238" s="3">
        <v>0</v>
      </c>
      <c r="AT238" s="3">
        <v>90</v>
      </c>
      <c r="AU238" s="3">
        <v>46</v>
      </c>
      <c r="AV238" s="3">
        <v>1.0469999999999999</v>
      </c>
      <c r="AW238" s="3">
        <v>1</v>
      </c>
      <c r="AZ238" s="3">
        <v>1</v>
      </c>
      <c r="BA238" s="3">
        <v>56.35</v>
      </c>
      <c r="BB238" s="3">
        <v>1</v>
      </c>
      <c r="BC238" s="3">
        <v>1</v>
      </c>
      <c r="BD238" s="3" t="s">
        <v>3</v>
      </c>
      <c r="BE238" s="3" t="s">
        <v>3</v>
      </c>
      <c r="BF238" s="3" t="s">
        <v>3</v>
      </c>
      <c r="BG238" s="3" t="s">
        <v>3</v>
      </c>
      <c r="BH238" s="3">
        <v>0</v>
      </c>
      <c r="BI238" s="3">
        <v>2</v>
      </c>
      <c r="BJ238" s="3" t="s">
        <v>213</v>
      </c>
      <c r="BM238" s="3">
        <v>68</v>
      </c>
      <c r="BN238" s="3">
        <v>0</v>
      </c>
      <c r="BO238" s="3" t="s">
        <v>210</v>
      </c>
      <c r="BP238" s="3">
        <v>1</v>
      </c>
      <c r="BQ238" s="3">
        <v>40</v>
      </c>
      <c r="BR238" s="3">
        <v>0</v>
      </c>
      <c r="BS238" s="3">
        <v>56.35</v>
      </c>
      <c r="BT238" s="3">
        <v>1</v>
      </c>
      <c r="BU238" s="3">
        <v>1</v>
      </c>
      <c r="BV238" s="3">
        <v>1</v>
      </c>
      <c r="BW238" s="3">
        <v>1</v>
      </c>
      <c r="BX238" s="3">
        <v>1</v>
      </c>
      <c r="BY238" s="3" t="s">
        <v>3</v>
      </c>
      <c r="BZ238" s="3">
        <v>90</v>
      </c>
      <c r="CA238" s="3">
        <v>46</v>
      </c>
      <c r="CB238" s="3" t="s">
        <v>3</v>
      </c>
      <c r="CE238" s="3">
        <v>1566</v>
      </c>
      <c r="CF238" s="3">
        <v>0</v>
      </c>
      <c r="CG238" s="3">
        <v>0</v>
      </c>
      <c r="CM238" s="3">
        <v>0</v>
      </c>
      <c r="CN238" s="3" t="s">
        <v>1332</v>
      </c>
      <c r="CO238" s="3">
        <v>0</v>
      </c>
      <c r="CP238" s="3">
        <f t="shared" si="248"/>
        <v>13875.62</v>
      </c>
      <c r="CQ238" s="3">
        <f>ROUND((ROUND((AC238*AW238*1),2)*BC238),2)</f>
        <v>0</v>
      </c>
      <c r="CR238" s="3">
        <f>(ROUND((ROUND((((ET238*1.2))*AV238*1),2)*BB238),2)+ROUND((ROUND(((AE238-((EU238*1.2)))*AV238*1),2)*BS238),2))</f>
        <v>0</v>
      </c>
      <c r="CS238" s="3">
        <f>(ROUND((ROUND((((EU238*1.2))*AV238*1),2)*BS238),2)+ROUND((ROUND(((AE238-((EU238*1.2)))*AV238*1),2)*BS238),2))</f>
        <v>0</v>
      </c>
      <c r="CT238" s="3">
        <f t="shared" si="249"/>
        <v>2769.6</v>
      </c>
      <c r="CU238" s="3">
        <f t="shared" si="250"/>
        <v>0</v>
      </c>
      <c r="CV238" s="3">
        <f t="shared" si="251"/>
        <v>3.8948399999999994</v>
      </c>
      <c r="CW238" s="3">
        <f t="shared" si="252"/>
        <v>0</v>
      </c>
      <c r="CX238" s="3">
        <f t="shared" si="253"/>
        <v>0</v>
      </c>
      <c r="CY238" s="3">
        <f>(ROUND((((S238+ROUND((ROUND((((EU238*1.2))*AV238*1),2)*BS238),2))*AT238)/100),2)+ROUND(((ROUND((ROUND(((AE238-((EU238*1.2)))*AV238*1),2)*BS238),2)*AT238)/100),2))</f>
        <v>12488.06</v>
      </c>
      <c r="CZ238" s="3">
        <f>(ROUND((((S238+ROUND((ROUND((((EU238*1.2))*AV238*1),2)*BS238),2))*AU238)/100),2)+ROUND(((ROUND((ROUND(((AE238-((EU238*1.2)))*AV238*1),2)*BS238),2)*AU238)/100),2))</f>
        <v>6382.79</v>
      </c>
      <c r="DB238" s="3">
        <v>128</v>
      </c>
      <c r="DC238" s="3" t="s">
        <v>3</v>
      </c>
      <c r="DD238" s="3" t="s">
        <v>66</v>
      </c>
      <c r="DE238" s="3" t="s">
        <v>67</v>
      </c>
      <c r="DF238" s="3" t="s">
        <v>67</v>
      </c>
      <c r="DG238" s="3" t="s">
        <v>67</v>
      </c>
      <c r="DH238" s="3" t="s">
        <v>3</v>
      </c>
      <c r="DI238" s="3" t="s">
        <v>67</v>
      </c>
      <c r="DJ238" s="3" t="s">
        <v>67</v>
      </c>
      <c r="DK238" s="3" t="s">
        <v>3</v>
      </c>
      <c r="DL238" s="3" t="s">
        <v>3</v>
      </c>
      <c r="DM238" s="3" t="s">
        <v>3</v>
      </c>
      <c r="DN238" s="3">
        <v>0</v>
      </c>
      <c r="DO238" s="3">
        <v>0</v>
      </c>
      <c r="DP238" s="3">
        <v>1</v>
      </c>
      <c r="DQ238" s="3">
        <v>1</v>
      </c>
      <c r="DU238" s="3">
        <v>1013</v>
      </c>
      <c r="DV238" s="3" t="s">
        <v>212</v>
      </c>
      <c r="DW238" s="3" t="s">
        <v>212</v>
      </c>
      <c r="DX238" s="3">
        <v>1</v>
      </c>
      <c r="DZ238" s="3" t="s">
        <v>3</v>
      </c>
      <c r="EA238" s="3" t="s">
        <v>3</v>
      </c>
      <c r="EB238" s="3" t="s">
        <v>3</v>
      </c>
      <c r="EC238" s="3" t="s">
        <v>3</v>
      </c>
      <c r="EE238" s="3">
        <v>55393700</v>
      </c>
      <c r="EF238" s="3">
        <v>40</v>
      </c>
      <c r="EG238" s="3" t="s">
        <v>30</v>
      </c>
      <c r="EH238" s="3">
        <v>0</v>
      </c>
      <c r="EI238" s="3" t="s">
        <v>3</v>
      </c>
      <c r="EJ238" s="3">
        <v>2</v>
      </c>
      <c r="EK238" s="3">
        <v>68</v>
      </c>
      <c r="EL238" s="3" t="s">
        <v>31</v>
      </c>
      <c r="EM238" s="3" t="s">
        <v>32</v>
      </c>
      <c r="EO238" s="3" t="s">
        <v>71</v>
      </c>
      <c r="EQ238" s="3">
        <v>0</v>
      </c>
      <c r="ER238" s="3">
        <v>39.119999999999997</v>
      </c>
      <c r="ES238" s="3">
        <v>0</v>
      </c>
      <c r="ET238" s="3">
        <v>0</v>
      </c>
      <c r="EU238" s="3">
        <v>0</v>
      </c>
      <c r="EV238" s="3">
        <v>39.119999999999997</v>
      </c>
      <c r="EW238" s="3">
        <v>3.1</v>
      </c>
      <c r="EX238" s="3">
        <v>0</v>
      </c>
      <c r="EY238" s="3">
        <v>0</v>
      </c>
      <c r="FQ238" s="3">
        <v>0</v>
      </c>
      <c r="FR238" s="3">
        <v>0</v>
      </c>
      <c r="FS238" s="3">
        <v>0</v>
      </c>
      <c r="FX238" s="3">
        <v>90</v>
      </c>
      <c r="FY238" s="3">
        <v>46</v>
      </c>
      <c r="GA238" s="3" t="s">
        <v>3</v>
      </c>
      <c r="GD238" s="3">
        <v>1</v>
      </c>
      <c r="GF238" s="3">
        <v>-395814045</v>
      </c>
      <c r="GG238" s="3">
        <v>2</v>
      </c>
      <c r="GH238" s="3">
        <v>1</v>
      </c>
      <c r="GI238" s="3">
        <v>2</v>
      </c>
      <c r="GJ238" s="3">
        <v>0</v>
      </c>
      <c r="GK238" s="3">
        <v>0</v>
      </c>
      <c r="GL238" s="3">
        <f t="shared" si="254"/>
        <v>0</v>
      </c>
      <c r="GM238" s="3">
        <f t="shared" si="255"/>
        <v>32746.47</v>
      </c>
      <c r="GN238" s="3">
        <f t="shared" si="256"/>
        <v>0</v>
      </c>
      <c r="GO238" s="3">
        <f t="shared" si="257"/>
        <v>32746.47</v>
      </c>
      <c r="GP238" s="3">
        <f t="shared" si="258"/>
        <v>0</v>
      </c>
      <c r="GR238" s="3">
        <v>0</v>
      </c>
      <c r="GS238" s="3">
        <v>3</v>
      </c>
      <c r="GT238" s="3">
        <v>0</v>
      </c>
      <c r="GU238" s="3" t="s">
        <v>3</v>
      </c>
      <c r="GV238" s="3">
        <f t="shared" si="259"/>
        <v>0</v>
      </c>
      <c r="GW238" s="3">
        <v>1</v>
      </c>
      <c r="GX238" s="3">
        <f t="shared" si="260"/>
        <v>0</v>
      </c>
      <c r="HA238" s="3">
        <v>0</v>
      </c>
      <c r="HB238" s="3">
        <v>0</v>
      </c>
      <c r="HC238" s="3">
        <f t="shared" si="261"/>
        <v>0</v>
      </c>
      <c r="HE238" s="3" t="s">
        <v>3</v>
      </c>
      <c r="HF238" s="3" t="s">
        <v>3</v>
      </c>
      <c r="HM238" s="3" t="s">
        <v>3</v>
      </c>
      <c r="HN238" s="3" t="s">
        <v>3</v>
      </c>
      <c r="HO238" s="3" t="s">
        <v>3</v>
      </c>
      <c r="HP238" s="3" t="s">
        <v>3</v>
      </c>
      <c r="HQ238" s="3" t="s">
        <v>3</v>
      </c>
      <c r="HS238" s="3">
        <v>0</v>
      </c>
      <c r="IK238" s="3">
        <v>0</v>
      </c>
    </row>
    <row r="239" spans="1:255" x14ac:dyDescent="0.25">
      <c r="A239" s="2">
        <v>17</v>
      </c>
      <c r="B239" s="2">
        <v>1</v>
      </c>
      <c r="C239" s="2"/>
      <c r="D239" s="2"/>
      <c r="E239" s="2" t="s">
        <v>365</v>
      </c>
      <c r="F239" s="2" t="s">
        <v>366</v>
      </c>
      <c r="G239" s="2" t="s">
        <v>367</v>
      </c>
      <c r="H239" s="2" t="s">
        <v>279</v>
      </c>
      <c r="I239" s="2">
        <v>482</v>
      </c>
      <c r="J239" s="2">
        <v>0</v>
      </c>
      <c r="K239" s="2">
        <v>482</v>
      </c>
      <c r="L239" s="2"/>
      <c r="M239" s="2"/>
      <c r="N239" s="2"/>
      <c r="O239" s="2">
        <f t="shared" si="239"/>
        <v>7610.78</v>
      </c>
      <c r="P239" s="2">
        <f>ROUND((ROUND((AC239*I239),2)*BC239),2)</f>
        <v>7610.78</v>
      </c>
      <c r="Q239" s="2">
        <f t="shared" ref="Q239:Q248" si="277">(ROUND((ROUND(((ET239)*AV239*I239),2)*BB239),2)+ROUND((ROUND(((AE239-(EU239))*AV239*I239),2)*BS239),2))</f>
        <v>0</v>
      </c>
      <c r="R239" s="2">
        <f t="shared" ref="R239:R248" si="278">(ROUND((ROUND(((EU239)*AV239*I239),2)*BS239),2)+ROUND((ROUND(((AE239-(EU239))*AV239*I239),2)*BS239),2))</f>
        <v>0</v>
      </c>
      <c r="S239" s="2">
        <f t="shared" si="240"/>
        <v>0</v>
      </c>
      <c r="T239" s="2">
        <f t="shared" si="241"/>
        <v>0</v>
      </c>
      <c r="U239" s="2">
        <f t="shared" si="242"/>
        <v>0</v>
      </c>
      <c r="V239" s="2">
        <f t="shared" si="243"/>
        <v>0</v>
      </c>
      <c r="W239" s="2">
        <f t="shared" si="244"/>
        <v>0</v>
      </c>
      <c r="X239" s="2">
        <f t="shared" ref="X239:X248" si="279">(ROUND((((S239+ROUND((ROUND(((EU239)*AV239*I239),2)*BS239),2))*AT239)/100),2)+ROUND(((ROUND((ROUND(((AE239-(EU239))*AV239*I239),2)*BS239),2)*AT239)/100),2))</f>
        <v>0</v>
      </c>
      <c r="Y239" s="2">
        <f t="shared" ref="Y239:Y248" si="280">(ROUND((((S239+ROUND((ROUND(((EU239)*AV239*I239),2)*BS239),2))*AU239)/100),2)+ROUND(((ROUND((ROUND(((AE239-(EU239))*AV239*I239),2)*BS239),2)*AU239)/100),2))</f>
        <v>0</v>
      </c>
      <c r="Z239" s="2"/>
      <c r="AA239" s="2">
        <v>55929113</v>
      </c>
      <c r="AB239" s="2">
        <f t="shared" si="245"/>
        <v>15.79</v>
      </c>
      <c r="AC239" s="2">
        <f t="shared" ref="AC239:AC248" si="281">ROUND((ES239),6)</f>
        <v>15.79</v>
      </c>
      <c r="AD239" s="2">
        <f t="shared" ref="AD239:AD248" si="282">ROUND((((ET239)-(EU239))+AE239),6)</f>
        <v>0</v>
      </c>
      <c r="AE239" s="2">
        <f t="shared" ref="AE239:AE248" si="283">ROUND((EU239),6)</f>
        <v>0</v>
      </c>
      <c r="AF239" s="2">
        <f t="shared" ref="AF239:AF248" si="284">ROUND((EV239),6)</f>
        <v>0</v>
      </c>
      <c r="AG239" s="2">
        <f t="shared" si="246"/>
        <v>0</v>
      </c>
      <c r="AH239" s="2">
        <f t="shared" ref="AH239:AH248" si="285">(EW239)</f>
        <v>0</v>
      </c>
      <c r="AI239" s="2">
        <f t="shared" ref="AI239:AI248" si="286">(EX239)</f>
        <v>0</v>
      </c>
      <c r="AJ239" s="2">
        <f t="shared" si="247"/>
        <v>0</v>
      </c>
      <c r="AK239" s="2">
        <v>15.79</v>
      </c>
      <c r="AL239" s="2">
        <v>15.79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1</v>
      </c>
      <c r="AW239" s="2">
        <v>1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3</v>
      </c>
      <c r="BI239" s="2">
        <v>3</v>
      </c>
      <c r="BJ239" s="2" t="s">
        <v>368</v>
      </c>
      <c r="BK239" s="2"/>
      <c r="BL239" s="2"/>
      <c r="BM239" s="2">
        <v>746</v>
      </c>
      <c r="BN239" s="2">
        <v>0</v>
      </c>
      <c r="BO239" s="2" t="s">
        <v>3</v>
      </c>
      <c r="BP239" s="2">
        <v>0</v>
      </c>
      <c r="BQ239" s="2">
        <v>130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0</v>
      </c>
      <c r="CA239" s="2">
        <v>0</v>
      </c>
      <c r="CB239" s="2" t="s">
        <v>3</v>
      </c>
      <c r="CC239" s="2"/>
      <c r="CD239" s="2"/>
      <c r="CE239" s="2">
        <v>1566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3</v>
      </c>
      <c r="CO239" s="2">
        <v>0</v>
      </c>
      <c r="CP239" s="2">
        <f t="shared" si="248"/>
        <v>7610.78</v>
      </c>
      <c r="CQ239" s="2">
        <f>ROUND((ROUND((AC239*1),2)*BC239),2)</f>
        <v>15.79</v>
      </c>
      <c r="CR239" s="2">
        <f t="shared" ref="CR239:CR248" si="287">(ROUND((ROUND(((ET239)*AV239*1),2)*BB239),2)+ROUND((ROUND(((AE239-(EU239))*AV239*1),2)*BS239),2))</f>
        <v>0</v>
      </c>
      <c r="CS239" s="2">
        <f t="shared" ref="CS239:CS248" si="288">(ROUND((ROUND(((EU239)*AV239*1),2)*BS239),2)+ROUND((ROUND(((AE239-(EU239))*AV239*1),2)*BS239),2))</f>
        <v>0</v>
      </c>
      <c r="CT239" s="2">
        <f t="shared" si="249"/>
        <v>0</v>
      </c>
      <c r="CU239" s="2">
        <f t="shared" si="250"/>
        <v>0</v>
      </c>
      <c r="CV239" s="2">
        <f t="shared" si="251"/>
        <v>0</v>
      </c>
      <c r="CW239" s="2">
        <f t="shared" si="252"/>
        <v>0</v>
      </c>
      <c r="CX239" s="2">
        <f t="shared" si="253"/>
        <v>0</v>
      </c>
      <c r="CY239" s="2">
        <f t="shared" ref="CY239:CY248" si="289">(ROUND((((S239+ROUND((ROUND(((EU239)*AV239*1),2)*BS239),2))*AT239)/100),2)+ROUND(((ROUND((ROUND(((AE239-(EU239))*AV239*1),2)*BS239),2)*AT239)/100),2))</f>
        <v>0</v>
      </c>
      <c r="CZ239" s="2">
        <f t="shared" ref="CZ239:CZ248" si="290">(ROUND((((S239+ROUND((ROUND(((EU239)*AV239*1),2)*BS239),2))*AU239)/100),2)+ROUND(((ROUND((ROUND(((AE239-(EU239))*AV239*1),2)*BS239),2)*AU239)/100),2))</f>
        <v>0</v>
      </c>
      <c r="DA239" s="2"/>
      <c r="DB239" s="2"/>
      <c r="DC239" s="2" t="s">
        <v>3</v>
      </c>
      <c r="DD239" s="2" t="s">
        <v>3</v>
      </c>
      <c r="DE239" s="2" t="s">
        <v>3</v>
      </c>
      <c r="DF239" s="2" t="s">
        <v>3</v>
      </c>
      <c r="DG239" s="2" t="s">
        <v>3</v>
      </c>
      <c r="DH239" s="2" t="s">
        <v>3</v>
      </c>
      <c r="DI239" s="2" t="s">
        <v>3</v>
      </c>
      <c r="DJ239" s="2" t="s">
        <v>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1010</v>
      </c>
      <c r="DV239" s="2" t="s">
        <v>279</v>
      </c>
      <c r="DW239" s="2" t="s">
        <v>279</v>
      </c>
      <c r="DX239" s="2">
        <v>1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55393806</v>
      </c>
      <c r="EF239" s="2">
        <v>130</v>
      </c>
      <c r="EG239" s="2" t="s">
        <v>338</v>
      </c>
      <c r="EH239" s="2">
        <v>0</v>
      </c>
      <c r="EI239" s="2" t="s">
        <v>3</v>
      </c>
      <c r="EJ239" s="2">
        <v>3</v>
      </c>
      <c r="EK239" s="2">
        <v>746</v>
      </c>
      <c r="EL239" s="2" t="s">
        <v>339</v>
      </c>
      <c r="EM239" s="2" t="s">
        <v>340</v>
      </c>
      <c r="EN239" s="2"/>
      <c r="EO239" s="2" t="s">
        <v>3</v>
      </c>
      <c r="EP239" s="2"/>
      <c r="EQ239" s="2">
        <v>0</v>
      </c>
      <c r="ER239" s="2">
        <v>15.79</v>
      </c>
      <c r="ES239" s="2">
        <v>15.79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f t="shared" ref="FR239:FR248" si="291">P239</f>
        <v>7610.78</v>
      </c>
      <c r="FS239" s="2">
        <v>0</v>
      </c>
      <c r="FT239" s="2"/>
      <c r="FU239" s="2"/>
      <c r="FV239" s="2"/>
      <c r="FW239" s="2"/>
      <c r="FX239" s="2">
        <v>0</v>
      </c>
      <c r="FY239" s="2">
        <v>0</v>
      </c>
      <c r="FZ239" s="2"/>
      <c r="GA239" s="2" t="s">
        <v>3</v>
      </c>
      <c r="GB239" s="2"/>
      <c r="GC239" s="2"/>
      <c r="GD239" s="2">
        <v>1</v>
      </c>
      <c r="GE239" s="2"/>
      <c r="GF239" s="2">
        <v>1036736262</v>
      </c>
      <c r="GG239" s="2">
        <v>2</v>
      </c>
      <c r="GH239" s="2">
        <v>1</v>
      </c>
      <c r="GI239" s="2">
        <v>-2</v>
      </c>
      <c r="GJ239" s="2">
        <v>0</v>
      </c>
      <c r="GK239" s="2">
        <v>0</v>
      </c>
      <c r="GL239" s="2">
        <f t="shared" si="254"/>
        <v>0</v>
      </c>
      <c r="GM239" s="2">
        <f t="shared" si="255"/>
        <v>7610.78</v>
      </c>
      <c r="GN239" s="2">
        <f t="shared" si="256"/>
        <v>0</v>
      </c>
      <c r="GO239" s="2">
        <f t="shared" si="257"/>
        <v>0</v>
      </c>
      <c r="GP239" s="2">
        <f t="shared" si="258"/>
        <v>0</v>
      </c>
      <c r="GQ239" s="2"/>
      <c r="GR239" s="2">
        <v>0</v>
      </c>
      <c r="GS239" s="2">
        <v>3</v>
      </c>
      <c r="GT239" s="2">
        <v>0</v>
      </c>
      <c r="GU239" s="2" t="s">
        <v>3</v>
      </c>
      <c r="GV239" s="2">
        <f t="shared" si="259"/>
        <v>0</v>
      </c>
      <c r="GW239" s="2">
        <v>1</v>
      </c>
      <c r="GX239" s="2">
        <f t="shared" si="260"/>
        <v>0</v>
      </c>
      <c r="GY239" s="2"/>
      <c r="GZ239" s="2"/>
      <c r="HA239" s="2">
        <v>0</v>
      </c>
      <c r="HB239" s="2">
        <v>0</v>
      </c>
      <c r="HC239" s="2">
        <f t="shared" si="261"/>
        <v>0</v>
      </c>
      <c r="HD239" s="2"/>
      <c r="HE239" s="2" t="s">
        <v>3</v>
      </c>
      <c r="HF239" s="2" t="s">
        <v>3</v>
      </c>
      <c r="HG239" s="2"/>
      <c r="HH239" s="2"/>
      <c r="HI239" s="2"/>
      <c r="HJ239" s="2"/>
      <c r="HK239" s="2"/>
      <c r="HL239" s="2"/>
      <c r="HM239" s="2" t="s">
        <v>3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25">
      <c r="A240" s="3">
        <v>17</v>
      </c>
      <c r="B240" s="3">
        <v>1</v>
      </c>
      <c r="E240" s="3" t="s">
        <v>365</v>
      </c>
      <c r="F240" s="3" t="s">
        <v>366</v>
      </c>
      <c r="G240" s="3" t="s">
        <v>367</v>
      </c>
      <c r="H240" s="3" t="s">
        <v>279</v>
      </c>
      <c r="I240" s="3">
        <v>482</v>
      </c>
      <c r="J240" s="3">
        <v>0</v>
      </c>
      <c r="K240" s="3">
        <v>482</v>
      </c>
      <c r="O240" s="3">
        <f t="shared" si="239"/>
        <v>52514.38</v>
      </c>
      <c r="P240" s="3">
        <f>ROUND((ROUND((AC240*I240),2)*BC240),2)</f>
        <v>52514.38</v>
      </c>
      <c r="Q240" s="3">
        <f t="shared" si="277"/>
        <v>0</v>
      </c>
      <c r="R240" s="3">
        <f t="shared" si="278"/>
        <v>0</v>
      </c>
      <c r="S240" s="3">
        <f t="shared" si="240"/>
        <v>0</v>
      </c>
      <c r="T240" s="3">
        <f t="shared" si="241"/>
        <v>0</v>
      </c>
      <c r="U240" s="3">
        <f t="shared" si="242"/>
        <v>0</v>
      </c>
      <c r="V240" s="3">
        <f t="shared" si="243"/>
        <v>0</v>
      </c>
      <c r="W240" s="3">
        <f t="shared" si="244"/>
        <v>0</v>
      </c>
      <c r="X240" s="3">
        <f t="shared" si="279"/>
        <v>0</v>
      </c>
      <c r="Y240" s="3">
        <f t="shared" si="280"/>
        <v>0</v>
      </c>
      <c r="AA240" s="3">
        <v>55929115</v>
      </c>
      <c r="AB240" s="3">
        <f t="shared" si="245"/>
        <v>15.79</v>
      </c>
      <c r="AC240" s="3">
        <f t="shared" si="281"/>
        <v>15.79</v>
      </c>
      <c r="AD240" s="3">
        <f t="shared" si="282"/>
        <v>0</v>
      </c>
      <c r="AE240" s="3">
        <f t="shared" si="283"/>
        <v>0</v>
      </c>
      <c r="AF240" s="3">
        <f t="shared" si="284"/>
        <v>0</v>
      </c>
      <c r="AG240" s="3">
        <f t="shared" si="246"/>
        <v>0</v>
      </c>
      <c r="AH240" s="3">
        <f t="shared" si="285"/>
        <v>0</v>
      </c>
      <c r="AI240" s="3">
        <f t="shared" si="286"/>
        <v>0</v>
      </c>
      <c r="AJ240" s="3">
        <f t="shared" si="247"/>
        <v>0</v>
      </c>
      <c r="AK240" s="3">
        <v>15.79</v>
      </c>
      <c r="AL240" s="3">
        <v>15.79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1</v>
      </c>
      <c r="AW240" s="3">
        <v>1</v>
      </c>
      <c r="AZ240" s="3">
        <v>1</v>
      </c>
      <c r="BA240" s="3">
        <v>1</v>
      </c>
      <c r="BB240" s="3">
        <v>1</v>
      </c>
      <c r="BC240" s="3">
        <v>6.9</v>
      </c>
      <c r="BD240" s="3" t="s">
        <v>3</v>
      </c>
      <c r="BE240" s="3" t="s">
        <v>3</v>
      </c>
      <c r="BF240" s="3" t="s">
        <v>3</v>
      </c>
      <c r="BG240" s="3" t="s">
        <v>3</v>
      </c>
      <c r="BH240" s="3">
        <v>3</v>
      </c>
      <c r="BI240" s="3">
        <v>3</v>
      </c>
      <c r="BJ240" s="3" t="s">
        <v>368</v>
      </c>
      <c r="BM240" s="3">
        <v>746</v>
      </c>
      <c r="BN240" s="3">
        <v>0</v>
      </c>
      <c r="BO240" s="3" t="s">
        <v>3</v>
      </c>
      <c r="BP240" s="3">
        <v>0</v>
      </c>
      <c r="BQ240" s="3">
        <v>130</v>
      </c>
      <c r="BR240" s="3">
        <v>0</v>
      </c>
      <c r="BS240" s="3">
        <v>1</v>
      </c>
      <c r="BT240" s="3">
        <v>1</v>
      </c>
      <c r="BU240" s="3">
        <v>1</v>
      </c>
      <c r="BV240" s="3">
        <v>1</v>
      </c>
      <c r="BW240" s="3">
        <v>1</v>
      </c>
      <c r="BX240" s="3">
        <v>1</v>
      </c>
      <c r="BY240" s="3" t="s">
        <v>3</v>
      </c>
      <c r="BZ240" s="3">
        <v>0</v>
      </c>
      <c r="CA240" s="3">
        <v>0</v>
      </c>
      <c r="CB240" s="3" t="s">
        <v>3</v>
      </c>
      <c r="CE240" s="3">
        <v>1566</v>
      </c>
      <c r="CF240" s="3">
        <v>0</v>
      </c>
      <c r="CG240" s="3">
        <v>0</v>
      </c>
      <c r="CM240" s="3">
        <v>0</v>
      </c>
      <c r="CN240" s="3" t="s">
        <v>3</v>
      </c>
      <c r="CO240" s="3">
        <v>0</v>
      </c>
      <c r="CP240" s="3">
        <f t="shared" si="248"/>
        <v>52514.38</v>
      </c>
      <c r="CQ240" s="3">
        <f>ROUND((ROUND((AC240*1),2)*BC240),2)</f>
        <v>108.95</v>
      </c>
      <c r="CR240" s="3">
        <f t="shared" si="287"/>
        <v>0</v>
      </c>
      <c r="CS240" s="3">
        <f t="shared" si="288"/>
        <v>0</v>
      </c>
      <c r="CT240" s="3">
        <f t="shared" si="249"/>
        <v>0</v>
      </c>
      <c r="CU240" s="3">
        <f t="shared" si="250"/>
        <v>0</v>
      </c>
      <c r="CV240" s="3">
        <f t="shared" si="251"/>
        <v>0</v>
      </c>
      <c r="CW240" s="3">
        <f t="shared" si="252"/>
        <v>0</v>
      </c>
      <c r="CX240" s="3">
        <f t="shared" si="253"/>
        <v>0</v>
      </c>
      <c r="CY240" s="3">
        <f t="shared" si="289"/>
        <v>0</v>
      </c>
      <c r="CZ240" s="3">
        <f t="shared" si="290"/>
        <v>0</v>
      </c>
      <c r="DC240" s="3" t="s">
        <v>3</v>
      </c>
      <c r="DD240" s="3" t="s">
        <v>3</v>
      </c>
      <c r="DE240" s="3" t="s">
        <v>3</v>
      </c>
      <c r="DF240" s="3" t="s">
        <v>3</v>
      </c>
      <c r="DG240" s="3" t="s">
        <v>3</v>
      </c>
      <c r="DH240" s="3" t="s">
        <v>3</v>
      </c>
      <c r="DI240" s="3" t="s">
        <v>3</v>
      </c>
      <c r="DJ240" s="3" t="s">
        <v>3</v>
      </c>
      <c r="DK240" s="3" t="s">
        <v>3</v>
      </c>
      <c r="DL240" s="3" t="s">
        <v>3</v>
      </c>
      <c r="DM240" s="3" t="s">
        <v>3</v>
      </c>
      <c r="DN240" s="3">
        <v>0</v>
      </c>
      <c r="DO240" s="3">
        <v>0</v>
      </c>
      <c r="DP240" s="3">
        <v>1</v>
      </c>
      <c r="DQ240" s="3">
        <v>1</v>
      </c>
      <c r="DU240" s="3">
        <v>1010</v>
      </c>
      <c r="DV240" s="3" t="s">
        <v>279</v>
      </c>
      <c r="DW240" s="3" t="s">
        <v>279</v>
      </c>
      <c r="DX240" s="3">
        <v>1</v>
      </c>
      <c r="DZ240" s="3" t="s">
        <v>3</v>
      </c>
      <c r="EA240" s="3" t="s">
        <v>3</v>
      </c>
      <c r="EB240" s="3" t="s">
        <v>3</v>
      </c>
      <c r="EC240" s="3" t="s">
        <v>3</v>
      </c>
      <c r="EE240" s="3">
        <v>55393806</v>
      </c>
      <c r="EF240" s="3">
        <v>130</v>
      </c>
      <c r="EG240" s="3" t="s">
        <v>338</v>
      </c>
      <c r="EH240" s="3">
        <v>0</v>
      </c>
      <c r="EI240" s="3" t="s">
        <v>3</v>
      </c>
      <c r="EJ240" s="3">
        <v>3</v>
      </c>
      <c r="EK240" s="3">
        <v>746</v>
      </c>
      <c r="EL240" s="3" t="s">
        <v>339</v>
      </c>
      <c r="EM240" s="3" t="s">
        <v>340</v>
      </c>
      <c r="EO240" s="3" t="s">
        <v>3</v>
      </c>
      <c r="EQ240" s="3">
        <v>0</v>
      </c>
      <c r="ER240" s="3">
        <v>15.79</v>
      </c>
      <c r="ES240" s="3">
        <v>15.79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FQ240" s="3">
        <v>0</v>
      </c>
      <c r="FR240" s="3">
        <f t="shared" si="291"/>
        <v>52514.38</v>
      </c>
      <c r="FS240" s="3">
        <v>0</v>
      </c>
      <c r="FX240" s="3">
        <v>0</v>
      </c>
      <c r="FY240" s="3">
        <v>0</v>
      </c>
      <c r="GA240" s="3" t="s">
        <v>3</v>
      </c>
      <c r="GD240" s="3">
        <v>1</v>
      </c>
      <c r="GF240" s="3">
        <v>1036736262</v>
      </c>
      <c r="GG240" s="3">
        <v>2</v>
      </c>
      <c r="GH240" s="3">
        <v>1</v>
      </c>
      <c r="GI240" s="3">
        <v>2</v>
      </c>
      <c r="GJ240" s="3">
        <v>0</v>
      </c>
      <c r="GK240" s="3">
        <v>0</v>
      </c>
      <c r="GL240" s="3">
        <f t="shared" si="254"/>
        <v>0</v>
      </c>
      <c r="GM240" s="3">
        <f t="shared" si="255"/>
        <v>52514.38</v>
      </c>
      <c r="GN240" s="3">
        <f t="shared" si="256"/>
        <v>0</v>
      </c>
      <c r="GO240" s="3">
        <f t="shared" si="257"/>
        <v>0</v>
      </c>
      <c r="GP240" s="3">
        <f t="shared" si="258"/>
        <v>0</v>
      </c>
      <c r="GR240" s="3">
        <v>0</v>
      </c>
      <c r="GS240" s="3">
        <v>3</v>
      </c>
      <c r="GT240" s="3">
        <v>0</v>
      </c>
      <c r="GU240" s="3" t="s">
        <v>3</v>
      </c>
      <c r="GV240" s="3">
        <f t="shared" si="259"/>
        <v>0</v>
      </c>
      <c r="GW240" s="3">
        <v>1</v>
      </c>
      <c r="GX240" s="3">
        <f t="shared" si="260"/>
        <v>0</v>
      </c>
      <c r="HA240" s="3">
        <v>0</v>
      </c>
      <c r="HB240" s="3">
        <v>0</v>
      </c>
      <c r="HC240" s="3">
        <f t="shared" si="261"/>
        <v>0</v>
      </c>
      <c r="HE240" s="3" t="s">
        <v>3</v>
      </c>
      <c r="HF240" s="3" t="s">
        <v>3</v>
      </c>
      <c r="HM240" s="3" t="s">
        <v>3</v>
      </c>
      <c r="HN240" s="3" t="s">
        <v>3</v>
      </c>
      <c r="HO240" s="3" t="s">
        <v>3</v>
      </c>
      <c r="HP240" s="3" t="s">
        <v>3</v>
      </c>
      <c r="HQ240" s="3" t="s">
        <v>3</v>
      </c>
      <c r="HS240" s="3">
        <v>0</v>
      </c>
      <c r="IK240" s="3">
        <v>0</v>
      </c>
    </row>
    <row r="241" spans="1:255" x14ac:dyDescent="0.25">
      <c r="A241" s="2">
        <v>17</v>
      </c>
      <c r="B241" s="2">
        <v>1</v>
      </c>
      <c r="C241" s="2"/>
      <c r="D241" s="2"/>
      <c r="E241" s="2" t="s">
        <v>369</v>
      </c>
      <c r="F241" s="2" t="s">
        <v>370</v>
      </c>
      <c r="G241" s="2" t="s">
        <v>371</v>
      </c>
      <c r="H241" s="2" t="s">
        <v>171</v>
      </c>
      <c r="I241" s="2">
        <v>8</v>
      </c>
      <c r="J241" s="2">
        <v>0</v>
      </c>
      <c r="K241" s="2">
        <v>8</v>
      </c>
      <c r="L241" s="2"/>
      <c r="M241" s="2"/>
      <c r="N241" s="2"/>
      <c r="O241" s="2">
        <f t="shared" si="239"/>
        <v>535.44000000000005</v>
      </c>
      <c r="P241" s="2">
        <f t="shared" ref="P241:P248" si="292">ROUND((ROUND((AC241*AW241*I241),2)*BC241),2)</f>
        <v>535.44000000000005</v>
      </c>
      <c r="Q241" s="2">
        <f t="shared" si="277"/>
        <v>0</v>
      </c>
      <c r="R241" s="2">
        <f t="shared" si="278"/>
        <v>0</v>
      </c>
      <c r="S241" s="2">
        <f t="shared" si="240"/>
        <v>0</v>
      </c>
      <c r="T241" s="2">
        <f t="shared" si="241"/>
        <v>0</v>
      </c>
      <c r="U241" s="2">
        <f t="shared" si="242"/>
        <v>0</v>
      </c>
      <c r="V241" s="2">
        <f t="shared" si="243"/>
        <v>0</v>
      </c>
      <c r="W241" s="2">
        <f t="shared" si="244"/>
        <v>0</v>
      </c>
      <c r="X241" s="2">
        <f t="shared" si="279"/>
        <v>0</v>
      </c>
      <c r="Y241" s="2">
        <f t="shared" si="280"/>
        <v>0</v>
      </c>
      <c r="Z241" s="2"/>
      <c r="AA241" s="2">
        <v>55929113</v>
      </c>
      <c r="AB241" s="2">
        <f t="shared" si="245"/>
        <v>66.930000000000007</v>
      </c>
      <c r="AC241" s="2">
        <f t="shared" si="281"/>
        <v>66.930000000000007</v>
      </c>
      <c r="AD241" s="2">
        <f t="shared" si="282"/>
        <v>0</v>
      </c>
      <c r="AE241" s="2">
        <f t="shared" si="283"/>
        <v>0</v>
      </c>
      <c r="AF241" s="2">
        <f t="shared" si="284"/>
        <v>0</v>
      </c>
      <c r="AG241" s="2">
        <f t="shared" si="246"/>
        <v>0</v>
      </c>
      <c r="AH241" s="2">
        <f t="shared" si="285"/>
        <v>0</v>
      </c>
      <c r="AI241" s="2">
        <f t="shared" si="286"/>
        <v>0</v>
      </c>
      <c r="AJ241" s="2">
        <f t="shared" si="247"/>
        <v>0</v>
      </c>
      <c r="AK241" s="2">
        <v>66.930000000000007</v>
      </c>
      <c r="AL241" s="2">
        <v>66.930000000000007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1</v>
      </c>
      <c r="AW241" s="2">
        <v>1</v>
      </c>
      <c r="AX241" s="2"/>
      <c r="AY241" s="2"/>
      <c r="AZ241" s="2">
        <v>1</v>
      </c>
      <c r="BA241" s="2">
        <v>1</v>
      </c>
      <c r="BB241" s="2">
        <v>1</v>
      </c>
      <c r="BC241" s="2">
        <v>1</v>
      </c>
      <c r="BD241" s="2" t="s">
        <v>3</v>
      </c>
      <c r="BE241" s="2" t="s">
        <v>3</v>
      </c>
      <c r="BF241" s="2" t="s">
        <v>3</v>
      </c>
      <c r="BG241" s="2" t="s">
        <v>3</v>
      </c>
      <c r="BH241" s="2">
        <v>3</v>
      </c>
      <c r="BI241" s="2">
        <v>3</v>
      </c>
      <c r="BJ241" s="2" t="s">
        <v>370</v>
      </c>
      <c r="BK241" s="2"/>
      <c r="BL241" s="2"/>
      <c r="BM241" s="2">
        <v>400007</v>
      </c>
      <c r="BN241" s="2">
        <v>0</v>
      </c>
      <c r="BO241" s="2" t="s">
        <v>3</v>
      </c>
      <c r="BP241" s="2">
        <v>0</v>
      </c>
      <c r="BQ241" s="2">
        <v>214</v>
      </c>
      <c r="BR241" s="2">
        <v>0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 t="s">
        <v>3</v>
      </c>
      <c r="BZ241" s="2">
        <v>0</v>
      </c>
      <c r="CA241" s="2">
        <v>0</v>
      </c>
      <c r="CB241" s="2" t="s">
        <v>3</v>
      </c>
      <c r="CC241" s="2"/>
      <c r="CD241" s="2"/>
      <c r="CE241" s="2">
        <v>1566</v>
      </c>
      <c r="CF241" s="2">
        <v>0</v>
      </c>
      <c r="CG241" s="2">
        <v>0</v>
      </c>
      <c r="CH241" s="2"/>
      <c r="CI241" s="2"/>
      <c r="CJ241" s="2"/>
      <c r="CK241" s="2"/>
      <c r="CL241" s="2"/>
      <c r="CM241" s="2">
        <v>0</v>
      </c>
      <c r="CN241" s="2" t="s">
        <v>3</v>
      </c>
      <c r="CO241" s="2">
        <v>0</v>
      </c>
      <c r="CP241" s="2">
        <f t="shared" si="248"/>
        <v>535.44000000000005</v>
      </c>
      <c r="CQ241" s="2">
        <f t="shared" ref="CQ241:CQ248" si="293">ROUND((ROUND((AC241*AW241*1),2)*BC241),2)</f>
        <v>66.930000000000007</v>
      </c>
      <c r="CR241" s="2">
        <f t="shared" si="287"/>
        <v>0</v>
      </c>
      <c r="CS241" s="2">
        <f t="shared" si="288"/>
        <v>0</v>
      </c>
      <c r="CT241" s="2">
        <f t="shared" si="249"/>
        <v>0</v>
      </c>
      <c r="CU241" s="2">
        <f t="shared" si="250"/>
        <v>0</v>
      </c>
      <c r="CV241" s="2">
        <f t="shared" si="251"/>
        <v>0</v>
      </c>
      <c r="CW241" s="2">
        <f t="shared" si="252"/>
        <v>0</v>
      </c>
      <c r="CX241" s="2">
        <f t="shared" si="253"/>
        <v>0</v>
      </c>
      <c r="CY241" s="2">
        <f t="shared" si="289"/>
        <v>0</v>
      </c>
      <c r="CZ241" s="2">
        <f t="shared" si="290"/>
        <v>0</v>
      </c>
      <c r="DA241" s="2"/>
      <c r="DB241" s="2"/>
      <c r="DC241" s="2" t="s">
        <v>3</v>
      </c>
      <c r="DD241" s="2" t="s">
        <v>3</v>
      </c>
      <c r="DE241" s="2" t="s">
        <v>3</v>
      </c>
      <c r="DF241" s="2" t="s">
        <v>3</v>
      </c>
      <c r="DG241" s="2" t="s">
        <v>3</v>
      </c>
      <c r="DH241" s="2" t="s">
        <v>3</v>
      </c>
      <c r="DI241" s="2" t="s">
        <v>3</v>
      </c>
      <c r="DJ241" s="2" t="s">
        <v>3</v>
      </c>
      <c r="DK241" s="2" t="s">
        <v>3</v>
      </c>
      <c r="DL241" s="2" t="s">
        <v>3</v>
      </c>
      <c r="DM241" s="2" t="s">
        <v>3</v>
      </c>
      <c r="DN241" s="2">
        <v>0</v>
      </c>
      <c r="DO241" s="2">
        <v>0</v>
      </c>
      <c r="DP241" s="2">
        <v>1</v>
      </c>
      <c r="DQ241" s="2">
        <v>1</v>
      </c>
      <c r="DR241" s="2"/>
      <c r="DS241" s="2"/>
      <c r="DT241" s="2"/>
      <c r="DU241" s="2">
        <v>1013</v>
      </c>
      <c r="DV241" s="2" t="s">
        <v>171</v>
      </c>
      <c r="DW241" s="2" t="s">
        <v>171</v>
      </c>
      <c r="DX241" s="2">
        <v>1</v>
      </c>
      <c r="DY241" s="2"/>
      <c r="DZ241" s="2" t="s">
        <v>3</v>
      </c>
      <c r="EA241" s="2" t="s">
        <v>3</v>
      </c>
      <c r="EB241" s="2" t="s">
        <v>3</v>
      </c>
      <c r="EC241" s="2" t="s">
        <v>3</v>
      </c>
      <c r="ED241" s="2"/>
      <c r="EE241" s="2">
        <v>55393630</v>
      </c>
      <c r="EF241" s="2">
        <v>214</v>
      </c>
      <c r="EG241" s="2" t="s">
        <v>172</v>
      </c>
      <c r="EH241" s="2">
        <v>0</v>
      </c>
      <c r="EI241" s="2" t="s">
        <v>3</v>
      </c>
      <c r="EJ241" s="2">
        <v>3</v>
      </c>
      <c r="EK241" s="2">
        <v>400007</v>
      </c>
      <c r="EL241" s="2" t="s">
        <v>172</v>
      </c>
      <c r="EM241" s="2" t="s">
        <v>173</v>
      </c>
      <c r="EN241" s="2"/>
      <c r="EO241" s="2" t="s">
        <v>3</v>
      </c>
      <c r="EP241" s="2"/>
      <c r="EQ241" s="2">
        <v>16</v>
      </c>
      <c r="ER241" s="2">
        <v>0</v>
      </c>
      <c r="ES241" s="2">
        <v>66.930000000000007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>
        <v>0</v>
      </c>
      <c r="FR241" s="2">
        <f t="shared" si="291"/>
        <v>535.44000000000005</v>
      </c>
      <c r="FS241" s="2">
        <v>0</v>
      </c>
      <c r="FT241" s="2"/>
      <c r="FU241" s="2"/>
      <c r="FV241" s="2"/>
      <c r="FW241" s="2"/>
      <c r="FX241" s="2">
        <v>0</v>
      </c>
      <c r="FY241" s="2">
        <v>0</v>
      </c>
      <c r="FZ241" s="2"/>
      <c r="GA241" s="2" t="s">
        <v>372</v>
      </c>
      <c r="GB241" s="2"/>
      <c r="GC241" s="2"/>
      <c r="GD241" s="2">
        <v>1</v>
      </c>
      <c r="GE241" s="2"/>
      <c r="GF241" s="2">
        <v>-440967716</v>
      </c>
      <c r="GG241" s="2">
        <v>2</v>
      </c>
      <c r="GH241" s="2">
        <v>4</v>
      </c>
      <c r="GI241" s="2">
        <v>-2</v>
      </c>
      <c r="GJ241" s="2">
        <v>0</v>
      </c>
      <c r="GK241" s="2">
        <v>0</v>
      </c>
      <c r="GL241" s="2">
        <f t="shared" si="254"/>
        <v>0</v>
      </c>
      <c r="GM241" s="2">
        <f t="shared" si="255"/>
        <v>535.44000000000005</v>
      </c>
      <c r="GN241" s="2">
        <f t="shared" si="256"/>
        <v>0</v>
      </c>
      <c r="GO241" s="2">
        <f t="shared" si="257"/>
        <v>0</v>
      </c>
      <c r="GP241" s="2">
        <f t="shared" si="258"/>
        <v>0</v>
      </c>
      <c r="GQ241" s="2"/>
      <c r="GR241" s="2">
        <v>1</v>
      </c>
      <c r="GS241" s="2">
        <v>2</v>
      </c>
      <c r="GT241" s="2">
        <v>0</v>
      </c>
      <c r="GU241" s="2" t="s">
        <v>3</v>
      </c>
      <c r="GV241" s="2">
        <f t="shared" si="259"/>
        <v>0</v>
      </c>
      <c r="GW241" s="2">
        <v>1</v>
      </c>
      <c r="GX241" s="2">
        <f t="shared" si="260"/>
        <v>0</v>
      </c>
      <c r="GY241" s="2"/>
      <c r="GZ241" s="2"/>
      <c r="HA241" s="2">
        <v>0</v>
      </c>
      <c r="HB241" s="2">
        <v>0</v>
      </c>
      <c r="HC241" s="2">
        <f t="shared" si="261"/>
        <v>0</v>
      </c>
      <c r="HD241" s="2"/>
      <c r="HE241" s="2" t="s">
        <v>38</v>
      </c>
      <c r="HF241" s="2" t="s">
        <v>175</v>
      </c>
      <c r="HG241" s="2"/>
      <c r="HH241" s="2"/>
      <c r="HI241" s="2"/>
      <c r="HJ241" s="2"/>
      <c r="HK241" s="2"/>
      <c r="HL241" s="2"/>
      <c r="HM241" s="2" t="s">
        <v>3</v>
      </c>
      <c r="HN241" s="2" t="s">
        <v>3</v>
      </c>
      <c r="HO241" s="2" t="s">
        <v>3</v>
      </c>
      <c r="HP241" s="2" t="s">
        <v>3</v>
      </c>
      <c r="HQ241" s="2" t="s">
        <v>3</v>
      </c>
      <c r="HR241" s="2"/>
      <c r="HS241" s="2">
        <v>0</v>
      </c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>
        <v>0</v>
      </c>
      <c r="IL241" s="2"/>
      <c r="IM241" s="2"/>
      <c r="IN241" s="2"/>
      <c r="IO241" s="2"/>
      <c r="IP241" s="2"/>
      <c r="IQ241" s="2"/>
      <c r="IR241" s="2"/>
      <c r="IS241" s="2"/>
      <c r="IT241" s="2"/>
      <c r="IU241" s="2"/>
    </row>
    <row r="242" spans="1:255" x14ac:dyDescent="0.25">
      <c r="A242" s="3">
        <v>17</v>
      </c>
      <c r="B242" s="3">
        <v>1</v>
      </c>
      <c r="E242" s="3" t="s">
        <v>369</v>
      </c>
      <c r="F242" s="3" t="s">
        <v>370</v>
      </c>
      <c r="G242" s="3" t="s">
        <v>371</v>
      </c>
      <c r="H242" s="3" t="s">
        <v>171</v>
      </c>
      <c r="I242" s="3">
        <v>8</v>
      </c>
      <c r="J242" s="3">
        <v>0</v>
      </c>
      <c r="K242" s="3">
        <v>8</v>
      </c>
      <c r="O242" s="3">
        <f t="shared" si="239"/>
        <v>4053.28</v>
      </c>
      <c r="P242" s="3">
        <f t="shared" si="292"/>
        <v>4053.28</v>
      </c>
      <c r="Q242" s="3">
        <f t="shared" si="277"/>
        <v>0</v>
      </c>
      <c r="R242" s="3">
        <f t="shared" si="278"/>
        <v>0</v>
      </c>
      <c r="S242" s="3">
        <f t="shared" si="240"/>
        <v>0</v>
      </c>
      <c r="T242" s="3">
        <f t="shared" si="241"/>
        <v>0</v>
      </c>
      <c r="U242" s="3">
        <f t="shared" si="242"/>
        <v>0</v>
      </c>
      <c r="V242" s="3">
        <f t="shared" si="243"/>
        <v>0</v>
      </c>
      <c r="W242" s="3">
        <f t="shared" si="244"/>
        <v>0</v>
      </c>
      <c r="X242" s="3">
        <f t="shared" si="279"/>
        <v>0</v>
      </c>
      <c r="Y242" s="3">
        <f t="shared" si="280"/>
        <v>0</v>
      </c>
      <c r="AA242" s="3">
        <v>55929115</v>
      </c>
      <c r="AB242" s="3">
        <f t="shared" si="245"/>
        <v>66.930000000000007</v>
      </c>
      <c r="AC242" s="3">
        <f t="shared" si="281"/>
        <v>66.930000000000007</v>
      </c>
      <c r="AD242" s="3">
        <f t="shared" si="282"/>
        <v>0</v>
      </c>
      <c r="AE242" s="3">
        <f t="shared" si="283"/>
        <v>0</v>
      </c>
      <c r="AF242" s="3">
        <f t="shared" si="284"/>
        <v>0</v>
      </c>
      <c r="AG242" s="3">
        <f t="shared" si="246"/>
        <v>0</v>
      </c>
      <c r="AH242" s="3">
        <f t="shared" si="285"/>
        <v>0</v>
      </c>
      <c r="AI242" s="3">
        <f t="shared" si="286"/>
        <v>0</v>
      </c>
      <c r="AJ242" s="3">
        <f t="shared" si="247"/>
        <v>0</v>
      </c>
      <c r="AK242" s="3">
        <v>66.930000000000007</v>
      </c>
      <c r="AL242" s="3">
        <v>66.930000000000007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1</v>
      </c>
      <c r="AW242" s="3">
        <v>1</v>
      </c>
      <c r="AZ242" s="3">
        <v>1</v>
      </c>
      <c r="BA242" s="3">
        <v>1</v>
      </c>
      <c r="BB242" s="3">
        <v>1</v>
      </c>
      <c r="BC242" s="3">
        <v>7.57</v>
      </c>
      <c r="BD242" s="3" t="s">
        <v>3</v>
      </c>
      <c r="BE242" s="3" t="s">
        <v>3</v>
      </c>
      <c r="BF242" s="3" t="s">
        <v>3</v>
      </c>
      <c r="BG242" s="3" t="s">
        <v>3</v>
      </c>
      <c r="BH242" s="3">
        <v>3</v>
      </c>
      <c r="BI242" s="3">
        <v>3</v>
      </c>
      <c r="BJ242" s="3" t="s">
        <v>370</v>
      </c>
      <c r="BM242" s="3">
        <v>400007</v>
      </c>
      <c r="BN242" s="3">
        <v>0</v>
      </c>
      <c r="BO242" s="3" t="s">
        <v>3</v>
      </c>
      <c r="BP242" s="3">
        <v>0</v>
      </c>
      <c r="BQ242" s="3">
        <v>214</v>
      </c>
      <c r="BR242" s="3">
        <v>0</v>
      </c>
      <c r="BS242" s="3">
        <v>1</v>
      </c>
      <c r="BT242" s="3">
        <v>1</v>
      </c>
      <c r="BU242" s="3">
        <v>1</v>
      </c>
      <c r="BV242" s="3">
        <v>1</v>
      </c>
      <c r="BW242" s="3">
        <v>1</v>
      </c>
      <c r="BX242" s="3">
        <v>1</v>
      </c>
      <c r="BY242" s="3" t="s">
        <v>3</v>
      </c>
      <c r="BZ242" s="3">
        <v>0</v>
      </c>
      <c r="CA242" s="3">
        <v>0</v>
      </c>
      <c r="CB242" s="3" t="s">
        <v>3</v>
      </c>
      <c r="CE242" s="3">
        <v>1566</v>
      </c>
      <c r="CF242" s="3">
        <v>0</v>
      </c>
      <c r="CG242" s="3">
        <v>0</v>
      </c>
      <c r="CM242" s="3">
        <v>0</v>
      </c>
      <c r="CN242" s="3" t="s">
        <v>3</v>
      </c>
      <c r="CO242" s="3">
        <v>0</v>
      </c>
      <c r="CP242" s="3">
        <f t="shared" si="248"/>
        <v>4053.28</v>
      </c>
      <c r="CQ242" s="3">
        <f t="shared" si="293"/>
        <v>506.66</v>
      </c>
      <c r="CR242" s="3">
        <f t="shared" si="287"/>
        <v>0</v>
      </c>
      <c r="CS242" s="3">
        <f t="shared" si="288"/>
        <v>0</v>
      </c>
      <c r="CT242" s="3">
        <f t="shared" si="249"/>
        <v>0</v>
      </c>
      <c r="CU242" s="3">
        <f t="shared" si="250"/>
        <v>0</v>
      </c>
      <c r="CV242" s="3">
        <f t="shared" si="251"/>
        <v>0</v>
      </c>
      <c r="CW242" s="3">
        <f t="shared" si="252"/>
        <v>0</v>
      </c>
      <c r="CX242" s="3">
        <f t="shared" si="253"/>
        <v>0</v>
      </c>
      <c r="CY242" s="3">
        <f t="shared" si="289"/>
        <v>0</v>
      </c>
      <c r="CZ242" s="3">
        <f t="shared" si="290"/>
        <v>0</v>
      </c>
      <c r="DC242" s="3" t="s">
        <v>3</v>
      </c>
      <c r="DD242" s="3" t="s">
        <v>3</v>
      </c>
      <c r="DE242" s="3" t="s">
        <v>3</v>
      </c>
      <c r="DF242" s="3" t="s">
        <v>3</v>
      </c>
      <c r="DG242" s="3" t="s">
        <v>3</v>
      </c>
      <c r="DH242" s="3" t="s">
        <v>3</v>
      </c>
      <c r="DI242" s="3" t="s">
        <v>3</v>
      </c>
      <c r="DJ242" s="3" t="s">
        <v>3</v>
      </c>
      <c r="DK242" s="3" t="s">
        <v>3</v>
      </c>
      <c r="DL242" s="3" t="s">
        <v>3</v>
      </c>
      <c r="DM242" s="3" t="s">
        <v>3</v>
      </c>
      <c r="DN242" s="3">
        <v>0</v>
      </c>
      <c r="DO242" s="3">
        <v>0</v>
      </c>
      <c r="DP242" s="3">
        <v>1</v>
      </c>
      <c r="DQ242" s="3">
        <v>1</v>
      </c>
      <c r="DU242" s="3">
        <v>1013</v>
      </c>
      <c r="DV242" s="3" t="s">
        <v>171</v>
      </c>
      <c r="DW242" s="3" t="s">
        <v>171</v>
      </c>
      <c r="DX242" s="3">
        <v>1</v>
      </c>
      <c r="DZ242" s="3" t="s">
        <v>3</v>
      </c>
      <c r="EA242" s="3" t="s">
        <v>3</v>
      </c>
      <c r="EB242" s="3" t="s">
        <v>3</v>
      </c>
      <c r="EC242" s="3" t="s">
        <v>3</v>
      </c>
      <c r="EE242" s="3">
        <v>55393630</v>
      </c>
      <c r="EF242" s="3">
        <v>214</v>
      </c>
      <c r="EG242" s="3" t="s">
        <v>172</v>
      </c>
      <c r="EH242" s="3">
        <v>0</v>
      </c>
      <c r="EI242" s="3" t="s">
        <v>3</v>
      </c>
      <c r="EJ242" s="3">
        <v>3</v>
      </c>
      <c r="EK242" s="3">
        <v>400007</v>
      </c>
      <c r="EL242" s="3" t="s">
        <v>172</v>
      </c>
      <c r="EM242" s="3" t="s">
        <v>173</v>
      </c>
      <c r="EO242" s="3" t="s">
        <v>3</v>
      </c>
      <c r="EQ242" s="3">
        <v>16</v>
      </c>
      <c r="ER242" s="3">
        <v>0</v>
      </c>
      <c r="ES242" s="3">
        <v>66.930000000000007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5</v>
      </c>
      <c r="FC242" s="3">
        <v>1</v>
      </c>
      <c r="FD242" s="3">
        <v>18</v>
      </c>
      <c r="FF242" s="3">
        <v>593</v>
      </c>
      <c r="FQ242" s="3">
        <v>0</v>
      </c>
      <c r="FR242" s="3">
        <f t="shared" si="291"/>
        <v>4053.28</v>
      </c>
      <c r="FS242" s="3">
        <v>0</v>
      </c>
      <c r="FX242" s="3">
        <v>0</v>
      </c>
      <c r="FY242" s="3">
        <v>0</v>
      </c>
      <c r="GA242" s="3" t="s">
        <v>372</v>
      </c>
      <c r="GD242" s="3">
        <v>1</v>
      </c>
      <c r="GF242" s="3">
        <v>-440967716</v>
      </c>
      <c r="GG242" s="3">
        <v>2</v>
      </c>
      <c r="GH242" s="3">
        <v>3</v>
      </c>
      <c r="GI242" s="3">
        <v>5</v>
      </c>
      <c r="GJ242" s="3">
        <v>0</v>
      </c>
      <c r="GK242" s="3">
        <v>0</v>
      </c>
      <c r="GL242" s="3">
        <f t="shared" si="254"/>
        <v>0</v>
      </c>
      <c r="GM242" s="3">
        <f t="shared" si="255"/>
        <v>4053.28</v>
      </c>
      <c r="GN242" s="3">
        <f t="shared" si="256"/>
        <v>0</v>
      </c>
      <c r="GO242" s="3">
        <f t="shared" si="257"/>
        <v>0</v>
      </c>
      <c r="GP242" s="3">
        <f t="shared" si="258"/>
        <v>0</v>
      </c>
      <c r="GR242" s="3">
        <v>1</v>
      </c>
      <c r="GS242" s="3">
        <v>1</v>
      </c>
      <c r="GT242" s="3">
        <v>0</v>
      </c>
      <c r="GU242" s="3" t="s">
        <v>3</v>
      </c>
      <c r="GV242" s="3">
        <f t="shared" si="259"/>
        <v>0</v>
      </c>
      <c r="GW242" s="3">
        <v>1</v>
      </c>
      <c r="GX242" s="3">
        <f t="shared" si="260"/>
        <v>0</v>
      </c>
      <c r="HA242" s="3">
        <v>0</v>
      </c>
      <c r="HB242" s="3">
        <v>0</v>
      </c>
      <c r="HC242" s="3">
        <f t="shared" si="261"/>
        <v>0</v>
      </c>
      <c r="HE242" s="3" t="s">
        <v>38</v>
      </c>
      <c r="HF242" s="3" t="s">
        <v>175</v>
      </c>
      <c r="HM242" s="3" t="s">
        <v>3</v>
      </c>
      <c r="HN242" s="3" t="s">
        <v>3</v>
      </c>
      <c r="HO242" s="3" t="s">
        <v>3</v>
      </c>
      <c r="HP242" s="3" t="s">
        <v>3</v>
      </c>
      <c r="HQ242" s="3" t="s">
        <v>3</v>
      </c>
      <c r="HS242" s="3">
        <v>0</v>
      </c>
      <c r="IK242" s="3">
        <v>0</v>
      </c>
    </row>
    <row r="243" spans="1:255" x14ac:dyDescent="0.25">
      <c r="A243" s="2">
        <v>17</v>
      </c>
      <c r="B243" s="2">
        <v>1</v>
      </c>
      <c r="C243" s="2"/>
      <c r="D243" s="2"/>
      <c r="E243" s="2" t="s">
        <v>373</v>
      </c>
      <c r="F243" s="2" t="s">
        <v>374</v>
      </c>
      <c r="G243" s="2" t="s">
        <v>375</v>
      </c>
      <c r="H243" s="2" t="s">
        <v>171</v>
      </c>
      <c r="I243" s="2">
        <v>2</v>
      </c>
      <c r="J243" s="2">
        <v>0</v>
      </c>
      <c r="K243" s="2">
        <v>2</v>
      </c>
      <c r="L243" s="2"/>
      <c r="M243" s="2"/>
      <c r="N243" s="2"/>
      <c r="O243" s="2">
        <f t="shared" si="239"/>
        <v>111.96</v>
      </c>
      <c r="P243" s="2">
        <f t="shared" si="292"/>
        <v>111.96</v>
      </c>
      <c r="Q243" s="2">
        <f t="shared" si="277"/>
        <v>0</v>
      </c>
      <c r="R243" s="2">
        <f t="shared" si="278"/>
        <v>0</v>
      </c>
      <c r="S243" s="2">
        <f t="shared" si="240"/>
        <v>0</v>
      </c>
      <c r="T243" s="2">
        <f t="shared" si="241"/>
        <v>0</v>
      </c>
      <c r="U243" s="2">
        <f t="shared" si="242"/>
        <v>0</v>
      </c>
      <c r="V243" s="2">
        <f t="shared" si="243"/>
        <v>0</v>
      </c>
      <c r="W243" s="2">
        <f t="shared" si="244"/>
        <v>0</v>
      </c>
      <c r="X243" s="2">
        <f t="shared" si="279"/>
        <v>0</v>
      </c>
      <c r="Y243" s="2">
        <f t="shared" si="280"/>
        <v>0</v>
      </c>
      <c r="Z243" s="2"/>
      <c r="AA243" s="2">
        <v>55929113</v>
      </c>
      <c r="AB243" s="2">
        <f t="shared" si="245"/>
        <v>55.98</v>
      </c>
      <c r="AC243" s="2">
        <f t="shared" si="281"/>
        <v>55.98</v>
      </c>
      <c r="AD243" s="2">
        <f t="shared" si="282"/>
        <v>0</v>
      </c>
      <c r="AE243" s="2">
        <f t="shared" si="283"/>
        <v>0</v>
      </c>
      <c r="AF243" s="2">
        <f t="shared" si="284"/>
        <v>0</v>
      </c>
      <c r="AG243" s="2">
        <f t="shared" si="246"/>
        <v>0</v>
      </c>
      <c r="AH243" s="2">
        <f t="shared" si="285"/>
        <v>0</v>
      </c>
      <c r="AI243" s="2">
        <f t="shared" si="286"/>
        <v>0</v>
      </c>
      <c r="AJ243" s="2">
        <f t="shared" si="247"/>
        <v>0</v>
      </c>
      <c r="AK243" s="2">
        <v>55.98</v>
      </c>
      <c r="AL243" s="2">
        <v>55.98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1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3</v>
      </c>
      <c r="BI243" s="2">
        <v>3</v>
      </c>
      <c r="BJ243" s="2" t="s">
        <v>374</v>
      </c>
      <c r="BK243" s="2"/>
      <c r="BL243" s="2"/>
      <c r="BM243" s="2">
        <v>400007</v>
      </c>
      <c r="BN243" s="2">
        <v>0</v>
      </c>
      <c r="BO243" s="2" t="s">
        <v>3</v>
      </c>
      <c r="BP243" s="2">
        <v>0</v>
      </c>
      <c r="BQ243" s="2">
        <v>214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0</v>
      </c>
      <c r="CA243" s="2">
        <v>0</v>
      </c>
      <c r="CB243" s="2" t="s">
        <v>3</v>
      </c>
      <c r="CC243" s="2"/>
      <c r="CD243" s="2"/>
      <c r="CE243" s="2">
        <v>1566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3</v>
      </c>
      <c r="CO243" s="2">
        <v>0</v>
      </c>
      <c r="CP243" s="2">
        <f t="shared" si="248"/>
        <v>111.96</v>
      </c>
      <c r="CQ243" s="2">
        <f t="shared" si="293"/>
        <v>55.98</v>
      </c>
      <c r="CR243" s="2">
        <f t="shared" si="287"/>
        <v>0</v>
      </c>
      <c r="CS243" s="2">
        <f t="shared" si="288"/>
        <v>0</v>
      </c>
      <c r="CT243" s="2">
        <f t="shared" si="249"/>
        <v>0</v>
      </c>
      <c r="CU243" s="2">
        <f t="shared" si="250"/>
        <v>0</v>
      </c>
      <c r="CV243" s="2">
        <f t="shared" si="251"/>
        <v>0</v>
      </c>
      <c r="CW243" s="2">
        <f t="shared" si="252"/>
        <v>0</v>
      </c>
      <c r="CX243" s="2">
        <f t="shared" si="253"/>
        <v>0</v>
      </c>
      <c r="CY243" s="2">
        <f t="shared" si="289"/>
        <v>0</v>
      </c>
      <c r="CZ243" s="2">
        <f t="shared" si="290"/>
        <v>0</v>
      </c>
      <c r="DA243" s="2"/>
      <c r="DB243" s="2"/>
      <c r="DC243" s="2" t="s">
        <v>3</v>
      </c>
      <c r="DD243" s="2" t="s">
        <v>3</v>
      </c>
      <c r="DE243" s="2" t="s">
        <v>3</v>
      </c>
      <c r="DF243" s="2" t="s">
        <v>3</v>
      </c>
      <c r="DG243" s="2" t="s">
        <v>3</v>
      </c>
      <c r="DH243" s="2" t="s">
        <v>3</v>
      </c>
      <c r="DI243" s="2" t="s">
        <v>3</v>
      </c>
      <c r="DJ243" s="2" t="s">
        <v>3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1013</v>
      </c>
      <c r="DV243" s="2" t="s">
        <v>171</v>
      </c>
      <c r="DW243" s="2" t="s">
        <v>171</v>
      </c>
      <c r="DX243" s="2">
        <v>1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55393630</v>
      </c>
      <c r="EF243" s="2">
        <v>214</v>
      </c>
      <c r="EG243" s="2" t="s">
        <v>172</v>
      </c>
      <c r="EH243" s="2">
        <v>0</v>
      </c>
      <c r="EI243" s="2" t="s">
        <v>3</v>
      </c>
      <c r="EJ243" s="2">
        <v>3</v>
      </c>
      <c r="EK243" s="2">
        <v>400007</v>
      </c>
      <c r="EL243" s="2" t="s">
        <v>172</v>
      </c>
      <c r="EM243" s="2" t="s">
        <v>173</v>
      </c>
      <c r="EN243" s="2"/>
      <c r="EO243" s="2" t="s">
        <v>3</v>
      </c>
      <c r="EP243" s="2"/>
      <c r="EQ243" s="2">
        <v>16</v>
      </c>
      <c r="ER243" s="2">
        <v>0</v>
      </c>
      <c r="ES243" s="2">
        <v>55.98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f t="shared" si="291"/>
        <v>111.96</v>
      </c>
      <c r="FS243" s="2">
        <v>0</v>
      </c>
      <c r="FT243" s="2"/>
      <c r="FU243" s="2"/>
      <c r="FV243" s="2"/>
      <c r="FW243" s="2"/>
      <c r="FX243" s="2">
        <v>0</v>
      </c>
      <c r="FY243" s="2">
        <v>0</v>
      </c>
      <c r="FZ243" s="2"/>
      <c r="GA243" s="2" t="s">
        <v>376</v>
      </c>
      <c r="GB243" s="2"/>
      <c r="GC243" s="2"/>
      <c r="GD243" s="2">
        <v>1</v>
      </c>
      <c r="GE243" s="2"/>
      <c r="GF243" s="2">
        <v>558853395</v>
      </c>
      <c r="GG243" s="2">
        <v>2</v>
      </c>
      <c r="GH243" s="2">
        <v>4</v>
      </c>
      <c r="GI243" s="2">
        <v>-2</v>
      </c>
      <c r="GJ243" s="2">
        <v>0</v>
      </c>
      <c r="GK243" s="2">
        <v>0</v>
      </c>
      <c r="GL243" s="2">
        <f t="shared" si="254"/>
        <v>0</v>
      </c>
      <c r="GM243" s="2">
        <f t="shared" si="255"/>
        <v>111.96</v>
      </c>
      <c r="GN243" s="2">
        <f t="shared" si="256"/>
        <v>0</v>
      </c>
      <c r="GO243" s="2">
        <f t="shared" si="257"/>
        <v>0</v>
      </c>
      <c r="GP243" s="2">
        <f t="shared" si="258"/>
        <v>0</v>
      </c>
      <c r="GQ243" s="2"/>
      <c r="GR243" s="2">
        <v>1</v>
      </c>
      <c r="GS243" s="2">
        <v>2</v>
      </c>
      <c r="GT243" s="2">
        <v>0</v>
      </c>
      <c r="GU243" s="2" t="s">
        <v>3</v>
      </c>
      <c r="GV243" s="2">
        <f t="shared" si="259"/>
        <v>0</v>
      </c>
      <c r="GW243" s="2">
        <v>1</v>
      </c>
      <c r="GX243" s="2">
        <f t="shared" si="260"/>
        <v>0</v>
      </c>
      <c r="GY243" s="2"/>
      <c r="GZ243" s="2"/>
      <c r="HA243" s="2">
        <v>0</v>
      </c>
      <c r="HB243" s="2">
        <v>0</v>
      </c>
      <c r="HC243" s="2">
        <f t="shared" si="261"/>
        <v>0</v>
      </c>
      <c r="HD243" s="2"/>
      <c r="HE243" s="2" t="s">
        <v>38</v>
      </c>
      <c r="HF243" s="2" t="s">
        <v>175</v>
      </c>
      <c r="HG243" s="2"/>
      <c r="HH243" s="2"/>
      <c r="HI243" s="2"/>
      <c r="HJ243" s="2"/>
      <c r="HK243" s="2"/>
      <c r="HL243" s="2"/>
      <c r="HM243" s="2" t="s">
        <v>3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5">
      <c r="A244" s="3">
        <v>17</v>
      </c>
      <c r="B244" s="3">
        <v>1</v>
      </c>
      <c r="E244" s="3" t="s">
        <v>373</v>
      </c>
      <c r="F244" s="3" t="s">
        <v>374</v>
      </c>
      <c r="G244" s="3" t="s">
        <v>375</v>
      </c>
      <c r="H244" s="3" t="s">
        <v>171</v>
      </c>
      <c r="I244" s="3">
        <v>2</v>
      </c>
      <c r="J244" s="3">
        <v>0</v>
      </c>
      <c r="K244" s="3">
        <v>2</v>
      </c>
      <c r="O244" s="3">
        <f t="shared" si="239"/>
        <v>847.54</v>
      </c>
      <c r="P244" s="3">
        <f t="shared" si="292"/>
        <v>847.54</v>
      </c>
      <c r="Q244" s="3">
        <f t="shared" si="277"/>
        <v>0</v>
      </c>
      <c r="R244" s="3">
        <f t="shared" si="278"/>
        <v>0</v>
      </c>
      <c r="S244" s="3">
        <f t="shared" si="240"/>
        <v>0</v>
      </c>
      <c r="T244" s="3">
        <f t="shared" si="241"/>
        <v>0</v>
      </c>
      <c r="U244" s="3">
        <f t="shared" si="242"/>
        <v>0</v>
      </c>
      <c r="V244" s="3">
        <f t="shared" si="243"/>
        <v>0</v>
      </c>
      <c r="W244" s="3">
        <f t="shared" si="244"/>
        <v>0</v>
      </c>
      <c r="X244" s="3">
        <f t="shared" si="279"/>
        <v>0</v>
      </c>
      <c r="Y244" s="3">
        <f t="shared" si="280"/>
        <v>0</v>
      </c>
      <c r="AA244" s="3">
        <v>55929115</v>
      </c>
      <c r="AB244" s="3">
        <f t="shared" si="245"/>
        <v>55.98</v>
      </c>
      <c r="AC244" s="3">
        <f t="shared" si="281"/>
        <v>55.98</v>
      </c>
      <c r="AD244" s="3">
        <f t="shared" si="282"/>
        <v>0</v>
      </c>
      <c r="AE244" s="3">
        <f t="shared" si="283"/>
        <v>0</v>
      </c>
      <c r="AF244" s="3">
        <f t="shared" si="284"/>
        <v>0</v>
      </c>
      <c r="AG244" s="3">
        <f t="shared" si="246"/>
        <v>0</v>
      </c>
      <c r="AH244" s="3">
        <f t="shared" si="285"/>
        <v>0</v>
      </c>
      <c r="AI244" s="3">
        <f t="shared" si="286"/>
        <v>0</v>
      </c>
      <c r="AJ244" s="3">
        <f t="shared" si="247"/>
        <v>0</v>
      </c>
      <c r="AK244" s="3">
        <v>55.98</v>
      </c>
      <c r="AL244" s="3">
        <v>55.98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1</v>
      </c>
      <c r="AW244" s="3">
        <v>1</v>
      </c>
      <c r="AZ244" s="3">
        <v>1</v>
      </c>
      <c r="BA244" s="3">
        <v>1</v>
      </c>
      <c r="BB244" s="3">
        <v>1</v>
      </c>
      <c r="BC244" s="3">
        <v>7.57</v>
      </c>
      <c r="BD244" s="3" t="s">
        <v>3</v>
      </c>
      <c r="BE244" s="3" t="s">
        <v>3</v>
      </c>
      <c r="BF244" s="3" t="s">
        <v>3</v>
      </c>
      <c r="BG244" s="3" t="s">
        <v>3</v>
      </c>
      <c r="BH244" s="3">
        <v>3</v>
      </c>
      <c r="BI244" s="3">
        <v>3</v>
      </c>
      <c r="BJ244" s="3" t="s">
        <v>374</v>
      </c>
      <c r="BM244" s="3">
        <v>400007</v>
      </c>
      <c r="BN244" s="3">
        <v>0</v>
      </c>
      <c r="BO244" s="3" t="s">
        <v>3</v>
      </c>
      <c r="BP244" s="3">
        <v>0</v>
      </c>
      <c r="BQ244" s="3">
        <v>214</v>
      </c>
      <c r="BR244" s="3">
        <v>0</v>
      </c>
      <c r="BS244" s="3">
        <v>1</v>
      </c>
      <c r="BT244" s="3">
        <v>1</v>
      </c>
      <c r="BU244" s="3">
        <v>1</v>
      </c>
      <c r="BV244" s="3">
        <v>1</v>
      </c>
      <c r="BW244" s="3">
        <v>1</v>
      </c>
      <c r="BX244" s="3">
        <v>1</v>
      </c>
      <c r="BY244" s="3" t="s">
        <v>3</v>
      </c>
      <c r="BZ244" s="3">
        <v>0</v>
      </c>
      <c r="CA244" s="3">
        <v>0</v>
      </c>
      <c r="CB244" s="3" t="s">
        <v>3</v>
      </c>
      <c r="CE244" s="3">
        <v>1566</v>
      </c>
      <c r="CF244" s="3">
        <v>0</v>
      </c>
      <c r="CG244" s="3">
        <v>0</v>
      </c>
      <c r="CM244" s="3">
        <v>0</v>
      </c>
      <c r="CN244" s="3" t="s">
        <v>3</v>
      </c>
      <c r="CO244" s="3">
        <v>0</v>
      </c>
      <c r="CP244" s="3">
        <f t="shared" si="248"/>
        <v>847.54</v>
      </c>
      <c r="CQ244" s="3">
        <f t="shared" si="293"/>
        <v>423.77</v>
      </c>
      <c r="CR244" s="3">
        <f t="shared" si="287"/>
        <v>0</v>
      </c>
      <c r="CS244" s="3">
        <f t="shared" si="288"/>
        <v>0</v>
      </c>
      <c r="CT244" s="3">
        <f t="shared" si="249"/>
        <v>0</v>
      </c>
      <c r="CU244" s="3">
        <f t="shared" si="250"/>
        <v>0</v>
      </c>
      <c r="CV244" s="3">
        <f t="shared" si="251"/>
        <v>0</v>
      </c>
      <c r="CW244" s="3">
        <f t="shared" si="252"/>
        <v>0</v>
      </c>
      <c r="CX244" s="3">
        <f t="shared" si="253"/>
        <v>0</v>
      </c>
      <c r="CY244" s="3">
        <f t="shared" si="289"/>
        <v>0</v>
      </c>
      <c r="CZ244" s="3">
        <f t="shared" si="290"/>
        <v>0</v>
      </c>
      <c r="DC244" s="3" t="s">
        <v>3</v>
      </c>
      <c r="DD244" s="3" t="s">
        <v>3</v>
      </c>
      <c r="DE244" s="3" t="s">
        <v>3</v>
      </c>
      <c r="DF244" s="3" t="s">
        <v>3</v>
      </c>
      <c r="DG244" s="3" t="s">
        <v>3</v>
      </c>
      <c r="DH244" s="3" t="s">
        <v>3</v>
      </c>
      <c r="DI244" s="3" t="s">
        <v>3</v>
      </c>
      <c r="DJ244" s="3" t="s">
        <v>3</v>
      </c>
      <c r="DK244" s="3" t="s">
        <v>3</v>
      </c>
      <c r="DL244" s="3" t="s">
        <v>3</v>
      </c>
      <c r="DM244" s="3" t="s">
        <v>3</v>
      </c>
      <c r="DN244" s="3">
        <v>0</v>
      </c>
      <c r="DO244" s="3">
        <v>0</v>
      </c>
      <c r="DP244" s="3">
        <v>1</v>
      </c>
      <c r="DQ244" s="3">
        <v>1</v>
      </c>
      <c r="DU244" s="3">
        <v>1013</v>
      </c>
      <c r="DV244" s="3" t="s">
        <v>171</v>
      </c>
      <c r="DW244" s="3" t="s">
        <v>171</v>
      </c>
      <c r="DX244" s="3">
        <v>1</v>
      </c>
      <c r="DZ244" s="3" t="s">
        <v>3</v>
      </c>
      <c r="EA244" s="3" t="s">
        <v>3</v>
      </c>
      <c r="EB244" s="3" t="s">
        <v>3</v>
      </c>
      <c r="EC244" s="3" t="s">
        <v>3</v>
      </c>
      <c r="EE244" s="3">
        <v>55393630</v>
      </c>
      <c r="EF244" s="3">
        <v>214</v>
      </c>
      <c r="EG244" s="3" t="s">
        <v>172</v>
      </c>
      <c r="EH244" s="3">
        <v>0</v>
      </c>
      <c r="EI244" s="3" t="s">
        <v>3</v>
      </c>
      <c r="EJ244" s="3">
        <v>3</v>
      </c>
      <c r="EK244" s="3">
        <v>400007</v>
      </c>
      <c r="EL244" s="3" t="s">
        <v>172</v>
      </c>
      <c r="EM244" s="3" t="s">
        <v>173</v>
      </c>
      <c r="EO244" s="3" t="s">
        <v>3</v>
      </c>
      <c r="EQ244" s="3">
        <v>16</v>
      </c>
      <c r="ER244" s="3">
        <v>0</v>
      </c>
      <c r="ES244" s="3">
        <v>55.98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5</v>
      </c>
      <c r="FC244" s="3">
        <v>1</v>
      </c>
      <c r="FD244" s="3">
        <v>18</v>
      </c>
      <c r="FF244" s="3">
        <v>496</v>
      </c>
      <c r="FQ244" s="3">
        <v>0</v>
      </c>
      <c r="FR244" s="3">
        <f t="shared" si="291"/>
        <v>847.54</v>
      </c>
      <c r="FS244" s="3">
        <v>0</v>
      </c>
      <c r="FX244" s="3">
        <v>0</v>
      </c>
      <c r="FY244" s="3">
        <v>0</v>
      </c>
      <c r="GA244" s="3" t="s">
        <v>376</v>
      </c>
      <c r="GD244" s="3">
        <v>1</v>
      </c>
      <c r="GF244" s="3">
        <v>558853395</v>
      </c>
      <c r="GG244" s="3">
        <v>2</v>
      </c>
      <c r="GH244" s="3">
        <v>3</v>
      </c>
      <c r="GI244" s="3">
        <v>5</v>
      </c>
      <c r="GJ244" s="3">
        <v>0</v>
      </c>
      <c r="GK244" s="3">
        <v>0</v>
      </c>
      <c r="GL244" s="3">
        <f t="shared" si="254"/>
        <v>0</v>
      </c>
      <c r="GM244" s="3">
        <f t="shared" si="255"/>
        <v>847.54</v>
      </c>
      <c r="GN244" s="3">
        <f t="shared" si="256"/>
        <v>0</v>
      </c>
      <c r="GO244" s="3">
        <f t="shared" si="257"/>
        <v>0</v>
      </c>
      <c r="GP244" s="3">
        <f t="shared" si="258"/>
        <v>0</v>
      </c>
      <c r="GR244" s="3">
        <v>1</v>
      </c>
      <c r="GS244" s="3">
        <v>1</v>
      </c>
      <c r="GT244" s="3">
        <v>0</v>
      </c>
      <c r="GU244" s="3" t="s">
        <v>3</v>
      </c>
      <c r="GV244" s="3">
        <f t="shared" si="259"/>
        <v>0</v>
      </c>
      <c r="GW244" s="3">
        <v>1</v>
      </c>
      <c r="GX244" s="3">
        <f t="shared" si="260"/>
        <v>0</v>
      </c>
      <c r="HA244" s="3">
        <v>0</v>
      </c>
      <c r="HB244" s="3">
        <v>0</v>
      </c>
      <c r="HC244" s="3">
        <f t="shared" si="261"/>
        <v>0</v>
      </c>
      <c r="HE244" s="3" t="s">
        <v>38</v>
      </c>
      <c r="HF244" s="3" t="s">
        <v>175</v>
      </c>
      <c r="HM244" s="3" t="s">
        <v>3</v>
      </c>
      <c r="HN244" s="3" t="s">
        <v>3</v>
      </c>
      <c r="HO244" s="3" t="s">
        <v>3</v>
      </c>
      <c r="HP244" s="3" t="s">
        <v>3</v>
      </c>
      <c r="HQ244" s="3" t="s">
        <v>3</v>
      </c>
      <c r="HS244" s="3">
        <v>0</v>
      </c>
      <c r="IK244" s="3">
        <v>0</v>
      </c>
    </row>
    <row r="245" spans="1:255" x14ac:dyDescent="0.25">
      <c r="A245" s="2">
        <v>17</v>
      </c>
      <c r="B245" s="2">
        <v>1</v>
      </c>
      <c r="C245" s="2"/>
      <c r="D245" s="2"/>
      <c r="E245" s="2" t="s">
        <v>377</v>
      </c>
      <c r="F245" s="2" t="s">
        <v>378</v>
      </c>
      <c r="G245" s="2" t="s">
        <v>375</v>
      </c>
      <c r="H245" s="2" t="s">
        <v>171</v>
      </c>
      <c r="I245" s="2">
        <v>4</v>
      </c>
      <c r="J245" s="2">
        <v>0</v>
      </c>
      <c r="K245" s="2">
        <v>4</v>
      </c>
      <c r="L245" s="2"/>
      <c r="M245" s="2"/>
      <c r="N245" s="2"/>
      <c r="O245" s="2">
        <f t="shared" si="239"/>
        <v>394.6</v>
      </c>
      <c r="P245" s="2">
        <f t="shared" si="292"/>
        <v>394.6</v>
      </c>
      <c r="Q245" s="2">
        <f t="shared" si="277"/>
        <v>0</v>
      </c>
      <c r="R245" s="2">
        <f t="shared" si="278"/>
        <v>0</v>
      </c>
      <c r="S245" s="2">
        <f t="shared" si="240"/>
        <v>0</v>
      </c>
      <c r="T245" s="2">
        <f t="shared" si="241"/>
        <v>0</v>
      </c>
      <c r="U245" s="2">
        <f t="shared" si="242"/>
        <v>0</v>
      </c>
      <c r="V245" s="2">
        <f t="shared" si="243"/>
        <v>0</v>
      </c>
      <c r="W245" s="2">
        <f t="shared" si="244"/>
        <v>0</v>
      </c>
      <c r="X245" s="2">
        <f t="shared" si="279"/>
        <v>0</v>
      </c>
      <c r="Y245" s="2">
        <f t="shared" si="280"/>
        <v>0</v>
      </c>
      <c r="Z245" s="2"/>
      <c r="AA245" s="2">
        <v>55929113</v>
      </c>
      <c r="AB245" s="2">
        <f t="shared" si="245"/>
        <v>98.65</v>
      </c>
      <c r="AC245" s="2">
        <f t="shared" si="281"/>
        <v>98.65</v>
      </c>
      <c r="AD245" s="2">
        <f t="shared" si="282"/>
        <v>0</v>
      </c>
      <c r="AE245" s="2">
        <f t="shared" si="283"/>
        <v>0</v>
      </c>
      <c r="AF245" s="2">
        <f t="shared" si="284"/>
        <v>0</v>
      </c>
      <c r="AG245" s="2">
        <f t="shared" si="246"/>
        <v>0</v>
      </c>
      <c r="AH245" s="2">
        <f t="shared" si="285"/>
        <v>0</v>
      </c>
      <c r="AI245" s="2">
        <f t="shared" si="286"/>
        <v>0</v>
      </c>
      <c r="AJ245" s="2">
        <f t="shared" si="247"/>
        <v>0</v>
      </c>
      <c r="AK245" s="2">
        <v>98.65</v>
      </c>
      <c r="AL245" s="2">
        <v>98.65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1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3</v>
      </c>
      <c r="BI245" s="2">
        <v>3</v>
      </c>
      <c r="BJ245" s="2" t="s">
        <v>378</v>
      </c>
      <c r="BK245" s="2"/>
      <c r="BL245" s="2"/>
      <c r="BM245" s="2">
        <v>400007</v>
      </c>
      <c r="BN245" s="2">
        <v>0</v>
      </c>
      <c r="BO245" s="2" t="s">
        <v>3</v>
      </c>
      <c r="BP245" s="2">
        <v>0</v>
      </c>
      <c r="BQ245" s="2">
        <v>214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0</v>
      </c>
      <c r="CA245" s="2">
        <v>0</v>
      </c>
      <c r="CB245" s="2" t="s">
        <v>3</v>
      </c>
      <c r="CC245" s="2"/>
      <c r="CD245" s="2"/>
      <c r="CE245" s="2">
        <v>1566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3</v>
      </c>
      <c r="CO245" s="2">
        <v>0</v>
      </c>
      <c r="CP245" s="2">
        <f t="shared" si="248"/>
        <v>394.6</v>
      </c>
      <c r="CQ245" s="2">
        <f t="shared" si="293"/>
        <v>98.65</v>
      </c>
      <c r="CR245" s="2">
        <f t="shared" si="287"/>
        <v>0</v>
      </c>
      <c r="CS245" s="2">
        <f t="shared" si="288"/>
        <v>0</v>
      </c>
      <c r="CT245" s="2">
        <f t="shared" si="249"/>
        <v>0</v>
      </c>
      <c r="CU245" s="2">
        <f t="shared" si="250"/>
        <v>0</v>
      </c>
      <c r="CV245" s="2">
        <f t="shared" si="251"/>
        <v>0</v>
      </c>
      <c r="CW245" s="2">
        <f t="shared" si="252"/>
        <v>0</v>
      </c>
      <c r="CX245" s="2">
        <f t="shared" si="253"/>
        <v>0</v>
      </c>
      <c r="CY245" s="2">
        <f t="shared" si="289"/>
        <v>0</v>
      </c>
      <c r="CZ245" s="2">
        <f t="shared" si="290"/>
        <v>0</v>
      </c>
      <c r="DA245" s="2"/>
      <c r="DB245" s="2"/>
      <c r="DC245" s="2" t="s">
        <v>3</v>
      </c>
      <c r="DD245" s="2" t="s">
        <v>3</v>
      </c>
      <c r="DE245" s="2" t="s">
        <v>3</v>
      </c>
      <c r="DF245" s="2" t="s">
        <v>3</v>
      </c>
      <c r="DG245" s="2" t="s">
        <v>3</v>
      </c>
      <c r="DH245" s="2" t="s">
        <v>3</v>
      </c>
      <c r="DI245" s="2" t="s">
        <v>3</v>
      </c>
      <c r="DJ245" s="2" t="s">
        <v>3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1013</v>
      </c>
      <c r="DV245" s="2" t="s">
        <v>171</v>
      </c>
      <c r="DW245" s="2" t="s">
        <v>171</v>
      </c>
      <c r="DX245" s="2">
        <v>1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55393630</v>
      </c>
      <c r="EF245" s="2">
        <v>214</v>
      </c>
      <c r="EG245" s="2" t="s">
        <v>172</v>
      </c>
      <c r="EH245" s="2">
        <v>0</v>
      </c>
      <c r="EI245" s="2" t="s">
        <v>3</v>
      </c>
      <c r="EJ245" s="2">
        <v>3</v>
      </c>
      <c r="EK245" s="2">
        <v>400007</v>
      </c>
      <c r="EL245" s="2" t="s">
        <v>172</v>
      </c>
      <c r="EM245" s="2" t="s">
        <v>173</v>
      </c>
      <c r="EN245" s="2"/>
      <c r="EO245" s="2" t="s">
        <v>3</v>
      </c>
      <c r="EP245" s="2"/>
      <c r="EQ245" s="2">
        <v>16</v>
      </c>
      <c r="ER245" s="2">
        <v>0</v>
      </c>
      <c r="ES245" s="2">
        <v>98.65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f t="shared" si="291"/>
        <v>394.6</v>
      </c>
      <c r="FS245" s="2">
        <v>0</v>
      </c>
      <c r="FT245" s="2"/>
      <c r="FU245" s="2"/>
      <c r="FV245" s="2"/>
      <c r="FW245" s="2"/>
      <c r="FX245" s="2">
        <v>0</v>
      </c>
      <c r="FY245" s="2">
        <v>0</v>
      </c>
      <c r="FZ245" s="2"/>
      <c r="GA245" s="2" t="s">
        <v>379</v>
      </c>
      <c r="GB245" s="2"/>
      <c r="GC245" s="2"/>
      <c r="GD245" s="2">
        <v>1</v>
      </c>
      <c r="GE245" s="2"/>
      <c r="GF245" s="2">
        <v>687897957</v>
      </c>
      <c r="GG245" s="2">
        <v>2</v>
      </c>
      <c r="GH245" s="2">
        <v>4</v>
      </c>
      <c r="GI245" s="2">
        <v>-2</v>
      </c>
      <c r="GJ245" s="2">
        <v>0</v>
      </c>
      <c r="GK245" s="2">
        <v>0</v>
      </c>
      <c r="GL245" s="2">
        <f t="shared" si="254"/>
        <v>0</v>
      </c>
      <c r="GM245" s="2">
        <f t="shared" si="255"/>
        <v>394.6</v>
      </c>
      <c r="GN245" s="2">
        <f t="shared" si="256"/>
        <v>0</v>
      </c>
      <c r="GO245" s="2">
        <f t="shared" si="257"/>
        <v>0</v>
      </c>
      <c r="GP245" s="2">
        <f t="shared" si="258"/>
        <v>0</v>
      </c>
      <c r="GQ245" s="2"/>
      <c r="GR245" s="2">
        <v>1</v>
      </c>
      <c r="GS245" s="2">
        <v>2</v>
      </c>
      <c r="GT245" s="2">
        <v>0</v>
      </c>
      <c r="GU245" s="2" t="s">
        <v>3</v>
      </c>
      <c r="GV245" s="2">
        <f t="shared" si="259"/>
        <v>0</v>
      </c>
      <c r="GW245" s="2">
        <v>1</v>
      </c>
      <c r="GX245" s="2">
        <f t="shared" si="260"/>
        <v>0</v>
      </c>
      <c r="GY245" s="2"/>
      <c r="GZ245" s="2"/>
      <c r="HA245" s="2">
        <v>0</v>
      </c>
      <c r="HB245" s="2">
        <v>0</v>
      </c>
      <c r="HC245" s="2">
        <f t="shared" si="261"/>
        <v>0</v>
      </c>
      <c r="HD245" s="2"/>
      <c r="HE245" s="2" t="s">
        <v>38</v>
      </c>
      <c r="HF245" s="2" t="s">
        <v>175</v>
      </c>
      <c r="HG245" s="2"/>
      <c r="HH245" s="2"/>
      <c r="HI245" s="2"/>
      <c r="HJ245" s="2"/>
      <c r="HK245" s="2"/>
      <c r="HL245" s="2"/>
      <c r="HM245" s="2" t="s">
        <v>3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5">
      <c r="A246" s="3">
        <v>17</v>
      </c>
      <c r="B246" s="3">
        <v>1</v>
      </c>
      <c r="E246" s="3" t="s">
        <v>377</v>
      </c>
      <c r="F246" s="3" t="s">
        <v>378</v>
      </c>
      <c r="G246" s="3" t="s">
        <v>375</v>
      </c>
      <c r="H246" s="3" t="s">
        <v>171</v>
      </c>
      <c r="I246" s="3">
        <v>4</v>
      </c>
      <c r="J246" s="3">
        <v>0</v>
      </c>
      <c r="K246" s="3">
        <v>4</v>
      </c>
      <c r="O246" s="3">
        <f t="shared" si="239"/>
        <v>2987.12</v>
      </c>
      <c r="P246" s="3">
        <f t="shared" si="292"/>
        <v>2987.12</v>
      </c>
      <c r="Q246" s="3">
        <f t="shared" si="277"/>
        <v>0</v>
      </c>
      <c r="R246" s="3">
        <f t="shared" si="278"/>
        <v>0</v>
      </c>
      <c r="S246" s="3">
        <f t="shared" si="240"/>
        <v>0</v>
      </c>
      <c r="T246" s="3">
        <f t="shared" si="241"/>
        <v>0</v>
      </c>
      <c r="U246" s="3">
        <f t="shared" si="242"/>
        <v>0</v>
      </c>
      <c r="V246" s="3">
        <f t="shared" si="243"/>
        <v>0</v>
      </c>
      <c r="W246" s="3">
        <f t="shared" si="244"/>
        <v>0</v>
      </c>
      <c r="X246" s="3">
        <f t="shared" si="279"/>
        <v>0</v>
      </c>
      <c r="Y246" s="3">
        <f t="shared" si="280"/>
        <v>0</v>
      </c>
      <c r="AA246" s="3">
        <v>55929115</v>
      </c>
      <c r="AB246" s="3">
        <f t="shared" si="245"/>
        <v>98.65</v>
      </c>
      <c r="AC246" s="3">
        <f t="shared" si="281"/>
        <v>98.65</v>
      </c>
      <c r="AD246" s="3">
        <f t="shared" si="282"/>
        <v>0</v>
      </c>
      <c r="AE246" s="3">
        <f t="shared" si="283"/>
        <v>0</v>
      </c>
      <c r="AF246" s="3">
        <f t="shared" si="284"/>
        <v>0</v>
      </c>
      <c r="AG246" s="3">
        <f t="shared" si="246"/>
        <v>0</v>
      </c>
      <c r="AH246" s="3">
        <f t="shared" si="285"/>
        <v>0</v>
      </c>
      <c r="AI246" s="3">
        <f t="shared" si="286"/>
        <v>0</v>
      </c>
      <c r="AJ246" s="3">
        <f t="shared" si="247"/>
        <v>0</v>
      </c>
      <c r="AK246" s="3">
        <v>98.65</v>
      </c>
      <c r="AL246" s="3">
        <v>98.65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1</v>
      </c>
      <c r="AW246" s="3">
        <v>1</v>
      </c>
      <c r="AZ246" s="3">
        <v>1</v>
      </c>
      <c r="BA246" s="3">
        <v>1</v>
      </c>
      <c r="BB246" s="3">
        <v>1</v>
      </c>
      <c r="BC246" s="3">
        <v>7.57</v>
      </c>
      <c r="BD246" s="3" t="s">
        <v>3</v>
      </c>
      <c r="BE246" s="3" t="s">
        <v>3</v>
      </c>
      <c r="BF246" s="3" t="s">
        <v>3</v>
      </c>
      <c r="BG246" s="3" t="s">
        <v>3</v>
      </c>
      <c r="BH246" s="3">
        <v>3</v>
      </c>
      <c r="BI246" s="3">
        <v>3</v>
      </c>
      <c r="BJ246" s="3" t="s">
        <v>378</v>
      </c>
      <c r="BM246" s="3">
        <v>400007</v>
      </c>
      <c r="BN246" s="3">
        <v>0</v>
      </c>
      <c r="BO246" s="3" t="s">
        <v>3</v>
      </c>
      <c r="BP246" s="3">
        <v>0</v>
      </c>
      <c r="BQ246" s="3">
        <v>214</v>
      </c>
      <c r="BR246" s="3">
        <v>0</v>
      </c>
      <c r="BS246" s="3">
        <v>1</v>
      </c>
      <c r="BT246" s="3">
        <v>1</v>
      </c>
      <c r="BU246" s="3">
        <v>1</v>
      </c>
      <c r="BV246" s="3">
        <v>1</v>
      </c>
      <c r="BW246" s="3">
        <v>1</v>
      </c>
      <c r="BX246" s="3">
        <v>1</v>
      </c>
      <c r="BY246" s="3" t="s">
        <v>3</v>
      </c>
      <c r="BZ246" s="3">
        <v>0</v>
      </c>
      <c r="CA246" s="3">
        <v>0</v>
      </c>
      <c r="CB246" s="3" t="s">
        <v>3</v>
      </c>
      <c r="CE246" s="3">
        <v>1566</v>
      </c>
      <c r="CF246" s="3">
        <v>0</v>
      </c>
      <c r="CG246" s="3">
        <v>0</v>
      </c>
      <c r="CM246" s="3">
        <v>0</v>
      </c>
      <c r="CN246" s="3" t="s">
        <v>3</v>
      </c>
      <c r="CO246" s="3">
        <v>0</v>
      </c>
      <c r="CP246" s="3">
        <f t="shared" si="248"/>
        <v>2987.12</v>
      </c>
      <c r="CQ246" s="3">
        <f t="shared" si="293"/>
        <v>746.78</v>
      </c>
      <c r="CR246" s="3">
        <f t="shared" si="287"/>
        <v>0</v>
      </c>
      <c r="CS246" s="3">
        <f t="shared" si="288"/>
        <v>0</v>
      </c>
      <c r="CT246" s="3">
        <f t="shared" si="249"/>
        <v>0</v>
      </c>
      <c r="CU246" s="3">
        <f t="shared" si="250"/>
        <v>0</v>
      </c>
      <c r="CV246" s="3">
        <f t="shared" si="251"/>
        <v>0</v>
      </c>
      <c r="CW246" s="3">
        <f t="shared" si="252"/>
        <v>0</v>
      </c>
      <c r="CX246" s="3">
        <f t="shared" si="253"/>
        <v>0</v>
      </c>
      <c r="CY246" s="3">
        <f t="shared" si="289"/>
        <v>0</v>
      </c>
      <c r="CZ246" s="3">
        <f t="shared" si="290"/>
        <v>0</v>
      </c>
      <c r="DC246" s="3" t="s">
        <v>3</v>
      </c>
      <c r="DD246" s="3" t="s">
        <v>3</v>
      </c>
      <c r="DE246" s="3" t="s">
        <v>3</v>
      </c>
      <c r="DF246" s="3" t="s">
        <v>3</v>
      </c>
      <c r="DG246" s="3" t="s">
        <v>3</v>
      </c>
      <c r="DH246" s="3" t="s">
        <v>3</v>
      </c>
      <c r="DI246" s="3" t="s">
        <v>3</v>
      </c>
      <c r="DJ246" s="3" t="s">
        <v>3</v>
      </c>
      <c r="DK246" s="3" t="s">
        <v>3</v>
      </c>
      <c r="DL246" s="3" t="s">
        <v>3</v>
      </c>
      <c r="DM246" s="3" t="s">
        <v>3</v>
      </c>
      <c r="DN246" s="3">
        <v>0</v>
      </c>
      <c r="DO246" s="3">
        <v>0</v>
      </c>
      <c r="DP246" s="3">
        <v>1</v>
      </c>
      <c r="DQ246" s="3">
        <v>1</v>
      </c>
      <c r="DU246" s="3">
        <v>1013</v>
      </c>
      <c r="DV246" s="3" t="s">
        <v>171</v>
      </c>
      <c r="DW246" s="3" t="s">
        <v>171</v>
      </c>
      <c r="DX246" s="3">
        <v>1</v>
      </c>
      <c r="DZ246" s="3" t="s">
        <v>3</v>
      </c>
      <c r="EA246" s="3" t="s">
        <v>3</v>
      </c>
      <c r="EB246" s="3" t="s">
        <v>3</v>
      </c>
      <c r="EC246" s="3" t="s">
        <v>3</v>
      </c>
      <c r="EE246" s="3">
        <v>55393630</v>
      </c>
      <c r="EF246" s="3">
        <v>214</v>
      </c>
      <c r="EG246" s="3" t="s">
        <v>172</v>
      </c>
      <c r="EH246" s="3">
        <v>0</v>
      </c>
      <c r="EI246" s="3" t="s">
        <v>3</v>
      </c>
      <c r="EJ246" s="3">
        <v>3</v>
      </c>
      <c r="EK246" s="3">
        <v>400007</v>
      </c>
      <c r="EL246" s="3" t="s">
        <v>172</v>
      </c>
      <c r="EM246" s="3" t="s">
        <v>173</v>
      </c>
      <c r="EO246" s="3" t="s">
        <v>3</v>
      </c>
      <c r="EQ246" s="3">
        <v>16</v>
      </c>
      <c r="ER246" s="3">
        <v>0</v>
      </c>
      <c r="ES246" s="3">
        <v>98.65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5</v>
      </c>
      <c r="FC246" s="3">
        <v>1</v>
      </c>
      <c r="FD246" s="3">
        <v>18</v>
      </c>
      <c r="FF246" s="3">
        <v>874</v>
      </c>
      <c r="FQ246" s="3">
        <v>0</v>
      </c>
      <c r="FR246" s="3">
        <f t="shared" si="291"/>
        <v>2987.12</v>
      </c>
      <c r="FS246" s="3">
        <v>0</v>
      </c>
      <c r="FX246" s="3">
        <v>0</v>
      </c>
      <c r="FY246" s="3">
        <v>0</v>
      </c>
      <c r="GA246" s="3" t="s">
        <v>379</v>
      </c>
      <c r="GD246" s="3">
        <v>1</v>
      </c>
      <c r="GF246" s="3">
        <v>687897957</v>
      </c>
      <c r="GG246" s="3">
        <v>2</v>
      </c>
      <c r="GH246" s="3">
        <v>3</v>
      </c>
      <c r="GI246" s="3">
        <v>5</v>
      </c>
      <c r="GJ246" s="3">
        <v>0</v>
      </c>
      <c r="GK246" s="3">
        <v>0</v>
      </c>
      <c r="GL246" s="3">
        <f t="shared" si="254"/>
        <v>0</v>
      </c>
      <c r="GM246" s="3">
        <f t="shared" si="255"/>
        <v>2987.12</v>
      </c>
      <c r="GN246" s="3">
        <f t="shared" si="256"/>
        <v>0</v>
      </c>
      <c r="GO246" s="3">
        <f t="shared" si="257"/>
        <v>0</v>
      </c>
      <c r="GP246" s="3">
        <f t="shared" si="258"/>
        <v>0</v>
      </c>
      <c r="GR246" s="3">
        <v>1</v>
      </c>
      <c r="GS246" s="3">
        <v>1</v>
      </c>
      <c r="GT246" s="3">
        <v>0</v>
      </c>
      <c r="GU246" s="3" t="s">
        <v>3</v>
      </c>
      <c r="GV246" s="3">
        <f t="shared" si="259"/>
        <v>0</v>
      </c>
      <c r="GW246" s="3">
        <v>1</v>
      </c>
      <c r="GX246" s="3">
        <f t="shared" si="260"/>
        <v>0</v>
      </c>
      <c r="HA246" s="3">
        <v>0</v>
      </c>
      <c r="HB246" s="3">
        <v>0</v>
      </c>
      <c r="HC246" s="3">
        <f t="shared" si="261"/>
        <v>0</v>
      </c>
      <c r="HE246" s="3" t="s">
        <v>38</v>
      </c>
      <c r="HF246" s="3" t="s">
        <v>175</v>
      </c>
      <c r="HM246" s="3" t="s">
        <v>3</v>
      </c>
      <c r="HN246" s="3" t="s">
        <v>3</v>
      </c>
      <c r="HO246" s="3" t="s">
        <v>3</v>
      </c>
      <c r="HP246" s="3" t="s">
        <v>3</v>
      </c>
      <c r="HQ246" s="3" t="s">
        <v>3</v>
      </c>
      <c r="HS246" s="3">
        <v>0</v>
      </c>
      <c r="IK246" s="3">
        <v>0</v>
      </c>
    </row>
    <row r="247" spans="1:255" x14ac:dyDescent="0.25">
      <c r="A247" s="2">
        <v>17</v>
      </c>
      <c r="B247" s="2">
        <v>1</v>
      </c>
      <c r="C247" s="2"/>
      <c r="D247" s="2"/>
      <c r="E247" s="2" t="s">
        <v>380</v>
      </c>
      <c r="F247" s="2" t="s">
        <v>381</v>
      </c>
      <c r="G247" s="2" t="s">
        <v>382</v>
      </c>
      <c r="H247" s="2" t="s">
        <v>171</v>
      </c>
      <c r="I247" s="2">
        <v>5</v>
      </c>
      <c r="J247" s="2">
        <v>0</v>
      </c>
      <c r="K247" s="2">
        <v>5</v>
      </c>
      <c r="L247" s="2"/>
      <c r="M247" s="2"/>
      <c r="N247" s="2"/>
      <c r="O247" s="2">
        <f t="shared" si="239"/>
        <v>929.25</v>
      </c>
      <c r="P247" s="2">
        <f t="shared" si="292"/>
        <v>929.25</v>
      </c>
      <c r="Q247" s="2">
        <f t="shared" si="277"/>
        <v>0</v>
      </c>
      <c r="R247" s="2">
        <f t="shared" si="278"/>
        <v>0</v>
      </c>
      <c r="S247" s="2">
        <f t="shared" si="240"/>
        <v>0</v>
      </c>
      <c r="T247" s="2">
        <f t="shared" si="241"/>
        <v>0</v>
      </c>
      <c r="U247" s="2">
        <f t="shared" si="242"/>
        <v>0</v>
      </c>
      <c r="V247" s="2">
        <f t="shared" si="243"/>
        <v>0</v>
      </c>
      <c r="W247" s="2">
        <f t="shared" si="244"/>
        <v>0</v>
      </c>
      <c r="X247" s="2">
        <f t="shared" si="279"/>
        <v>0</v>
      </c>
      <c r="Y247" s="2">
        <f t="shared" si="280"/>
        <v>0</v>
      </c>
      <c r="Z247" s="2"/>
      <c r="AA247" s="2">
        <v>55929113</v>
      </c>
      <c r="AB247" s="2">
        <f t="shared" si="245"/>
        <v>185.85</v>
      </c>
      <c r="AC247" s="2">
        <f t="shared" si="281"/>
        <v>185.85</v>
      </c>
      <c r="AD247" s="2">
        <f t="shared" si="282"/>
        <v>0</v>
      </c>
      <c r="AE247" s="2">
        <f t="shared" si="283"/>
        <v>0</v>
      </c>
      <c r="AF247" s="2">
        <f t="shared" si="284"/>
        <v>0</v>
      </c>
      <c r="AG247" s="2">
        <f t="shared" si="246"/>
        <v>0</v>
      </c>
      <c r="AH247" s="2">
        <f t="shared" si="285"/>
        <v>0</v>
      </c>
      <c r="AI247" s="2">
        <f t="shared" si="286"/>
        <v>0</v>
      </c>
      <c r="AJ247" s="2">
        <f t="shared" si="247"/>
        <v>0</v>
      </c>
      <c r="AK247" s="2">
        <v>185.85</v>
      </c>
      <c r="AL247" s="2">
        <v>185.85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1</v>
      </c>
      <c r="AW247" s="2">
        <v>1</v>
      </c>
      <c r="AX247" s="2"/>
      <c r="AY247" s="2"/>
      <c r="AZ247" s="2">
        <v>1</v>
      </c>
      <c r="BA247" s="2">
        <v>1</v>
      </c>
      <c r="BB247" s="2">
        <v>1</v>
      </c>
      <c r="BC247" s="2">
        <v>1</v>
      </c>
      <c r="BD247" s="2" t="s">
        <v>3</v>
      </c>
      <c r="BE247" s="2" t="s">
        <v>3</v>
      </c>
      <c r="BF247" s="2" t="s">
        <v>3</v>
      </c>
      <c r="BG247" s="2" t="s">
        <v>3</v>
      </c>
      <c r="BH247" s="2">
        <v>3</v>
      </c>
      <c r="BI247" s="2">
        <v>3</v>
      </c>
      <c r="BJ247" s="2" t="s">
        <v>381</v>
      </c>
      <c r="BK247" s="2"/>
      <c r="BL247" s="2"/>
      <c r="BM247" s="2">
        <v>400007</v>
      </c>
      <c r="BN247" s="2">
        <v>0</v>
      </c>
      <c r="BO247" s="2" t="s">
        <v>3</v>
      </c>
      <c r="BP247" s="2">
        <v>0</v>
      </c>
      <c r="BQ247" s="2">
        <v>214</v>
      </c>
      <c r="BR247" s="2">
        <v>0</v>
      </c>
      <c r="BS247" s="2">
        <v>1</v>
      </c>
      <c r="BT247" s="2">
        <v>1</v>
      </c>
      <c r="BU247" s="2">
        <v>1</v>
      </c>
      <c r="BV247" s="2">
        <v>1</v>
      </c>
      <c r="BW247" s="2">
        <v>1</v>
      </c>
      <c r="BX247" s="2">
        <v>1</v>
      </c>
      <c r="BY247" s="2" t="s">
        <v>3</v>
      </c>
      <c r="BZ247" s="2">
        <v>0</v>
      </c>
      <c r="CA247" s="2">
        <v>0</v>
      </c>
      <c r="CB247" s="2" t="s">
        <v>3</v>
      </c>
      <c r="CC247" s="2"/>
      <c r="CD247" s="2"/>
      <c r="CE247" s="2">
        <v>1566</v>
      </c>
      <c r="CF247" s="2">
        <v>0</v>
      </c>
      <c r="CG247" s="2">
        <v>0</v>
      </c>
      <c r="CH247" s="2"/>
      <c r="CI247" s="2"/>
      <c r="CJ247" s="2"/>
      <c r="CK247" s="2"/>
      <c r="CL247" s="2"/>
      <c r="CM247" s="2">
        <v>0</v>
      </c>
      <c r="CN247" s="2" t="s">
        <v>3</v>
      </c>
      <c r="CO247" s="2">
        <v>0</v>
      </c>
      <c r="CP247" s="2">
        <f t="shared" si="248"/>
        <v>929.25</v>
      </c>
      <c r="CQ247" s="2">
        <f t="shared" si="293"/>
        <v>185.85</v>
      </c>
      <c r="CR247" s="2">
        <f t="shared" si="287"/>
        <v>0</v>
      </c>
      <c r="CS247" s="2">
        <f t="shared" si="288"/>
        <v>0</v>
      </c>
      <c r="CT247" s="2">
        <f t="shared" si="249"/>
        <v>0</v>
      </c>
      <c r="CU247" s="2">
        <f t="shared" si="250"/>
        <v>0</v>
      </c>
      <c r="CV247" s="2">
        <f t="shared" si="251"/>
        <v>0</v>
      </c>
      <c r="CW247" s="2">
        <f t="shared" si="252"/>
        <v>0</v>
      </c>
      <c r="CX247" s="2">
        <f t="shared" si="253"/>
        <v>0</v>
      </c>
      <c r="CY247" s="2">
        <f t="shared" si="289"/>
        <v>0</v>
      </c>
      <c r="CZ247" s="2">
        <f t="shared" si="290"/>
        <v>0</v>
      </c>
      <c r="DA247" s="2"/>
      <c r="DB247" s="2"/>
      <c r="DC247" s="2" t="s">
        <v>3</v>
      </c>
      <c r="DD247" s="2" t="s">
        <v>3</v>
      </c>
      <c r="DE247" s="2" t="s">
        <v>3</v>
      </c>
      <c r="DF247" s="2" t="s">
        <v>3</v>
      </c>
      <c r="DG247" s="2" t="s">
        <v>3</v>
      </c>
      <c r="DH247" s="2" t="s">
        <v>3</v>
      </c>
      <c r="DI247" s="2" t="s">
        <v>3</v>
      </c>
      <c r="DJ247" s="2" t="s">
        <v>3</v>
      </c>
      <c r="DK247" s="2" t="s">
        <v>3</v>
      </c>
      <c r="DL247" s="2" t="s">
        <v>3</v>
      </c>
      <c r="DM247" s="2" t="s">
        <v>3</v>
      </c>
      <c r="DN247" s="2">
        <v>0</v>
      </c>
      <c r="DO247" s="2">
        <v>0</v>
      </c>
      <c r="DP247" s="2">
        <v>1</v>
      </c>
      <c r="DQ247" s="2">
        <v>1</v>
      </c>
      <c r="DR247" s="2"/>
      <c r="DS247" s="2"/>
      <c r="DT247" s="2"/>
      <c r="DU247" s="2">
        <v>1013</v>
      </c>
      <c r="DV247" s="2" t="s">
        <v>171</v>
      </c>
      <c r="DW247" s="2" t="s">
        <v>171</v>
      </c>
      <c r="DX247" s="2">
        <v>1</v>
      </c>
      <c r="DY247" s="2"/>
      <c r="DZ247" s="2" t="s">
        <v>3</v>
      </c>
      <c r="EA247" s="2" t="s">
        <v>3</v>
      </c>
      <c r="EB247" s="2" t="s">
        <v>3</v>
      </c>
      <c r="EC247" s="2" t="s">
        <v>3</v>
      </c>
      <c r="ED247" s="2"/>
      <c r="EE247" s="2">
        <v>55393630</v>
      </c>
      <c r="EF247" s="2">
        <v>214</v>
      </c>
      <c r="EG247" s="2" t="s">
        <v>172</v>
      </c>
      <c r="EH247" s="2">
        <v>0</v>
      </c>
      <c r="EI247" s="2" t="s">
        <v>3</v>
      </c>
      <c r="EJ247" s="2">
        <v>3</v>
      </c>
      <c r="EK247" s="2">
        <v>400007</v>
      </c>
      <c r="EL247" s="2" t="s">
        <v>172</v>
      </c>
      <c r="EM247" s="2" t="s">
        <v>173</v>
      </c>
      <c r="EN247" s="2"/>
      <c r="EO247" s="2" t="s">
        <v>3</v>
      </c>
      <c r="EP247" s="2"/>
      <c r="EQ247" s="2">
        <v>16</v>
      </c>
      <c r="ER247" s="2">
        <v>0</v>
      </c>
      <c r="ES247" s="2">
        <v>185.85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>
        <v>0</v>
      </c>
      <c r="FR247" s="2">
        <f t="shared" si="291"/>
        <v>929.25</v>
      </c>
      <c r="FS247" s="2">
        <v>0</v>
      </c>
      <c r="FT247" s="2"/>
      <c r="FU247" s="2"/>
      <c r="FV247" s="2"/>
      <c r="FW247" s="2"/>
      <c r="FX247" s="2">
        <v>0</v>
      </c>
      <c r="FY247" s="2">
        <v>0</v>
      </c>
      <c r="FZ247" s="2"/>
      <c r="GA247" s="2" t="s">
        <v>383</v>
      </c>
      <c r="GB247" s="2"/>
      <c r="GC247" s="2"/>
      <c r="GD247" s="2">
        <v>1</v>
      </c>
      <c r="GE247" s="2"/>
      <c r="GF247" s="2">
        <v>851931221</v>
      </c>
      <c r="GG247" s="2">
        <v>2</v>
      </c>
      <c r="GH247" s="2">
        <v>4</v>
      </c>
      <c r="GI247" s="2">
        <v>-2</v>
      </c>
      <c r="GJ247" s="2">
        <v>0</v>
      </c>
      <c r="GK247" s="2">
        <v>0</v>
      </c>
      <c r="GL247" s="2">
        <f t="shared" si="254"/>
        <v>0</v>
      </c>
      <c r="GM247" s="2">
        <f t="shared" si="255"/>
        <v>929.25</v>
      </c>
      <c r="GN247" s="2">
        <f t="shared" si="256"/>
        <v>0</v>
      </c>
      <c r="GO247" s="2">
        <f t="shared" si="257"/>
        <v>0</v>
      </c>
      <c r="GP247" s="2">
        <f t="shared" si="258"/>
        <v>0</v>
      </c>
      <c r="GQ247" s="2"/>
      <c r="GR247" s="2">
        <v>1</v>
      </c>
      <c r="GS247" s="2">
        <v>2</v>
      </c>
      <c r="GT247" s="2">
        <v>0</v>
      </c>
      <c r="GU247" s="2" t="s">
        <v>3</v>
      </c>
      <c r="GV247" s="2">
        <f t="shared" si="259"/>
        <v>0</v>
      </c>
      <c r="GW247" s="2">
        <v>1</v>
      </c>
      <c r="GX247" s="2">
        <f t="shared" si="260"/>
        <v>0</v>
      </c>
      <c r="GY247" s="2"/>
      <c r="GZ247" s="2"/>
      <c r="HA247" s="2">
        <v>0</v>
      </c>
      <c r="HB247" s="2">
        <v>0</v>
      </c>
      <c r="HC247" s="2">
        <f t="shared" si="261"/>
        <v>0</v>
      </c>
      <c r="HD247" s="2"/>
      <c r="HE247" s="2" t="s">
        <v>38</v>
      </c>
      <c r="HF247" s="2" t="s">
        <v>175</v>
      </c>
      <c r="HG247" s="2"/>
      <c r="HH247" s="2"/>
      <c r="HI247" s="2"/>
      <c r="HJ247" s="2"/>
      <c r="HK247" s="2"/>
      <c r="HL247" s="2"/>
      <c r="HM247" s="2" t="s">
        <v>3</v>
      </c>
      <c r="HN247" s="2" t="s">
        <v>3</v>
      </c>
      <c r="HO247" s="2" t="s">
        <v>3</v>
      </c>
      <c r="HP247" s="2" t="s">
        <v>3</v>
      </c>
      <c r="HQ247" s="2" t="s">
        <v>3</v>
      </c>
      <c r="HR247" s="2"/>
      <c r="HS247" s="2">
        <v>0</v>
      </c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>
        <v>0</v>
      </c>
      <c r="IL247" s="2"/>
      <c r="IM247" s="2"/>
      <c r="IN247" s="2"/>
      <c r="IO247" s="2"/>
      <c r="IP247" s="2"/>
      <c r="IQ247" s="2"/>
      <c r="IR247" s="2"/>
      <c r="IS247" s="2"/>
      <c r="IT247" s="2"/>
      <c r="IU247" s="2"/>
    </row>
    <row r="248" spans="1:255" x14ac:dyDescent="0.25">
      <c r="A248" s="3">
        <v>17</v>
      </c>
      <c r="B248" s="3">
        <v>1</v>
      </c>
      <c r="E248" s="3" t="s">
        <v>380</v>
      </c>
      <c r="F248" s="3" t="s">
        <v>381</v>
      </c>
      <c r="G248" s="3" t="s">
        <v>382</v>
      </c>
      <c r="H248" s="3" t="s">
        <v>171</v>
      </c>
      <c r="I248" s="3">
        <v>5</v>
      </c>
      <c r="J248" s="3">
        <v>0</v>
      </c>
      <c r="K248" s="3">
        <v>5</v>
      </c>
      <c r="O248" s="3">
        <f t="shared" si="239"/>
        <v>7034.42</v>
      </c>
      <c r="P248" s="3">
        <f t="shared" si="292"/>
        <v>7034.42</v>
      </c>
      <c r="Q248" s="3">
        <f t="shared" si="277"/>
        <v>0</v>
      </c>
      <c r="R248" s="3">
        <f t="shared" si="278"/>
        <v>0</v>
      </c>
      <c r="S248" s="3">
        <f t="shared" si="240"/>
        <v>0</v>
      </c>
      <c r="T248" s="3">
        <f t="shared" si="241"/>
        <v>0</v>
      </c>
      <c r="U248" s="3">
        <f t="shared" si="242"/>
        <v>0</v>
      </c>
      <c r="V248" s="3">
        <f t="shared" si="243"/>
        <v>0</v>
      </c>
      <c r="W248" s="3">
        <f t="shared" si="244"/>
        <v>0</v>
      </c>
      <c r="X248" s="3">
        <f t="shared" si="279"/>
        <v>0</v>
      </c>
      <c r="Y248" s="3">
        <f t="shared" si="280"/>
        <v>0</v>
      </c>
      <c r="AA248" s="3">
        <v>55929115</v>
      </c>
      <c r="AB248" s="3">
        <f t="shared" si="245"/>
        <v>185.85</v>
      </c>
      <c r="AC248" s="3">
        <f t="shared" si="281"/>
        <v>185.85</v>
      </c>
      <c r="AD248" s="3">
        <f t="shared" si="282"/>
        <v>0</v>
      </c>
      <c r="AE248" s="3">
        <f t="shared" si="283"/>
        <v>0</v>
      </c>
      <c r="AF248" s="3">
        <f t="shared" si="284"/>
        <v>0</v>
      </c>
      <c r="AG248" s="3">
        <f t="shared" si="246"/>
        <v>0</v>
      </c>
      <c r="AH248" s="3">
        <f t="shared" si="285"/>
        <v>0</v>
      </c>
      <c r="AI248" s="3">
        <f t="shared" si="286"/>
        <v>0</v>
      </c>
      <c r="AJ248" s="3">
        <f t="shared" si="247"/>
        <v>0</v>
      </c>
      <c r="AK248" s="3">
        <v>185.85</v>
      </c>
      <c r="AL248" s="3">
        <v>185.85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1</v>
      </c>
      <c r="AW248" s="3">
        <v>1</v>
      </c>
      <c r="AZ248" s="3">
        <v>1</v>
      </c>
      <c r="BA248" s="3">
        <v>1</v>
      </c>
      <c r="BB248" s="3">
        <v>1</v>
      </c>
      <c r="BC248" s="3">
        <v>7.57</v>
      </c>
      <c r="BD248" s="3" t="s">
        <v>3</v>
      </c>
      <c r="BE248" s="3" t="s">
        <v>3</v>
      </c>
      <c r="BF248" s="3" t="s">
        <v>3</v>
      </c>
      <c r="BG248" s="3" t="s">
        <v>3</v>
      </c>
      <c r="BH248" s="3">
        <v>3</v>
      </c>
      <c r="BI248" s="3">
        <v>3</v>
      </c>
      <c r="BJ248" s="3" t="s">
        <v>381</v>
      </c>
      <c r="BM248" s="3">
        <v>400007</v>
      </c>
      <c r="BN248" s="3">
        <v>0</v>
      </c>
      <c r="BO248" s="3" t="s">
        <v>3</v>
      </c>
      <c r="BP248" s="3">
        <v>0</v>
      </c>
      <c r="BQ248" s="3">
        <v>214</v>
      </c>
      <c r="BR248" s="3">
        <v>0</v>
      </c>
      <c r="BS248" s="3">
        <v>1</v>
      </c>
      <c r="BT248" s="3">
        <v>1</v>
      </c>
      <c r="BU248" s="3">
        <v>1</v>
      </c>
      <c r="BV248" s="3">
        <v>1</v>
      </c>
      <c r="BW248" s="3">
        <v>1</v>
      </c>
      <c r="BX248" s="3">
        <v>1</v>
      </c>
      <c r="BY248" s="3" t="s">
        <v>3</v>
      </c>
      <c r="BZ248" s="3">
        <v>0</v>
      </c>
      <c r="CA248" s="3">
        <v>0</v>
      </c>
      <c r="CB248" s="3" t="s">
        <v>3</v>
      </c>
      <c r="CE248" s="3">
        <v>1566</v>
      </c>
      <c r="CF248" s="3">
        <v>0</v>
      </c>
      <c r="CG248" s="3">
        <v>0</v>
      </c>
      <c r="CM248" s="3">
        <v>0</v>
      </c>
      <c r="CN248" s="3" t="s">
        <v>3</v>
      </c>
      <c r="CO248" s="3">
        <v>0</v>
      </c>
      <c r="CP248" s="3">
        <f t="shared" si="248"/>
        <v>7034.42</v>
      </c>
      <c r="CQ248" s="3">
        <f t="shared" si="293"/>
        <v>1406.88</v>
      </c>
      <c r="CR248" s="3">
        <f t="shared" si="287"/>
        <v>0</v>
      </c>
      <c r="CS248" s="3">
        <f t="shared" si="288"/>
        <v>0</v>
      </c>
      <c r="CT248" s="3">
        <f t="shared" si="249"/>
        <v>0</v>
      </c>
      <c r="CU248" s="3">
        <f t="shared" si="250"/>
        <v>0</v>
      </c>
      <c r="CV248" s="3">
        <f t="shared" si="251"/>
        <v>0</v>
      </c>
      <c r="CW248" s="3">
        <f t="shared" si="252"/>
        <v>0</v>
      </c>
      <c r="CX248" s="3">
        <f t="shared" si="253"/>
        <v>0</v>
      </c>
      <c r="CY248" s="3">
        <f t="shared" si="289"/>
        <v>0</v>
      </c>
      <c r="CZ248" s="3">
        <f t="shared" si="290"/>
        <v>0</v>
      </c>
      <c r="DC248" s="3" t="s">
        <v>3</v>
      </c>
      <c r="DD248" s="3" t="s">
        <v>3</v>
      </c>
      <c r="DE248" s="3" t="s">
        <v>3</v>
      </c>
      <c r="DF248" s="3" t="s">
        <v>3</v>
      </c>
      <c r="DG248" s="3" t="s">
        <v>3</v>
      </c>
      <c r="DH248" s="3" t="s">
        <v>3</v>
      </c>
      <c r="DI248" s="3" t="s">
        <v>3</v>
      </c>
      <c r="DJ248" s="3" t="s">
        <v>3</v>
      </c>
      <c r="DK248" s="3" t="s">
        <v>3</v>
      </c>
      <c r="DL248" s="3" t="s">
        <v>3</v>
      </c>
      <c r="DM248" s="3" t="s">
        <v>3</v>
      </c>
      <c r="DN248" s="3">
        <v>0</v>
      </c>
      <c r="DO248" s="3">
        <v>0</v>
      </c>
      <c r="DP248" s="3">
        <v>1</v>
      </c>
      <c r="DQ248" s="3">
        <v>1</v>
      </c>
      <c r="DU248" s="3">
        <v>1013</v>
      </c>
      <c r="DV248" s="3" t="s">
        <v>171</v>
      </c>
      <c r="DW248" s="3" t="s">
        <v>171</v>
      </c>
      <c r="DX248" s="3">
        <v>1</v>
      </c>
      <c r="DZ248" s="3" t="s">
        <v>3</v>
      </c>
      <c r="EA248" s="3" t="s">
        <v>3</v>
      </c>
      <c r="EB248" s="3" t="s">
        <v>3</v>
      </c>
      <c r="EC248" s="3" t="s">
        <v>3</v>
      </c>
      <c r="EE248" s="3">
        <v>55393630</v>
      </c>
      <c r="EF248" s="3">
        <v>214</v>
      </c>
      <c r="EG248" s="3" t="s">
        <v>172</v>
      </c>
      <c r="EH248" s="3">
        <v>0</v>
      </c>
      <c r="EI248" s="3" t="s">
        <v>3</v>
      </c>
      <c r="EJ248" s="3">
        <v>3</v>
      </c>
      <c r="EK248" s="3">
        <v>400007</v>
      </c>
      <c r="EL248" s="3" t="s">
        <v>172</v>
      </c>
      <c r="EM248" s="3" t="s">
        <v>173</v>
      </c>
      <c r="EO248" s="3" t="s">
        <v>3</v>
      </c>
      <c r="EQ248" s="3">
        <v>16</v>
      </c>
      <c r="ER248" s="3">
        <v>0</v>
      </c>
      <c r="ES248" s="3">
        <v>185.85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5</v>
      </c>
      <c r="FC248" s="3">
        <v>1</v>
      </c>
      <c r="FD248" s="3">
        <v>18</v>
      </c>
      <c r="FF248" s="3">
        <v>1646.7</v>
      </c>
      <c r="FQ248" s="3">
        <v>0</v>
      </c>
      <c r="FR248" s="3">
        <f t="shared" si="291"/>
        <v>7034.42</v>
      </c>
      <c r="FS248" s="3">
        <v>0</v>
      </c>
      <c r="FX248" s="3">
        <v>0</v>
      </c>
      <c r="FY248" s="3">
        <v>0</v>
      </c>
      <c r="GA248" s="3" t="s">
        <v>383</v>
      </c>
      <c r="GD248" s="3">
        <v>1</v>
      </c>
      <c r="GF248" s="3">
        <v>851931221</v>
      </c>
      <c r="GG248" s="3">
        <v>2</v>
      </c>
      <c r="GH248" s="3">
        <v>3</v>
      </c>
      <c r="GI248" s="3">
        <v>5</v>
      </c>
      <c r="GJ248" s="3">
        <v>0</v>
      </c>
      <c r="GK248" s="3">
        <v>0</v>
      </c>
      <c r="GL248" s="3">
        <f t="shared" si="254"/>
        <v>0</v>
      </c>
      <c r="GM248" s="3">
        <f t="shared" si="255"/>
        <v>7034.42</v>
      </c>
      <c r="GN248" s="3">
        <f t="shared" si="256"/>
        <v>0</v>
      </c>
      <c r="GO248" s="3">
        <f t="shared" si="257"/>
        <v>0</v>
      </c>
      <c r="GP248" s="3">
        <f t="shared" si="258"/>
        <v>0</v>
      </c>
      <c r="GR248" s="3">
        <v>1</v>
      </c>
      <c r="GS248" s="3">
        <v>1</v>
      </c>
      <c r="GT248" s="3">
        <v>0</v>
      </c>
      <c r="GU248" s="3" t="s">
        <v>3</v>
      </c>
      <c r="GV248" s="3">
        <f t="shared" si="259"/>
        <v>0</v>
      </c>
      <c r="GW248" s="3">
        <v>1</v>
      </c>
      <c r="GX248" s="3">
        <f t="shared" si="260"/>
        <v>0</v>
      </c>
      <c r="HA248" s="3">
        <v>0</v>
      </c>
      <c r="HB248" s="3">
        <v>0</v>
      </c>
      <c r="HC248" s="3">
        <f t="shared" si="261"/>
        <v>0</v>
      </c>
      <c r="HE248" s="3" t="s">
        <v>38</v>
      </c>
      <c r="HF248" s="3" t="s">
        <v>175</v>
      </c>
      <c r="HM248" s="3" t="s">
        <v>3</v>
      </c>
      <c r="HN248" s="3" t="s">
        <v>3</v>
      </c>
      <c r="HO248" s="3" t="s">
        <v>3</v>
      </c>
      <c r="HP248" s="3" t="s">
        <v>3</v>
      </c>
      <c r="HQ248" s="3" t="s">
        <v>3</v>
      </c>
      <c r="HS248" s="3">
        <v>0</v>
      </c>
      <c r="IK248" s="3">
        <v>0</v>
      </c>
    </row>
    <row r="250" spans="1:255" ht="13" x14ac:dyDescent="0.3">
      <c r="A250" s="11">
        <v>51</v>
      </c>
      <c r="B250" s="11">
        <f>B93</f>
        <v>1</v>
      </c>
      <c r="C250" s="11">
        <f>A93</f>
        <v>4</v>
      </c>
      <c r="D250" s="11">
        <f>ROW(A93)</f>
        <v>93</v>
      </c>
      <c r="E250" s="11"/>
      <c r="F250" s="11" t="str">
        <f>IF(F93&lt;&gt;"",F93,"")</f>
        <v>1</v>
      </c>
      <c r="G250" s="11" t="str">
        <f>IF(G93&lt;&gt;"",G93,"")</f>
        <v>Центральное оборудование</v>
      </c>
      <c r="H250" s="11">
        <v>0</v>
      </c>
      <c r="I250" s="11"/>
      <c r="J250" s="11"/>
      <c r="K250" s="11"/>
      <c r="L250" s="11"/>
      <c r="M250" s="11"/>
      <c r="N250" s="11"/>
      <c r="O250" s="11">
        <f t="shared" ref="O250:T250" si="294">ROUND(AB250,2)</f>
        <v>558104.37</v>
      </c>
      <c r="P250" s="11">
        <f t="shared" si="294"/>
        <v>553600.82999999996</v>
      </c>
      <c r="Q250" s="11">
        <f t="shared" si="294"/>
        <v>907.75</v>
      </c>
      <c r="R250" s="11">
        <f t="shared" si="294"/>
        <v>104.05</v>
      </c>
      <c r="S250" s="11">
        <f t="shared" si="294"/>
        <v>3595.79</v>
      </c>
      <c r="T250" s="11">
        <f t="shared" si="294"/>
        <v>0</v>
      </c>
      <c r="U250" s="11">
        <f>AH250</f>
        <v>297.78145379999995</v>
      </c>
      <c r="V250" s="11">
        <f>AI250</f>
        <v>0</v>
      </c>
      <c r="W250" s="11">
        <f>ROUND(AJ250,2)</f>
        <v>0</v>
      </c>
      <c r="X250" s="11">
        <f>ROUND(AK250,2)</f>
        <v>3331.39</v>
      </c>
      <c r="Y250" s="11">
        <f>ROUND(AL250,2)</f>
        <v>1703.04</v>
      </c>
      <c r="Z250" s="11"/>
      <c r="AA250" s="11"/>
      <c r="AB250" s="11">
        <f>ROUND(SUMIF(AA97:AA248,"=55929113",O97:O248),2)</f>
        <v>558104.37</v>
      </c>
      <c r="AC250" s="11">
        <f>ROUND(SUMIF(AA97:AA248,"=55929113",P97:P248),2)</f>
        <v>553600.82999999996</v>
      </c>
      <c r="AD250" s="11">
        <f>ROUND(SUMIF(AA97:AA248,"=55929113",Q97:Q248),2)</f>
        <v>907.75</v>
      </c>
      <c r="AE250" s="11">
        <f>ROUND(SUMIF(AA97:AA248,"=55929113",R97:R248),2)</f>
        <v>104.05</v>
      </c>
      <c r="AF250" s="11">
        <f>ROUND(SUMIF(AA97:AA248,"=55929113",S97:S248),2)</f>
        <v>3595.79</v>
      </c>
      <c r="AG250" s="11">
        <f>ROUND(SUMIF(AA97:AA248,"=55929113",T97:T248),2)</f>
        <v>0</v>
      </c>
      <c r="AH250" s="11">
        <f>SUMIF(AA97:AA248,"=55929113",U97:U248)</f>
        <v>297.78145379999995</v>
      </c>
      <c r="AI250" s="11">
        <f>SUMIF(AA97:AA248,"=55929113",V97:V248)</f>
        <v>0</v>
      </c>
      <c r="AJ250" s="11">
        <f>ROUND(SUMIF(AA97:AA248,"=55929113",W97:W248),2)</f>
        <v>0</v>
      </c>
      <c r="AK250" s="11">
        <f>ROUND(SUMIF(AA97:AA248,"=55929113",X97:X248),2)</f>
        <v>3331.39</v>
      </c>
      <c r="AL250" s="11">
        <f>ROUND(SUMIF(AA97:AA248,"=55929113",Y97:Y248),2)</f>
        <v>1703.04</v>
      </c>
      <c r="AM250" s="11"/>
      <c r="AN250" s="11"/>
      <c r="AO250" s="11">
        <f t="shared" ref="AO250:BD250" si="295">ROUND(BX250,2)</f>
        <v>0</v>
      </c>
      <c r="AP250" s="11">
        <f t="shared" si="295"/>
        <v>543350.31000000006</v>
      </c>
      <c r="AQ250" s="11">
        <f t="shared" si="295"/>
        <v>0</v>
      </c>
      <c r="AR250" s="11">
        <f t="shared" si="295"/>
        <v>563138.80000000005</v>
      </c>
      <c r="AS250" s="11">
        <f t="shared" si="295"/>
        <v>0</v>
      </c>
      <c r="AT250" s="11">
        <f t="shared" si="295"/>
        <v>19788.490000000002</v>
      </c>
      <c r="AU250" s="11">
        <f t="shared" si="295"/>
        <v>0</v>
      </c>
      <c r="AV250" s="11">
        <f t="shared" si="295"/>
        <v>553600.82999999996</v>
      </c>
      <c r="AW250" s="11">
        <f t="shared" si="295"/>
        <v>10250.52</v>
      </c>
      <c r="AX250" s="11">
        <f t="shared" si="295"/>
        <v>0</v>
      </c>
      <c r="AY250" s="11">
        <f t="shared" si="295"/>
        <v>10250.52</v>
      </c>
      <c r="AZ250" s="11">
        <f t="shared" si="295"/>
        <v>543350.31000000006</v>
      </c>
      <c r="BA250" s="11">
        <f t="shared" si="295"/>
        <v>0</v>
      </c>
      <c r="BB250" s="11">
        <f t="shared" si="295"/>
        <v>0</v>
      </c>
      <c r="BC250" s="11">
        <f t="shared" si="295"/>
        <v>0</v>
      </c>
      <c r="BD250" s="11">
        <f t="shared" si="295"/>
        <v>0</v>
      </c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>
        <f>ROUND(SUMIF(AA97:AA248,"=55929113",FQ97:FQ248),2)</f>
        <v>0</v>
      </c>
      <c r="BY250" s="11">
        <f>ROUND(SUMIF(AA97:AA248,"=55929113",FR97:FR248),2)</f>
        <v>543350.31000000006</v>
      </c>
      <c r="BZ250" s="11">
        <f>ROUND(SUMIF(AA97:AA248,"=55929113",GL97:GL248),2)</f>
        <v>0</v>
      </c>
      <c r="CA250" s="11">
        <f>ROUND(SUMIF(AA97:AA248,"=55929113",GM97:GM248),2)</f>
        <v>563138.80000000005</v>
      </c>
      <c r="CB250" s="11">
        <f>ROUND(SUMIF(AA97:AA248,"=55929113",GN97:GN248),2)</f>
        <v>0</v>
      </c>
      <c r="CC250" s="11">
        <f>ROUND(SUMIF(AA97:AA248,"=55929113",GO97:GO248),2)</f>
        <v>19788.490000000002</v>
      </c>
      <c r="CD250" s="11">
        <f>ROUND(SUMIF(AA97:AA248,"=55929113",GP97:GP248),2)</f>
        <v>0</v>
      </c>
      <c r="CE250" s="11">
        <f>AC250-BX250</f>
        <v>553600.82999999996</v>
      </c>
      <c r="CF250" s="11">
        <f>AC250-BY250</f>
        <v>10250.519999999902</v>
      </c>
      <c r="CG250" s="11">
        <f>BX250-BZ250</f>
        <v>0</v>
      </c>
      <c r="CH250" s="11">
        <f>AC250-BX250-BY250+BZ250</f>
        <v>10250.519999999902</v>
      </c>
      <c r="CI250" s="11">
        <f>BY250-BZ250</f>
        <v>543350.31000000006</v>
      </c>
      <c r="CJ250" s="11">
        <f>ROUND(SUMIF(AA97:AA248,"=55929113",GX97:GX248),2)</f>
        <v>0</v>
      </c>
      <c r="CK250" s="11">
        <f>ROUND(SUMIF(AA97:AA248,"=55929113",GY97:GY248),2)</f>
        <v>0</v>
      </c>
      <c r="CL250" s="11">
        <f>ROUND(SUMIF(AA97:AA248,"=55929113",GZ97:GZ248),2)</f>
        <v>0</v>
      </c>
      <c r="CM250" s="11">
        <f>ROUND(SUMIF(AA97:AA248,"=55929113",HD97:HD248),2)</f>
        <v>0</v>
      </c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2">
        <f t="shared" ref="DG250:DL250" si="296">ROUND(DT250,2)</f>
        <v>4391300.63</v>
      </c>
      <c r="DH250" s="12">
        <f t="shared" si="296"/>
        <v>4173855.18</v>
      </c>
      <c r="DI250" s="12">
        <f t="shared" si="296"/>
        <v>14822.69</v>
      </c>
      <c r="DJ250" s="12">
        <f t="shared" si="296"/>
        <v>5863.23</v>
      </c>
      <c r="DK250" s="12">
        <f t="shared" si="296"/>
        <v>202622.76</v>
      </c>
      <c r="DL250" s="12">
        <f t="shared" si="296"/>
        <v>0</v>
      </c>
      <c r="DM250" s="12">
        <f>DZ250</f>
        <v>297.78145379999995</v>
      </c>
      <c r="DN250" s="12">
        <f>EA250</f>
        <v>0</v>
      </c>
      <c r="DO250" s="12">
        <f>ROUND(EB250,2)</f>
        <v>0</v>
      </c>
      <c r="DP250" s="12">
        <f>ROUND(EC250,2)</f>
        <v>187724.89</v>
      </c>
      <c r="DQ250" s="12">
        <f>ROUND(ED250,2)</f>
        <v>95966.05</v>
      </c>
      <c r="DR250" s="12"/>
      <c r="DS250" s="12"/>
      <c r="DT250" s="12">
        <f>ROUND(SUMIF(AA97:AA248,"=55929115",O97:O248),2)</f>
        <v>4391300.63</v>
      </c>
      <c r="DU250" s="12">
        <f>ROUND(SUMIF(AA97:AA248,"=55929115",P97:P248),2)</f>
        <v>4173855.18</v>
      </c>
      <c r="DV250" s="12">
        <f>ROUND(SUMIF(AA97:AA248,"=55929115",Q97:Q248),2)</f>
        <v>14822.69</v>
      </c>
      <c r="DW250" s="12">
        <f>ROUND(SUMIF(AA97:AA248,"=55929115",R97:R248),2)</f>
        <v>5863.23</v>
      </c>
      <c r="DX250" s="12">
        <f>ROUND(SUMIF(AA97:AA248,"=55929115",S97:S248),2)</f>
        <v>202622.76</v>
      </c>
      <c r="DY250" s="12">
        <f>ROUND(SUMIF(AA97:AA248,"=55929115",T97:T248),2)</f>
        <v>0</v>
      </c>
      <c r="DZ250" s="12">
        <f>SUMIF(AA97:AA248,"=55929115",U97:U248)</f>
        <v>297.78145379999995</v>
      </c>
      <c r="EA250" s="12">
        <f>SUMIF(AA97:AA248,"=55929115",V97:V248)</f>
        <v>0</v>
      </c>
      <c r="EB250" s="12">
        <f>ROUND(SUMIF(AA97:AA248,"=55929115",W97:W248),2)</f>
        <v>0</v>
      </c>
      <c r="EC250" s="12">
        <f>ROUND(SUMIF(AA97:AA248,"=55929115",X97:X248),2)</f>
        <v>187724.89</v>
      </c>
      <c r="ED250" s="12">
        <f>ROUND(SUMIF(AA97:AA248,"=55929115",Y97:Y248),2)</f>
        <v>95966.05</v>
      </c>
      <c r="EE250" s="12"/>
      <c r="EF250" s="12"/>
      <c r="EG250" s="12">
        <f t="shared" ref="EG250:EV250" si="297">ROUND(FP250,2)</f>
        <v>0</v>
      </c>
      <c r="EH250" s="12">
        <f t="shared" si="297"/>
        <v>4069355.82</v>
      </c>
      <c r="EI250" s="12">
        <f t="shared" si="297"/>
        <v>0</v>
      </c>
      <c r="EJ250" s="12">
        <f t="shared" si="297"/>
        <v>4674991.57</v>
      </c>
      <c r="EK250" s="12">
        <f t="shared" si="297"/>
        <v>0</v>
      </c>
      <c r="EL250" s="12">
        <f t="shared" si="297"/>
        <v>605635.75</v>
      </c>
      <c r="EM250" s="12">
        <f t="shared" si="297"/>
        <v>0</v>
      </c>
      <c r="EN250" s="12">
        <f t="shared" si="297"/>
        <v>4173855.18</v>
      </c>
      <c r="EO250" s="12">
        <f t="shared" si="297"/>
        <v>104499.36</v>
      </c>
      <c r="EP250" s="12">
        <f t="shared" si="297"/>
        <v>0</v>
      </c>
      <c r="EQ250" s="12">
        <f t="shared" si="297"/>
        <v>104499.36</v>
      </c>
      <c r="ER250" s="12">
        <f t="shared" si="297"/>
        <v>4069355.82</v>
      </c>
      <c r="ES250" s="12">
        <f t="shared" si="297"/>
        <v>0</v>
      </c>
      <c r="ET250" s="12">
        <f t="shared" si="297"/>
        <v>0</v>
      </c>
      <c r="EU250" s="12">
        <f t="shared" si="297"/>
        <v>0</v>
      </c>
      <c r="EV250" s="12">
        <f t="shared" si="297"/>
        <v>0</v>
      </c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>
        <f>ROUND(SUMIF(AA97:AA248,"=55929115",FQ97:FQ248),2)</f>
        <v>0</v>
      </c>
      <c r="FQ250" s="12">
        <f>ROUND(SUMIF(AA97:AA248,"=55929115",FR97:FR248),2)</f>
        <v>4069355.82</v>
      </c>
      <c r="FR250" s="12">
        <f>ROUND(SUMIF(AA97:AA248,"=55929115",GL97:GL248),2)</f>
        <v>0</v>
      </c>
      <c r="FS250" s="12">
        <f>ROUND(SUMIF(AA97:AA248,"=55929115",GM97:GM248),2)</f>
        <v>4674991.57</v>
      </c>
      <c r="FT250" s="12">
        <f>ROUND(SUMIF(AA97:AA248,"=55929115",GN97:GN248),2)</f>
        <v>0</v>
      </c>
      <c r="FU250" s="12">
        <f>ROUND(SUMIF(AA97:AA248,"=55929115",GO97:GO248),2)</f>
        <v>605635.75</v>
      </c>
      <c r="FV250" s="12">
        <f>ROUND(SUMIF(AA97:AA248,"=55929115",GP97:GP248),2)</f>
        <v>0</v>
      </c>
      <c r="FW250" s="12">
        <f>DU250-FP250</f>
        <v>4173855.18</v>
      </c>
      <c r="FX250" s="12">
        <f>DU250-FQ250</f>
        <v>104499.36000000034</v>
      </c>
      <c r="FY250" s="12">
        <f>FP250-FR250</f>
        <v>0</v>
      </c>
      <c r="FZ250" s="12">
        <f>DU250-FP250-FQ250+FR250</f>
        <v>104499.36000000034</v>
      </c>
      <c r="GA250" s="12">
        <f>FQ250-FR250</f>
        <v>4069355.82</v>
      </c>
      <c r="GB250" s="12">
        <f>ROUND(SUMIF(AA97:AA248,"=55929115",GX97:GX248),2)</f>
        <v>0</v>
      </c>
      <c r="GC250" s="12">
        <f>ROUND(SUMIF(AA97:AA248,"=55929115",GY97:GY248),2)</f>
        <v>0</v>
      </c>
      <c r="GD250" s="12">
        <f>ROUND(SUMIF(AA97:AA248,"=55929115",GZ97:GZ248),2)</f>
        <v>0</v>
      </c>
      <c r="GE250" s="12">
        <f>ROUND(SUMIF(AA97:AA248,"=55929115",HD97:HD248),2)</f>
        <v>0</v>
      </c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>
        <v>0</v>
      </c>
    </row>
    <row r="252" spans="1:255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201</v>
      </c>
      <c r="F252" s="13">
        <f>ROUND(Source!O250,O252)</f>
        <v>558104.37</v>
      </c>
      <c r="G252" s="13" t="s">
        <v>111</v>
      </c>
      <c r="H252" s="13" t="s">
        <v>112</v>
      </c>
      <c r="I252" s="13"/>
      <c r="J252" s="13"/>
      <c r="K252" s="13">
        <v>201</v>
      </c>
      <c r="L252" s="13">
        <v>1</v>
      </c>
      <c r="M252" s="13">
        <v>3</v>
      </c>
      <c r="N252" s="13" t="s">
        <v>3</v>
      </c>
      <c r="O252" s="13">
        <v>2</v>
      </c>
      <c r="P252" s="13">
        <f>ROUND(Source!DG250,O252)</f>
        <v>4391300.63</v>
      </c>
      <c r="Q252" s="13"/>
      <c r="R252" s="13"/>
      <c r="S252" s="13"/>
      <c r="T252" s="13"/>
      <c r="U252" s="13"/>
      <c r="V252" s="13"/>
      <c r="W252" s="13">
        <v>558104.37</v>
      </c>
      <c r="X252" s="13">
        <v>1</v>
      </c>
      <c r="Y252" s="13">
        <v>558104.37</v>
      </c>
      <c r="Z252" s="13">
        <v>4391300.63</v>
      </c>
      <c r="AA252" s="13">
        <v>1</v>
      </c>
      <c r="AB252" s="13">
        <v>4391300.63</v>
      </c>
    </row>
    <row r="253" spans="1:255" ht="13" x14ac:dyDescent="0.3">
      <c r="A253" s="13">
        <v>50</v>
      </c>
      <c r="B253" s="13">
        <v>0</v>
      </c>
      <c r="C253" s="13">
        <v>0</v>
      </c>
      <c r="D253" s="13">
        <v>1</v>
      </c>
      <c r="E253" s="13">
        <v>202</v>
      </c>
      <c r="F253" s="13">
        <f>ROUND(Source!P250,O253)</f>
        <v>553600.82999999996</v>
      </c>
      <c r="G253" s="13" t="s">
        <v>113</v>
      </c>
      <c r="H253" s="13" t="s">
        <v>114</v>
      </c>
      <c r="I253" s="13"/>
      <c r="J253" s="13"/>
      <c r="K253" s="13">
        <v>202</v>
      </c>
      <c r="L253" s="13">
        <v>2</v>
      </c>
      <c r="M253" s="13">
        <v>3</v>
      </c>
      <c r="N253" s="13" t="s">
        <v>3</v>
      </c>
      <c r="O253" s="13">
        <v>2</v>
      </c>
      <c r="P253" s="13">
        <f>ROUND(Source!DH250,O253)</f>
        <v>4173855.18</v>
      </c>
      <c r="Q253" s="13"/>
      <c r="R253" s="13"/>
      <c r="S253" s="13"/>
      <c r="T253" s="13"/>
      <c r="U253" s="13"/>
      <c r="V253" s="13"/>
      <c r="W253" s="13">
        <v>553600.82999999996</v>
      </c>
      <c r="X253" s="13">
        <v>1</v>
      </c>
      <c r="Y253" s="13">
        <v>553600.82999999996</v>
      </c>
      <c r="Z253" s="13">
        <v>4173855.18</v>
      </c>
      <c r="AA253" s="13">
        <v>1</v>
      </c>
      <c r="AB253" s="13">
        <v>4173855.18</v>
      </c>
    </row>
    <row r="254" spans="1:255" ht="13" x14ac:dyDescent="0.3">
      <c r="A254" s="13">
        <v>50</v>
      </c>
      <c r="B254" s="13">
        <v>0</v>
      </c>
      <c r="C254" s="13">
        <v>0</v>
      </c>
      <c r="D254" s="13">
        <v>1</v>
      </c>
      <c r="E254" s="13">
        <v>222</v>
      </c>
      <c r="F254" s="13">
        <f>ROUND(Source!AO250,O254)</f>
        <v>0</v>
      </c>
      <c r="G254" s="13" t="s">
        <v>115</v>
      </c>
      <c r="H254" s="13" t="s">
        <v>116</v>
      </c>
      <c r="I254" s="13"/>
      <c r="J254" s="13"/>
      <c r="K254" s="13">
        <v>222</v>
      </c>
      <c r="L254" s="13">
        <v>3</v>
      </c>
      <c r="M254" s="13">
        <v>3</v>
      </c>
      <c r="N254" s="13" t="s">
        <v>3</v>
      </c>
      <c r="O254" s="13">
        <v>2</v>
      </c>
      <c r="P254" s="13">
        <f>ROUND(Source!EG250,O254)</f>
        <v>0</v>
      </c>
      <c r="Q254" s="13"/>
      <c r="R254" s="13"/>
      <c r="S254" s="13"/>
      <c r="T254" s="13"/>
      <c r="U254" s="13"/>
      <c r="V254" s="13"/>
      <c r="W254" s="13">
        <v>0</v>
      </c>
      <c r="X254" s="13">
        <v>1</v>
      </c>
      <c r="Y254" s="13">
        <v>0</v>
      </c>
      <c r="Z254" s="13">
        <v>0</v>
      </c>
      <c r="AA254" s="13">
        <v>1</v>
      </c>
      <c r="AB254" s="13">
        <v>0</v>
      </c>
    </row>
    <row r="255" spans="1:255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225</v>
      </c>
      <c r="F255" s="13">
        <f>ROUND(Source!AV250,O255)</f>
        <v>553600.82999999996</v>
      </c>
      <c r="G255" s="13" t="s">
        <v>117</v>
      </c>
      <c r="H255" s="13" t="s">
        <v>118</v>
      </c>
      <c r="I255" s="13"/>
      <c r="J255" s="13"/>
      <c r="K255" s="13">
        <v>225</v>
      </c>
      <c r="L255" s="13">
        <v>4</v>
      </c>
      <c r="M255" s="13">
        <v>3</v>
      </c>
      <c r="N255" s="13" t="s">
        <v>3</v>
      </c>
      <c r="O255" s="13">
        <v>2</v>
      </c>
      <c r="P255" s="13">
        <f>ROUND(Source!EN250,O255)</f>
        <v>4173855.18</v>
      </c>
      <c r="Q255" s="13"/>
      <c r="R255" s="13"/>
      <c r="S255" s="13"/>
      <c r="T255" s="13"/>
      <c r="U255" s="13"/>
      <c r="V255" s="13"/>
      <c r="W255" s="13">
        <v>553600.82999999996</v>
      </c>
      <c r="X255" s="13">
        <v>1</v>
      </c>
      <c r="Y255" s="13">
        <v>553600.82999999996</v>
      </c>
      <c r="Z255" s="13">
        <v>4173855.18</v>
      </c>
      <c r="AA255" s="13">
        <v>1</v>
      </c>
      <c r="AB255" s="13">
        <v>4173855.18</v>
      </c>
    </row>
    <row r="256" spans="1:255" ht="13" x14ac:dyDescent="0.3">
      <c r="A256" s="13">
        <v>50</v>
      </c>
      <c r="B256" s="13">
        <v>0</v>
      </c>
      <c r="C256" s="13">
        <v>0</v>
      </c>
      <c r="D256" s="13">
        <v>1</v>
      </c>
      <c r="E256" s="13">
        <v>226</v>
      </c>
      <c r="F256" s="13">
        <f>ROUND(Source!AW250,O256)</f>
        <v>10250.52</v>
      </c>
      <c r="G256" s="13" t="s">
        <v>119</v>
      </c>
      <c r="H256" s="13" t="s">
        <v>120</v>
      </c>
      <c r="I256" s="13"/>
      <c r="J256" s="13"/>
      <c r="K256" s="13">
        <v>226</v>
      </c>
      <c r="L256" s="13">
        <v>5</v>
      </c>
      <c r="M256" s="13">
        <v>3</v>
      </c>
      <c r="N256" s="13" t="s">
        <v>3</v>
      </c>
      <c r="O256" s="13">
        <v>2</v>
      </c>
      <c r="P256" s="13">
        <f>ROUND(Source!EO250,O256)</f>
        <v>104499.36</v>
      </c>
      <c r="Q256" s="13"/>
      <c r="R256" s="13"/>
      <c r="S256" s="13"/>
      <c r="T256" s="13"/>
      <c r="U256" s="13"/>
      <c r="V256" s="13"/>
      <c r="W256" s="13">
        <v>10250.52</v>
      </c>
      <c r="X256" s="13">
        <v>1</v>
      </c>
      <c r="Y256" s="13">
        <v>10250.52</v>
      </c>
      <c r="Z256" s="13">
        <v>104499.36</v>
      </c>
      <c r="AA256" s="13">
        <v>1</v>
      </c>
      <c r="AB256" s="13">
        <v>104499.36</v>
      </c>
    </row>
    <row r="257" spans="1:28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227</v>
      </c>
      <c r="F257" s="13">
        <f>ROUND(Source!AX250,O257)</f>
        <v>0</v>
      </c>
      <c r="G257" s="13" t="s">
        <v>121</v>
      </c>
      <c r="H257" s="13" t="s">
        <v>122</v>
      </c>
      <c r="I257" s="13"/>
      <c r="J257" s="13"/>
      <c r="K257" s="13">
        <v>227</v>
      </c>
      <c r="L257" s="13">
        <v>6</v>
      </c>
      <c r="M257" s="13">
        <v>3</v>
      </c>
      <c r="N257" s="13" t="s">
        <v>3</v>
      </c>
      <c r="O257" s="13">
        <v>2</v>
      </c>
      <c r="P257" s="13">
        <f>ROUND(Source!EP250,O257)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8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228</v>
      </c>
      <c r="F258" s="13">
        <f>ROUND(Source!AY250,O258)</f>
        <v>10250.52</v>
      </c>
      <c r="G258" s="13" t="s">
        <v>123</v>
      </c>
      <c r="H258" s="13" t="s">
        <v>124</v>
      </c>
      <c r="I258" s="13"/>
      <c r="J258" s="13"/>
      <c r="K258" s="13">
        <v>228</v>
      </c>
      <c r="L258" s="13">
        <v>7</v>
      </c>
      <c r="M258" s="13">
        <v>3</v>
      </c>
      <c r="N258" s="13" t="s">
        <v>3</v>
      </c>
      <c r="O258" s="13">
        <v>2</v>
      </c>
      <c r="P258" s="13">
        <f>ROUND(Source!EQ250,O258)</f>
        <v>104499.36</v>
      </c>
      <c r="Q258" s="13"/>
      <c r="R258" s="13"/>
      <c r="S258" s="13"/>
      <c r="T258" s="13"/>
      <c r="U258" s="13"/>
      <c r="V258" s="13"/>
      <c r="W258" s="13">
        <v>10250.52</v>
      </c>
      <c r="X258" s="13">
        <v>1</v>
      </c>
      <c r="Y258" s="13">
        <v>10250.52</v>
      </c>
      <c r="Z258" s="13">
        <v>104499.36</v>
      </c>
      <c r="AA258" s="13">
        <v>1</v>
      </c>
      <c r="AB258" s="13">
        <v>104499.36</v>
      </c>
    </row>
    <row r="259" spans="1:28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216</v>
      </c>
      <c r="F259" s="13">
        <f>ROUND(Source!AP250,O259)</f>
        <v>543350.31000000006</v>
      </c>
      <c r="G259" s="13" t="s">
        <v>125</v>
      </c>
      <c r="H259" s="13" t="s">
        <v>126</v>
      </c>
      <c r="I259" s="13"/>
      <c r="J259" s="13"/>
      <c r="K259" s="13">
        <v>216</v>
      </c>
      <c r="L259" s="13">
        <v>8</v>
      </c>
      <c r="M259" s="13">
        <v>3</v>
      </c>
      <c r="N259" s="13" t="s">
        <v>3</v>
      </c>
      <c r="O259" s="13">
        <v>2</v>
      </c>
      <c r="P259" s="13">
        <f>ROUND(Source!EH250,O259)</f>
        <v>4069355.82</v>
      </c>
      <c r="Q259" s="13"/>
      <c r="R259" s="13"/>
      <c r="S259" s="13"/>
      <c r="T259" s="13"/>
      <c r="U259" s="13"/>
      <c r="V259" s="13"/>
      <c r="W259" s="13">
        <v>543350.31000000006</v>
      </c>
      <c r="X259" s="13">
        <v>1</v>
      </c>
      <c r="Y259" s="13">
        <v>543350.31000000006</v>
      </c>
      <c r="Z259" s="13">
        <v>4069355.82</v>
      </c>
      <c r="AA259" s="13">
        <v>1</v>
      </c>
      <c r="AB259" s="13">
        <v>4069355.82</v>
      </c>
    </row>
    <row r="260" spans="1:28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223</v>
      </c>
      <c r="F260" s="13">
        <f>ROUND(Source!AQ250,O260)</f>
        <v>0</v>
      </c>
      <c r="G260" s="13" t="s">
        <v>127</v>
      </c>
      <c r="H260" s="13" t="s">
        <v>128</v>
      </c>
      <c r="I260" s="13"/>
      <c r="J260" s="13"/>
      <c r="K260" s="13">
        <v>223</v>
      </c>
      <c r="L260" s="13">
        <v>9</v>
      </c>
      <c r="M260" s="13">
        <v>3</v>
      </c>
      <c r="N260" s="13" t="s">
        <v>3</v>
      </c>
      <c r="O260" s="13">
        <v>2</v>
      </c>
      <c r="P260" s="13">
        <f>ROUND(Source!EI250,O260)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229</v>
      </c>
      <c r="F261" s="13">
        <f>ROUND(Source!AZ250,O261)</f>
        <v>543350.31000000006</v>
      </c>
      <c r="G261" s="13" t="s">
        <v>129</v>
      </c>
      <c r="H261" s="13" t="s">
        <v>130</v>
      </c>
      <c r="I261" s="13"/>
      <c r="J261" s="13"/>
      <c r="K261" s="13">
        <v>229</v>
      </c>
      <c r="L261" s="13">
        <v>10</v>
      </c>
      <c r="M261" s="13">
        <v>3</v>
      </c>
      <c r="N261" s="13" t="s">
        <v>3</v>
      </c>
      <c r="O261" s="13">
        <v>2</v>
      </c>
      <c r="P261" s="13">
        <f>ROUND(Source!ER250,O261)</f>
        <v>4069355.82</v>
      </c>
      <c r="Q261" s="13"/>
      <c r="R261" s="13"/>
      <c r="S261" s="13"/>
      <c r="T261" s="13"/>
      <c r="U261" s="13"/>
      <c r="V261" s="13"/>
      <c r="W261" s="13">
        <v>543350.31000000006</v>
      </c>
      <c r="X261" s="13">
        <v>1</v>
      </c>
      <c r="Y261" s="13">
        <v>543350.31000000006</v>
      </c>
      <c r="Z261" s="13">
        <v>4069355.82</v>
      </c>
      <c r="AA261" s="13">
        <v>1</v>
      </c>
      <c r="AB261" s="13">
        <v>4069355.82</v>
      </c>
    </row>
    <row r="262" spans="1:28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203</v>
      </c>
      <c r="F262" s="13">
        <f>ROUND(Source!Q250,O262)</f>
        <v>907.75</v>
      </c>
      <c r="G262" s="13" t="s">
        <v>131</v>
      </c>
      <c r="H262" s="13" t="s">
        <v>132</v>
      </c>
      <c r="I262" s="13"/>
      <c r="J262" s="13"/>
      <c r="K262" s="13">
        <v>203</v>
      </c>
      <c r="L262" s="13">
        <v>11</v>
      </c>
      <c r="M262" s="13">
        <v>3</v>
      </c>
      <c r="N262" s="13" t="s">
        <v>3</v>
      </c>
      <c r="O262" s="13">
        <v>2</v>
      </c>
      <c r="P262" s="13">
        <f>ROUND(Source!DI250,O262)</f>
        <v>14822.69</v>
      </c>
      <c r="Q262" s="13"/>
      <c r="R262" s="13"/>
      <c r="S262" s="13"/>
      <c r="T262" s="13"/>
      <c r="U262" s="13"/>
      <c r="V262" s="13"/>
      <c r="W262" s="13">
        <v>907.75</v>
      </c>
      <c r="X262" s="13">
        <v>1</v>
      </c>
      <c r="Y262" s="13">
        <v>907.75</v>
      </c>
      <c r="Z262" s="13">
        <v>14822.69</v>
      </c>
      <c r="AA262" s="13">
        <v>1</v>
      </c>
      <c r="AB262" s="13">
        <v>14822.69</v>
      </c>
    </row>
    <row r="263" spans="1:28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231</v>
      </c>
      <c r="F263" s="13">
        <f>ROUND(Source!BB250,O263)</f>
        <v>0</v>
      </c>
      <c r="G263" s="13" t="s">
        <v>133</v>
      </c>
      <c r="H263" s="13" t="s">
        <v>134</v>
      </c>
      <c r="I263" s="13"/>
      <c r="J263" s="13"/>
      <c r="K263" s="13">
        <v>231</v>
      </c>
      <c r="L263" s="13">
        <v>12</v>
      </c>
      <c r="M263" s="13">
        <v>3</v>
      </c>
      <c r="N263" s="13" t="s">
        <v>3</v>
      </c>
      <c r="O263" s="13">
        <v>2</v>
      </c>
      <c r="P263" s="13">
        <f>ROUND(Source!ET250,O263)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204</v>
      </c>
      <c r="F264" s="13">
        <f>ROUND(Source!R250,O264)</f>
        <v>104.05</v>
      </c>
      <c r="G264" s="13" t="s">
        <v>135</v>
      </c>
      <c r="H264" s="13" t="s">
        <v>136</v>
      </c>
      <c r="I264" s="13"/>
      <c r="J264" s="13"/>
      <c r="K264" s="13">
        <v>204</v>
      </c>
      <c r="L264" s="13">
        <v>13</v>
      </c>
      <c r="M264" s="13">
        <v>3</v>
      </c>
      <c r="N264" s="13" t="s">
        <v>3</v>
      </c>
      <c r="O264" s="13">
        <v>2</v>
      </c>
      <c r="P264" s="13">
        <f>ROUND(Source!DJ250,O264)</f>
        <v>5863.23</v>
      </c>
      <c r="Q264" s="13"/>
      <c r="R264" s="13"/>
      <c r="S264" s="13"/>
      <c r="T264" s="13"/>
      <c r="U264" s="13"/>
      <c r="V264" s="13"/>
      <c r="W264" s="13">
        <v>104.05</v>
      </c>
      <c r="X264" s="13">
        <v>1</v>
      </c>
      <c r="Y264" s="13">
        <v>104.05</v>
      </c>
      <c r="Z264" s="13">
        <v>5863.23</v>
      </c>
      <c r="AA264" s="13">
        <v>1</v>
      </c>
      <c r="AB264" s="13">
        <v>5863.23</v>
      </c>
    </row>
    <row r="265" spans="1:28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205</v>
      </c>
      <c r="F265" s="13">
        <f>ROUND(Source!S250,O265)</f>
        <v>3595.79</v>
      </c>
      <c r="G265" s="13" t="s">
        <v>137</v>
      </c>
      <c r="H265" s="13" t="s">
        <v>138</v>
      </c>
      <c r="I265" s="13"/>
      <c r="J265" s="13"/>
      <c r="K265" s="13">
        <v>205</v>
      </c>
      <c r="L265" s="13">
        <v>14</v>
      </c>
      <c r="M265" s="13">
        <v>3</v>
      </c>
      <c r="N265" s="13" t="s">
        <v>3</v>
      </c>
      <c r="O265" s="13">
        <v>2</v>
      </c>
      <c r="P265" s="13">
        <f>ROUND(Source!DK250,O265)</f>
        <v>202622.76</v>
      </c>
      <c r="Q265" s="13"/>
      <c r="R265" s="13"/>
      <c r="S265" s="13"/>
      <c r="T265" s="13"/>
      <c r="U265" s="13"/>
      <c r="V265" s="13"/>
      <c r="W265" s="13">
        <v>3595.79</v>
      </c>
      <c r="X265" s="13">
        <v>1</v>
      </c>
      <c r="Y265" s="13">
        <v>3595.79</v>
      </c>
      <c r="Z265" s="13">
        <v>202622.76</v>
      </c>
      <c r="AA265" s="13">
        <v>1</v>
      </c>
      <c r="AB265" s="13">
        <v>202622.76</v>
      </c>
    </row>
    <row r="266" spans="1:28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232</v>
      </c>
      <c r="F266" s="13">
        <f>ROUND(Source!BC250,O266)</f>
        <v>0</v>
      </c>
      <c r="G266" s="13" t="s">
        <v>139</v>
      </c>
      <c r="H266" s="13" t="s">
        <v>140</v>
      </c>
      <c r="I266" s="13"/>
      <c r="J266" s="13"/>
      <c r="K266" s="13">
        <v>232</v>
      </c>
      <c r="L266" s="13">
        <v>15</v>
      </c>
      <c r="M266" s="13">
        <v>3</v>
      </c>
      <c r="N266" s="13" t="s">
        <v>3</v>
      </c>
      <c r="O266" s="13">
        <v>2</v>
      </c>
      <c r="P266" s="13">
        <f>ROUND(Source!EU250,O266)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214</v>
      </c>
      <c r="F267" s="13">
        <f>ROUND(Source!AS250,O267)</f>
        <v>0</v>
      </c>
      <c r="G267" s="13" t="s">
        <v>141</v>
      </c>
      <c r="H267" s="13" t="s">
        <v>142</v>
      </c>
      <c r="I267" s="13"/>
      <c r="J267" s="13"/>
      <c r="K267" s="13">
        <v>214</v>
      </c>
      <c r="L267" s="13">
        <v>16</v>
      </c>
      <c r="M267" s="13">
        <v>3</v>
      </c>
      <c r="N267" s="13" t="s">
        <v>3</v>
      </c>
      <c r="O267" s="13">
        <v>2</v>
      </c>
      <c r="P267" s="13">
        <f>ROUND(Source!EK250,O267)</f>
        <v>0</v>
      </c>
      <c r="Q267" s="13"/>
      <c r="R267" s="13"/>
      <c r="S267" s="13"/>
      <c r="T267" s="13"/>
      <c r="U267" s="13"/>
      <c r="V267" s="13"/>
      <c r="W267" s="13">
        <v>0</v>
      </c>
      <c r="X267" s="13">
        <v>1</v>
      </c>
      <c r="Y267" s="13">
        <v>0</v>
      </c>
      <c r="Z267" s="13">
        <v>0</v>
      </c>
      <c r="AA267" s="13">
        <v>1</v>
      </c>
      <c r="AB267" s="13">
        <v>0</v>
      </c>
    </row>
    <row r="268" spans="1:28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215</v>
      </c>
      <c r="F268" s="13">
        <f>ROUND(Source!AT250,O268)</f>
        <v>19788.490000000002</v>
      </c>
      <c r="G268" s="13" t="s">
        <v>143</v>
      </c>
      <c r="H268" s="13" t="s">
        <v>144</v>
      </c>
      <c r="I268" s="13"/>
      <c r="J268" s="13"/>
      <c r="K268" s="13">
        <v>215</v>
      </c>
      <c r="L268" s="13">
        <v>17</v>
      </c>
      <c r="M268" s="13">
        <v>3</v>
      </c>
      <c r="N268" s="13" t="s">
        <v>3</v>
      </c>
      <c r="O268" s="13">
        <v>2</v>
      </c>
      <c r="P268" s="13">
        <f>ROUND(Source!EL250,O268)</f>
        <v>605635.75</v>
      </c>
      <c r="Q268" s="13"/>
      <c r="R268" s="13"/>
      <c r="S268" s="13"/>
      <c r="T268" s="13"/>
      <c r="U268" s="13"/>
      <c r="V268" s="13"/>
      <c r="W268" s="13">
        <v>19788.490000000002</v>
      </c>
      <c r="X268" s="13">
        <v>1</v>
      </c>
      <c r="Y268" s="13">
        <v>19788.490000000002</v>
      </c>
      <c r="Z268" s="13">
        <v>605635.75</v>
      </c>
      <c r="AA268" s="13">
        <v>1</v>
      </c>
      <c r="AB268" s="13">
        <v>605635.75</v>
      </c>
    </row>
    <row r="269" spans="1:28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217</v>
      </c>
      <c r="F269" s="13">
        <f>ROUND(Source!AU250,O269)</f>
        <v>0</v>
      </c>
      <c r="G269" s="13" t="s">
        <v>145</v>
      </c>
      <c r="H269" s="13" t="s">
        <v>146</v>
      </c>
      <c r="I269" s="13"/>
      <c r="J269" s="13"/>
      <c r="K269" s="13">
        <v>217</v>
      </c>
      <c r="L269" s="13">
        <v>18</v>
      </c>
      <c r="M269" s="13">
        <v>3</v>
      </c>
      <c r="N269" s="13" t="s">
        <v>3</v>
      </c>
      <c r="O269" s="13">
        <v>2</v>
      </c>
      <c r="P269" s="13">
        <f>ROUND(Source!EM250,O269)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230</v>
      </c>
      <c r="F270" s="13">
        <f>ROUND(Source!BA250,O270)</f>
        <v>0</v>
      </c>
      <c r="G270" s="13" t="s">
        <v>147</v>
      </c>
      <c r="H270" s="13" t="s">
        <v>148</v>
      </c>
      <c r="I270" s="13"/>
      <c r="J270" s="13"/>
      <c r="K270" s="13">
        <v>230</v>
      </c>
      <c r="L270" s="13">
        <v>19</v>
      </c>
      <c r="M270" s="13">
        <v>3</v>
      </c>
      <c r="N270" s="13" t="s">
        <v>3</v>
      </c>
      <c r="O270" s="13">
        <v>2</v>
      </c>
      <c r="P270" s="13">
        <f>ROUND(Source!ES250,O270)</f>
        <v>0</v>
      </c>
      <c r="Q270" s="13"/>
      <c r="R270" s="13"/>
      <c r="S270" s="13"/>
      <c r="T270" s="13"/>
      <c r="U270" s="13"/>
      <c r="V270" s="13"/>
      <c r="W270" s="13">
        <v>0</v>
      </c>
      <c r="X270" s="13">
        <v>1</v>
      </c>
      <c r="Y270" s="13">
        <v>0</v>
      </c>
      <c r="Z270" s="13">
        <v>0</v>
      </c>
      <c r="AA270" s="13">
        <v>1</v>
      </c>
      <c r="AB270" s="13">
        <v>0</v>
      </c>
    </row>
    <row r="271" spans="1:28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206</v>
      </c>
      <c r="F271" s="13">
        <f>ROUND(Source!T250,O271)</f>
        <v>0</v>
      </c>
      <c r="G271" s="13" t="s">
        <v>149</v>
      </c>
      <c r="H271" s="13" t="s">
        <v>150</v>
      </c>
      <c r="I271" s="13"/>
      <c r="J271" s="13"/>
      <c r="K271" s="13">
        <v>206</v>
      </c>
      <c r="L271" s="13">
        <v>20</v>
      </c>
      <c r="M271" s="13">
        <v>3</v>
      </c>
      <c r="N271" s="13" t="s">
        <v>3</v>
      </c>
      <c r="O271" s="13">
        <v>2</v>
      </c>
      <c r="P271" s="13">
        <f>ROUND(Source!DL250,O271)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8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207</v>
      </c>
      <c r="F272" s="13">
        <f>Source!U250</f>
        <v>297.78145379999995</v>
      </c>
      <c r="G272" s="13" t="s">
        <v>151</v>
      </c>
      <c r="H272" s="13" t="s">
        <v>152</v>
      </c>
      <c r="I272" s="13"/>
      <c r="J272" s="13"/>
      <c r="K272" s="13">
        <v>207</v>
      </c>
      <c r="L272" s="13">
        <v>21</v>
      </c>
      <c r="M272" s="13">
        <v>3</v>
      </c>
      <c r="N272" s="13" t="s">
        <v>3</v>
      </c>
      <c r="O272" s="13">
        <v>-1</v>
      </c>
      <c r="P272" s="13">
        <f>Source!DM250</f>
        <v>297.78145379999995</v>
      </c>
      <c r="Q272" s="13"/>
      <c r="R272" s="13"/>
      <c r="S272" s="13"/>
      <c r="T272" s="13"/>
      <c r="U272" s="13"/>
      <c r="V272" s="13"/>
      <c r="W272" s="13">
        <v>297.78145380000001</v>
      </c>
      <c r="X272" s="13">
        <v>1</v>
      </c>
      <c r="Y272" s="13">
        <v>297.78145380000001</v>
      </c>
      <c r="Z272" s="13">
        <v>297.78145380000001</v>
      </c>
      <c r="AA272" s="13">
        <v>1</v>
      </c>
      <c r="AB272" s="13">
        <v>297.78145380000001</v>
      </c>
    </row>
    <row r="273" spans="1:255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208</v>
      </c>
      <c r="F273" s="13">
        <f>Source!V250</f>
        <v>0</v>
      </c>
      <c r="G273" s="13" t="s">
        <v>153</v>
      </c>
      <c r="H273" s="13" t="s">
        <v>154</v>
      </c>
      <c r="I273" s="13"/>
      <c r="J273" s="13"/>
      <c r="K273" s="13">
        <v>208</v>
      </c>
      <c r="L273" s="13">
        <v>22</v>
      </c>
      <c r="M273" s="13">
        <v>3</v>
      </c>
      <c r="N273" s="13" t="s">
        <v>3</v>
      </c>
      <c r="O273" s="13">
        <v>-1</v>
      </c>
      <c r="P273" s="13">
        <f>Source!DN250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55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209</v>
      </c>
      <c r="F274" s="13">
        <f>ROUND(Source!W250,O274)</f>
        <v>0</v>
      </c>
      <c r="G274" s="13" t="s">
        <v>155</v>
      </c>
      <c r="H274" s="13" t="s">
        <v>156</v>
      </c>
      <c r="I274" s="13"/>
      <c r="J274" s="13"/>
      <c r="K274" s="13">
        <v>209</v>
      </c>
      <c r="L274" s="13">
        <v>23</v>
      </c>
      <c r="M274" s="13">
        <v>3</v>
      </c>
      <c r="N274" s="13" t="s">
        <v>3</v>
      </c>
      <c r="O274" s="13">
        <v>2</v>
      </c>
      <c r="P274" s="13">
        <f>ROUND(Source!DO250,O274)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55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233</v>
      </c>
      <c r="F275" s="13">
        <f>ROUND(Source!BD250,O275)</f>
        <v>0</v>
      </c>
      <c r="G275" s="13" t="s">
        <v>157</v>
      </c>
      <c r="H275" s="13" t="s">
        <v>158</v>
      </c>
      <c r="I275" s="13"/>
      <c r="J275" s="13"/>
      <c r="K275" s="13">
        <v>233</v>
      </c>
      <c r="L275" s="13">
        <v>24</v>
      </c>
      <c r="M275" s="13">
        <v>3</v>
      </c>
      <c r="N275" s="13" t="s">
        <v>3</v>
      </c>
      <c r="O275" s="13">
        <v>2</v>
      </c>
      <c r="P275" s="13">
        <f>ROUND(Source!EV250,O275)</f>
        <v>0</v>
      </c>
      <c r="Q275" s="13"/>
      <c r="R275" s="13"/>
      <c r="S275" s="13"/>
      <c r="T275" s="13"/>
      <c r="U275" s="13"/>
      <c r="V275" s="13"/>
      <c r="W275" s="13">
        <v>0</v>
      </c>
      <c r="X275" s="13">
        <v>1</v>
      </c>
      <c r="Y275" s="13">
        <v>0</v>
      </c>
      <c r="Z275" s="13">
        <v>0</v>
      </c>
      <c r="AA275" s="13">
        <v>1</v>
      </c>
      <c r="AB275" s="13">
        <v>0</v>
      </c>
    </row>
    <row r="276" spans="1:255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210</v>
      </c>
      <c r="F276" s="13">
        <f>ROUND(Source!X250,O276)</f>
        <v>3331.39</v>
      </c>
      <c r="G276" s="13" t="s">
        <v>159</v>
      </c>
      <c r="H276" s="13" t="s">
        <v>160</v>
      </c>
      <c r="I276" s="13"/>
      <c r="J276" s="13"/>
      <c r="K276" s="13">
        <v>210</v>
      </c>
      <c r="L276" s="13">
        <v>25</v>
      </c>
      <c r="M276" s="13">
        <v>3</v>
      </c>
      <c r="N276" s="13" t="s">
        <v>3</v>
      </c>
      <c r="O276" s="13">
        <v>2</v>
      </c>
      <c r="P276" s="13">
        <f>ROUND(Source!DP250,O276)</f>
        <v>187724.89</v>
      </c>
      <c r="Q276" s="13"/>
      <c r="R276" s="13"/>
      <c r="S276" s="13"/>
      <c r="T276" s="13"/>
      <c r="U276" s="13"/>
      <c r="V276" s="13"/>
      <c r="W276" s="13">
        <v>3331.39</v>
      </c>
      <c r="X276" s="13">
        <v>1</v>
      </c>
      <c r="Y276" s="13">
        <v>3331.39</v>
      </c>
      <c r="Z276" s="13">
        <v>187724.89</v>
      </c>
      <c r="AA276" s="13">
        <v>1</v>
      </c>
      <c r="AB276" s="13">
        <v>187724.89</v>
      </c>
    </row>
    <row r="277" spans="1:255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211</v>
      </c>
      <c r="F277" s="13">
        <f>ROUND(Source!Y250,O277)</f>
        <v>1703.04</v>
      </c>
      <c r="G277" s="13" t="s">
        <v>161</v>
      </c>
      <c r="H277" s="13" t="s">
        <v>162</v>
      </c>
      <c r="I277" s="13"/>
      <c r="J277" s="13"/>
      <c r="K277" s="13">
        <v>211</v>
      </c>
      <c r="L277" s="13">
        <v>26</v>
      </c>
      <c r="M277" s="13">
        <v>3</v>
      </c>
      <c r="N277" s="13" t="s">
        <v>3</v>
      </c>
      <c r="O277" s="13">
        <v>2</v>
      </c>
      <c r="P277" s="13">
        <f>ROUND(Source!DQ250,O277)</f>
        <v>95966.05</v>
      </c>
      <c r="Q277" s="13"/>
      <c r="R277" s="13"/>
      <c r="S277" s="13"/>
      <c r="T277" s="13"/>
      <c r="U277" s="13"/>
      <c r="V277" s="13"/>
      <c r="W277" s="13">
        <v>1703.04</v>
      </c>
      <c r="X277" s="13">
        <v>1</v>
      </c>
      <c r="Y277" s="13">
        <v>1703.04</v>
      </c>
      <c r="Z277" s="13">
        <v>95966.05</v>
      </c>
      <c r="AA277" s="13">
        <v>1</v>
      </c>
      <c r="AB277" s="13">
        <v>95966.05</v>
      </c>
    </row>
    <row r="278" spans="1:255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224</v>
      </c>
      <c r="F278" s="13">
        <f>ROUND(Source!AR250,O278)</f>
        <v>563138.80000000005</v>
      </c>
      <c r="G278" s="13" t="s">
        <v>163</v>
      </c>
      <c r="H278" s="13" t="s">
        <v>164</v>
      </c>
      <c r="I278" s="13"/>
      <c r="J278" s="13"/>
      <c r="K278" s="13">
        <v>224</v>
      </c>
      <c r="L278" s="13">
        <v>27</v>
      </c>
      <c r="M278" s="13">
        <v>3</v>
      </c>
      <c r="N278" s="13" t="s">
        <v>3</v>
      </c>
      <c r="O278" s="13">
        <v>2</v>
      </c>
      <c r="P278" s="13">
        <f>ROUND(Source!EJ250,O278)</f>
        <v>4674991.57</v>
      </c>
      <c r="Q278" s="13"/>
      <c r="R278" s="13"/>
      <c r="S278" s="13"/>
      <c r="T278" s="13"/>
      <c r="U278" s="13"/>
      <c r="V278" s="13"/>
      <c r="W278" s="13">
        <v>563138.80000000005</v>
      </c>
      <c r="X278" s="13">
        <v>1</v>
      </c>
      <c r="Y278" s="13">
        <v>563138.80000000005</v>
      </c>
      <c r="Z278" s="13">
        <v>4674991.57</v>
      </c>
      <c r="AA278" s="13">
        <v>1</v>
      </c>
      <c r="AB278" s="13">
        <v>4674991.57</v>
      </c>
    </row>
    <row r="280" spans="1:255" ht="13" x14ac:dyDescent="0.3">
      <c r="A280" s="10">
        <v>4</v>
      </c>
      <c r="B280" s="10">
        <v>1</v>
      </c>
      <c r="C280" s="10"/>
      <c r="D280" s="10">
        <f>ROW(A357)</f>
        <v>357</v>
      </c>
      <c r="E280" s="10"/>
      <c r="F280" s="10" t="s">
        <v>34</v>
      </c>
      <c r="G280" s="10" t="s">
        <v>384</v>
      </c>
      <c r="H280" s="10" t="s">
        <v>3</v>
      </c>
      <c r="I280" s="10">
        <v>0</v>
      </c>
      <c r="J280" s="10"/>
      <c r="K280" s="10">
        <v>-1</v>
      </c>
      <c r="L280" s="10"/>
      <c r="M280" s="10" t="s">
        <v>3</v>
      </c>
      <c r="N280" s="10"/>
      <c r="O280" s="10"/>
      <c r="P280" s="10"/>
      <c r="Q280" s="10"/>
      <c r="R280" s="10"/>
      <c r="S280" s="10">
        <v>0</v>
      </c>
      <c r="T280" s="10">
        <v>0</v>
      </c>
      <c r="U280" s="10" t="s">
        <v>3</v>
      </c>
      <c r="V280" s="10">
        <v>0</v>
      </c>
      <c r="W280" s="10"/>
      <c r="X280" s="10"/>
      <c r="Y280" s="10"/>
      <c r="Z280" s="10"/>
      <c r="AA280" s="10"/>
      <c r="AB280" s="10" t="s">
        <v>3</v>
      </c>
      <c r="AC280" s="10" t="s">
        <v>3</v>
      </c>
      <c r="AD280" s="10" t="s">
        <v>3</v>
      </c>
      <c r="AE280" s="10" t="s">
        <v>3</v>
      </c>
      <c r="AF280" s="10" t="s">
        <v>3</v>
      </c>
      <c r="AG280" s="10" t="s">
        <v>3</v>
      </c>
      <c r="AH280" s="10"/>
      <c r="AI280" s="10"/>
      <c r="AJ280" s="10"/>
      <c r="AK280" s="10"/>
      <c r="AL280" s="10"/>
      <c r="AM280" s="10"/>
      <c r="AN280" s="10"/>
      <c r="AO280" s="10"/>
      <c r="AP280" s="10" t="s">
        <v>3</v>
      </c>
      <c r="AQ280" s="10" t="s">
        <v>3</v>
      </c>
      <c r="AR280" s="10" t="s">
        <v>3</v>
      </c>
      <c r="AS280" s="10"/>
      <c r="AT280" s="10"/>
      <c r="AU280" s="10"/>
      <c r="AV280" s="10"/>
      <c r="AW280" s="10"/>
      <c r="AX280" s="10"/>
      <c r="AY280" s="10"/>
      <c r="AZ280" s="10" t="s">
        <v>3</v>
      </c>
      <c r="BA280" s="10"/>
      <c r="BB280" s="10" t="s">
        <v>3</v>
      </c>
      <c r="BC280" s="10" t="s">
        <v>3</v>
      </c>
      <c r="BD280" s="10" t="s">
        <v>3</v>
      </c>
      <c r="BE280" s="10" t="s">
        <v>3</v>
      </c>
      <c r="BF280" s="10" t="s">
        <v>3</v>
      </c>
      <c r="BG280" s="10" t="s">
        <v>3</v>
      </c>
      <c r="BH280" s="10" t="s">
        <v>3</v>
      </c>
      <c r="BI280" s="10" t="s">
        <v>3</v>
      </c>
      <c r="BJ280" s="10" t="s">
        <v>3</v>
      </c>
      <c r="BK280" s="10" t="s">
        <v>3</v>
      </c>
      <c r="BL280" s="10" t="s">
        <v>3</v>
      </c>
      <c r="BM280" s="10" t="s">
        <v>3</v>
      </c>
      <c r="BN280" s="10" t="s">
        <v>3</v>
      </c>
      <c r="BO280" s="10" t="s">
        <v>3</v>
      </c>
      <c r="BP280" s="10" t="s">
        <v>3</v>
      </c>
      <c r="BQ280" s="10"/>
      <c r="BR280" s="10"/>
      <c r="BS280" s="10"/>
      <c r="BT280" s="10"/>
      <c r="BU280" s="10"/>
      <c r="BV280" s="10"/>
      <c r="BW280" s="10"/>
      <c r="BX280" s="10">
        <v>0</v>
      </c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>
        <v>0</v>
      </c>
    </row>
    <row r="282" spans="1:255" ht="13" x14ac:dyDescent="0.3">
      <c r="A282" s="11">
        <v>52</v>
      </c>
      <c r="B282" s="11">
        <f t="shared" ref="B282:G282" si="298">B357</f>
        <v>1</v>
      </c>
      <c r="C282" s="11">
        <f t="shared" si="298"/>
        <v>4</v>
      </c>
      <c r="D282" s="11">
        <f t="shared" si="298"/>
        <v>280</v>
      </c>
      <c r="E282" s="11">
        <f t="shared" si="298"/>
        <v>0</v>
      </c>
      <c r="F282" s="11" t="str">
        <f t="shared" si="298"/>
        <v>2</v>
      </c>
      <c r="G282" s="11" t="str">
        <f t="shared" si="298"/>
        <v>Оборудование устанавливаемое по месту</v>
      </c>
      <c r="H282" s="11"/>
      <c r="I282" s="11"/>
      <c r="J282" s="11"/>
      <c r="K282" s="11"/>
      <c r="L282" s="11"/>
      <c r="M282" s="11"/>
      <c r="N282" s="11"/>
      <c r="O282" s="11">
        <f t="shared" ref="O282:AT282" si="299">O357</f>
        <v>154301.66</v>
      </c>
      <c r="P282" s="11">
        <f t="shared" si="299"/>
        <v>152103.64000000001</v>
      </c>
      <c r="Q282" s="11">
        <f t="shared" si="299"/>
        <v>26.38</v>
      </c>
      <c r="R282" s="11">
        <f t="shared" si="299"/>
        <v>0.82</v>
      </c>
      <c r="S282" s="11">
        <f t="shared" si="299"/>
        <v>2171.64</v>
      </c>
      <c r="T282" s="11">
        <f t="shared" si="299"/>
        <v>0</v>
      </c>
      <c r="U282" s="11">
        <f t="shared" si="299"/>
        <v>185.49612719999996</v>
      </c>
      <c r="V282" s="11">
        <f t="shared" si="299"/>
        <v>0</v>
      </c>
      <c r="W282" s="11">
        <f t="shared" si="299"/>
        <v>0</v>
      </c>
      <c r="X282" s="11">
        <f t="shared" si="299"/>
        <v>2065.35</v>
      </c>
      <c r="Y282" s="11">
        <f t="shared" si="299"/>
        <v>1078</v>
      </c>
      <c r="Z282" s="11">
        <f t="shared" si="299"/>
        <v>0</v>
      </c>
      <c r="AA282" s="11">
        <f t="shared" si="299"/>
        <v>0</v>
      </c>
      <c r="AB282" s="11">
        <f t="shared" si="299"/>
        <v>154301.66</v>
      </c>
      <c r="AC282" s="11">
        <f t="shared" si="299"/>
        <v>152103.64000000001</v>
      </c>
      <c r="AD282" s="11">
        <f t="shared" si="299"/>
        <v>26.38</v>
      </c>
      <c r="AE282" s="11">
        <f t="shared" si="299"/>
        <v>0.82</v>
      </c>
      <c r="AF282" s="11">
        <f t="shared" si="299"/>
        <v>2171.64</v>
      </c>
      <c r="AG282" s="11">
        <f t="shared" si="299"/>
        <v>0</v>
      </c>
      <c r="AH282" s="11">
        <f t="shared" si="299"/>
        <v>185.49612719999996</v>
      </c>
      <c r="AI282" s="11">
        <f t="shared" si="299"/>
        <v>0</v>
      </c>
      <c r="AJ282" s="11">
        <f t="shared" si="299"/>
        <v>0</v>
      </c>
      <c r="AK282" s="11">
        <f t="shared" si="299"/>
        <v>2065.35</v>
      </c>
      <c r="AL282" s="11">
        <f t="shared" si="299"/>
        <v>1078</v>
      </c>
      <c r="AM282" s="11">
        <f t="shared" si="299"/>
        <v>0</v>
      </c>
      <c r="AN282" s="11">
        <f t="shared" si="299"/>
        <v>0</v>
      </c>
      <c r="AO282" s="11">
        <f t="shared" si="299"/>
        <v>0</v>
      </c>
      <c r="AP282" s="11">
        <f t="shared" si="299"/>
        <v>71021</v>
      </c>
      <c r="AQ282" s="11">
        <f t="shared" si="299"/>
        <v>0</v>
      </c>
      <c r="AR282" s="11">
        <f t="shared" si="299"/>
        <v>157445.01</v>
      </c>
      <c r="AS282" s="11">
        <f t="shared" si="299"/>
        <v>0</v>
      </c>
      <c r="AT282" s="11">
        <f t="shared" si="299"/>
        <v>86424.01</v>
      </c>
      <c r="AU282" s="11">
        <f t="shared" ref="AU282:BZ282" si="300">AU357</f>
        <v>0</v>
      </c>
      <c r="AV282" s="11">
        <f t="shared" si="300"/>
        <v>152103.64000000001</v>
      </c>
      <c r="AW282" s="11">
        <f t="shared" si="300"/>
        <v>81082.64</v>
      </c>
      <c r="AX282" s="11">
        <f t="shared" si="300"/>
        <v>0</v>
      </c>
      <c r="AY282" s="11">
        <f t="shared" si="300"/>
        <v>81082.64</v>
      </c>
      <c r="AZ282" s="11">
        <f t="shared" si="300"/>
        <v>71021</v>
      </c>
      <c r="BA282" s="11">
        <f t="shared" si="300"/>
        <v>0</v>
      </c>
      <c r="BB282" s="11">
        <f t="shared" si="300"/>
        <v>0</v>
      </c>
      <c r="BC282" s="11">
        <f t="shared" si="300"/>
        <v>0</v>
      </c>
      <c r="BD282" s="11">
        <f t="shared" si="300"/>
        <v>0</v>
      </c>
      <c r="BE282" s="11">
        <f t="shared" si="300"/>
        <v>0</v>
      </c>
      <c r="BF282" s="11">
        <f t="shared" si="300"/>
        <v>0</v>
      </c>
      <c r="BG282" s="11">
        <f t="shared" si="300"/>
        <v>0</v>
      </c>
      <c r="BH282" s="11">
        <f t="shared" si="300"/>
        <v>0</v>
      </c>
      <c r="BI282" s="11">
        <f t="shared" si="300"/>
        <v>0</v>
      </c>
      <c r="BJ282" s="11">
        <f t="shared" si="300"/>
        <v>0</v>
      </c>
      <c r="BK282" s="11">
        <f t="shared" si="300"/>
        <v>0</v>
      </c>
      <c r="BL282" s="11">
        <f t="shared" si="300"/>
        <v>0</v>
      </c>
      <c r="BM282" s="11">
        <f t="shared" si="300"/>
        <v>0</v>
      </c>
      <c r="BN282" s="11">
        <f t="shared" si="300"/>
        <v>0</v>
      </c>
      <c r="BO282" s="11">
        <f t="shared" si="300"/>
        <v>0</v>
      </c>
      <c r="BP282" s="11">
        <f t="shared" si="300"/>
        <v>0</v>
      </c>
      <c r="BQ282" s="11">
        <f t="shared" si="300"/>
        <v>0</v>
      </c>
      <c r="BR282" s="11">
        <f t="shared" si="300"/>
        <v>0</v>
      </c>
      <c r="BS282" s="11">
        <f t="shared" si="300"/>
        <v>0</v>
      </c>
      <c r="BT282" s="11">
        <f t="shared" si="300"/>
        <v>0</v>
      </c>
      <c r="BU282" s="11">
        <f t="shared" si="300"/>
        <v>0</v>
      </c>
      <c r="BV282" s="11">
        <f t="shared" si="300"/>
        <v>0</v>
      </c>
      <c r="BW282" s="11">
        <f t="shared" si="300"/>
        <v>0</v>
      </c>
      <c r="BX282" s="11">
        <f t="shared" si="300"/>
        <v>0</v>
      </c>
      <c r="BY282" s="11">
        <f t="shared" si="300"/>
        <v>71021</v>
      </c>
      <c r="BZ282" s="11">
        <f t="shared" si="300"/>
        <v>0</v>
      </c>
      <c r="CA282" s="11">
        <f t="shared" ref="CA282:DF282" si="301">CA357</f>
        <v>157445.01</v>
      </c>
      <c r="CB282" s="11">
        <f t="shared" si="301"/>
        <v>0</v>
      </c>
      <c r="CC282" s="11">
        <f t="shared" si="301"/>
        <v>86424.01</v>
      </c>
      <c r="CD282" s="11">
        <f t="shared" si="301"/>
        <v>0</v>
      </c>
      <c r="CE282" s="11">
        <f t="shared" si="301"/>
        <v>152103.64000000001</v>
      </c>
      <c r="CF282" s="11">
        <f t="shared" si="301"/>
        <v>81082.640000000014</v>
      </c>
      <c r="CG282" s="11">
        <f t="shared" si="301"/>
        <v>0</v>
      </c>
      <c r="CH282" s="11">
        <f t="shared" si="301"/>
        <v>81082.640000000014</v>
      </c>
      <c r="CI282" s="11">
        <f t="shared" si="301"/>
        <v>71021</v>
      </c>
      <c r="CJ282" s="11">
        <f t="shared" si="301"/>
        <v>0</v>
      </c>
      <c r="CK282" s="11">
        <f t="shared" si="301"/>
        <v>0</v>
      </c>
      <c r="CL282" s="11">
        <f t="shared" si="301"/>
        <v>0</v>
      </c>
      <c r="CM282" s="11">
        <f t="shared" si="301"/>
        <v>0</v>
      </c>
      <c r="CN282" s="11">
        <f t="shared" si="301"/>
        <v>0</v>
      </c>
      <c r="CO282" s="11">
        <f t="shared" si="301"/>
        <v>0</v>
      </c>
      <c r="CP282" s="11">
        <f t="shared" si="301"/>
        <v>0</v>
      </c>
      <c r="CQ282" s="11">
        <f t="shared" si="301"/>
        <v>0</v>
      </c>
      <c r="CR282" s="11">
        <f t="shared" si="301"/>
        <v>0</v>
      </c>
      <c r="CS282" s="11">
        <f t="shared" si="301"/>
        <v>0</v>
      </c>
      <c r="CT282" s="11">
        <f t="shared" si="301"/>
        <v>0</v>
      </c>
      <c r="CU282" s="11">
        <f t="shared" si="301"/>
        <v>0</v>
      </c>
      <c r="CV282" s="11">
        <f t="shared" si="301"/>
        <v>0</v>
      </c>
      <c r="CW282" s="11">
        <f t="shared" si="301"/>
        <v>0</v>
      </c>
      <c r="CX282" s="11">
        <f t="shared" si="301"/>
        <v>0</v>
      </c>
      <c r="CY282" s="11">
        <f t="shared" si="301"/>
        <v>0</v>
      </c>
      <c r="CZ282" s="11">
        <f t="shared" si="301"/>
        <v>0</v>
      </c>
      <c r="DA282" s="11">
        <f t="shared" si="301"/>
        <v>0</v>
      </c>
      <c r="DB282" s="11">
        <f t="shared" si="301"/>
        <v>0</v>
      </c>
      <c r="DC282" s="11">
        <f t="shared" si="301"/>
        <v>0</v>
      </c>
      <c r="DD282" s="11">
        <f t="shared" si="301"/>
        <v>0</v>
      </c>
      <c r="DE282" s="11">
        <f t="shared" si="301"/>
        <v>0</v>
      </c>
      <c r="DF282" s="11">
        <f t="shared" si="301"/>
        <v>0</v>
      </c>
      <c r="DG282" s="12">
        <f t="shared" ref="DG282:EL282" si="302">DG357</f>
        <v>1366597.3</v>
      </c>
      <c r="DH282" s="12">
        <f t="shared" si="302"/>
        <v>1243932.76</v>
      </c>
      <c r="DI282" s="12">
        <f t="shared" si="302"/>
        <v>292.62</v>
      </c>
      <c r="DJ282" s="12">
        <f t="shared" si="302"/>
        <v>46.2</v>
      </c>
      <c r="DK282" s="12">
        <f t="shared" si="302"/>
        <v>122371.92</v>
      </c>
      <c r="DL282" s="12">
        <f t="shared" si="302"/>
        <v>0</v>
      </c>
      <c r="DM282" s="12">
        <f t="shared" si="302"/>
        <v>185.49612719999996</v>
      </c>
      <c r="DN282" s="12">
        <f t="shared" si="302"/>
        <v>0</v>
      </c>
      <c r="DO282" s="12">
        <f t="shared" si="302"/>
        <v>0</v>
      </c>
      <c r="DP282" s="12">
        <f t="shared" si="302"/>
        <v>116382.71</v>
      </c>
      <c r="DQ282" s="12">
        <f t="shared" si="302"/>
        <v>60745.48</v>
      </c>
      <c r="DR282" s="12">
        <f t="shared" si="302"/>
        <v>0</v>
      </c>
      <c r="DS282" s="12">
        <f t="shared" si="302"/>
        <v>0</v>
      </c>
      <c r="DT282" s="12">
        <f t="shared" si="302"/>
        <v>1366597.3</v>
      </c>
      <c r="DU282" s="12">
        <f t="shared" si="302"/>
        <v>1243932.76</v>
      </c>
      <c r="DV282" s="12">
        <f t="shared" si="302"/>
        <v>292.62</v>
      </c>
      <c r="DW282" s="12">
        <f t="shared" si="302"/>
        <v>46.2</v>
      </c>
      <c r="DX282" s="12">
        <f t="shared" si="302"/>
        <v>122371.92</v>
      </c>
      <c r="DY282" s="12">
        <f t="shared" si="302"/>
        <v>0</v>
      </c>
      <c r="DZ282" s="12">
        <f t="shared" si="302"/>
        <v>185.49612719999996</v>
      </c>
      <c r="EA282" s="12">
        <f t="shared" si="302"/>
        <v>0</v>
      </c>
      <c r="EB282" s="12">
        <f t="shared" si="302"/>
        <v>0</v>
      </c>
      <c r="EC282" s="12">
        <f t="shared" si="302"/>
        <v>116382.71</v>
      </c>
      <c r="ED282" s="12">
        <f t="shared" si="302"/>
        <v>60745.48</v>
      </c>
      <c r="EE282" s="12">
        <f t="shared" si="302"/>
        <v>0</v>
      </c>
      <c r="EF282" s="12">
        <f t="shared" si="302"/>
        <v>0</v>
      </c>
      <c r="EG282" s="12">
        <f t="shared" si="302"/>
        <v>0</v>
      </c>
      <c r="EH282" s="12">
        <f t="shared" si="302"/>
        <v>537628.97</v>
      </c>
      <c r="EI282" s="12">
        <f t="shared" si="302"/>
        <v>0</v>
      </c>
      <c r="EJ282" s="12">
        <f t="shared" si="302"/>
        <v>1543725.49</v>
      </c>
      <c r="EK282" s="12">
        <f t="shared" si="302"/>
        <v>0</v>
      </c>
      <c r="EL282" s="12">
        <f t="shared" si="302"/>
        <v>1006096.52</v>
      </c>
      <c r="EM282" s="12">
        <f t="shared" ref="EM282:FR282" si="303">EM357</f>
        <v>0</v>
      </c>
      <c r="EN282" s="12">
        <f t="shared" si="303"/>
        <v>1243932.76</v>
      </c>
      <c r="EO282" s="12">
        <f t="shared" si="303"/>
        <v>706303.79</v>
      </c>
      <c r="EP282" s="12">
        <f t="shared" si="303"/>
        <v>0</v>
      </c>
      <c r="EQ282" s="12">
        <f t="shared" si="303"/>
        <v>706303.79</v>
      </c>
      <c r="ER282" s="12">
        <f t="shared" si="303"/>
        <v>537628.97</v>
      </c>
      <c r="ES282" s="12">
        <f t="shared" si="303"/>
        <v>0</v>
      </c>
      <c r="ET282" s="12">
        <f t="shared" si="303"/>
        <v>0</v>
      </c>
      <c r="EU282" s="12">
        <f t="shared" si="303"/>
        <v>0</v>
      </c>
      <c r="EV282" s="12">
        <f t="shared" si="303"/>
        <v>0</v>
      </c>
      <c r="EW282" s="12">
        <f t="shared" si="303"/>
        <v>0</v>
      </c>
      <c r="EX282" s="12">
        <f t="shared" si="303"/>
        <v>0</v>
      </c>
      <c r="EY282" s="12">
        <f t="shared" si="303"/>
        <v>0</v>
      </c>
      <c r="EZ282" s="12">
        <f t="shared" si="303"/>
        <v>0</v>
      </c>
      <c r="FA282" s="12">
        <f t="shared" si="303"/>
        <v>0</v>
      </c>
      <c r="FB282" s="12">
        <f t="shared" si="303"/>
        <v>0</v>
      </c>
      <c r="FC282" s="12">
        <f t="shared" si="303"/>
        <v>0</v>
      </c>
      <c r="FD282" s="12">
        <f t="shared" si="303"/>
        <v>0</v>
      </c>
      <c r="FE282" s="12">
        <f t="shared" si="303"/>
        <v>0</v>
      </c>
      <c r="FF282" s="12">
        <f t="shared" si="303"/>
        <v>0</v>
      </c>
      <c r="FG282" s="12">
        <f t="shared" si="303"/>
        <v>0</v>
      </c>
      <c r="FH282" s="12">
        <f t="shared" si="303"/>
        <v>0</v>
      </c>
      <c r="FI282" s="12">
        <f t="shared" si="303"/>
        <v>0</v>
      </c>
      <c r="FJ282" s="12">
        <f t="shared" si="303"/>
        <v>0</v>
      </c>
      <c r="FK282" s="12">
        <f t="shared" si="303"/>
        <v>0</v>
      </c>
      <c r="FL282" s="12">
        <f t="shared" si="303"/>
        <v>0</v>
      </c>
      <c r="FM282" s="12">
        <f t="shared" si="303"/>
        <v>0</v>
      </c>
      <c r="FN282" s="12">
        <f t="shared" si="303"/>
        <v>0</v>
      </c>
      <c r="FO282" s="12">
        <f t="shared" si="303"/>
        <v>0</v>
      </c>
      <c r="FP282" s="12">
        <f t="shared" si="303"/>
        <v>0</v>
      </c>
      <c r="FQ282" s="12">
        <f t="shared" si="303"/>
        <v>537628.97</v>
      </c>
      <c r="FR282" s="12">
        <f t="shared" si="303"/>
        <v>0</v>
      </c>
      <c r="FS282" s="12">
        <f t="shared" ref="FS282:GX282" si="304">FS357</f>
        <v>1543725.49</v>
      </c>
      <c r="FT282" s="12">
        <f t="shared" si="304"/>
        <v>0</v>
      </c>
      <c r="FU282" s="12">
        <f t="shared" si="304"/>
        <v>1006096.52</v>
      </c>
      <c r="FV282" s="12">
        <f t="shared" si="304"/>
        <v>0</v>
      </c>
      <c r="FW282" s="12">
        <f t="shared" si="304"/>
        <v>1243932.76</v>
      </c>
      <c r="FX282" s="12">
        <f t="shared" si="304"/>
        <v>706303.79</v>
      </c>
      <c r="FY282" s="12">
        <f t="shared" si="304"/>
        <v>0</v>
      </c>
      <c r="FZ282" s="12">
        <f t="shared" si="304"/>
        <v>706303.79</v>
      </c>
      <c r="GA282" s="12">
        <f t="shared" si="304"/>
        <v>537628.97</v>
      </c>
      <c r="GB282" s="12">
        <f t="shared" si="304"/>
        <v>0</v>
      </c>
      <c r="GC282" s="12">
        <f t="shared" si="304"/>
        <v>0</v>
      </c>
      <c r="GD282" s="12">
        <f t="shared" si="304"/>
        <v>0</v>
      </c>
      <c r="GE282" s="12">
        <f t="shared" si="304"/>
        <v>0</v>
      </c>
      <c r="GF282" s="12">
        <f t="shared" si="304"/>
        <v>0</v>
      </c>
      <c r="GG282" s="12">
        <f t="shared" si="304"/>
        <v>0</v>
      </c>
      <c r="GH282" s="12">
        <f t="shared" si="304"/>
        <v>0</v>
      </c>
      <c r="GI282" s="12">
        <f t="shared" si="304"/>
        <v>0</v>
      </c>
      <c r="GJ282" s="12">
        <f t="shared" si="304"/>
        <v>0</v>
      </c>
      <c r="GK282" s="12">
        <f t="shared" si="304"/>
        <v>0</v>
      </c>
      <c r="GL282" s="12">
        <f t="shared" si="304"/>
        <v>0</v>
      </c>
      <c r="GM282" s="12">
        <f t="shared" si="304"/>
        <v>0</v>
      </c>
      <c r="GN282" s="12">
        <f t="shared" si="304"/>
        <v>0</v>
      </c>
      <c r="GO282" s="12">
        <f t="shared" si="304"/>
        <v>0</v>
      </c>
      <c r="GP282" s="12">
        <f t="shared" si="304"/>
        <v>0</v>
      </c>
      <c r="GQ282" s="12">
        <f t="shared" si="304"/>
        <v>0</v>
      </c>
      <c r="GR282" s="12">
        <f t="shared" si="304"/>
        <v>0</v>
      </c>
      <c r="GS282" s="12">
        <f t="shared" si="304"/>
        <v>0</v>
      </c>
      <c r="GT282" s="12">
        <f t="shared" si="304"/>
        <v>0</v>
      </c>
      <c r="GU282" s="12">
        <f t="shared" si="304"/>
        <v>0</v>
      </c>
      <c r="GV282" s="12">
        <f t="shared" si="304"/>
        <v>0</v>
      </c>
      <c r="GW282" s="12">
        <f t="shared" si="304"/>
        <v>0</v>
      </c>
      <c r="GX282" s="12">
        <f t="shared" si="304"/>
        <v>0</v>
      </c>
    </row>
    <row r="284" spans="1:255" x14ac:dyDescent="0.25">
      <c r="A284" s="2">
        <v>17</v>
      </c>
      <c r="B284" s="2">
        <v>1</v>
      </c>
      <c r="C284" s="2">
        <f>ROW(SmtRes!A523)</f>
        <v>523</v>
      </c>
      <c r="D284" s="2">
        <f>ROW(EtalonRes!A622)</f>
        <v>622</v>
      </c>
      <c r="E284" s="2" t="s">
        <v>385</v>
      </c>
      <c r="F284" s="2" t="s">
        <v>326</v>
      </c>
      <c r="G284" s="2" t="s">
        <v>327</v>
      </c>
      <c r="H284" s="2" t="s">
        <v>64</v>
      </c>
      <c r="I284" s="2">
        <f>ROUND(204/100,9)</f>
        <v>2.04</v>
      </c>
      <c r="J284" s="2">
        <v>0</v>
      </c>
      <c r="K284" s="2">
        <f>ROUND(204/100,9)</f>
        <v>2.04</v>
      </c>
      <c r="L284" s="2"/>
      <c r="M284" s="2"/>
      <c r="N284" s="2"/>
      <c r="O284" s="2">
        <f t="shared" ref="O284:O315" si="305">ROUND(CP284,2)</f>
        <v>186.58</v>
      </c>
      <c r="P284" s="2">
        <f t="shared" ref="P284:P315" si="306">ROUND((ROUND((AC284*AW284*I284),2)*BC284),2)</f>
        <v>3.73</v>
      </c>
      <c r="Q284" s="2">
        <f>(ROUND((ROUND((((ET284*1.2))*AV284*I284),2)*BB284),2)+ROUND((ROUND(((AE284-((EU284*1.2)))*AV284*I284),2)*BS284),2))</f>
        <v>0</v>
      </c>
      <c r="R284" s="2">
        <f>(ROUND((ROUND((((EU284*1.2))*AV284*I284),2)*BS284),2)+ROUND((ROUND(((AE284-((EU284*1.2)))*AV284*I284),2)*BS284),2))</f>
        <v>0</v>
      </c>
      <c r="S284" s="2">
        <f t="shared" ref="S284:S315" si="307">ROUND((ROUND((AF284*AV284*I284),2)*BA284),2)</f>
        <v>182.85</v>
      </c>
      <c r="T284" s="2">
        <f t="shared" ref="T284:T315" si="308">ROUND(CU284*I284,2)</f>
        <v>0</v>
      </c>
      <c r="U284" s="2">
        <f t="shared" ref="U284:U315" si="309">CV284*I284</f>
        <v>15.378335999999997</v>
      </c>
      <c r="V284" s="2">
        <f t="shared" ref="V284:V315" si="310">CW284*I284</f>
        <v>0</v>
      </c>
      <c r="W284" s="2">
        <f t="shared" ref="W284:W315" si="311">ROUND(CX284*I284,2)</f>
        <v>0</v>
      </c>
      <c r="X284" s="2">
        <f>(ROUND((((S284+ROUND((ROUND((((EU284*1.2))*AV284*I284),2)*BS284),2))*AT284)/100),2)+ROUND(((ROUND((ROUND(((AE284-((EU284*1.2)))*AV284*I284),2)*BS284),2)*AT284)/100),2))</f>
        <v>164.57</v>
      </c>
      <c r="Y284" s="2">
        <f>(ROUND((((S284+ROUND((ROUND((((EU284*1.2))*AV284*I284),2)*BS284),2))*AU284)/100),2)+ROUND(((ROUND((ROUND(((AE284-((EU284*1.2)))*AV284*I284),2)*BS284),2)*AU284)/100),2))</f>
        <v>84.11</v>
      </c>
      <c r="Z284" s="2"/>
      <c r="AA284" s="2">
        <v>55929113</v>
      </c>
      <c r="AB284" s="2">
        <f t="shared" ref="AB284:AB315" si="312">ROUND((AC284+AD284+AF284),6)</f>
        <v>87.438000000000002</v>
      </c>
      <c r="AC284" s="2">
        <f>ROUND(((ES284*1)),6)</f>
        <v>1.83</v>
      </c>
      <c r="AD284" s="2">
        <f>ROUND(((((ET284*1.2))-((EU284*1.2)))+AE284),6)</f>
        <v>0</v>
      </c>
      <c r="AE284" s="2">
        <f>ROUND(((EU284*1.2)),6)</f>
        <v>0</v>
      </c>
      <c r="AF284" s="2">
        <f>ROUND(((EV284*1.2)),6)</f>
        <v>85.608000000000004</v>
      </c>
      <c r="AG284" s="2">
        <f t="shared" ref="AG284:AG315" si="313">ROUND((AP284),6)</f>
        <v>0</v>
      </c>
      <c r="AH284" s="2">
        <f>((EW284*1.2))</f>
        <v>7.1999999999999993</v>
      </c>
      <c r="AI284" s="2">
        <f>((EX284*1.2))</f>
        <v>0</v>
      </c>
      <c r="AJ284" s="2">
        <f t="shared" ref="AJ284:AJ315" si="314">(AS284)</f>
        <v>0</v>
      </c>
      <c r="AK284" s="2">
        <v>73.17</v>
      </c>
      <c r="AL284" s="2">
        <v>1.83</v>
      </c>
      <c r="AM284" s="2">
        <v>0</v>
      </c>
      <c r="AN284" s="2">
        <v>0</v>
      </c>
      <c r="AO284" s="2">
        <v>71.34</v>
      </c>
      <c r="AP284" s="2">
        <v>0</v>
      </c>
      <c r="AQ284" s="2">
        <v>6</v>
      </c>
      <c r="AR284" s="2">
        <v>0</v>
      </c>
      <c r="AS284" s="2">
        <v>0</v>
      </c>
      <c r="AT284" s="2">
        <v>90</v>
      </c>
      <c r="AU284" s="2">
        <v>46</v>
      </c>
      <c r="AV284" s="2">
        <v>1.0469999999999999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0</v>
      </c>
      <c r="BI284" s="2">
        <v>2</v>
      </c>
      <c r="BJ284" s="2" t="s">
        <v>328</v>
      </c>
      <c r="BK284" s="2"/>
      <c r="BL284" s="2"/>
      <c r="BM284" s="2">
        <v>68</v>
      </c>
      <c r="BN284" s="2">
        <v>0</v>
      </c>
      <c r="BO284" s="2" t="s">
        <v>326</v>
      </c>
      <c r="BP284" s="2">
        <v>1</v>
      </c>
      <c r="BQ284" s="2">
        <v>40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90</v>
      </c>
      <c r="CA284" s="2">
        <v>46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1332</v>
      </c>
      <c r="CO284" s="2">
        <v>0</v>
      </c>
      <c r="CP284" s="2">
        <f t="shared" ref="CP284:CP315" si="315">(P284+Q284+S284)</f>
        <v>186.57999999999998</v>
      </c>
      <c r="CQ284" s="2">
        <f t="shared" ref="CQ284:CQ315" si="316">ROUND((ROUND((AC284*AW284*1),2)*BC284),2)</f>
        <v>1.83</v>
      </c>
      <c r="CR284" s="2">
        <f>(ROUND((ROUND((((ET284*1.2))*AV284*1),2)*BB284),2)+ROUND((ROUND(((AE284-((EU284*1.2)))*AV284*1),2)*BS284),2))</f>
        <v>0</v>
      </c>
      <c r="CS284" s="2">
        <f>(ROUND((ROUND((((EU284*1.2))*AV284*1),2)*BS284),2)+ROUND((ROUND(((AE284-((EU284*1.2)))*AV284*1),2)*BS284),2))</f>
        <v>0</v>
      </c>
      <c r="CT284" s="2">
        <f t="shared" ref="CT284:CT315" si="317">ROUND((ROUND((AF284*AV284*1),2)*BA284),2)</f>
        <v>89.63</v>
      </c>
      <c r="CU284" s="2">
        <f t="shared" ref="CU284:CU315" si="318">AG284</f>
        <v>0</v>
      </c>
      <c r="CV284" s="2">
        <f t="shared" ref="CV284:CV315" si="319">(AH284*AV284)</f>
        <v>7.5383999999999984</v>
      </c>
      <c r="CW284" s="2">
        <f t="shared" ref="CW284:CW315" si="320">AI284</f>
        <v>0</v>
      </c>
      <c r="CX284" s="2">
        <f t="shared" ref="CX284:CX315" si="321">AJ284</f>
        <v>0</v>
      </c>
      <c r="CY284" s="2">
        <f>(ROUND((((S284+ROUND((ROUND((((EU284*1.2))*AV284*1),2)*BS284),2))*AT284)/100),2)+ROUND(((ROUND((ROUND(((AE284-((EU284*1.2)))*AV284*1),2)*BS284),2)*AT284)/100),2))</f>
        <v>164.57</v>
      </c>
      <c r="CZ284" s="2">
        <f>(ROUND((((S284+ROUND((ROUND((((EU284*1.2))*AV284*1),2)*BS284),2))*AU284)/100),2)+ROUND(((ROUND((ROUND(((AE284-((EU284*1.2)))*AV284*1),2)*BS284),2)*AU284)/100),2))</f>
        <v>84.11</v>
      </c>
      <c r="DA284" s="2"/>
      <c r="DB284" s="2">
        <v>129</v>
      </c>
      <c r="DC284" s="2" t="s">
        <v>3</v>
      </c>
      <c r="DD284" s="2" t="s">
        <v>66</v>
      </c>
      <c r="DE284" s="2" t="s">
        <v>67</v>
      </c>
      <c r="DF284" s="2" t="s">
        <v>67</v>
      </c>
      <c r="DG284" s="2" t="s">
        <v>67</v>
      </c>
      <c r="DH284" s="2" t="s">
        <v>3</v>
      </c>
      <c r="DI284" s="2" t="s">
        <v>67</v>
      </c>
      <c r="DJ284" s="2" t="s">
        <v>67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1010</v>
      </c>
      <c r="DV284" s="2" t="s">
        <v>64</v>
      </c>
      <c r="DW284" s="2" t="s">
        <v>64</v>
      </c>
      <c r="DX284" s="2">
        <v>100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55393700</v>
      </c>
      <c r="EF284" s="2">
        <v>40</v>
      </c>
      <c r="EG284" s="2" t="s">
        <v>30</v>
      </c>
      <c r="EH284" s="2">
        <v>0</v>
      </c>
      <c r="EI284" s="2" t="s">
        <v>3</v>
      </c>
      <c r="EJ284" s="2">
        <v>2</v>
      </c>
      <c r="EK284" s="2">
        <v>68</v>
      </c>
      <c r="EL284" s="2" t="s">
        <v>31</v>
      </c>
      <c r="EM284" s="2" t="s">
        <v>32</v>
      </c>
      <c r="EN284" s="2"/>
      <c r="EO284" s="2" t="s">
        <v>71</v>
      </c>
      <c r="EP284" s="2"/>
      <c r="EQ284" s="2">
        <v>0</v>
      </c>
      <c r="ER284" s="2">
        <v>73.17</v>
      </c>
      <c r="ES284" s="2">
        <v>1.83</v>
      </c>
      <c r="ET284" s="2">
        <v>0</v>
      </c>
      <c r="EU284" s="2">
        <v>0</v>
      </c>
      <c r="EV284" s="2">
        <v>71.34</v>
      </c>
      <c r="EW284" s="2">
        <v>6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90</v>
      </c>
      <c r="FY284" s="2">
        <v>46</v>
      </c>
      <c r="FZ284" s="2"/>
      <c r="GA284" s="2" t="s">
        <v>3</v>
      </c>
      <c r="GB284" s="2"/>
      <c r="GC284" s="2"/>
      <c r="GD284" s="2">
        <v>1</v>
      </c>
      <c r="GE284" s="2"/>
      <c r="GF284" s="2">
        <v>-1564333983</v>
      </c>
      <c r="GG284" s="2">
        <v>2</v>
      </c>
      <c r="GH284" s="2">
        <v>1</v>
      </c>
      <c r="GI284" s="2">
        <v>2</v>
      </c>
      <c r="GJ284" s="2">
        <v>0</v>
      </c>
      <c r="GK284" s="2">
        <v>0</v>
      </c>
      <c r="GL284" s="2">
        <f t="shared" ref="GL284:GL315" si="322">ROUND(IF(AND(BH284=3,BI284=3,FS284&lt;&gt;0),P284,0),2)</f>
        <v>0</v>
      </c>
      <c r="GM284" s="2">
        <f t="shared" ref="GM284:GM315" si="323">ROUND(O284+X284+Y284,2)+GX284</f>
        <v>435.26</v>
      </c>
      <c r="GN284" s="2">
        <f t="shared" ref="GN284:GN315" si="324">IF(OR(BI284=0,BI284=1),GM284-GX284,0)</f>
        <v>0</v>
      </c>
      <c r="GO284" s="2">
        <f t="shared" ref="GO284:GO315" si="325">IF(BI284=2,GM284-GX284,0)</f>
        <v>435.26</v>
      </c>
      <c r="GP284" s="2">
        <f t="shared" ref="GP284:GP315" si="326">IF(BI284=4,GM284-GX284,0)</f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ref="GV284:GV315" si="327">ROUND((GT284),6)</f>
        <v>0</v>
      </c>
      <c r="GW284" s="2">
        <v>1</v>
      </c>
      <c r="GX284" s="2">
        <f t="shared" ref="GX284:GX315" si="328">ROUND(HC284*I284,2)</f>
        <v>0</v>
      </c>
      <c r="GY284" s="2"/>
      <c r="GZ284" s="2"/>
      <c r="HA284" s="2">
        <v>0</v>
      </c>
      <c r="HB284" s="2">
        <v>0</v>
      </c>
      <c r="HC284" s="2">
        <f t="shared" ref="HC284:HC315" si="329">GV284*GW284</f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5">
      <c r="A285" s="3">
        <v>17</v>
      </c>
      <c r="B285" s="3">
        <v>1</v>
      </c>
      <c r="C285" s="3">
        <f>ROW(SmtRes!A526)</f>
        <v>526</v>
      </c>
      <c r="D285" s="3">
        <f>ROW(EtalonRes!A626)</f>
        <v>626</v>
      </c>
      <c r="E285" s="3" t="s">
        <v>385</v>
      </c>
      <c r="F285" s="3" t="s">
        <v>326</v>
      </c>
      <c r="G285" s="3" t="s">
        <v>327</v>
      </c>
      <c r="H285" s="3" t="s">
        <v>64</v>
      </c>
      <c r="I285" s="3">
        <f>ROUND(204/100,9)</f>
        <v>2.04</v>
      </c>
      <c r="J285" s="3">
        <v>0</v>
      </c>
      <c r="K285" s="3">
        <f>ROUND(204/100,9)</f>
        <v>2.04</v>
      </c>
      <c r="O285" s="3">
        <f t="shared" si="305"/>
        <v>10328.59</v>
      </c>
      <c r="P285" s="3">
        <f t="shared" si="306"/>
        <v>24.99</v>
      </c>
      <c r="Q285" s="3">
        <f>(ROUND((ROUND((((ET285*1.2))*AV285*I285),2)*BB285),2)+ROUND((ROUND(((AE285-((EU285*1.2)))*AV285*I285),2)*BS285),2))</f>
        <v>0</v>
      </c>
      <c r="R285" s="3">
        <f>(ROUND((ROUND((((EU285*1.2))*AV285*I285),2)*BS285),2)+ROUND((ROUND(((AE285-((EU285*1.2)))*AV285*I285),2)*BS285),2))</f>
        <v>0</v>
      </c>
      <c r="S285" s="3">
        <f t="shared" si="307"/>
        <v>10303.6</v>
      </c>
      <c r="T285" s="3">
        <f t="shared" si="308"/>
        <v>0</v>
      </c>
      <c r="U285" s="3">
        <f t="shared" si="309"/>
        <v>15.378335999999997</v>
      </c>
      <c r="V285" s="3">
        <f t="shared" si="310"/>
        <v>0</v>
      </c>
      <c r="W285" s="3">
        <f t="shared" si="311"/>
        <v>0</v>
      </c>
      <c r="X285" s="3">
        <f>(ROUND((((S285+ROUND((ROUND((((EU285*1.2))*AV285*I285),2)*BS285),2))*AT285)/100),2)+ROUND(((ROUND((ROUND(((AE285-((EU285*1.2)))*AV285*I285),2)*BS285),2)*AT285)/100),2))</f>
        <v>9273.24</v>
      </c>
      <c r="Y285" s="3">
        <f>(ROUND((((S285+ROUND((ROUND((((EU285*1.2))*AV285*I285),2)*BS285),2))*AU285)/100),2)+ROUND(((ROUND((ROUND(((AE285-((EU285*1.2)))*AV285*I285),2)*BS285),2)*AU285)/100),2))</f>
        <v>4739.66</v>
      </c>
      <c r="AA285" s="3">
        <v>55929115</v>
      </c>
      <c r="AB285" s="3">
        <f t="shared" si="312"/>
        <v>87.438000000000002</v>
      </c>
      <c r="AC285" s="3">
        <f>ROUND(((ES285*1)),6)</f>
        <v>1.83</v>
      </c>
      <c r="AD285" s="3">
        <f>ROUND(((((ET285*1.2))-((EU285*1.2)))+AE285),6)</f>
        <v>0</v>
      </c>
      <c r="AE285" s="3">
        <f>ROUND(((EU285*1.2)),6)</f>
        <v>0</v>
      </c>
      <c r="AF285" s="3">
        <f>ROUND(((EV285*1.2)),6)</f>
        <v>85.608000000000004</v>
      </c>
      <c r="AG285" s="3">
        <f t="shared" si="313"/>
        <v>0</v>
      </c>
      <c r="AH285" s="3">
        <f>((EW285*1.2))</f>
        <v>7.1999999999999993</v>
      </c>
      <c r="AI285" s="3">
        <f>((EX285*1.2))</f>
        <v>0</v>
      </c>
      <c r="AJ285" s="3">
        <f t="shared" si="314"/>
        <v>0</v>
      </c>
      <c r="AK285" s="3">
        <v>73.17</v>
      </c>
      <c r="AL285" s="3">
        <v>1.83</v>
      </c>
      <c r="AM285" s="3">
        <v>0</v>
      </c>
      <c r="AN285" s="3">
        <v>0</v>
      </c>
      <c r="AO285" s="3">
        <v>71.34</v>
      </c>
      <c r="AP285" s="3">
        <v>0</v>
      </c>
      <c r="AQ285" s="3">
        <v>6</v>
      </c>
      <c r="AR285" s="3">
        <v>0</v>
      </c>
      <c r="AS285" s="3">
        <v>0</v>
      </c>
      <c r="AT285" s="3">
        <v>90</v>
      </c>
      <c r="AU285" s="3">
        <v>46</v>
      </c>
      <c r="AV285" s="3">
        <v>1.0469999999999999</v>
      </c>
      <c r="AW285" s="3">
        <v>1</v>
      </c>
      <c r="AZ285" s="3">
        <v>1</v>
      </c>
      <c r="BA285" s="3">
        <v>56.35</v>
      </c>
      <c r="BB285" s="3">
        <v>1</v>
      </c>
      <c r="BC285" s="3">
        <v>6.7</v>
      </c>
      <c r="BD285" s="3" t="s">
        <v>3</v>
      </c>
      <c r="BE285" s="3" t="s">
        <v>3</v>
      </c>
      <c r="BF285" s="3" t="s">
        <v>3</v>
      </c>
      <c r="BG285" s="3" t="s">
        <v>3</v>
      </c>
      <c r="BH285" s="3">
        <v>0</v>
      </c>
      <c r="BI285" s="3">
        <v>2</v>
      </c>
      <c r="BJ285" s="3" t="s">
        <v>328</v>
      </c>
      <c r="BM285" s="3">
        <v>68</v>
      </c>
      <c r="BN285" s="3">
        <v>0</v>
      </c>
      <c r="BO285" s="3" t="s">
        <v>326</v>
      </c>
      <c r="BP285" s="3">
        <v>1</v>
      </c>
      <c r="BQ285" s="3">
        <v>40</v>
      </c>
      <c r="BR285" s="3">
        <v>0</v>
      </c>
      <c r="BS285" s="3">
        <v>56.35</v>
      </c>
      <c r="BT285" s="3">
        <v>1</v>
      </c>
      <c r="BU285" s="3">
        <v>1</v>
      </c>
      <c r="BV285" s="3">
        <v>1</v>
      </c>
      <c r="BW285" s="3">
        <v>1</v>
      </c>
      <c r="BX285" s="3">
        <v>1</v>
      </c>
      <c r="BY285" s="3" t="s">
        <v>3</v>
      </c>
      <c r="BZ285" s="3">
        <v>90</v>
      </c>
      <c r="CA285" s="3">
        <v>46</v>
      </c>
      <c r="CB285" s="3" t="s">
        <v>3</v>
      </c>
      <c r="CE285" s="3">
        <v>1566</v>
      </c>
      <c r="CF285" s="3">
        <v>0</v>
      </c>
      <c r="CG285" s="3">
        <v>0</v>
      </c>
      <c r="CM285" s="3">
        <v>0</v>
      </c>
      <c r="CN285" s="3" t="s">
        <v>1332</v>
      </c>
      <c r="CO285" s="3">
        <v>0</v>
      </c>
      <c r="CP285" s="3">
        <f t="shared" si="315"/>
        <v>10328.59</v>
      </c>
      <c r="CQ285" s="3">
        <f t="shared" si="316"/>
        <v>12.26</v>
      </c>
      <c r="CR285" s="3">
        <f>(ROUND((ROUND((((ET285*1.2))*AV285*1),2)*BB285),2)+ROUND((ROUND(((AE285-((EU285*1.2)))*AV285*1),2)*BS285),2))</f>
        <v>0</v>
      </c>
      <c r="CS285" s="3">
        <f>(ROUND((ROUND((((EU285*1.2))*AV285*1),2)*BS285),2)+ROUND((ROUND(((AE285-((EU285*1.2)))*AV285*1),2)*BS285),2))</f>
        <v>0</v>
      </c>
      <c r="CT285" s="3">
        <f t="shared" si="317"/>
        <v>5050.6499999999996</v>
      </c>
      <c r="CU285" s="3">
        <f t="shared" si="318"/>
        <v>0</v>
      </c>
      <c r="CV285" s="3">
        <f t="shared" si="319"/>
        <v>7.5383999999999984</v>
      </c>
      <c r="CW285" s="3">
        <f t="shared" si="320"/>
        <v>0</v>
      </c>
      <c r="CX285" s="3">
        <f t="shared" si="321"/>
        <v>0</v>
      </c>
      <c r="CY285" s="3">
        <f>(ROUND((((S285+ROUND((ROUND((((EU285*1.2))*AV285*1),2)*BS285),2))*AT285)/100),2)+ROUND(((ROUND((ROUND(((AE285-((EU285*1.2)))*AV285*1),2)*BS285),2)*AT285)/100),2))</f>
        <v>9273.24</v>
      </c>
      <c r="CZ285" s="3">
        <f>(ROUND((((S285+ROUND((ROUND((((EU285*1.2))*AV285*1),2)*BS285),2))*AU285)/100),2)+ROUND(((ROUND((ROUND(((AE285-((EU285*1.2)))*AV285*1),2)*BS285),2)*AU285)/100),2))</f>
        <v>4739.66</v>
      </c>
      <c r="DB285" s="3">
        <v>130</v>
      </c>
      <c r="DC285" s="3" t="s">
        <v>3</v>
      </c>
      <c r="DD285" s="3" t="s">
        <v>66</v>
      </c>
      <c r="DE285" s="3" t="s">
        <v>67</v>
      </c>
      <c r="DF285" s="3" t="s">
        <v>67</v>
      </c>
      <c r="DG285" s="3" t="s">
        <v>67</v>
      </c>
      <c r="DH285" s="3" t="s">
        <v>3</v>
      </c>
      <c r="DI285" s="3" t="s">
        <v>67</v>
      </c>
      <c r="DJ285" s="3" t="s">
        <v>67</v>
      </c>
      <c r="DK285" s="3" t="s">
        <v>3</v>
      </c>
      <c r="DL285" s="3" t="s">
        <v>3</v>
      </c>
      <c r="DM285" s="3" t="s">
        <v>3</v>
      </c>
      <c r="DN285" s="3">
        <v>0</v>
      </c>
      <c r="DO285" s="3">
        <v>0</v>
      </c>
      <c r="DP285" s="3">
        <v>1</v>
      </c>
      <c r="DQ285" s="3">
        <v>1</v>
      </c>
      <c r="DU285" s="3">
        <v>1010</v>
      </c>
      <c r="DV285" s="3" t="s">
        <v>64</v>
      </c>
      <c r="DW285" s="3" t="s">
        <v>64</v>
      </c>
      <c r="DX285" s="3">
        <v>100</v>
      </c>
      <c r="DZ285" s="3" t="s">
        <v>3</v>
      </c>
      <c r="EA285" s="3" t="s">
        <v>3</v>
      </c>
      <c r="EB285" s="3" t="s">
        <v>3</v>
      </c>
      <c r="EC285" s="3" t="s">
        <v>3</v>
      </c>
      <c r="EE285" s="3">
        <v>55393700</v>
      </c>
      <c r="EF285" s="3">
        <v>40</v>
      </c>
      <c r="EG285" s="3" t="s">
        <v>30</v>
      </c>
      <c r="EH285" s="3">
        <v>0</v>
      </c>
      <c r="EI285" s="3" t="s">
        <v>3</v>
      </c>
      <c r="EJ285" s="3">
        <v>2</v>
      </c>
      <c r="EK285" s="3">
        <v>68</v>
      </c>
      <c r="EL285" s="3" t="s">
        <v>31</v>
      </c>
      <c r="EM285" s="3" t="s">
        <v>32</v>
      </c>
      <c r="EO285" s="3" t="s">
        <v>71</v>
      </c>
      <c r="EQ285" s="3">
        <v>0</v>
      </c>
      <c r="ER285" s="3">
        <v>73.17</v>
      </c>
      <c r="ES285" s="3">
        <v>1.83</v>
      </c>
      <c r="ET285" s="3">
        <v>0</v>
      </c>
      <c r="EU285" s="3">
        <v>0</v>
      </c>
      <c r="EV285" s="3">
        <v>71.34</v>
      </c>
      <c r="EW285" s="3">
        <v>6</v>
      </c>
      <c r="EX285" s="3">
        <v>0</v>
      </c>
      <c r="EY285" s="3">
        <v>0</v>
      </c>
      <c r="FQ285" s="3">
        <v>0</v>
      </c>
      <c r="FR285" s="3">
        <v>0</v>
      </c>
      <c r="FS285" s="3">
        <v>0</v>
      </c>
      <c r="FX285" s="3">
        <v>90</v>
      </c>
      <c r="FY285" s="3">
        <v>46</v>
      </c>
      <c r="GA285" s="3" t="s">
        <v>3</v>
      </c>
      <c r="GD285" s="3">
        <v>1</v>
      </c>
      <c r="GF285" s="3">
        <v>-1564333983</v>
      </c>
      <c r="GG285" s="3">
        <v>2</v>
      </c>
      <c r="GH285" s="3">
        <v>1</v>
      </c>
      <c r="GI285" s="3">
        <v>2</v>
      </c>
      <c r="GJ285" s="3">
        <v>0</v>
      </c>
      <c r="GK285" s="3">
        <v>0</v>
      </c>
      <c r="GL285" s="3">
        <f t="shared" si="322"/>
        <v>0</v>
      </c>
      <c r="GM285" s="3">
        <f t="shared" si="323"/>
        <v>24341.49</v>
      </c>
      <c r="GN285" s="3">
        <f t="shared" si="324"/>
        <v>0</v>
      </c>
      <c r="GO285" s="3">
        <f t="shared" si="325"/>
        <v>24341.49</v>
      </c>
      <c r="GP285" s="3">
        <f t="shared" si="326"/>
        <v>0</v>
      </c>
      <c r="GR285" s="3">
        <v>0</v>
      </c>
      <c r="GS285" s="3">
        <v>3</v>
      </c>
      <c r="GT285" s="3">
        <v>0</v>
      </c>
      <c r="GU285" s="3" t="s">
        <v>3</v>
      </c>
      <c r="GV285" s="3">
        <f t="shared" si="327"/>
        <v>0</v>
      </c>
      <c r="GW285" s="3">
        <v>1</v>
      </c>
      <c r="GX285" s="3">
        <f t="shared" si="328"/>
        <v>0</v>
      </c>
      <c r="HA285" s="3">
        <v>0</v>
      </c>
      <c r="HB285" s="3">
        <v>0</v>
      </c>
      <c r="HC285" s="3">
        <f t="shared" si="329"/>
        <v>0</v>
      </c>
      <c r="HE285" s="3" t="s">
        <v>3</v>
      </c>
      <c r="HF285" s="3" t="s">
        <v>3</v>
      </c>
      <c r="HM285" s="3" t="s">
        <v>3</v>
      </c>
      <c r="HN285" s="3" t="s">
        <v>3</v>
      </c>
      <c r="HO285" s="3" t="s">
        <v>3</v>
      </c>
      <c r="HP285" s="3" t="s">
        <v>3</v>
      </c>
      <c r="HQ285" s="3" t="s">
        <v>3</v>
      </c>
      <c r="HS285" s="3">
        <v>0</v>
      </c>
      <c r="IK285" s="3">
        <v>0</v>
      </c>
    </row>
    <row r="286" spans="1:255" x14ac:dyDescent="0.25">
      <c r="A286" s="2">
        <v>17</v>
      </c>
      <c r="B286" s="2">
        <v>1</v>
      </c>
      <c r="C286" s="2"/>
      <c r="D286" s="2"/>
      <c r="E286" s="2" t="s">
        <v>386</v>
      </c>
      <c r="F286" s="2" t="s">
        <v>387</v>
      </c>
      <c r="G286" s="2" t="s">
        <v>388</v>
      </c>
      <c r="H286" s="2" t="s">
        <v>171</v>
      </c>
      <c r="I286" s="2">
        <v>204</v>
      </c>
      <c r="J286" s="2">
        <v>0</v>
      </c>
      <c r="K286" s="2">
        <v>204</v>
      </c>
      <c r="L286" s="2"/>
      <c r="M286" s="2"/>
      <c r="N286" s="2"/>
      <c r="O286" s="2">
        <f t="shared" si="305"/>
        <v>1809.48</v>
      </c>
      <c r="P286" s="2">
        <f t="shared" si="306"/>
        <v>1809.48</v>
      </c>
      <c r="Q286" s="2">
        <f>(ROUND((ROUND(((ET286)*AV286*I286),2)*BB286),2)+ROUND((ROUND(((AE286-(EU286))*AV286*I286),2)*BS286),2))</f>
        <v>0</v>
      </c>
      <c r="R286" s="2">
        <f>(ROUND((ROUND(((EU286)*AV286*I286),2)*BS286),2)+ROUND((ROUND(((AE286-(EU286))*AV286*I286),2)*BS286),2))</f>
        <v>0</v>
      </c>
      <c r="S286" s="2">
        <f t="shared" si="307"/>
        <v>0</v>
      </c>
      <c r="T286" s="2">
        <f t="shared" si="308"/>
        <v>0</v>
      </c>
      <c r="U286" s="2">
        <f t="shared" si="309"/>
        <v>0</v>
      </c>
      <c r="V286" s="2">
        <f t="shared" si="310"/>
        <v>0</v>
      </c>
      <c r="W286" s="2">
        <f t="shared" si="311"/>
        <v>0</v>
      </c>
      <c r="X286" s="2">
        <f>(ROUND((((S286+ROUND((ROUND(((EU286)*AV286*I286),2)*BS286),2))*AT286)/100),2)+ROUND(((ROUND((ROUND(((AE286-(EU286))*AV286*I286),2)*BS286),2)*AT286)/100),2))</f>
        <v>0</v>
      </c>
      <c r="Y286" s="2">
        <f>(ROUND((((S286+ROUND((ROUND(((EU286)*AV286*I286),2)*BS286),2))*AU286)/100),2)+ROUND(((ROUND((ROUND(((AE286-(EU286))*AV286*I286),2)*BS286),2)*AU286)/100),2))</f>
        <v>0</v>
      </c>
      <c r="Z286" s="2"/>
      <c r="AA286" s="2">
        <v>55929113</v>
      </c>
      <c r="AB286" s="2">
        <f t="shared" si="312"/>
        <v>8.8699999999999992</v>
      </c>
      <c r="AC286" s="2">
        <f>ROUND((ES286),6)</f>
        <v>8.8699999999999992</v>
      </c>
      <c r="AD286" s="2">
        <f>ROUND((((ET286)-(EU286))+AE286),6)</f>
        <v>0</v>
      </c>
      <c r="AE286" s="2">
        <f t="shared" ref="AE286:AF289" si="330">ROUND((EU286),6)</f>
        <v>0</v>
      </c>
      <c r="AF286" s="2">
        <f t="shared" si="330"/>
        <v>0</v>
      </c>
      <c r="AG286" s="2">
        <f t="shared" si="313"/>
        <v>0</v>
      </c>
      <c r="AH286" s="2">
        <f t="shared" ref="AH286:AI289" si="331">(EW286)</f>
        <v>0</v>
      </c>
      <c r="AI286" s="2">
        <f t="shared" si="331"/>
        <v>0</v>
      </c>
      <c r="AJ286" s="2">
        <f t="shared" si="314"/>
        <v>0</v>
      </c>
      <c r="AK286" s="2">
        <v>8.8699999999999992</v>
      </c>
      <c r="AL286" s="2">
        <v>8.8699999999999992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2</v>
      </c>
      <c r="BJ286" s="2" t="s">
        <v>387</v>
      </c>
      <c r="BK286" s="2"/>
      <c r="BL286" s="2"/>
      <c r="BM286" s="2">
        <v>400007</v>
      </c>
      <c r="BN286" s="2">
        <v>0</v>
      </c>
      <c r="BO286" s="2" t="s">
        <v>3</v>
      </c>
      <c r="BP286" s="2">
        <v>0</v>
      </c>
      <c r="BQ286" s="2">
        <v>214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0</v>
      </c>
      <c r="CA286" s="2">
        <v>0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3</v>
      </c>
      <c r="CO286" s="2">
        <v>0</v>
      </c>
      <c r="CP286" s="2">
        <f t="shared" si="315"/>
        <v>1809.48</v>
      </c>
      <c r="CQ286" s="2">
        <f t="shared" si="316"/>
        <v>8.8699999999999992</v>
      </c>
      <c r="CR286" s="2">
        <f>(ROUND((ROUND(((ET286)*AV286*1),2)*BB286),2)+ROUND((ROUND(((AE286-(EU286))*AV286*1),2)*BS286),2))</f>
        <v>0</v>
      </c>
      <c r="CS286" s="2">
        <f>(ROUND((ROUND(((EU286)*AV286*1),2)*BS286),2)+ROUND((ROUND(((AE286-(EU286))*AV286*1),2)*BS286),2))</f>
        <v>0</v>
      </c>
      <c r="CT286" s="2">
        <f t="shared" si="317"/>
        <v>0</v>
      </c>
      <c r="CU286" s="2">
        <f t="shared" si="318"/>
        <v>0</v>
      </c>
      <c r="CV286" s="2">
        <f t="shared" si="319"/>
        <v>0</v>
      </c>
      <c r="CW286" s="2">
        <f t="shared" si="320"/>
        <v>0</v>
      </c>
      <c r="CX286" s="2">
        <f t="shared" si="321"/>
        <v>0</v>
      </c>
      <c r="CY286" s="2">
        <f>(ROUND((((S286+ROUND((ROUND(((EU286)*AV286*1),2)*BS286),2))*AT286)/100),2)+ROUND(((ROUND((ROUND(((AE286-(EU286))*AV286*1),2)*BS286),2)*AT286)/100),2))</f>
        <v>0</v>
      </c>
      <c r="CZ286" s="2">
        <f>(ROUND((((S286+ROUND((ROUND(((EU286)*AV286*1),2)*BS286),2))*AU286)/100),2)+ROUND(((ROUND((ROUND(((AE286-(EU286))*AV286*1),2)*BS286),2)*AU286)/100),2))</f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1013</v>
      </c>
      <c r="DV286" s="2" t="s">
        <v>171</v>
      </c>
      <c r="DW286" s="2" t="s">
        <v>171</v>
      </c>
      <c r="DX286" s="2">
        <v>1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55393630</v>
      </c>
      <c r="EF286" s="2">
        <v>214</v>
      </c>
      <c r="EG286" s="2" t="s">
        <v>172</v>
      </c>
      <c r="EH286" s="2">
        <v>0</v>
      </c>
      <c r="EI286" s="2" t="s">
        <v>3</v>
      </c>
      <c r="EJ286" s="2">
        <v>3</v>
      </c>
      <c r="EK286" s="2">
        <v>400007</v>
      </c>
      <c r="EL286" s="2" t="s">
        <v>172</v>
      </c>
      <c r="EM286" s="2" t="s">
        <v>173</v>
      </c>
      <c r="EN286" s="2"/>
      <c r="EO286" s="2" t="s">
        <v>3</v>
      </c>
      <c r="EP286" s="2"/>
      <c r="EQ286" s="2">
        <v>16</v>
      </c>
      <c r="ER286" s="2">
        <v>0</v>
      </c>
      <c r="ES286" s="2">
        <v>8.8699999999999992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0</v>
      </c>
      <c r="FY286" s="2">
        <v>0</v>
      </c>
      <c r="FZ286" s="2"/>
      <c r="GA286" s="2" t="s">
        <v>389</v>
      </c>
      <c r="GB286" s="2"/>
      <c r="GC286" s="2"/>
      <c r="GD286" s="2">
        <v>1</v>
      </c>
      <c r="GE286" s="2"/>
      <c r="GF286" s="2">
        <v>15155596</v>
      </c>
      <c r="GG286" s="2">
        <v>2</v>
      </c>
      <c r="GH286" s="2">
        <v>4</v>
      </c>
      <c r="GI286" s="2">
        <v>-2</v>
      </c>
      <c r="GJ286" s="2">
        <v>0</v>
      </c>
      <c r="GK286" s="2">
        <v>0</v>
      </c>
      <c r="GL286" s="2">
        <f t="shared" si="322"/>
        <v>0</v>
      </c>
      <c r="GM286" s="2">
        <f t="shared" si="323"/>
        <v>1809.48</v>
      </c>
      <c r="GN286" s="2">
        <f t="shared" si="324"/>
        <v>0</v>
      </c>
      <c r="GO286" s="2">
        <f t="shared" si="325"/>
        <v>1809.48</v>
      </c>
      <c r="GP286" s="2">
        <f t="shared" si="326"/>
        <v>0</v>
      </c>
      <c r="GQ286" s="2"/>
      <c r="GR286" s="2">
        <v>1</v>
      </c>
      <c r="GS286" s="2">
        <v>2</v>
      </c>
      <c r="GT286" s="2">
        <v>0</v>
      </c>
      <c r="GU286" s="2" t="s">
        <v>3</v>
      </c>
      <c r="GV286" s="2">
        <f t="shared" si="327"/>
        <v>0</v>
      </c>
      <c r="GW286" s="2">
        <v>1</v>
      </c>
      <c r="GX286" s="2">
        <f t="shared" si="328"/>
        <v>0</v>
      </c>
      <c r="GY286" s="2"/>
      <c r="GZ286" s="2"/>
      <c r="HA286" s="2">
        <v>0</v>
      </c>
      <c r="HB286" s="2">
        <v>0</v>
      </c>
      <c r="HC286" s="2">
        <f t="shared" si="329"/>
        <v>0</v>
      </c>
      <c r="HD286" s="2"/>
      <c r="HE286" s="2" t="s">
        <v>220</v>
      </c>
      <c r="HF286" s="2" t="s">
        <v>34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5">
      <c r="A287" s="3">
        <v>17</v>
      </c>
      <c r="B287" s="3">
        <v>1</v>
      </c>
      <c r="E287" s="3" t="s">
        <v>386</v>
      </c>
      <c r="F287" s="3" t="s">
        <v>387</v>
      </c>
      <c r="G287" s="3" t="s">
        <v>388</v>
      </c>
      <c r="H287" s="3" t="s">
        <v>171</v>
      </c>
      <c r="I287" s="3">
        <v>204</v>
      </c>
      <c r="J287" s="3">
        <v>0</v>
      </c>
      <c r="K287" s="3">
        <v>204</v>
      </c>
      <c r="O287" s="3">
        <f t="shared" si="305"/>
        <v>17805.28</v>
      </c>
      <c r="P287" s="3">
        <f t="shared" si="306"/>
        <v>17805.28</v>
      </c>
      <c r="Q287" s="3">
        <f>(ROUND((ROUND(((ET287)*AV287*I287),2)*BB287),2)+ROUND((ROUND(((AE287-(EU287))*AV287*I287),2)*BS287),2))</f>
        <v>0</v>
      </c>
      <c r="R287" s="3">
        <f>(ROUND((ROUND(((EU287)*AV287*I287),2)*BS287),2)+ROUND((ROUND(((AE287-(EU287))*AV287*I287),2)*BS287),2))</f>
        <v>0</v>
      </c>
      <c r="S287" s="3">
        <f t="shared" si="307"/>
        <v>0</v>
      </c>
      <c r="T287" s="3">
        <f t="shared" si="308"/>
        <v>0</v>
      </c>
      <c r="U287" s="3">
        <f t="shared" si="309"/>
        <v>0</v>
      </c>
      <c r="V287" s="3">
        <f t="shared" si="310"/>
        <v>0</v>
      </c>
      <c r="W287" s="3">
        <f t="shared" si="311"/>
        <v>0</v>
      </c>
      <c r="X287" s="3">
        <f>(ROUND((((S287+ROUND((ROUND(((EU287)*AV287*I287),2)*BS287),2))*AT287)/100),2)+ROUND(((ROUND((ROUND(((AE287-(EU287))*AV287*I287),2)*BS287),2)*AT287)/100),2))</f>
        <v>0</v>
      </c>
      <c r="Y287" s="3">
        <f>(ROUND((((S287+ROUND((ROUND(((EU287)*AV287*I287),2)*BS287),2))*AU287)/100),2)+ROUND(((ROUND((ROUND(((AE287-(EU287))*AV287*I287),2)*BS287),2)*AU287)/100),2))</f>
        <v>0</v>
      </c>
      <c r="AA287" s="3">
        <v>55929115</v>
      </c>
      <c r="AB287" s="3">
        <f t="shared" si="312"/>
        <v>8.8699999999999992</v>
      </c>
      <c r="AC287" s="3">
        <f>ROUND((ES287),6)</f>
        <v>8.8699999999999992</v>
      </c>
      <c r="AD287" s="3">
        <f>ROUND((((ET287)-(EU287))+AE287),6)</f>
        <v>0</v>
      </c>
      <c r="AE287" s="3">
        <f t="shared" si="330"/>
        <v>0</v>
      </c>
      <c r="AF287" s="3">
        <f t="shared" si="330"/>
        <v>0</v>
      </c>
      <c r="AG287" s="3">
        <f t="shared" si="313"/>
        <v>0</v>
      </c>
      <c r="AH287" s="3">
        <f t="shared" si="331"/>
        <v>0</v>
      </c>
      <c r="AI287" s="3">
        <f t="shared" si="331"/>
        <v>0</v>
      </c>
      <c r="AJ287" s="3">
        <f t="shared" si="314"/>
        <v>0</v>
      </c>
      <c r="AK287" s="3">
        <v>8.8699999999999992</v>
      </c>
      <c r="AL287" s="3">
        <v>8.8699999999999992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1</v>
      </c>
      <c r="AW287" s="3">
        <v>1</v>
      </c>
      <c r="AZ287" s="3">
        <v>1</v>
      </c>
      <c r="BA287" s="3">
        <v>1</v>
      </c>
      <c r="BB287" s="3">
        <v>1</v>
      </c>
      <c r="BC287" s="3">
        <v>9.84</v>
      </c>
      <c r="BD287" s="3" t="s">
        <v>3</v>
      </c>
      <c r="BE287" s="3" t="s">
        <v>3</v>
      </c>
      <c r="BF287" s="3" t="s">
        <v>3</v>
      </c>
      <c r="BG287" s="3" t="s">
        <v>3</v>
      </c>
      <c r="BH287" s="3">
        <v>3</v>
      </c>
      <c r="BI287" s="3">
        <v>2</v>
      </c>
      <c r="BJ287" s="3" t="s">
        <v>387</v>
      </c>
      <c r="BM287" s="3">
        <v>400007</v>
      </c>
      <c r="BN287" s="3">
        <v>0</v>
      </c>
      <c r="BO287" s="3" t="s">
        <v>3</v>
      </c>
      <c r="BP287" s="3">
        <v>0</v>
      </c>
      <c r="BQ287" s="3">
        <v>214</v>
      </c>
      <c r="BR287" s="3">
        <v>0</v>
      </c>
      <c r="BS287" s="3">
        <v>1</v>
      </c>
      <c r="BT287" s="3">
        <v>1</v>
      </c>
      <c r="BU287" s="3">
        <v>1</v>
      </c>
      <c r="BV287" s="3">
        <v>1</v>
      </c>
      <c r="BW287" s="3">
        <v>1</v>
      </c>
      <c r="BX287" s="3">
        <v>1</v>
      </c>
      <c r="BY287" s="3" t="s">
        <v>3</v>
      </c>
      <c r="BZ287" s="3">
        <v>0</v>
      </c>
      <c r="CA287" s="3">
        <v>0</v>
      </c>
      <c r="CB287" s="3" t="s">
        <v>3</v>
      </c>
      <c r="CE287" s="3">
        <v>1566</v>
      </c>
      <c r="CF287" s="3">
        <v>0</v>
      </c>
      <c r="CG287" s="3">
        <v>0</v>
      </c>
      <c r="CM287" s="3">
        <v>0</v>
      </c>
      <c r="CN287" s="3" t="s">
        <v>3</v>
      </c>
      <c r="CO287" s="3">
        <v>0</v>
      </c>
      <c r="CP287" s="3">
        <f t="shared" si="315"/>
        <v>17805.28</v>
      </c>
      <c r="CQ287" s="3">
        <f t="shared" si="316"/>
        <v>87.28</v>
      </c>
      <c r="CR287" s="3">
        <f>(ROUND((ROUND(((ET287)*AV287*1),2)*BB287),2)+ROUND((ROUND(((AE287-(EU287))*AV287*1),2)*BS287),2))</f>
        <v>0</v>
      </c>
      <c r="CS287" s="3">
        <f>(ROUND((ROUND(((EU287)*AV287*1),2)*BS287),2)+ROUND((ROUND(((AE287-(EU287))*AV287*1),2)*BS287),2))</f>
        <v>0</v>
      </c>
      <c r="CT287" s="3">
        <f t="shared" si="317"/>
        <v>0</v>
      </c>
      <c r="CU287" s="3">
        <f t="shared" si="318"/>
        <v>0</v>
      </c>
      <c r="CV287" s="3">
        <f t="shared" si="319"/>
        <v>0</v>
      </c>
      <c r="CW287" s="3">
        <f t="shared" si="320"/>
        <v>0</v>
      </c>
      <c r="CX287" s="3">
        <f t="shared" si="321"/>
        <v>0</v>
      </c>
      <c r="CY287" s="3">
        <f>(ROUND((((S287+ROUND((ROUND(((EU287)*AV287*1),2)*BS287),2))*AT287)/100),2)+ROUND(((ROUND((ROUND(((AE287-(EU287))*AV287*1),2)*BS287),2)*AT287)/100),2))</f>
        <v>0</v>
      </c>
      <c r="CZ287" s="3">
        <f>(ROUND((((S287+ROUND((ROUND(((EU287)*AV287*1),2)*BS287),2))*AU287)/100),2)+ROUND(((ROUND((ROUND(((AE287-(EU287))*AV287*1),2)*BS287),2)*AU287)/100),2))</f>
        <v>0</v>
      </c>
      <c r="DC287" s="3" t="s">
        <v>3</v>
      </c>
      <c r="DD287" s="3" t="s">
        <v>3</v>
      </c>
      <c r="DE287" s="3" t="s">
        <v>3</v>
      </c>
      <c r="DF287" s="3" t="s">
        <v>3</v>
      </c>
      <c r="DG287" s="3" t="s">
        <v>3</v>
      </c>
      <c r="DH287" s="3" t="s">
        <v>3</v>
      </c>
      <c r="DI287" s="3" t="s">
        <v>3</v>
      </c>
      <c r="DJ287" s="3" t="s">
        <v>3</v>
      </c>
      <c r="DK287" s="3" t="s">
        <v>3</v>
      </c>
      <c r="DL287" s="3" t="s">
        <v>3</v>
      </c>
      <c r="DM287" s="3" t="s">
        <v>3</v>
      </c>
      <c r="DN287" s="3">
        <v>0</v>
      </c>
      <c r="DO287" s="3">
        <v>0</v>
      </c>
      <c r="DP287" s="3">
        <v>1</v>
      </c>
      <c r="DQ287" s="3">
        <v>1</v>
      </c>
      <c r="DU287" s="3">
        <v>1013</v>
      </c>
      <c r="DV287" s="3" t="s">
        <v>171</v>
      </c>
      <c r="DW287" s="3" t="s">
        <v>171</v>
      </c>
      <c r="DX287" s="3">
        <v>1</v>
      </c>
      <c r="DZ287" s="3" t="s">
        <v>3</v>
      </c>
      <c r="EA287" s="3" t="s">
        <v>3</v>
      </c>
      <c r="EB287" s="3" t="s">
        <v>3</v>
      </c>
      <c r="EC287" s="3" t="s">
        <v>3</v>
      </c>
      <c r="EE287" s="3">
        <v>55393630</v>
      </c>
      <c r="EF287" s="3">
        <v>214</v>
      </c>
      <c r="EG287" s="3" t="s">
        <v>172</v>
      </c>
      <c r="EH287" s="3">
        <v>0</v>
      </c>
      <c r="EI287" s="3" t="s">
        <v>3</v>
      </c>
      <c r="EJ287" s="3">
        <v>3</v>
      </c>
      <c r="EK287" s="3">
        <v>400007</v>
      </c>
      <c r="EL287" s="3" t="s">
        <v>172</v>
      </c>
      <c r="EM287" s="3" t="s">
        <v>173</v>
      </c>
      <c r="EO287" s="3" t="s">
        <v>3</v>
      </c>
      <c r="EQ287" s="3">
        <v>16</v>
      </c>
      <c r="ER287" s="3">
        <v>0</v>
      </c>
      <c r="ES287" s="3">
        <v>8.8699999999999992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5</v>
      </c>
      <c r="FC287" s="3">
        <v>1</v>
      </c>
      <c r="FD287" s="3">
        <v>18</v>
      </c>
      <c r="FF287" s="3">
        <v>104.5</v>
      </c>
      <c r="FQ287" s="3">
        <v>0</v>
      </c>
      <c r="FR287" s="3">
        <v>0</v>
      </c>
      <c r="FS287" s="3">
        <v>0</v>
      </c>
      <c r="FX287" s="3">
        <v>0</v>
      </c>
      <c r="FY287" s="3">
        <v>0</v>
      </c>
      <c r="GA287" s="3" t="s">
        <v>389</v>
      </c>
      <c r="GD287" s="3">
        <v>1</v>
      </c>
      <c r="GF287" s="3">
        <v>15155596</v>
      </c>
      <c r="GG287" s="3">
        <v>2</v>
      </c>
      <c r="GH287" s="3">
        <v>3</v>
      </c>
      <c r="GI287" s="3">
        <v>5</v>
      </c>
      <c r="GJ287" s="3">
        <v>0</v>
      </c>
      <c r="GK287" s="3">
        <v>0</v>
      </c>
      <c r="GL287" s="3">
        <f t="shared" si="322"/>
        <v>0</v>
      </c>
      <c r="GM287" s="3">
        <f t="shared" si="323"/>
        <v>17805.28</v>
      </c>
      <c r="GN287" s="3">
        <f t="shared" si="324"/>
        <v>0</v>
      </c>
      <c r="GO287" s="3">
        <f t="shared" si="325"/>
        <v>17805.28</v>
      </c>
      <c r="GP287" s="3">
        <f t="shared" si="326"/>
        <v>0</v>
      </c>
      <c r="GR287" s="3">
        <v>1</v>
      </c>
      <c r="GS287" s="3">
        <v>1</v>
      </c>
      <c r="GT287" s="3">
        <v>0</v>
      </c>
      <c r="GU287" s="3" t="s">
        <v>3</v>
      </c>
      <c r="GV287" s="3">
        <f t="shared" si="327"/>
        <v>0</v>
      </c>
      <c r="GW287" s="3">
        <v>1</v>
      </c>
      <c r="GX287" s="3">
        <f t="shared" si="328"/>
        <v>0</v>
      </c>
      <c r="HA287" s="3">
        <v>0</v>
      </c>
      <c r="HB287" s="3">
        <v>0</v>
      </c>
      <c r="HC287" s="3">
        <f t="shared" si="329"/>
        <v>0</v>
      </c>
      <c r="HE287" s="3" t="s">
        <v>220</v>
      </c>
      <c r="HF287" s="3" t="s">
        <v>34</v>
      </c>
      <c r="HM287" s="3" t="s">
        <v>3</v>
      </c>
      <c r="HN287" s="3" t="s">
        <v>3</v>
      </c>
      <c r="HO287" s="3" t="s">
        <v>3</v>
      </c>
      <c r="HP287" s="3" t="s">
        <v>3</v>
      </c>
      <c r="HQ287" s="3" t="s">
        <v>3</v>
      </c>
      <c r="HS287" s="3">
        <v>0</v>
      </c>
      <c r="IK287" s="3">
        <v>0</v>
      </c>
    </row>
    <row r="288" spans="1:255" x14ac:dyDescent="0.25">
      <c r="A288" s="2">
        <v>17</v>
      </c>
      <c r="B288" s="2">
        <v>1</v>
      </c>
      <c r="C288" s="2"/>
      <c r="D288" s="2"/>
      <c r="E288" s="2" t="s">
        <v>390</v>
      </c>
      <c r="F288" s="2" t="s">
        <v>391</v>
      </c>
      <c r="G288" s="2" t="s">
        <v>392</v>
      </c>
      <c r="H288" s="2" t="s">
        <v>171</v>
      </c>
      <c r="I288" s="2">
        <v>204</v>
      </c>
      <c r="J288" s="2">
        <v>0</v>
      </c>
      <c r="K288" s="2">
        <v>204</v>
      </c>
      <c r="L288" s="2"/>
      <c r="M288" s="2"/>
      <c r="N288" s="2"/>
      <c r="O288" s="2">
        <f t="shared" si="305"/>
        <v>832.32</v>
      </c>
      <c r="P288" s="2">
        <f t="shared" si="306"/>
        <v>832.32</v>
      </c>
      <c r="Q288" s="2">
        <f>(ROUND((ROUND(((ET288)*AV288*I288),2)*BB288),2)+ROUND((ROUND(((AE288-(EU288))*AV288*I288),2)*BS288),2))</f>
        <v>0</v>
      </c>
      <c r="R288" s="2">
        <f>(ROUND((ROUND(((EU288)*AV288*I288),2)*BS288),2)+ROUND((ROUND(((AE288-(EU288))*AV288*I288),2)*BS288),2))</f>
        <v>0</v>
      </c>
      <c r="S288" s="2">
        <f t="shared" si="307"/>
        <v>0</v>
      </c>
      <c r="T288" s="2">
        <f t="shared" si="308"/>
        <v>0</v>
      </c>
      <c r="U288" s="2">
        <f t="shared" si="309"/>
        <v>0</v>
      </c>
      <c r="V288" s="2">
        <f t="shared" si="310"/>
        <v>0</v>
      </c>
      <c r="W288" s="2">
        <f t="shared" si="311"/>
        <v>0</v>
      </c>
      <c r="X288" s="2">
        <f>(ROUND((((S288+ROUND((ROUND(((EU288)*AV288*I288),2)*BS288),2))*AT288)/100),2)+ROUND(((ROUND((ROUND(((AE288-(EU288))*AV288*I288),2)*BS288),2)*AT288)/100),2))</f>
        <v>0</v>
      </c>
      <c r="Y288" s="2">
        <f>(ROUND((((S288+ROUND((ROUND(((EU288)*AV288*I288),2)*BS288),2))*AU288)/100),2)+ROUND(((ROUND((ROUND(((AE288-(EU288))*AV288*I288),2)*BS288),2)*AU288)/100),2))</f>
        <v>0</v>
      </c>
      <c r="Z288" s="2"/>
      <c r="AA288" s="2">
        <v>55929113</v>
      </c>
      <c r="AB288" s="2">
        <f t="shared" si="312"/>
        <v>4.08</v>
      </c>
      <c r="AC288" s="2">
        <f>ROUND((ES288),6)</f>
        <v>4.08</v>
      </c>
      <c r="AD288" s="2">
        <f>ROUND((((ET288)-(EU288))+AE288),6)</f>
        <v>0</v>
      </c>
      <c r="AE288" s="2">
        <f t="shared" si="330"/>
        <v>0</v>
      </c>
      <c r="AF288" s="2">
        <f t="shared" si="330"/>
        <v>0</v>
      </c>
      <c r="AG288" s="2">
        <f t="shared" si="313"/>
        <v>0</v>
      </c>
      <c r="AH288" s="2">
        <f t="shared" si="331"/>
        <v>0</v>
      </c>
      <c r="AI288" s="2">
        <f t="shared" si="331"/>
        <v>0</v>
      </c>
      <c r="AJ288" s="2">
        <f t="shared" si="314"/>
        <v>0</v>
      </c>
      <c r="AK288" s="2">
        <v>4.08</v>
      </c>
      <c r="AL288" s="2">
        <v>4.08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1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3</v>
      </c>
      <c r="BI288" s="2">
        <v>2</v>
      </c>
      <c r="BJ288" s="2" t="s">
        <v>391</v>
      </c>
      <c r="BK288" s="2"/>
      <c r="BL288" s="2"/>
      <c r="BM288" s="2">
        <v>400007</v>
      </c>
      <c r="BN288" s="2">
        <v>0</v>
      </c>
      <c r="BO288" s="2" t="s">
        <v>3</v>
      </c>
      <c r="BP288" s="2">
        <v>0</v>
      </c>
      <c r="BQ288" s="2">
        <v>214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0</v>
      </c>
      <c r="CA288" s="2">
        <v>0</v>
      </c>
      <c r="CB288" s="2" t="s">
        <v>3</v>
      </c>
      <c r="CC288" s="2"/>
      <c r="CD288" s="2"/>
      <c r="CE288" s="2">
        <v>1566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3</v>
      </c>
      <c r="CO288" s="2">
        <v>0</v>
      </c>
      <c r="CP288" s="2">
        <f t="shared" si="315"/>
        <v>832.32</v>
      </c>
      <c r="CQ288" s="2">
        <f t="shared" si="316"/>
        <v>4.08</v>
      </c>
      <c r="CR288" s="2">
        <f>(ROUND((ROUND(((ET288)*AV288*1),2)*BB288),2)+ROUND((ROUND(((AE288-(EU288))*AV288*1),2)*BS288),2))</f>
        <v>0</v>
      </c>
      <c r="CS288" s="2">
        <f>(ROUND((ROUND(((EU288)*AV288*1),2)*BS288),2)+ROUND((ROUND(((AE288-(EU288))*AV288*1),2)*BS288),2))</f>
        <v>0</v>
      </c>
      <c r="CT288" s="2">
        <f t="shared" si="317"/>
        <v>0</v>
      </c>
      <c r="CU288" s="2">
        <f t="shared" si="318"/>
        <v>0</v>
      </c>
      <c r="CV288" s="2">
        <f t="shared" si="319"/>
        <v>0</v>
      </c>
      <c r="CW288" s="2">
        <f t="shared" si="320"/>
        <v>0</v>
      </c>
      <c r="CX288" s="2">
        <f t="shared" si="321"/>
        <v>0</v>
      </c>
      <c r="CY288" s="2">
        <f>(ROUND((((S288+ROUND((ROUND(((EU288)*AV288*1),2)*BS288),2))*AT288)/100),2)+ROUND(((ROUND((ROUND(((AE288-(EU288))*AV288*1),2)*BS288),2)*AT288)/100),2))</f>
        <v>0</v>
      </c>
      <c r="CZ288" s="2">
        <f>(ROUND((((S288+ROUND((ROUND(((EU288)*AV288*1),2)*BS288),2))*AU288)/100),2)+ROUND(((ROUND((ROUND(((AE288-(EU288))*AV288*1),2)*BS288),2)*AU288)/100),2))</f>
        <v>0</v>
      </c>
      <c r="DA288" s="2"/>
      <c r="DB288" s="2"/>
      <c r="DC288" s="2" t="s">
        <v>3</v>
      </c>
      <c r="DD288" s="2" t="s">
        <v>3</v>
      </c>
      <c r="DE288" s="2" t="s">
        <v>3</v>
      </c>
      <c r="DF288" s="2" t="s">
        <v>3</v>
      </c>
      <c r="DG288" s="2" t="s">
        <v>3</v>
      </c>
      <c r="DH288" s="2" t="s">
        <v>3</v>
      </c>
      <c r="DI288" s="2" t="s">
        <v>3</v>
      </c>
      <c r="DJ288" s="2" t="s">
        <v>3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1013</v>
      </c>
      <c r="DV288" s="2" t="s">
        <v>171</v>
      </c>
      <c r="DW288" s="2" t="s">
        <v>171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55393630</v>
      </c>
      <c r="EF288" s="2">
        <v>214</v>
      </c>
      <c r="EG288" s="2" t="s">
        <v>172</v>
      </c>
      <c r="EH288" s="2">
        <v>0</v>
      </c>
      <c r="EI288" s="2" t="s">
        <v>3</v>
      </c>
      <c r="EJ288" s="2">
        <v>3</v>
      </c>
      <c r="EK288" s="2">
        <v>400007</v>
      </c>
      <c r="EL288" s="2" t="s">
        <v>172</v>
      </c>
      <c r="EM288" s="2" t="s">
        <v>173</v>
      </c>
      <c r="EN288" s="2"/>
      <c r="EO288" s="2" t="s">
        <v>3</v>
      </c>
      <c r="EP288" s="2"/>
      <c r="EQ288" s="2">
        <v>16</v>
      </c>
      <c r="ER288" s="2">
        <v>0</v>
      </c>
      <c r="ES288" s="2">
        <v>4.08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0</v>
      </c>
      <c r="FY288" s="2">
        <v>0</v>
      </c>
      <c r="FZ288" s="2"/>
      <c r="GA288" s="2" t="s">
        <v>393</v>
      </c>
      <c r="GB288" s="2"/>
      <c r="GC288" s="2"/>
      <c r="GD288" s="2">
        <v>1</v>
      </c>
      <c r="GE288" s="2"/>
      <c r="GF288" s="2">
        <v>409524771</v>
      </c>
      <c r="GG288" s="2">
        <v>2</v>
      </c>
      <c r="GH288" s="2">
        <v>4</v>
      </c>
      <c r="GI288" s="2">
        <v>-2</v>
      </c>
      <c r="GJ288" s="2">
        <v>0</v>
      </c>
      <c r="GK288" s="2">
        <v>0</v>
      </c>
      <c r="GL288" s="2">
        <f t="shared" si="322"/>
        <v>0</v>
      </c>
      <c r="GM288" s="2">
        <f t="shared" si="323"/>
        <v>832.32</v>
      </c>
      <c r="GN288" s="2">
        <f t="shared" si="324"/>
        <v>0</v>
      </c>
      <c r="GO288" s="2">
        <f t="shared" si="325"/>
        <v>832.32</v>
      </c>
      <c r="GP288" s="2">
        <f t="shared" si="326"/>
        <v>0</v>
      </c>
      <c r="GQ288" s="2"/>
      <c r="GR288" s="2">
        <v>1</v>
      </c>
      <c r="GS288" s="2">
        <v>2</v>
      </c>
      <c r="GT288" s="2">
        <v>0</v>
      </c>
      <c r="GU288" s="2" t="s">
        <v>3</v>
      </c>
      <c r="GV288" s="2">
        <f t="shared" si="327"/>
        <v>0</v>
      </c>
      <c r="GW288" s="2">
        <v>1</v>
      </c>
      <c r="GX288" s="2">
        <f t="shared" si="328"/>
        <v>0</v>
      </c>
      <c r="GY288" s="2"/>
      <c r="GZ288" s="2"/>
      <c r="HA288" s="2">
        <v>0</v>
      </c>
      <c r="HB288" s="2">
        <v>0</v>
      </c>
      <c r="HC288" s="2">
        <f t="shared" si="329"/>
        <v>0</v>
      </c>
      <c r="HD288" s="2"/>
      <c r="HE288" s="2" t="s">
        <v>220</v>
      </c>
      <c r="HF288" s="2" t="s">
        <v>34</v>
      </c>
      <c r="HG288" s="2"/>
      <c r="HH288" s="2"/>
      <c r="HI288" s="2"/>
      <c r="HJ288" s="2"/>
      <c r="HK288" s="2"/>
      <c r="HL288" s="2"/>
      <c r="HM288" s="2" t="s">
        <v>3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5">
      <c r="A289" s="3">
        <v>17</v>
      </c>
      <c r="B289" s="3">
        <v>1</v>
      </c>
      <c r="E289" s="3" t="s">
        <v>390</v>
      </c>
      <c r="F289" s="3" t="s">
        <v>391</v>
      </c>
      <c r="G289" s="3" t="s">
        <v>392</v>
      </c>
      <c r="H289" s="3" t="s">
        <v>171</v>
      </c>
      <c r="I289" s="3">
        <v>204</v>
      </c>
      <c r="J289" s="3">
        <v>0</v>
      </c>
      <c r="K289" s="3">
        <v>204</v>
      </c>
      <c r="O289" s="3">
        <f t="shared" si="305"/>
        <v>8190.03</v>
      </c>
      <c r="P289" s="3">
        <f t="shared" si="306"/>
        <v>8190.03</v>
      </c>
      <c r="Q289" s="3">
        <f>(ROUND((ROUND(((ET289)*AV289*I289),2)*BB289),2)+ROUND((ROUND(((AE289-(EU289))*AV289*I289),2)*BS289),2))</f>
        <v>0</v>
      </c>
      <c r="R289" s="3">
        <f>(ROUND((ROUND(((EU289)*AV289*I289),2)*BS289),2)+ROUND((ROUND(((AE289-(EU289))*AV289*I289),2)*BS289),2))</f>
        <v>0</v>
      </c>
      <c r="S289" s="3">
        <f t="shared" si="307"/>
        <v>0</v>
      </c>
      <c r="T289" s="3">
        <f t="shared" si="308"/>
        <v>0</v>
      </c>
      <c r="U289" s="3">
        <f t="shared" si="309"/>
        <v>0</v>
      </c>
      <c r="V289" s="3">
        <f t="shared" si="310"/>
        <v>0</v>
      </c>
      <c r="W289" s="3">
        <f t="shared" si="311"/>
        <v>0</v>
      </c>
      <c r="X289" s="3">
        <f>(ROUND((((S289+ROUND((ROUND(((EU289)*AV289*I289),2)*BS289),2))*AT289)/100),2)+ROUND(((ROUND((ROUND(((AE289-(EU289))*AV289*I289),2)*BS289),2)*AT289)/100),2))</f>
        <v>0</v>
      </c>
      <c r="Y289" s="3">
        <f>(ROUND((((S289+ROUND((ROUND(((EU289)*AV289*I289),2)*BS289),2))*AU289)/100),2)+ROUND(((ROUND((ROUND(((AE289-(EU289))*AV289*I289),2)*BS289),2)*AU289)/100),2))</f>
        <v>0</v>
      </c>
      <c r="AA289" s="3">
        <v>55929115</v>
      </c>
      <c r="AB289" s="3">
        <f t="shared" si="312"/>
        <v>4.08</v>
      </c>
      <c r="AC289" s="3">
        <f>ROUND((ES289),6)</f>
        <v>4.08</v>
      </c>
      <c r="AD289" s="3">
        <f>ROUND((((ET289)-(EU289))+AE289),6)</f>
        <v>0</v>
      </c>
      <c r="AE289" s="3">
        <f t="shared" si="330"/>
        <v>0</v>
      </c>
      <c r="AF289" s="3">
        <f t="shared" si="330"/>
        <v>0</v>
      </c>
      <c r="AG289" s="3">
        <f t="shared" si="313"/>
        <v>0</v>
      </c>
      <c r="AH289" s="3">
        <f t="shared" si="331"/>
        <v>0</v>
      </c>
      <c r="AI289" s="3">
        <f t="shared" si="331"/>
        <v>0</v>
      </c>
      <c r="AJ289" s="3">
        <f t="shared" si="314"/>
        <v>0</v>
      </c>
      <c r="AK289" s="3">
        <v>4.08</v>
      </c>
      <c r="AL289" s="3">
        <v>4.08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1</v>
      </c>
      <c r="AW289" s="3">
        <v>1</v>
      </c>
      <c r="AZ289" s="3">
        <v>1</v>
      </c>
      <c r="BA289" s="3">
        <v>1</v>
      </c>
      <c r="BB289" s="3">
        <v>1</v>
      </c>
      <c r="BC289" s="3">
        <v>9.84</v>
      </c>
      <c r="BD289" s="3" t="s">
        <v>3</v>
      </c>
      <c r="BE289" s="3" t="s">
        <v>3</v>
      </c>
      <c r="BF289" s="3" t="s">
        <v>3</v>
      </c>
      <c r="BG289" s="3" t="s">
        <v>3</v>
      </c>
      <c r="BH289" s="3">
        <v>3</v>
      </c>
      <c r="BI289" s="3">
        <v>2</v>
      </c>
      <c r="BJ289" s="3" t="s">
        <v>391</v>
      </c>
      <c r="BM289" s="3">
        <v>400007</v>
      </c>
      <c r="BN289" s="3">
        <v>0</v>
      </c>
      <c r="BO289" s="3" t="s">
        <v>3</v>
      </c>
      <c r="BP289" s="3">
        <v>0</v>
      </c>
      <c r="BQ289" s="3">
        <v>214</v>
      </c>
      <c r="BR289" s="3">
        <v>0</v>
      </c>
      <c r="BS289" s="3">
        <v>1</v>
      </c>
      <c r="BT289" s="3">
        <v>1</v>
      </c>
      <c r="BU289" s="3">
        <v>1</v>
      </c>
      <c r="BV289" s="3">
        <v>1</v>
      </c>
      <c r="BW289" s="3">
        <v>1</v>
      </c>
      <c r="BX289" s="3">
        <v>1</v>
      </c>
      <c r="BY289" s="3" t="s">
        <v>3</v>
      </c>
      <c r="BZ289" s="3">
        <v>0</v>
      </c>
      <c r="CA289" s="3">
        <v>0</v>
      </c>
      <c r="CB289" s="3" t="s">
        <v>3</v>
      </c>
      <c r="CE289" s="3">
        <v>1566</v>
      </c>
      <c r="CF289" s="3">
        <v>0</v>
      </c>
      <c r="CG289" s="3">
        <v>0</v>
      </c>
      <c r="CM289" s="3">
        <v>0</v>
      </c>
      <c r="CN289" s="3" t="s">
        <v>3</v>
      </c>
      <c r="CO289" s="3">
        <v>0</v>
      </c>
      <c r="CP289" s="3">
        <f t="shared" si="315"/>
        <v>8190.03</v>
      </c>
      <c r="CQ289" s="3">
        <f t="shared" si="316"/>
        <v>40.15</v>
      </c>
      <c r="CR289" s="3">
        <f>(ROUND((ROUND(((ET289)*AV289*1),2)*BB289),2)+ROUND((ROUND(((AE289-(EU289))*AV289*1),2)*BS289),2))</f>
        <v>0</v>
      </c>
      <c r="CS289" s="3">
        <f>(ROUND((ROUND(((EU289)*AV289*1),2)*BS289),2)+ROUND((ROUND(((AE289-(EU289))*AV289*1),2)*BS289),2))</f>
        <v>0</v>
      </c>
      <c r="CT289" s="3">
        <f t="shared" si="317"/>
        <v>0</v>
      </c>
      <c r="CU289" s="3">
        <f t="shared" si="318"/>
        <v>0</v>
      </c>
      <c r="CV289" s="3">
        <f t="shared" si="319"/>
        <v>0</v>
      </c>
      <c r="CW289" s="3">
        <f t="shared" si="320"/>
        <v>0</v>
      </c>
      <c r="CX289" s="3">
        <f t="shared" si="321"/>
        <v>0</v>
      </c>
      <c r="CY289" s="3">
        <f>(ROUND((((S289+ROUND((ROUND(((EU289)*AV289*1),2)*BS289),2))*AT289)/100),2)+ROUND(((ROUND((ROUND(((AE289-(EU289))*AV289*1),2)*BS289),2)*AT289)/100),2))</f>
        <v>0</v>
      </c>
      <c r="CZ289" s="3">
        <f>(ROUND((((S289+ROUND((ROUND(((EU289)*AV289*1),2)*BS289),2))*AU289)/100),2)+ROUND(((ROUND((ROUND(((AE289-(EU289))*AV289*1),2)*BS289),2)*AU289)/100),2))</f>
        <v>0</v>
      </c>
      <c r="DC289" s="3" t="s">
        <v>3</v>
      </c>
      <c r="DD289" s="3" t="s">
        <v>3</v>
      </c>
      <c r="DE289" s="3" t="s">
        <v>3</v>
      </c>
      <c r="DF289" s="3" t="s">
        <v>3</v>
      </c>
      <c r="DG289" s="3" t="s">
        <v>3</v>
      </c>
      <c r="DH289" s="3" t="s">
        <v>3</v>
      </c>
      <c r="DI289" s="3" t="s">
        <v>3</v>
      </c>
      <c r="DJ289" s="3" t="s">
        <v>3</v>
      </c>
      <c r="DK289" s="3" t="s">
        <v>3</v>
      </c>
      <c r="DL289" s="3" t="s">
        <v>3</v>
      </c>
      <c r="DM289" s="3" t="s">
        <v>3</v>
      </c>
      <c r="DN289" s="3">
        <v>0</v>
      </c>
      <c r="DO289" s="3">
        <v>0</v>
      </c>
      <c r="DP289" s="3">
        <v>1</v>
      </c>
      <c r="DQ289" s="3">
        <v>1</v>
      </c>
      <c r="DU289" s="3">
        <v>1013</v>
      </c>
      <c r="DV289" s="3" t="s">
        <v>171</v>
      </c>
      <c r="DW289" s="3" t="s">
        <v>171</v>
      </c>
      <c r="DX289" s="3">
        <v>1</v>
      </c>
      <c r="DZ289" s="3" t="s">
        <v>3</v>
      </c>
      <c r="EA289" s="3" t="s">
        <v>3</v>
      </c>
      <c r="EB289" s="3" t="s">
        <v>3</v>
      </c>
      <c r="EC289" s="3" t="s">
        <v>3</v>
      </c>
      <c r="EE289" s="3">
        <v>55393630</v>
      </c>
      <c r="EF289" s="3">
        <v>214</v>
      </c>
      <c r="EG289" s="3" t="s">
        <v>172</v>
      </c>
      <c r="EH289" s="3">
        <v>0</v>
      </c>
      <c r="EI289" s="3" t="s">
        <v>3</v>
      </c>
      <c r="EJ289" s="3">
        <v>3</v>
      </c>
      <c r="EK289" s="3">
        <v>400007</v>
      </c>
      <c r="EL289" s="3" t="s">
        <v>172</v>
      </c>
      <c r="EM289" s="3" t="s">
        <v>173</v>
      </c>
      <c r="EO289" s="3" t="s">
        <v>3</v>
      </c>
      <c r="EQ289" s="3">
        <v>16</v>
      </c>
      <c r="ER289" s="3">
        <v>0</v>
      </c>
      <c r="ES289" s="3">
        <v>4.08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5</v>
      </c>
      <c r="FC289" s="3">
        <v>1</v>
      </c>
      <c r="FD289" s="3">
        <v>18</v>
      </c>
      <c r="FF289" s="3">
        <v>48</v>
      </c>
      <c r="FQ289" s="3">
        <v>0</v>
      </c>
      <c r="FR289" s="3">
        <v>0</v>
      </c>
      <c r="FS289" s="3">
        <v>0</v>
      </c>
      <c r="FX289" s="3">
        <v>0</v>
      </c>
      <c r="FY289" s="3">
        <v>0</v>
      </c>
      <c r="GA289" s="3" t="s">
        <v>393</v>
      </c>
      <c r="GD289" s="3">
        <v>1</v>
      </c>
      <c r="GF289" s="3">
        <v>409524771</v>
      </c>
      <c r="GG289" s="3">
        <v>2</v>
      </c>
      <c r="GH289" s="3">
        <v>3</v>
      </c>
      <c r="GI289" s="3">
        <v>5</v>
      </c>
      <c r="GJ289" s="3">
        <v>0</v>
      </c>
      <c r="GK289" s="3">
        <v>0</v>
      </c>
      <c r="GL289" s="3">
        <f t="shared" si="322"/>
        <v>0</v>
      </c>
      <c r="GM289" s="3">
        <f t="shared" si="323"/>
        <v>8190.03</v>
      </c>
      <c r="GN289" s="3">
        <f t="shared" si="324"/>
        <v>0</v>
      </c>
      <c r="GO289" s="3">
        <f t="shared" si="325"/>
        <v>8190.03</v>
      </c>
      <c r="GP289" s="3">
        <f t="shared" si="326"/>
        <v>0</v>
      </c>
      <c r="GR289" s="3">
        <v>1</v>
      </c>
      <c r="GS289" s="3">
        <v>1</v>
      </c>
      <c r="GT289" s="3">
        <v>0</v>
      </c>
      <c r="GU289" s="3" t="s">
        <v>3</v>
      </c>
      <c r="GV289" s="3">
        <f t="shared" si="327"/>
        <v>0</v>
      </c>
      <c r="GW289" s="3">
        <v>1</v>
      </c>
      <c r="GX289" s="3">
        <f t="shared" si="328"/>
        <v>0</v>
      </c>
      <c r="HA289" s="3">
        <v>0</v>
      </c>
      <c r="HB289" s="3">
        <v>0</v>
      </c>
      <c r="HC289" s="3">
        <f t="shared" si="329"/>
        <v>0</v>
      </c>
      <c r="HE289" s="3" t="s">
        <v>220</v>
      </c>
      <c r="HF289" s="3" t="s">
        <v>34</v>
      </c>
      <c r="HM289" s="3" t="s">
        <v>3</v>
      </c>
      <c r="HN289" s="3" t="s">
        <v>3</v>
      </c>
      <c r="HO289" s="3" t="s">
        <v>3</v>
      </c>
      <c r="HP289" s="3" t="s">
        <v>3</v>
      </c>
      <c r="HQ289" s="3" t="s">
        <v>3</v>
      </c>
      <c r="HS289" s="3">
        <v>0</v>
      </c>
      <c r="IK289" s="3">
        <v>0</v>
      </c>
    </row>
    <row r="290" spans="1:255" x14ac:dyDescent="0.25">
      <c r="A290" s="2">
        <v>17</v>
      </c>
      <c r="B290" s="2">
        <v>1</v>
      </c>
      <c r="C290" s="2">
        <f>ROW(SmtRes!A528)</f>
        <v>528</v>
      </c>
      <c r="D290" s="2">
        <f>ROW(EtalonRes!A629)</f>
        <v>629</v>
      </c>
      <c r="E290" s="2" t="s">
        <v>394</v>
      </c>
      <c r="F290" s="2" t="s">
        <v>395</v>
      </c>
      <c r="G290" s="2" t="s">
        <v>396</v>
      </c>
      <c r="H290" s="2" t="s">
        <v>64</v>
      </c>
      <c r="I290" s="2">
        <f>ROUND((51+43)/100,9)</f>
        <v>0.94</v>
      </c>
      <c r="J290" s="2">
        <v>0</v>
      </c>
      <c r="K290" s="2">
        <f>ROUND((51+43)/100,9)</f>
        <v>0.94</v>
      </c>
      <c r="L290" s="2"/>
      <c r="M290" s="2"/>
      <c r="N290" s="2"/>
      <c r="O290" s="2">
        <f t="shared" si="305"/>
        <v>249.67</v>
      </c>
      <c r="P290" s="2">
        <f t="shared" si="306"/>
        <v>0</v>
      </c>
      <c r="Q290" s="2">
        <f>(ROUND((ROUND((((ET290*1.2))*AV290*I290),2)*BB290),2)+ROUND((ROUND(((AE290-((EU290*1.2)))*AV290*I290),2)*BS290),2))</f>
        <v>0.98</v>
      </c>
      <c r="R290" s="2">
        <f>(ROUND((ROUND((((EU290*1.2))*AV290*I290),2)*BS290),2)+ROUND((ROUND(((AE290-((EU290*1.2)))*AV290*I290),2)*BS290),2))</f>
        <v>0.15</v>
      </c>
      <c r="S290" s="2">
        <f t="shared" si="307"/>
        <v>248.69</v>
      </c>
      <c r="T290" s="2">
        <f t="shared" si="308"/>
        <v>0</v>
      </c>
      <c r="U290" s="2">
        <f t="shared" si="309"/>
        <v>22.25034144</v>
      </c>
      <c r="V290" s="2">
        <f t="shared" si="310"/>
        <v>0</v>
      </c>
      <c r="W290" s="2">
        <f t="shared" si="311"/>
        <v>0</v>
      </c>
      <c r="X290" s="2">
        <f>(ROUND((((S290+ROUND((ROUND((((EU290*1.2))*AV290*I290),2)*BS290),2))*AT290)/100),2)+ROUND(((ROUND((ROUND(((AE290-((EU290*1.2)))*AV290*I290),2)*BS290),2)*AT290)/100),2))</f>
        <v>241.37</v>
      </c>
      <c r="Y290" s="2">
        <f>(ROUND((((S290+ROUND((ROUND((((EU290*1.2))*AV290*I290),2)*BS290),2))*AU290)/100),2)+ROUND(((ROUND((ROUND(((AE290-((EU290*1.2)))*AV290*I290),2)*BS290),2)*AU290)/100),2))</f>
        <v>126.91</v>
      </c>
      <c r="Z290" s="2"/>
      <c r="AA290" s="2">
        <v>55929113</v>
      </c>
      <c r="AB290" s="2">
        <f t="shared" si="312"/>
        <v>253.68</v>
      </c>
      <c r="AC290" s="2">
        <f>ROUND(((ES290*1)),6)</f>
        <v>0</v>
      </c>
      <c r="AD290" s="2">
        <f>ROUND(((((ET290*1.2))-((EU290*1.2)))+AE290),6)</f>
        <v>0.996</v>
      </c>
      <c r="AE290" s="2">
        <f>ROUND(((EU290*1.2)),6)</f>
        <v>0.156</v>
      </c>
      <c r="AF290" s="2">
        <f>ROUND(((EV290*1.2)),6)</f>
        <v>252.684</v>
      </c>
      <c r="AG290" s="2">
        <f t="shared" si="313"/>
        <v>0</v>
      </c>
      <c r="AH290" s="2">
        <f>((EW290*1.2))</f>
        <v>22.608000000000001</v>
      </c>
      <c r="AI290" s="2">
        <f>((EX290*1.2))</f>
        <v>0</v>
      </c>
      <c r="AJ290" s="2">
        <f t="shared" si="314"/>
        <v>0</v>
      </c>
      <c r="AK290" s="2">
        <v>211.4</v>
      </c>
      <c r="AL290" s="2">
        <v>0</v>
      </c>
      <c r="AM290" s="2">
        <v>0.83</v>
      </c>
      <c r="AN290" s="2">
        <v>0.13</v>
      </c>
      <c r="AO290" s="2">
        <v>210.57</v>
      </c>
      <c r="AP290" s="2">
        <v>0</v>
      </c>
      <c r="AQ290" s="2">
        <v>18.84</v>
      </c>
      <c r="AR290" s="2">
        <v>0</v>
      </c>
      <c r="AS290" s="2">
        <v>0</v>
      </c>
      <c r="AT290" s="2">
        <v>97</v>
      </c>
      <c r="AU290" s="2">
        <v>51</v>
      </c>
      <c r="AV290" s="2">
        <v>1.0469999999999999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0</v>
      </c>
      <c r="BI290" s="2">
        <v>2</v>
      </c>
      <c r="BJ290" s="2" t="s">
        <v>397</v>
      </c>
      <c r="BK290" s="2"/>
      <c r="BL290" s="2"/>
      <c r="BM290" s="2">
        <v>67</v>
      </c>
      <c r="BN290" s="2">
        <v>0</v>
      </c>
      <c r="BO290" s="2" t="s">
        <v>395</v>
      </c>
      <c r="BP290" s="2">
        <v>1</v>
      </c>
      <c r="BQ290" s="2">
        <v>40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97</v>
      </c>
      <c r="CA290" s="2">
        <v>51</v>
      </c>
      <c r="CB290" s="2" t="s">
        <v>3</v>
      </c>
      <c r="CC290" s="2"/>
      <c r="CD290" s="2"/>
      <c r="CE290" s="2">
        <v>1566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1332</v>
      </c>
      <c r="CO290" s="2">
        <v>0</v>
      </c>
      <c r="CP290" s="2">
        <f t="shared" si="315"/>
        <v>249.67</v>
      </c>
      <c r="CQ290" s="2">
        <f t="shared" si="316"/>
        <v>0</v>
      </c>
      <c r="CR290" s="2">
        <f>(ROUND((ROUND((((ET290*1.2))*AV290*1),2)*BB290),2)+ROUND((ROUND(((AE290-((EU290*1.2)))*AV290*1),2)*BS290),2))</f>
        <v>1.04</v>
      </c>
      <c r="CS290" s="2">
        <f>(ROUND((ROUND((((EU290*1.2))*AV290*1),2)*BS290),2)+ROUND((ROUND(((AE290-((EU290*1.2)))*AV290*1),2)*BS290),2))</f>
        <v>0.16</v>
      </c>
      <c r="CT290" s="2">
        <f t="shared" si="317"/>
        <v>264.56</v>
      </c>
      <c r="CU290" s="2">
        <f t="shared" si="318"/>
        <v>0</v>
      </c>
      <c r="CV290" s="2">
        <f t="shared" si="319"/>
        <v>23.670576000000001</v>
      </c>
      <c r="CW290" s="2">
        <f t="shared" si="320"/>
        <v>0</v>
      </c>
      <c r="CX290" s="2">
        <f t="shared" si="321"/>
        <v>0</v>
      </c>
      <c r="CY290" s="2">
        <f>(ROUND((((S290+ROUND((ROUND((((EU290*1.2))*AV290*1),2)*BS290),2))*AT290)/100),2)+ROUND(((ROUND((ROUND(((AE290-((EU290*1.2)))*AV290*1),2)*BS290),2)*AT290)/100),2))</f>
        <v>241.38</v>
      </c>
      <c r="CZ290" s="2">
        <f>(ROUND((((S290+ROUND((ROUND((((EU290*1.2))*AV290*1),2)*BS290),2))*AU290)/100),2)+ROUND(((ROUND((ROUND(((AE290-((EU290*1.2)))*AV290*1),2)*BS290),2)*AU290)/100),2))</f>
        <v>126.91</v>
      </c>
      <c r="DA290" s="2"/>
      <c r="DB290" s="2">
        <v>131</v>
      </c>
      <c r="DC290" s="2" t="s">
        <v>3</v>
      </c>
      <c r="DD290" s="2" t="s">
        <v>66</v>
      </c>
      <c r="DE290" s="2" t="s">
        <v>67</v>
      </c>
      <c r="DF290" s="2" t="s">
        <v>67</v>
      </c>
      <c r="DG290" s="2" t="s">
        <v>67</v>
      </c>
      <c r="DH290" s="2" t="s">
        <v>3</v>
      </c>
      <c r="DI290" s="2" t="s">
        <v>67</v>
      </c>
      <c r="DJ290" s="2" t="s">
        <v>67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1010</v>
      </c>
      <c r="DV290" s="2" t="s">
        <v>64</v>
      </c>
      <c r="DW290" s="2" t="s">
        <v>64</v>
      </c>
      <c r="DX290" s="2">
        <v>100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55393699</v>
      </c>
      <c r="EF290" s="2">
        <v>40</v>
      </c>
      <c r="EG290" s="2" t="s">
        <v>30</v>
      </c>
      <c r="EH290" s="2">
        <v>0</v>
      </c>
      <c r="EI290" s="2" t="s">
        <v>3</v>
      </c>
      <c r="EJ290" s="2">
        <v>2</v>
      </c>
      <c r="EK290" s="2">
        <v>67</v>
      </c>
      <c r="EL290" s="2" t="s">
        <v>76</v>
      </c>
      <c r="EM290" s="2" t="s">
        <v>77</v>
      </c>
      <c r="EN290" s="2"/>
      <c r="EO290" s="2" t="s">
        <v>71</v>
      </c>
      <c r="EP290" s="2"/>
      <c r="EQ290" s="2">
        <v>0</v>
      </c>
      <c r="ER290" s="2">
        <v>211.4</v>
      </c>
      <c r="ES290" s="2">
        <v>0</v>
      </c>
      <c r="ET290" s="2">
        <v>0.83</v>
      </c>
      <c r="EU290" s="2">
        <v>0.13</v>
      </c>
      <c r="EV290" s="2">
        <v>210.57</v>
      </c>
      <c r="EW290" s="2">
        <v>18.84</v>
      </c>
      <c r="EX290" s="2">
        <v>0</v>
      </c>
      <c r="EY290" s="2">
        <v>0</v>
      </c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97</v>
      </c>
      <c r="FY290" s="2">
        <v>51</v>
      </c>
      <c r="FZ290" s="2"/>
      <c r="GA290" s="2" t="s">
        <v>3</v>
      </c>
      <c r="GB290" s="2"/>
      <c r="GC290" s="2"/>
      <c r="GD290" s="2">
        <v>1</v>
      </c>
      <c r="GE290" s="2"/>
      <c r="GF290" s="2">
        <v>2144643513</v>
      </c>
      <c r="GG290" s="2">
        <v>2</v>
      </c>
      <c r="GH290" s="2">
        <v>1</v>
      </c>
      <c r="GI290" s="2">
        <v>2</v>
      </c>
      <c r="GJ290" s="2">
        <v>0</v>
      </c>
      <c r="GK290" s="2">
        <v>0</v>
      </c>
      <c r="GL290" s="2">
        <f t="shared" si="322"/>
        <v>0</v>
      </c>
      <c r="GM290" s="2">
        <f t="shared" si="323"/>
        <v>617.95000000000005</v>
      </c>
      <c r="GN290" s="2">
        <f t="shared" si="324"/>
        <v>0</v>
      </c>
      <c r="GO290" s="2">
        <f t="shared" si="325"/>
        <v>617.95000000000005</v>
      </c>
      <c r="GP290" s="2">
        <f t="shared" si="326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27"/>
        <v>0</v>
      </c>
      <c r="GW290" s="2">
        <v>1</v>
      </c>
      <c r="GX290" s="2">
        <f t="shared" si="328"/>
        <v>0</v>
      </c>
      <c r="GY290" s="2"/>
      <c r="GZ290" s="2"/>
      <c r="HA290" s="2">
        <v>0</v>
      </c>
      <c r="HB290" s="2">
        <v>0</v>
      </c>
      <c r="HC290" s="2">
        <f t="shared" si="329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3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5">
      <c r="A291" s="3">
        <v>17</v>
      </c>
      <c r="B291" s="3">
        <v>1</v>
      </c>
      <c r="C291" s="3">
        <f>ROW(SmtRes!A530)</f>
        <v>530</v>
      </c>
      <c r="D291" s="3">
        <f>ROW(EtalonRes!A632)</f>
        <v>632</v>
      </c>
      <c r="E291" s="3" t="s">
        <v>394</v>
      </c>
      <c r="F291" s="3" t="s">
        <v>395</v>
      </c>
      <c r="G291" s="3" t="s">
        <v>396</v>
      </c>
      <c r="H291" s="3" t="s">
        <v>64</v>
      </c>
      <c r="I291" s="3">
        <f>ROUND((51+43)/100,9)</f>
        <v>0.94</v>
      </c>
      <c r="J291" s="3">
        <v>0</v>
      </c>
      <c r="K291" s="3">
        <f>ROUND((51+43)/100,9)</f>
        <v>0.94</v>
      </c>
      <c r="O291" s="3">
        <f t="shared" si="305"/>
        <v>14030.44</v>
      </c>
      <c r="P291" s="3">
        <f t="shared" si="306"/>
        <v>0</v>
      </c>
      <c r="Q291" s="3">
        <f>(ROUND((ROUND((((ET291*1.2))*AV291*I291),2)*BB291),2)+ROUND((ROUND(((AE291-((EU291*1.2)))*AV291*I291),2)*BS291),2))</f>
        <v>16.760000000000002</v>
      </c>
      <c r="R291" s="3">
        <f>(ROUND((ROUND((((EU291*1.2))*AV291*I291),2)*BS291),2)+ROUND((ROUND(((AE291-((EU291*1.2)))*AV291*I291),2)*BS291),2))</f>
        <v>8.4499999999999993</v>
      </c>
      <c r="S291" s="3">
        <f t="shared" si="307"/>
        <v>14013.68</v>
      </c>
      <c r="T291" s="3">
        <f t="shared" si="308"/>
        <v>0</v>
      </c>
      <c r="U291" s="3">
        <f t="shared" si="309"/>
        <v>22.25034144</v>
      </c>
      <c r="V291" s="3">
        <f t="shared" si="310"/>
        <v>0</v>
      </c>
      <c r="W291" s="3">
        <f t="shared" si="311"/>
        <v>0</v>
      </c>
      <c r="X291" s="3">
        <f>(ROUND((((S291+ROUND((ROUND((((EU291*1.2))*AV291*I291),2)*BS291),2))*AT291)/100),2)+ROUND(((ROUND((ROUND(((AE291-((EU291*1.2)))*AV291*I291),2)*BS291),2)*AT291)/100),2))</f>
        <v>13601.47</v>
      </c>
      <c r="Y291" s="3">
        <f>(ROUND((((S291+ROUND((ROUND((((EU291*1.2))*AV291*I291),2)*BS291),2))*AU291)/100),2)+ROUND(((ROUND((ROUND(((AE291-((EU291*1.2)))*AV291*I291),2)*BS291),2)*AU291)/100),2))</f>
        <v>7151.29</v>
      </c>
      <c r="AA291" s="3">
        <v>55929115</v>
      </c>
      <c r="AB291" s="3">
        <f t="shared" si="312"/>
        <v>253.68</v>
      </c>
      <c r="AC291" s="3">
        <f>ROUND(((ES291*1)),6)</f>
        <v>0</v>
      </c>
      <c r="AD291" s="3">
        <f>ROUND(((((ET291*1.2))-((EU291*1.2)))+AE291),6)</f>
        <v>0.996</v>
      </c>
      <c r="AE291" s="3">
        <f>ROUND(((EU291*1.2)),6)</f>
        <v>0.156</v>
      </c>
      <c r="AF291" s="3">
        <f>ROUND(((EV291*1.2)),6)</f>
        <v>252.684</v>
      </c>
      <c r="AG291" s="3">
        <f t="shared" si="313"/>
        <v>0</v>
      </c>
      <c r="AH291" s="3">
        <f>((EW291*1.2))</f>
        <v>22.608000000000001</v>
      </c>
      <c r="AI291" s="3">
        <f>((EX291*1.2))</f>
        <v>0</v>
      </c>
      <c r="AJ291" s="3">
        <f t="shared" si="314"/>
        <v>0</v>
      </c>
      <c r="AK291" s="3">
        <v>211.4</v>
      </c>
      <c r="AL291" s="3">
        <v>0</v>
      </c>
      <c r="AM291" s="3">
        <v>0.83</v>
      </c>
      <c r="AN291" s="3">
        <v>0.13</v>
      </c>
      <c r="AO291" s="3">
        <v>210.57</v>
      </c>
      <c r="AP291" s="3">
        <v>0</v>
      </c>
      <c r="AQ291" s="3">
        <v>18.84</v>
      </c>
      <c r="AR291" s="3">
        <v>0</v>
      </c>
      <c r="AS291" s="3">
        <v>0</v>
      </c>
      <c r="AT291" s="3">
        <v>97</v>
      </c>
      <c r="AU291" s="3">
        <v>51</v>
      </c>
      <c r="AV291" s="3">
        <v>1.0469999999999999</v>
      </c>
      <c r="AW291" s="3">
        <v>1</v>
      </c>
      <c r="AZ291" s="3">
        <v>1</v>
      </c>
      <c r="BA291" s="3">
        <v>56.35</v>
      </c>
      <c r="BB291" s="3">
        <v>17.100000000000001</v>
      </c>
      <c r="BC291" s="3">
        <v>1</v>
      </c>
      <c r="BD291" s="3" t="s">
        <v>3</v>
      </c>
      <c r="BE291" s="3" t="s">
        <v>3</v>
      </c>
      <c r="BF291" s="3" t="s">
        <v>3</v>
      </c>
      <c r="BG291" s="3" t="s">
        <v>3</v>
      </c>
      <c r="BH291" s="3">
        <v>0</v>
      </c>
      <c r="BI291" s="3">
        <v>2</v>
      </c>
      <c r="BJ291" s="3" t="s">
        <v>397</v>
      </c>
      <c r="BM291" s="3">
        <v>67</v>
      </c>
      <c r="BN291" s="3">
        <v>0</v>
      </c>
      <c r="BO291" s="3" t="s">
        <v>395</v>
      </c>
      <c r="BP291" s="3">
        <v>1</v>
      </c>
      <c r="BQ291" s="3">
        <v>40</v>
      </c>
      <c r="BR291" s="3">
        <v>0</v>
      </c>
      <c r="BS291" s="3">
        <v>56.35</v>
      </c>
      <c r="BT291" s="3">
        <v>1</v>
      </c>
      <c r="BU291" s="3">
        <v>1</v>
      </c>
      <c r="BV291" s="3">
        <v>1</v>
      </c>
      <c r="BW291" s="3">
        <v>1</v>
      </c>
      <c r="BX291" s="3">
        <v>1</v>
      </c>
      <c r="BY291" s="3" t="s">
        <v>3</v>
      </c>
      <c r="BZ291" s="3">
        <v>97</v>
      </c>
      <c r="CA291" s="3">
        <v>51</v>
      </c>
      <c r="CB291" s="3" t="s">
        <v>3</v>
      </c>
      <c r="CE291" s="3">
        <v>1566</v>
      </c>
      <c r="CF291" s="3">
        <v>0</v>
      </c>
      <c r="CG291" s="3">
        <v>0</v>
      </c>
      <c r="CM291" s="3">
        <v>0</v>
      </c>
      <c r="CN291" s="3" t="s">
        <v>1332</v>
      </c>
      <c r="CO291" s="3">
        <v>0</v>
      </c>
      <c r="CP291" s="3">
        <f t="shared" si="315"/>
        <v>14030.44</v>
      </c>
      <c r="CQ291" s="3">
        <f t="shared" si="316"/>
        <v>0</v>
      </c>
      <c r="CR291" s="3">
        <f>(ROUND((ROUND((((ET291*1.2))*AV291*1),2)*BB291),2)+ROUND((ROUND(((AE291-((EU291*1.2)))*AV291*1),2)*BS291),2))</f>
        <v>17.78</v>
      </c>
      <c r="CS291" s="3">
        <f>(ROUND((ROUND((((EU291*1.2))*AV291*1),2)*BS291),2)+ROUND((ROUND(((AE291-((EU291*1.2)))*AV291*1),2)*BS291),2))</f>
        <v>9.02</v>
      </c>
      <c r="CT291" s="3">
        <f t="shared" si="317"/>
        <v>14907.96</v>
      </c>
      <c r="CU291" s="3">
        <f t="shared" si="318"/>
        <v>0</v>
      </c>
      <c r="CV291" s="3">
        <f t="shared" si="319"/>
        <v>23.670576000000001</v>
      </c>
      <c r="CW291" s="3">
        <f t="shared" si="320"/>
        <v>0</v>
      </c>
      <c r="CX291" s="3">
        <f t="shared" si="321"/>
        <v>0</v>
      </c>
      <c r="CY291" s="3">
        <f>(ROUND((((S291+ROUND((ROUND((((EU291*1.2))*AV291*1),2)*BS291),2))*AT291)/100),2)+ROUND(((ROUND((ROUND(((AE291-((EU291*1.2)))*AV291*1),2)*BS291),2)*AT291)/100),2))</f>
        <v>13602.02</v>
      </c>
      <c r="CZ291" s="3">
        <f>(ROUND((((S291+ROUND((ROUND((((EU291*1.2))*AV291*1),2)*BS291),2))*AU291)/100),2)+ROUND(((ROUND((ROUND(((AE291-((EU291*1.2)))*AV291*1),2)*BS291),2)*AU291)/100),2))</f>
        <v>7151.58</v>
      </c>
      <c r="DB291" s="3">
        <v>132</v>
      </c>
      <c r="DC291" s="3" t="s">
        <v>3</v>
      </c>
      <c r="DD291" s="3" t="s">
        <v>66</v>
      </c>
      <c r="DE291" s="3" t="s">
        <v>67</v>
      </c>
      <c r="DF291" s="3" t="s">
        <v>67</v>
      </c>
      <c r="DG291" s="3" t="s">
        <v>67</v>
      </c>
      <c r="DH291" s="3" t="s">
        <v>3</v>
      </c>
      <c r="DI291" s="3" t="s">
        <v>67</v>
      </c>
      <c r="DJ291" s="3" t="s">
        <v>67</v>
      </c>
      <c r="DK291" s="3" t="s">
        <v>3</v>
      </c>
      <c r="DL291" s="3" t="s">
        <v>3</v>
      </c>
      <c r="DM291" s="3" t="s">
        <v>3</v>
      </c>
      <c r="DN291" s="3">
        <v>0</v>
      </c>
      <c r="DO291" s="3">
        <v>0</v>
      </c>
      <c r="DP291" s="3">
        <v>1</v>
      </c>
      <c r="DQ291" s="3">
        <v>1</v>
      </c>
      <c r="DU291" s="3">
        <v>1010</v>
      </c>
      <c r="DV291" s="3" t="s">
        <v>64</v>
      </c>
      <c r="DW291" s="3" t="s">
        <v>64</v>
      </c>
      <c r="DX291" s="3">
        <v>100</v>
      </c>
      <c r="DZ291" s="3" t="s">
        <v>3</v>
      </c>
      <c r="EA291" s="3" t="s">
        <v>3</v>
      </c>
      <c r="EB291" s="3" t="s">
        <v>3</v>
      </c>
      <c r="EC291" s="3" t="s">
        <v>3</v>
      </c>
      <c r="EE291" s="3">
        <v>55393699</v>
      </c>
      <c r="EF291" s="3">
        <v>40</v>
      </c>
      <c r="EG291" s="3" t="s">
        <v>30</v>
      </c>
      <c r="EH291" s="3">
        <v>0</v>
      </c>
      <c r="EI291" s="3" t="s">
        <v>3</v>
      </c>
      <c r="EJ291" s="3">
        <v>2</v>
      </c>
      <c r="EK291" s="3">
        <v>67</v>
      </c>
      <c r="EL291" s="3" t="s">
        <v>76</v>
      </c>
      <c r="EM291" s="3" t="s">
        <v>77</v>
      </c>
      <c r="EO291" s="3" t="s">
        <v>71</v>
      </c>
      <c r="EQ291" s="3">
        <v>0</v>
      </c>
      <c r="ER291" s="3">
        <v>211.4</v>
      </c>
      <c r="ES291" s="3">
        <v>0</v>
      </c>
      <c r="ET291" s="3">
        <v>0.83</v>
      </c>
      <c r="EU291" s="3">
        <v>0.13</v>
      </c>
      <c r="EV291" s="3">
        <v>210.57</v>
      </c>
      <c r="EW291" s="3">
        <v>18.84</v>
      </c>
      <c r="EX291" s="3">
        <v>0</v>
      </c>
      <c r="EY291" s="3">
        <v>0</v>
      </c>
      <c r="FQ291" s="3">
        <v>0</v>
      </c>
      <c r="FR291" s="3">
        <v>0</v>
      </c>
      <c r="FS291" s="3">
        <v>0</v>
      </c>
      <c r="FX291" s="3">
        <v>97</v>
      </c>
      <c r="FY291" s="3">
        <v>51</v>
      </c>
      <c r="GA291" s="3" t="s">
        <v>3</v>
      </c>
      <c r="GD291" s="3">
        <v>1</v>
      </c>
      <c r="GF291" s="3">
        <v>2144643513</v>
      </c>
      <c r="GG291" s="3">
        <v>2</v>
      </c>
      <c r="GH291" s="3">
        <v>1</v>
      </c>
      <c r="GI291" s="3">
        <v>2</v>
      </c>
      <c r="GJ291" s="3">
        <v>0</v>
      </c>
      <c r="GK291" s="3">
        <v>0</v>
      </c>
      <c r="GL291" s="3">
        <f t="shared" si="322"/>
        <v>0</v>
      </c>
      <c r="GM291" s="3">
        <f t="shared" si="323"/>
        <v>34783.199999999997</v>
      </c>
      <c r="GN291" s="3">
        <f t="shared" si="324"/>
        <v>0</v>
      </c>
      <c r="GO291" s="3">
        <f t="shared" si="325"/>
        <v>34783.199999999997</v>
      </c>
      <c r="GP291" s="3">
        <f t="shared" si="326"/>
        <v>0</v>
      </c>
      <c r="GR291" s="3">
        <v>0</v>
      </c>
      <c r="GS291" s="3">
        <v>3</v>
      </c>
      <c r="GT291" s="3">
        <v>0</v>
      </c>
      <c r="GU291" s="3" t="s">
        <v>3</v>
      </c>
      <c r="GV291" s="3">
        <f t="shared" si="327"/>
        <v>0</v>
      </c>
      <c r="GW291" s="3">
        <v>1</v>
      </c>
      <c r="GX291" s="3">
        <f t="shared" si="328"/>
        <v>0</v>
      </c>
      <c r="HA291" s="3">
        <v>0</v>
      </c>
      <c r="HB291" s="3">
        <v>0</v>
      </c>
      <c r="HC291" s="3">
        <f t="shared" si="329"/>
        <v>0</v>
      </c>
      <c r="HE291" s="3" t="s">
        <v>3</v>
      </c>
      <c r="HF291" s="3" t="s">
        <v>3</v>
      </c>
      <c r="HM291" s="3" t="s">
        <v>3</v>
      </c>
      <c r="HN291" s="3" t="s">
        <v>3</v>
      </c>
      <c r="HO291" s="3" t="s">
        <v>3</v>
      </c>
      <c r="HP291" s="3" t="s">
        <v>3</v>
      </c>
      <c r="HQ291" s="3" t="s">
        <v>3</v>
      </c>
      <c r="HS291" s="3">
        <v>0</v>
      </c>
      <c r="IK291" s="3">
        <v>0</v>
      </c>
    </row>
    <row r="292" spans="1:255" x14ac:dyDescent="0.25">
      <c r="A292" s="2">
        <v>17</v>
      </c>
      <c r="B292" s="2">
        <v>1</v>
      </c>
      <c r="C292" s="2"/>
      <c r="D292" s="2"/>
      <c r="E292" s="2" t="s">
        <v>398</v>
      </c>
      <c r="F292" s="2" t="s">
        <v>399</v>
      </c>
      <c r="G292" s="2" t="s">
        <v>400</v>
      </c>
      <c r="H292" s="2" t="s">
        <v>171</v>
      </c>
      <c r="I292" s="2">
        <v>51</v>
      </c>
      <c r="J292" s="2">
        <v>0</v>
      </c>
      <c r="K292" s="2">
        <v>51</v>
      </c>
      <c r="L292" s="2"/>
      <c r="M292" s="2"/>
      <c r="N292" s="2"/>
      <c r="O292" s="2">
        <f t="shared" si="305"/>
        <v>3476.16</v>
      </c>
      <c r="P292" s="2">
        <f t="shared" si="306"/>
        <v>3476.16</v>
      </c>
      <c r="Q292" s="2">
        <f t="shared" ref="Q292:Q299" si="332">(ROUND((ROUND(((ET292)*AV292*I292),2)*BB292),2)+ROUND((ROUND(((AE292-(EU292))*AV292*I292),2)*BS292),2))</f>
        <v>0</v>
      </c>
      <c r="R292" s="2">
        <f t="shared" ref="R292:R299" si="333">(ROUND((ROUND(((EU292)*AV292*I292),2)*BS292),2)+ROUND((ROUND(((AE292-(EU292))*AV292*I292),2)*BS292),2))</f>
        <v>0</v>
      </c>
      <c r="S292" s="2">
        <f t="shared" si="307"/>
        <v>0</v>
      </c>
      <c r="T292" s="2">
        <f t="shared" si="308"/>
        <v>0</v>
      </c>
      <c r="U292" s="2">
        <f t="shared" si="309"/>
        <v>0</v>
      </c>
      <c r="V292" s="2">
        <f t="shared" si="310"/>
        <v>0</v>
      </c>
      <c r="W292" s="2">
        <f t="shared" si="311"/>
        <v>0</v>
      </c>
      <c r="X292" s="2">
        <f t="shared" ref="X292:X299" si="334">(ROUND((((S292+ROUND((ROUND(((EU292)*AV292*I292),2)*BS292),2))*AT292)/100),2)+ROUND(((ROUND((ROUND(((AE292-(EU292))*AV292*I292),2)*BS292),2)*AT292)/100),2))</f>
        <v>0</v>
      </c>
      <c r="Y292" s="2">
        <f t="shared" ref="Y292:Y299" si="335">(ROUND((((S292+ROUND((ROUND(((EU292)*AV292*I292),2)*BS292),2))*AU292)/100),2)+ROUND(((ROUND((ROUND(((AE292-(EU292))*AV292*I292),2)*BS292),2)*AU292)/100),2))</f>
        <v>0</v>
      </c>
      <c r="Z292" s="2"/>
      <c r="AA292" s="2">
        <v>55929113</v>
      </c>
      <c r="AB292" s="2">
        <f t="shared" si="312"/>
        <v>68.16</v>
      </c>
      <c r="AC292" s="2">
        <f t="shared" ref="AC292:AC299" si="336">ROUND((ES292),6)</f>
        <v>68.16</v>
      </c>
      <c r="AD292" s="2">
        <f t="shared" ref="AD292:AD299" si="337">ROUND((((ET292)-(EU292))+AE292),6)</f>
        <v>0</v>
      </c>
      <c r="AE292" s="2">
        <f t="shared" ref="AE292:AF299" si="338">ROUND((EU292),6)</f>
        <v>0</v>
      </c>
      <c r="AF292" s="2">
        <f t="shared" si="338"/>
        <v>0</v>
      </c>
      <c r="AG292" s="2">
        <f t="shared" si="313"/>
        <v>0</v>
      </c>
      <c r="AH292" s="2">
        <f t="shared" ref="AH292:AI299" si="339">(EW292)</f>
        <v>0</v>
      </c>
      <c r="AI292" s="2">
        <f t="shared" si="339"/>
        <v>0</v>
      </c>
      <c r="AJ292" s="2">
        <f t="shared" si="314"/>
        <v>0</v>
      </c>
      <c r="AK292" s="2">
        <v>68.16</v>
      </c>
      <c r="AL292" s="2">
        <v>68.16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1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3</v>
      </c>
      <c r="BI292" s="2">
        <v>2</v>
      </c>
      <c r="BJ292" s="2" t="s">
        <v>399</v>
      </c>
      <c r="BK292" s="2"/>
      <c r="BL292" s="2"/>
      <c r="BM292" s="2">
        <v>400005</v>
      </c>
      <c r="BN292" s="2">
        <v>0</v>
      </c>
      <c r="BO292" s="2" t="s">
        <v>3</v>
      </c>
      <c r="BP292" s="2">
        <v>0</v>
      </c>
      <c r="BQ292" s="2">
        <v>213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0</v>
      </c>
      <c r="CA292" s="2">
        <v>0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3</v>
      </c>
      <c r="CO292" s="2">
        <v>0</v>
      </c>
      <c r="CP292" s="2">
        <f t="shared" si="315"/>
        <v>3476.16</v>
      </c>
      <c r="CQ292" s="2">
        <f t="shared" si="316"/>
        <v>68.16</v>
      </c>
      <c r="CR292" s="2">
        <f t="shared" ref="CR292:CR299" si="340">(ROUND((ROUND(((ET292)*AV292*1),2)*BB292),2)+ROUND((ROUND(((AE292-(EU292))*AV292*1),2)*BS292),2))</f>
        <v>0</v>
      </c>
      <c r="CS292" s="2">
        <f t="shared" ref="CS292:CS299" si="341">(ROUND((ROUND(((EU292)*AV292*1),2)*BS292),2)+ROUND((ROUND(((AE292-(EU292))*AV292*1),2)*BS292),2))</f>
        <v>0</v>
      </c>
      <c r="CT292" s="2">
        <f t="shared" si="317"/>
        <v>0</v>
      </c>
      <c r="CU292" s="2">
        <f t="shared" si="318"/>
        <v>0</v>
      </c>
      <c r="CV292" s="2">
        <f t="shared" si="319"/>
        <v>0</v>
      </c>
      <c r="CW292" s="2">
        <f t="shared" si="320"/>
        <v>0</v>
      </c>
      <c r="CX292" s="2">
        <f t="shared" si="321"/>
        <v>0</v>
      </c>
      <c r="CY292" s="2">
        <f t="shared" ref="CY292:CY299" si="342">(ROUND((((S292+ROUND((ROUND(((EU292)*AV292*1),2)*BS292),2))*AT292)/100),2)+ROUND(((ROUND((ROUND(((AE292-(EU292))*AV292*1),2)*BS292),2)*AT292)/100),2))</f>
        <v>0</v>
      </c>
      <c r="CZ292" s="2">
        <f t="shared" ref="CZ292:CZ299" si="343">(ROUND((((S292+ROUND((ROUND(((EU292)*AV292*1),2)*BS292),2))*AU292)/100),2)+ROUND(((ROUND((ROUND(((AE292-(EU292))*AV292*1),2)*BS292),2)*AU292)/100),2))</f>
        <v>0</v>
      </c>
      <c r="DA292" s="2"/>
      <c r="DB292" s="2"/>
      <c r="DC292" s="2" t="s">
        <v>3</v>
      </c>
      <c r="DD292" s="2" t="s">
        <v>3</v>
      </c>
      <c r="DE292" s="2" t="s">
        <v>3</v>
      </c>
      <c r="DF292" s="2" t="s">
        <v>3</v>
      </c>
      <c r="DG292" s="2" t="s">
        <v>3</v>
      </c>
      <c r="DH292" s="2" t="s">
        <v>3</v>
      </c>
      <c r="DI292" s="2" t="s">
        <v>3</v>
      </c>
      <c r="DJ292" s="2" t="s">
        <v>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1013</v>
      </c>
      <c r="DV292" s="2" t="s">
        <v>171</v>
      </c>
      <c r="DW292" s="2" t="s">
        <v>171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55393628</v>
      </c>
      <c r="EF292" s="2">
        <v>213</v>
      </c>
      <c r="EG292" s="2" t="s">
        <v>217</v>
      </c>
      <c r="EH292" s="2">
        <v>0</v>
      </c>
      <c r="EI292" s="2" t="s">
        <v>3</v>
      </c>
      <c r="EJ292" s="2">
        <v>1</v>
      </c>
      <c r="EK292" s="2">
        <v>400005</v>
      </c>
      <c r="EL292" s="2" t="s">
        <v>217</v>
      </c>
      <c r="EM292" s="2" t="s">
        <v>218</v>
      </c>
      <c r="EN292" s="2"/>
      <c r="EO292" s="2" t="s">
        <v>3</v>
      </c>
      <c r="EP292" s="2"/>
      <c r="EQ292" s="2">
        <v>16</v>
      </c>
      <c r="ER292" s="2">
        <v>0</v>
      </c>
      <c r="ES292" s="2">
        <v>68.16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0</v>
      </c>
      <c r="FY292" s="2">
        <v>0</v>
      </c>
      <c r="FZ292" s="2"/>
      <c r="GA292" s="2" t="s">
        <v>401</v>
      </c>
      <c r="GB292" s="2"/>
      <c r="GC292" s="2"/>
      <c r="GD292" s="2">
        <v>1</v>
      </c>
      <c r="GE292" s="2"/>
      <c r="GF292" s="2">
        <v>-1279363719</v>
      </c>
      <c r="GG292" s="2">
        <v>2</v>
      </c>
      <c r="GH292" s="2">
        <v>4</v>
      </c>
      <c r="GI292" s="2">
        <v>-2</v>
      </c>
      <c r="GJ292" s="2">
        <v>0</v>
      </c>
      <c r="GK292" s="2">
        <v>0</v>
      </c>
      <c r="GL292" s="2">
        <f t="shared" si="322"/>
        <v>0</v>
      </c>
      <c r="GM292" s="2">
        <f t="shared" si="323"/>
        <v>3476.16</v>
      </c>
      <c r="GN292" s="2">
        <f t="shared" si="324"/>
        <v>0</v>
      </c>
      <c r="GO292" s="2">
        <f t="shared" si="325"/>
        <v>3476.16</v>
      </c>
      <c r="GP292" s="2">
        <f t="shared" si="326"/>
        <v>0</v>
      </c>
      <c r="GQ292" s="2"/>
      <c r="GR292" s="2">
        <v>1</v>
      </c>
      <c r="GS292" s="2">
        <v>2</v>
      </c>
      <c r="GT292" s="2">
        <v>0</v>
      </c>
      <c r="GU292" s="2" t="s">
        <v>3</v>
      </c>
      <c r="GV292" s="2">
        <f t="shared" si="327"/>
        <v>0</v>
      </c>
      <c r="GW292" s="2">
        <v>1</v>
      </c>
      <c r="GX292" s="2">
        <f t="shared" si="328"/>
        <v>0</v>
      </c>
      <c r="GY292" s="2"/>
      <c r="GZ292" s="2"/>
      <c r="HA292" s="2">
        <v>0</v>
      </c>
      <c r="HB292" s="2">
        <v>0</v>
      </c>
      <c r="HC292" s="2">
        <f t="shared" si="329"/>
        <v>0</v>
      </c>
      <c r="HD292" s="2"/>
      <c r="HE292" s="2" t="s">
        <v>220</v>
      </c>
      <c r="HF292" s="2" t="s">
        <v>34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5">
      <c r="A293" s="3">
        <v>17</v>
      </c>
      <c r="B293" s="3">
        <v>1</v>
      </c>
      <c r="E293" s="3" t="s">
        <v>398</v>
      </c>
      <c r="F293" s="3" t="s">
        <v>399</v>
      </c>
      <c r="G293" s="3" t="s">
        <v>400</v>
      </c>
      <c r="H293" s="3" t="s">
        <v>171</v>
      </c>
      <c r="I293" s="3">
        <v>51</v>
      </c>
      <c r="J293" s="3">
        <v>0</v>
      </c>
      <c r="K293" s="3">
        <v>51</v>
      </c>
      <c r="O293" s="3">
        <f t="shared" si="305"/>
        <v>34205.410000000003</v>
      </c>
      <c r="P293" s="3">
        <f t="shared" si="306"/>
        <v>34205.410000000003</v>
      </c>
      <c r="Q293" s="3">
        <f t="shared" si="332"/>
        <v>0</v>
      </c>
      <c r="R293" s="3">
        <f t="shared" si="333"/>
        <v>0</v>
      </c>
      <c r="S293" s="3">
        <f t="shared" si="307"/>
        <v>0</v>
      </c>
      <c r="T293" s="3">
        <f t="shared" si="308"/>
        <v>0</v>
      </c>
      <c r="U293" s="3">
        <f t="shared" si="309"/>
        <v>0</v>
      </c>
      <c r="V293" s="3">
        <f t="shared" si="310"/>
        <v>0</v>
      </c>
      <c r="W293" s="3">
        <f t="shared" si="311"/>
        <v>0</v>
      </c>
      <c r="X293" s="3">
        <f t="shared" si="334"/>
        <v>0</v>
      </c>
      <c r="Y293" s="3">
        <f t="shared" si="335"/>
        <v>0</v>
      </c>
      <c r="AA293" s="3">
        <v>55929115</v>
      </c>
      <c r="AB293" s="3">
        <f t="shared" si="312"/>
        <v>68.16</v>
      </c>
      <c r="AC293" s="3">
        <f t="shared" si="336"/>
        <v>68.16</v>
      </c>
      <c r="AD293" s="3">
        <f t="shared" si="337"/>
        <v>0</v>
      </c>
      <c r="AE293" s="3">
        <f t="shared" si="338"/>
        <v>0</v>
      </c>
      <c r="AF293" s="3">
        <f t="shared" si="338"/>
        <v>0</v>
      </c>
      <c r="AG293" s="3">
        <f t="shared" si="313"/>
        <v>0</v>
      </c>
      <c r="AH293" s="3">
        <f t="shared" si="339"/>
        <v>0</v>
      </c>
      <c r="AI293" s="3">
        <f t="shared" si="339"/>
        <v>0</v>
      </c>
      <c r="AJ293" s="3">
        <f t="shared" si="314"/>
        <v>0</v>
      </c>
      <c r="AK293" s="3">
        <v>68.16</v>
      </c>
      <c r="AL293" s="3">
        <v>68.16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1</v>
      </c>
      <c r="AW293" s="3">
        <v>1</v>
      </c>
      <c r="AZ293" s="3">
        <v>1</v>
      </c>
      <c r="BA293" s="3">
        <v>1</v>
      </c>
      <c r="BB293" s="3">
        <v>1</v>
      </c>
      <c r="BC293" s="3">
        <v>9.84</v>
      </c>
      <c r="BD293" s="3" t="s">
        <v>3</v>
      </c>
      <c r="BE293" s="3" t="s">
        <v>3</v>
      </c>
      <c r="BF293" s="3" t="s">
        <v>3</v>
      </c>
      <c r="BG293" s="3" t="s">
        <v>3</v>
      </c>
      <c r="BH293" s="3">
        <v>3</v>
      </c>
      <c r="BI293" s="3">
        <v>2</v>
      </c>
      <c r="BJ293" s="3" t="s">
        <v>399</v>
      </c>
      <c r="BM293" s="3">
        <v>400005</v>
      </c>
      <c r="BN293" s="3">
        <v>0</v>
      </c>
      <c r="BO293" s="3" t="s">
        <v>3</v>
      </c>
      <c r="BP293" s="3">
        <v>0</v>
      </c>
      <c r="BQ293" s="3">
        <v>213</v>
      </c>
      <c r="BR293" s="3">
        <v>0</v>
      </c>
      <c r="BS293" s="3">
        <v>1</v>
      </c>
      <c r="BT293" s="3">
        <v>1</v>
      </c>
      <c r="BU293" s="3">
        <v>1</v>
      </c>
      <c r="BV293" s="3">
        <v>1</v>
      </c>
      <c r="BW293" s="3">
        <v>1</v>
      </c>
      <c r="BX293" s="3">
        <v>1</v>
      </c>
      <c r="BY293" s="3" t="s">
        <v>3</v>
      </c>
      <c r="BZ293" s="3">
        <v>0</v>
      </c>
      <c r="CA293" s="3">
        <v>0</v>
      </c>
      <c r="CB293" s="3" t="s">
        <v>3</v>
      </c>
      <c r="CE293" s="3">
        <v>1566</v>
      </c>
      <c r="CF293" s="3">
        <v>0</v>
      </c>
      <c r="CG293" s="3">
        <v>0</v>
      </c>
      <c r="CM293" s="3">
        <v>0</v>
      </c>
      <c r="CN293" s="3" t="s">
        <v>3</v>
      </c>
      <c r="CO293" s="3">
        <v>0</v>
      </c>
      <c r="CP293" s="3">
        <f t="shared" si="315"/>
        <v>34205.410000000003</v>
      </c>
      <c r="CQ293" s="3">
        <f t="shared" si="316"/>
        <v>670.69</v>
      </c>
      <c r="CR293" s="3">
        <f t="shared" si="340"/>
        <v>0</v>
      </c>
      <c r="CS293" s="3">
        <f t="shared" si="341"/>
        <v>0</v>
      </c>
      <c r="CT293" s="3">
        <f t="shared" si="317"/>
        <v>0</v>
      </c>
      <c r="CU293" s="3">
        <f t="shared" si="318"/>
        <v>0</v>
      </c>
      <c r="CV293" s="3">
        <f t="shared" si="319"/>
        <v>0</v>
      </c>
      <c r="CW293" s="3">
        <f t="shared" si="320"/>
        <v>0</v>
      </c>
      <c r="CX293" s="3">
        <f t="shared" si="321"/>
        <v>0</v>
      </c>
      <c r="CY293" s="3">
        <f t="shared" si="342"/>
        <v>0</v>
      </c>
      <c r="CZ293" s="3">
        <f t="shared" si="343"/>
        <v>0</v>
      </c>
      <c r="DC293" s="3" t="s">
        <v>3</v>
      </c>
      <c r="DD293" s="3" t="s">
        <v>3</v>
      </c>
      <c r="DE293" s="3" t="s">
        <v>3</v>
      </c>
      <c r="DF293" s="3" t="s">
        <v>3</v>
      </c>
      <c r="DG293" s="3" t="s">
        <v>3</v>
      </c>
      <c r="DH293" s="3" t="s">
        <v>3</v>
      </c>
      <c r="DI293" s="3" t="s">
        <v>3</v>
      </c>
      <c r="DJ293" s="3" t="s">
        <v>3</v>
      </c>
      <c r="DK293" s="3" t="s">
        <v>3</v>
      </c>
      <c r="DL293" s="3" t="s">
        <v>3</v>
      </c>
      <c r="DM293" s="3" t="s">
        <v>3</v>
      </c>
      <c r="DN293" s="3">
        <v>0</v>
      </c>
      <c r="DO293" s="3">
        <v>0</v>
      </c>
      <c r="DP293" s="3">
        <v>1</v>
      </c>
      <c r="DQ293" s="3">
        <v>1</v>
      </c>
      <c r="DU293" s="3">
        <v>1013</v>
      </c>
      <c r="DV293" s="3" t="s">
        <v>171</v>
      </c>
      <c r="DW293" s="3" t="s">
        <v>171</v>
      </c>
      <c r="DX293" s="3">
        <v>1</v>
      </c>
      <c r="DZ293" s="3" t="s">
        <v>3</v>
      </c>
      <c r="EA293" s="3" t="s">
        <v>3</v>
      </c>
      <c r="EB293" s="3" t="s">
        <v>3</v>
      </c>
      <c r="EC293" s="3" t="s">
        <v>3</v>
      </c>
      <c r="EE293" s="3">
        <v>55393628</v>
      </c>
      <c r="EF293" s="3">
        <v>213</v>
      </c>
      <c r="EG293" s="3" t="s">
        <v>217</v>
      </c>
      <c r="EH293" s="3">
        <v>0</v>
      </c>
      <c r="EI293" s="3" t="s">
        <v>3</v>
      </c>
      <c r="EJ293" s="3">
        <v>1</v>
      </c>
      <c r="EK293" s="3">
        <v>400005</v>
      </c>
      <c r="EL293" s="3" t="s">
        <v>217</v>
      </c>
      <c r="EM293" s="3" t="s">
        <v>218</v>
      </c>
      <c r="EO293" s="3" t="s">
        <v>3</v>
      </c>
      <c r="EQ293" s="3">
        <v>16</v>
      </c>
      <c r="ER293" s="3">
        <v>0</v>
      </c>
      <c r="ES293" s="3">
        <v>68.16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5</v>
      </c>
      <c r="FC293" s="3">
        <v>1</v>
      </c>
      <c r="FD293" s="3">
        <v>18</v>
      </c>
      <c r="FF293" s="3">
        <v>802.22</v>
      </c>
      <c r="FQ293" s="3">
        <v>0</v>
      </c>
      <c r="FR293" s="3">
        <v>0</v>
      </c>
      <c r="FS293" s="3">
        <v>0</v>
      </c>
      <c r="FX293" s="3">
        <v>0</v>
      </c>
      <c r="FY293" s="3">
        <v>0</v>
      </c>
      <c r="GA293" s="3" t="s">
        <v>401</v>
      </c>
      <c r="GD293" s="3">
        <v>1</v>
      </c>
      <c r="GF293" s="3">
        <v>-1279363719</v>
      </c>
      <c r="GG293" s="3">
        <v>2</v>
      </c>
      <c r="GH293" s="3">
        <v>3</v>
      </c>
      <c r="GI293" s="3">
        <v>5</v>
      </c>
      <c r="GJ293" s="3">
        <v>0</v>
      </c>
      <c r="GK293" s="3">
        <v>0</v>
      </c>
      <c r="GL293" s="3">
        <f t="shared" si="322"/>
        <v>0</v>
      </c>
      <c r="GM293" s="3">
        <f t="shared" si="323"/>
        <v>34205.410000000003</v>
      </c>
      <c r="GN293" s="3">
        <f t="shared" si="324"/>
        <v>0</v>
      </c>
      <c r="GO293" s="3">
        <f t="shared" si="325"/>
        <v>34205.410000000003</v>
      </c>
      <c r="GP293" s="3">
        <f t="shared" si="326"/>
        <v>0</v>
      </c>
      <c r="GR293" s="3">
        <v>1</v>
      </c>
      <c r="GS293" s="3">
        <v>1</v>
      </c>
      <c r="GT293" s="3">
        <v>0</v>
      </c>
      <c r="GU293" s="3" t="s">
        <v>3</v>
      </c>
      <c r="GV293" s="3">
        <f t="shared" si="327"/>
        <v>0</v>
      </c>
      <c r="GW293" s="3">
        <v>1</v>
      </c>
      <c r="GX293" s="3">
        <f t="shared" si="328"/>
        <v>0</v>
      </c>
      <c r="HA293" s="3">
        <v>0</v>
      </c>
      <c r="HB293" s="3">
        <v>0</v>
      </c>
      <c r="HC293" s="3">
        <f t="shared" si="329"/>
        <v>0</v>
      </c>
      <c r="HE293" s="3" t="s">
        <v>220</v>
      </c>
      <c r="HF293" s="3" t="s">
        <v>34</v>
      </c>
      <c r="HM293" s="3" t="s">
        <v>3</v>
      </c>
      <c r="HN293" s="3" t="s">
        <v>3</v>
      </c>
      <c r="HO293" s="3" t="s">
        <v>3</v>
      </c>
      <c r="HP293" s="3" t="s">
        <v>3</v>
      </c>
      <c r="HQ293" s="3" t="s">
        <v>3</v>
      </c>
      <c r="HS293" s="3">
        <v>0</v>
      </c>
      <c r="IK293" s="3">
        <v>0</v>
      </c>
    </row>
    <row r="294" spans="1:255" x14ac:dyDescent="0.25">
      <c r="A294" s="2">
        <v>17</v>
      </c>
      <c r="B294" s="2">
        <v>1</v>
      </c>
      <c r="C294" s="2"/>
      <c r="D294" s="2"/>
      <c r="E294" s="2" t="s">
        <v>402</v>
      </c>
      <c r="F294" s="2" t="s">
        <v>403</v>
      </c>
      <c r="G294" s="2" t="s">
        <v>404</v>
      </c>
      <c r="H294" s="2" t="s">
        <v>279</v>
      </c>
      <c r="I294" s="2">
        <v>51</v>
      </c>
      <c r="J294" s="2">
        <v>0</v>
      </c>
      <c r="K294" s="2">
        <v>51</v>
      </c>
      <c r="L294" s="2"/>
      <c r="M294" s="2"/>
      <c r="N294" s="2"/>
      <c r="O294" s="2">
        <f t="shared" si="305"/>
        <v>778.77</v>
      </c>
      <c r="P294" s="2">
        <f t="shared" si="306"/>
        <v>778.77</v>
      </c>
      <c r="Q294" s="2">
        <f t="shared" si="332"/>
        <v>0</v>
      </c>
      <c r="R294" s="2">
        <f t="shared" si="333"/>
        <v>0</v>
      </c>
      <c r="S294" s="2">
        <f t="shared" si="307"/>
        <v>0</v>
      </c>
      <c r="T294" s="2">
        <f t="shared" si="308"/>
        <v>0</v>
      </c>
      <c r="U294" s="2">
        <f t="shared" si="309"/>
        <v>0</v>
      </c>
      <c r="V294" s="2">
        <f t="shared" si="310"/>
        <v>0</v>
      </c>
      <c r="W294" s="2">
        <f t="shared" si="311"/>
        <v>0</v>
      </c>
      <c r="X294" s="2">
        <f t="shared" si="334"/>
        <v>0</v>
      </c>
      <c r="Y294" s="2">
        <f t="shared" si="335"/>
        <v>0</v>
      </c>
      <c r="Z294" s="2"/>
      <c r="AA294" s="2">
        <v>55929113</v>
      </c>
      <c r="AB294" s="2">
        <f t="shared" si="312"/>
        <v>15.27</v>
      </c>
      <c r="AC294" s="2">
        <f t="shared" si="336"/>
        <v>15.27</v>
      </c>
      <c r="AD294" s="2">
        <f t="shared" si="337"/>
        <v>0</v>
      </c>
      <c r="AE294" s="2">
        <f t="shared" si="338"/>
        <v>0</v>
      </c>
      <c r="AF294" s="2">
        <f t="shared" si="338"/>
        <v>0</v>
      </c>
      <c r="AG294" s="2">
        <f t="shared" si="313"/>
        <v>0</v>
      </c>
      <c r="AH294" s="2">
        <f t="shared" si="339"/>
        <v>0</v>
      </c>
      <c r="AI294" s="2">
        <f t="shared" si="339"/>
        <v>0</v>
      </c>
      <c r="AJ294" s="2">
        <f t="shared" si="314"/>
        <v>0</v>
      </c>
      <c r="AK294" s="2">
        <v>15.27</v>
      </c>
      <c r="AL294" s="2">
        <v>15.27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2</v>
      </c>
      <c r="BJ294" s="2" t="s">
        <v>405</v>
      </c>
      <c r="BK294" s="2"/>
      <c r="BL294" s="2"/>
      <c r="BM294" s="2">
        <v>1618</v>
      </c>
      <c r="BN294" s="2">
        <v>0</v>
      </c>
      <c r="BO294" s="2" t="s">
        <v>3</v>
      </c>
      <c r="BP294" s="2">
        <v>0</v>
      </c>
      <c r="BQ294" s="2">
        <v>201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0</v>
      </c>
      <c r="CA294" s="2">
        <v>0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3</v>
      </c>
      <c r="CO294" s="2">
        <v>0</v>
      </c>
      <c r="CP294" s="2">
        <f t="shared" si="315"/>
        <v>778.77</v>
      </c>
      <c r="CQ294" s="2">
        <f t="shared" si="316"/>
        <v>15.27</v>
      </c>
      <c r="CR294" s="2">
        <f t="shared" si="340"/>
        <v>0</v>
      </c>
      <c r="CS294" s="2">
        <f t="shared" si="341"/>
        <v>0</v>
      </c>
      <c r="CT294" s="2">
        <f t="shared" si="317"/>
        <v>0</v>
      </c>
      <c r="CU294" s="2">
        <f t="shared" si="318"/>
        <v>0</v>
      </c>
      <c r="CV294" s="2">
        <f t="shared" si="319"/>
        <v>0</v>
      </c>
      <c r="CW294" s="2">
        <f t="shared" si="320"/>
        <v>0</v>
      </c>
      <c r="CX294" s="2">
        <f t="shared" si="321"/>
        <v>0</v>
      </c>
      <c r="CY294" s="2">
        <f t="shared" si="342"/>
        <v>0</v>
      </c>
      <c r="CZ294" s="2">
        <f t="shared" si="343"/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1010</v>
      </c>
      <c r="DV294" s="2" t="s">
        <v>279</v>
      </c>
      <c r="DW294" s="2" t="s">
        <v>279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55393729</v>
      </c>
      <c r="EF294" s="2">
        <v>201</v>
      </c>
      <c r="EG294" s="2" t="s">
        <v>281</v>
      </c>
      <c r="EH294" s="2">
        <v>0</v>
      </c>
      <c r="EI294" s="2" t="s">
        <v>3</v>
      </c>
      <c r="EJ294" s="2">
        <v>2</v>
      </c>
      <c r="EK294" s="2">
        <v>1618</v>
      </c>
      <c r="EL294" s="2" t="s">
        <v>282</v>
      </c>
      <c r="EM294" s="2" t="s">
        <v>283</v>
      </c>
      <c r="EN294" s="2"/>
      <c r="EO294" s="2" t="s">
        <v>3</v>
      </c>
      <c r="EP294" s="2"/>
      <c r="EQ294" s="2">
        <v>0</v>
      </c>
      <c r="ER294" s="2">
        <v>15.27</v>
      </c>
      <c r="ES294" s="2">
        <v>15.27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0</v>
      </c>
      <c r="FY294" s="2">
        <v>0</v>
      </c>
      <c r="FZ294" s="2"/>
      <c r="GA294" s="2" t="s">
        <v>3</v>
      </c>
      <c r="GB294" s="2"/>
      <c r="GC294" s="2"/>
      <c r="GD294" s="2">
        <v>1</v>
      </c>
      <c r="GE294" s="2"/>
      <c r="GF294" s="2">
        <v>570867054</v>
      </c>
      <c r="GG294" s="2">
        <v>2</v>
      </c>
      <c r="GH294" s="2">
        <v>1</v>
      </c>
      <c r="GI294" s="2">
        <v>-2</v>
      </c>
      <c r="GJ294" s="2">
        <v>0</v>
      </c>
      <c r="GK294" s="2">
        <v>0</v>
      </c>
      <c r="GL294" s="2">
        <f t="shared" si="322"/>
        <v>0</v>
      </c>
      <c r="GM294" s="2">
        <f t="shared" si="323"/>
        <v>778.77</v>
      </c>
      <c r="GN294" s="2">
        <f t="shared" si="324"/>
        <v>0</v>
      </c>
      <c r="GO294" s="2">
        <f t="shared" si="325"/>
        <v>778.77</v>
      </c>
      <c r="GP294" s="2">
        <f t="shared" si="326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327"/>
        <v>0</v>
      </c>
      <c r="GW294" s="2">
        <v>1</v>
      </c>
      <c r="GX294" s="2">
        <f t="shared" si="328"/>
        <v>0</v>
      </c>
      <c r="GY294" s="2"/>
      <c r="GZ294" s="2"/>
      <c r="HA294" s="2">
        <v>0</v>
      </c>
      <c r="HB294" s="2">
        <v>0</v>
      </c>
      <c r="HC294" s="2">
        <f t="shared" si="329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5">
      <c r="A295" s="3">
        <v>17</v>
      </c>
      <c r="B295" s="3">
        <v>1</v>
      </c>
      <c r="E295" s="3" t="s">
        <v>402</v>
      </c>
      <c r="F295" s="3" t="s">
        <v>403</v>
      </c>
      <c r="G295" s="3" t="s">
        <v>404</v>
      </c>
      <c r="H295" s="3" t="s">
        <v>279</v>
      </c>
      <c r="I295" s="3">
        <v>51</v>
      </c>
      <c r="J295" s="3">
        <v>0</v>
      </c>
      <c r="K295" s="3">
        <v>51</v>
      </c>
      <c r="O295" s="3">
        <f t="shared" si="305"/>
        <v>7678.67</v>
      </c>
      <c r="P295" s="3">
        <f t="shared" si="306"/>
        <v>7678.67</v>
      </c>
      <c r="Q295" s="3">
        <f t="shared" si="332"/>
        <v>0</v>
      </c>
      <c r="R295" s="3">
        <f t="shared" si="333"/>
        <v>0</v>
      </c>
      <c r="S295" s="3">
        <f t="shared" si="307"/>
        <v>0</v>
      </c>
      <c r="T295" s="3">
        <f t="shared" si="308"/>
        <v>0</v>
      </c>
      <c r="U295" s="3">
        <f t="shared" si="309"/>
        <v>0</v>
      </c>
      <c r="V295" s="3">
        <f t="shared" si="310"/>
        <v>0</v>
      </c>
      <c r="W295" s="3">
        <f t="shared" si="311"/>
        <v>0</v>
      </c>
      <c r="X295" s="3">
        <f t="shared" si="334"/>
        <v>0</v>
      </c>
      <c r="Y295" s="3">
        <f t="shared" si="335"/>
        <v>0</v>
      </c>
      <c r="AA295" s="3">
        <v>55929115</v>
      </c>
      <c r="AB295" s="3">
        <f t="shared" si="312"/>
        <v>15.27</v>
      </c>
      <c r="AC295" s="3">
        <f t="shared" si="336"/>
        <v>15.27</v>
      </c>
      <c r="AD295" s="3">
        <f t="shared" si="337"/>
        <v>0</v>
      </c>
      <c r="AE295" s="3">
        <f t="shared" si="338"/>
        <v>0</v>
      </c>
      <c r="AF295" s="3">
        <f t="shared" si="338"/>
        <v>0</v>
      </c>
      <c r="AG295" s="3">
        <f t="shared" si="313"/>
        <v>0</v>
      </c>
      <c r="AH295" s="3">
        <f t="shared" si="339"/>
        <v>0</v>
      </c>
      <c r="AI295" s="3">
        <f t="shared" si="339"/>
        <v>0</v>
      </c>
      <c r="AJ295" s="3">
        <f t="shared" si="314"/>
        <v>0</v>
      </c>
      <c r="AK295" s="3">
        <v>15.27</v>
      </c>
      <c r="AL295" s="3">
        <v>15.27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1</v>
      </c>
      <c r="AW295" s="3">
        <v>1</v>
      </c>
      <c r="AZ295" s="3">
        <v>1</v>
      </c>
      <c r="BA295" s="3">
        <v>1</v>
      </c>
      <c r="BB295" s="3">
        <v>1</v>
      </c>
      <c r="BC295" s="3">
        <v>9.86</v>
      </c>
      <c r="BD295" s="3" t="s">
        <v>3</v>
      </c>
      <c r="BE295" s="3" t="s">
        <v>3</v>
      </c>
      <c r="BF295" s="3" t="s">
        <v>3</v>
      </c>
      <c r="BG295" s="3" t="s">
        <v>3</v>
      </c>
      <c r="BH295" s="3">
        <v>3</v>
      </c>
      <c r="BI295" s="3">
        <v>2</v>
      </c>
      <c r="BJ295" s="3" t="s">
        <v>405</v>
      </c>
      <c r="BM295" s="3">
        <v>1618</v>
      </c>
      <c r="BN295" s="3">
        <v>0</v>
      </c>
      <c r="BO295" s="3" t="s">
        <v>403</v>
      </c>
      <c r="BP295" s="3">
        <v>1</v>
      </c>
      <c r="BQ295" s="3">
        <v>201</v>
      </c>
      <c r="BR295" s="3">
        <v>0</v>
      </c>
      <c r="BS295" s="3">
        <v>1</v>
      </c>
      <c r="BT295" s="3">
        <v>1</v>
      </c>
      <c r="BU295" s="3">
        <v>1</v>
      </c>
      <c r="BV295" s="3">
        <v>1</v>
      </c>
      <c r="BW295" s="3">
        <v>1</v>
      </c>
      <c r="BX295" s="3">
        <v>1</v>
      </c>
      <c r="BY295" s="3" t="s">
        <v>3</v>
      </c>
      <c r="BZ295" s="3">
        <v>0</v>
      </c>
      <c r="CA295" s="3">
        <v>0</v>
      </c>
      <c r="CB295" s="3" t="s">
        <v>3</v>
      </c>
      <c r="CE295" s="3">
        <v>1566</v>
      </c>
      <c r="CF295" s="3">
        <v>0</v>
      </c>
      <c r="CG295" s="3">
        <v>0</v>
      </c>
      <c r="CM295" s="3">
        <v>0</v>
      </c>
      <c r="CN295" s="3" t="s">
        <v>3</v>
      </c>
      <c r="CO295" s="3">
        <v>0</v>
      </c>
      <c r="CP295" s="3">
        <f t="shared" si="315"/>
        <v>7678.67</v>
      </c>
      <c r="CQ295" s="3">
        <f t="shared" si="316"/>
        <v>150.56</v>
      </c>
      <c r="CR295" s="3">
        <f t="shared" si="340"/>
        <v>0</v>
      </c>
      <c r="CS295" s="3">
        <f t="shared" si="341"/>
        <v>0</v>
      </c>
      <c r="CT295" s="3">
        <f t="shared" si="317"/>
        <v>0</v>
      </c>
      <c r="CU295" s="3">
        <f t="shared" si="318"/>
        <v>0</v>
      </c>
      <c r="CV295" s="3">
        <f t="shared" si="319"/>
        <v>0</v>
      </c>
      <c r="CW295" s="3">
        <f t="shared" si="320"/>
        <v>0</v>
      </c>
      <c r="CX295" s="3">
        <f t="shared" si="321"/>
        <v>0</v>
      </c>
      <c r="CY295" s="3">
        <f t="shared" si="342"/>
        <v>0</v>
      </c>
      <c r="CZ295" s="3">
        <f t="shared" si="343"/>
        <v>0</v>
      </c>
      <c r="DC295" s="3" t="s">
        <v>3</v>
      </c>
      <c r="DD295" s="3" t="s">
        <v>3</v>
      </c>
      <c r="DE295" s="3" t="s">
        <v>3</v>
      </c>
      <c r="DF295" s="3" t="s">
        <v>3</v>
      </c>
      <c r="DG295" s="3" t="s">
        <v>3</v>
      </c>
      <c r="DH295" s="3" t="s">
        <v>3</v>
      </c>
      <c r="DI295" s="3" t="s">
        <v>3</v>
      </c>
      <c r="DJ295" s="3" t="s">
        <v>3</v>
      </c>
      <c r="DK295" s="3" t="s">
        <v>3</v>
      </c>
      <c r="DL295" s="3" t="s">
        <v>3</v>
      </c>
      <c r="DM295" s="3" t="s">
        <v>3</v>
      </c>
      <c r="DN295" s="3">
        <v>0</v>
      </c>
      <c r="DO295" s="3">
        <v>0</v>
      </c>
      <c r="DP295" s="3">
        <v>1</v>
      </c>
      <c r="DQ295" s="3">
        <v>1</v>
      </c>
      <c r="DU295" s="3">
        <v>1010</v>
      </c>
      <c r="DV295" s="3" t="s">
        <v>279</v>
      </c>
      <c r="DW295" s="3" t="s">
        <v>279</v>
      </c>
      <c r="DX295" s="3">
        <v>1</v>
      </c>
      <c r="DZ295" s="3" t="s">
        <v>3</v>
      </c>
      <c r="EA295" s="3" t="s">
        <v>3</v>
      </c>
      <c r="EB295" s="3" t="s">
        <v>3</v>
      </c>
      <c r="EC295" s="3" t="s">
        <v>3</v>
      </c>
      <c r="EE295" s="3">
        <v>55393729</v>
      </c>
      <c r="EF295" s="3">
        <v>201</v>
      </c>
      <c r="EG295" s="3" t="s">
        <v>281</v>
      </c>
      <c r="EH295" s="3">
        <v>0</v>
      </c>
      <c r="EI295" s="3" t="s">
        <v>3</v>
      </c>
      <c r="EJ295" s="3">
        <v>2</v>
      </c>
      <c r="EK295" s="3">
        <v>1618</v>
      </c>
      <c r="EL295" s="3" t="s">
        <v>282</v>
      </c>
      <c r="EM295" s="3" t="s">
        <v>283</v>
      </c>
      <c r="EO295" s="3" t="s">
        <v>3</v>
      </c>
      <c r="EQ295" s="3">
        <v>0</v>
      </c>
      <c r="ER295" s="3">
        <v>15.27</v>
      </c>
      <c r="ES295" s="3">
        <v>15.27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FQ295" s="3">
        <v>0</v>
      </c>
      <c r="FR295" s="3">
        <v>0</v>
      </c>
      <c r="FS295" s="3">
        <v>0</v>
      </c>
      <c r="FX295" s="3">
        <v>0</v>
      </c>
      <c r="FY295" s="3">
        <v>0</v>
      </c>
      <c r="GA295" s="3" t="s">
        <v>3</v>
      </c>
      <c r="GD295" s="3">
        <v>1</v>
      </c>
      <c r="GF295" s="3">
        <v>570867054</v>
      </c>
      <c r="GG295" s="3">
        <v>2</v>
      </c>
      <c r="GH295" s="3">
        <v>1</v>
      </c>
      <c r="GI295" s="3">
        <v>2</v>
      </c>
      <c r="GJ295" s="3">
        <v>0</v>
      </c>
      <c r="GK295" s="3">
        <v>0</v>
      </c>
      <c r="GL295" s="3">
        <f t="shared" si="322"/>
        <v>0</v>
      </c>
      <c r="GM295" s="3">
        <f t="shared" si="323"/>
        <v>7678.67</v>
      </c>
      <c r="GN295" s="3">
        <f t="shared" si="324"/>
        <v>0</v>
      </c>
      <c r="GO295" s="3">
        <f t="shared" si="325"/>
        <v>7678.67</v>
      </c>
      <c r="GP295" s="3">
        <f t="shared" si="326"/>
        <v>0</v>
      </c>
      <c r="GR295" s="3">
        <v>0</v>
      </c>
      <c r="GS295" s="3">
        <v>3</v>
      </c>
      <c r="GT295" s="3">
        <v>0</v>
      </c>
      <c r="GU295" s="3" t="s">
        <v>3</v>
      </c>
      <c r="GV295" s="3">
        <f t="shared" si="327"/>
        <v>0</v>
      </c>
      <c r="GW295" s="3">
        <v>1</v>
      </c>
      <c r="GX295" s="3">
        <f t="shared" si="328"/>
        <v>0</v>
      </c>
      <c r="HA295" s="3">
        <v>0</v>
      </c>
      <c r="HB295" s="3">
        <v>0</v>
      </c>
      <c r="HC295" s="3">
        <f t="shared" si="329"/>
        <v>0</v>
      </c>
      <c r="HE295" s="3" t="s">
        <v>3</v>
      </c>
      <c r="HF295" s="3" t="s">
        <v>3</v>
      </c>
      <c r="HM295" s="3" t="s">
        <v>3</v>
      </c>
      <c r="HN295" s="3" t="s">
        <v>3</v>
      </c>
      <c r="HO295" s="3" t="s">
        <v>3</v>
      </c>
      <c r="HP295" s="3" t="s">
        <v>3</v>
      </c>
      <c r="HQ295" s="3" t="s">
        <v>3</v>
      </c>
      <c r="HS295" s="3">
        <v>0</v>
      </c>
      <c r="IK295" s="3">
        <v>0</v>
      </c>
    </row>
    <row r="296" spans="1:255" x14ac:dyDescent="0.25">
      <c r="A296" s="2">
        <v>17</v>
      </c>
      <c r="B296" s="2">
        <v>1</v>
      </c>
      <c r="C296" s="2"/>
      <c r="D296" s="2"/>
      <c r="E296" s="2" t="s">
        <v>406</v>
      </c>
      <c r="F296" s="2" t="s">
        <v>407</v>
      </c>
      <c r="G296" s="2" t="s">
        <v>408</v>
      </c>
      <c r="H296" s="2" t="s">
        <v>279</v>
      </c>
      <c r="I296" s="2">
        <v>43</v>
      </c>
      <c r="J296" s="2">
        <v>0</v>
      </c>
      <c r="K296" s="2">
        <v>43</v>
      </c>
      <c r="L296" s="2"/>
      <c r="M296" s="2"/>
      <c r="N296" s="2"/>
      <c r="O296" s="2">
        <f t="shared" si="305"/>
        <v>1719.57</v>
      </c>
      <c r="P296" s="2">
        <f t="shared" si="306"/>
        <v>1719.57</v>
      </c>
      <c r="Q296" s="2">
        <f t="shared" si="332"/>
        <v>0</v>
      </c>
      <c r="R296" s="2">
        <f t="shared" si="333"/>
        <v>0</v>
      </c>
      <c r="S296" s="2">
        <f t="shared" si="307"/>
        <v>0</v>
      </c>
      <c r="T296" s="2">
        <f t="shared" si="308"/>
        <v>0</v>
      </c>
      <c r="U296" s="2">
        <f t="shared" si="309"/>
        <v>0</v>
      </c>
      <c r="V296" s="2">
        <f t="shared" si="310"/>
        <v>0</v>
      </c>
      <c r="W296" s="2">
        <f t="shared" si="311"/>
        <v>0</v>
      </c>
      <c r="X296" s="2">
        <f t="shared" si="334"/>
        <v>0</v>
      </c>
      <c r="Y296" s="2">
        <f t="shared" si="335"/>
        <v>0</v>
      </c>
      <c r="Z296" s="2"/>
      <c r="AA296" s="2">
        <v>55929113</v>
      </c>
      <c r="AB296" s="2">
        <f t="shared" si="312"/>
        <v>39.99</v>
      </c>
      <c r="AC296" s="2">
        <f t="shared" si="336"/>
        <v>39.99</v>
      </c>
      <c r="AD296" s="2">
        <f t="shared" si="337"/>
        <v>0</v>
      </c>
      <c r="AE296" s="2">
        <f t="shared" si="338"/>
        <v>0</v>
      </c>
      <c r="AF296" s="2">
        <f t="shared" si="338"/>
        <v>0</v>
      </c>
      <c r="AG296" s="2">
        <f t="shared" si="313"/>
        <v>0</v>
      </c>
      <c r="AH296" s="2">
        <f t="shared" si="339"/>
        <v>0</v>
      </c>
      <c r="AI296" s="2">
        <f t="shared" si="339"/>
        <v>0</v>
      </c>
      <c r="AJ296" s="2">
        <f t="shared" si="314"/>
        <v>0</v>
      </c>
      <c r="AK296" s="2">
        <v>39.99</v>
      </c>
      <c r="AL296" s="2">
        <v>39.99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2</v>
      </c>
      <c r="BJ296" s="2" t="s">
        <v>409</v>
      </c>
      <c r="BK296" s="2"/>
      <c r="BL296" s="2"/>
      <c r="BM296" s="2">
        <v>1618</v>
      </c>
      <c r="BN296" s="2">
        <v>0</v>
      </c>
      <c r="BO296" s="2" t="s">
        <v>3</v>
      </c>
      <c r="BP296" s="2">
        <v>0</v>
      </c>
      <c r="BQ296" s="2">
        <v>201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0</v>
      </c>
      <c r="CA296" s="2">
        <v>0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3</v>
      </c>
      <c r="CO296" s="2">
        <v>0</v>
      </c>
      <c r="CP296" s="2">
        <f t="shared" si="315"/>
        <v>1719.57</v>
      </c>
      <c r="CQ296" s="2">
        <f t="shared" si="316"/>
        <v>39.99</v>
      </c>
      <c r="CR296" s="2">
        <f t="shared" si="340"/>
        <v>0</v>
      </c>
      <c r="CS296" s="2">
        <f t="shared" si="341"/>
        <v>0</v>
      </c>
      <c r="CT296" s="2">
        <f t="shared" si="317"/>
        <v>0</v>
      </c>
      <c r="CU296" s="2">
        <f t="shared" si="318"/>
        <v>0</v>
      </c>
      <c r="CV296" s="2">
        <f t="shared" si="319"/>
        <v>0</v>
      </c>
      <c r="CW296" s="2">
        <f t="shared" si="320"/>
        <v>0</v>
      </c>
      <c r="CX296" s="2">
        <f t="shared" si="321"/>
        <v>0</v>
      </c>
      <c r="CY296" s="2">
        <f t="shared" si="342"/>
        <v>0</v>
      </c>
      <c r="CZ296" s="2">
        <f t="shared" si="343"/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1010</v>
      </c>
      <c r="DV296" s="2" t="s">
        <v>279</v>
      </c>
      <c r="DW296" s="2" t="s">
        <v>279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55393729</v>
      </c>
      <c r="EF296" s="2">
        <v>201</v>
      </c>
      <c r="EG296" s="2" t="s">
        <v>281</v>
      </c>
      <c r="EH296" s="2">
        <v>0</v>
      </c>
      <c r="EI296" s="2" t="s">
        <v>3</v>
      </c>
      <c r="EJ296" s="2">
        <v>2</v>
      </c>
      <c r="EK296" s="2">
        <v>1618</v>
      </c>
      <c r="EL296" s="2" t="s">
        <v>282</v>
      </c>
      <c r="EM296" s="2" t="s">
        <v>283</v>
      </c>
      <c r="EN296" s="2"/>
      <c r="EO296" s="2" t="s">
        <v>3</v>
      </c>
      <c r="EP296" s="2"/>
      <c r="EQ296" s="2">
        <v>0</v>
      </c>
      <c r="ER296" s="2">
        <v>39.99</v>
      </c>
      <c r="ES296" s="2">
        <v>39.99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0</v>
      </c>
      <c r="FY296" s="2">
        <v>0</v>
      </c>
      <c r="FZ296" s="2"/>
      <c r="GA296" s="2" t="s">
        <v>3</v>
      </c>
      <c r="GB296" s="2"/>
      <c r="GC296" s="2"/>
      <c r="GD296" s="2">
        <v>1</v>
      </c>
      <c r="GE296" s="2"/>
      <c r="GF296" s="2">
        <v>-1259082691</v>
      </c>
      <c r="GG296" s="2">
        <v>2</v>
      </c>
      <c r="GH296" s="2">
        <v>1</v>
      </c>
      <c r="GI296" s="2">
        <v>-2</v>
      </c>
      <c r="GJ296" s="2">
        <v>0</v>
      </c>
      <c r="GK296" s="2">
        <v>0</v>
      </c>
      <c r="GL296" s="2">
        <f t="shared" si="322"/>
        <v>0</v>
      </c>
      <c r="GM296" s="2">
        <f t="shared" si="323"/>
        <v>1719.57</v>
      </c>
      <c r="GN296" s="2">
        <f t="shared" si="324"/>
        <v>0</v>
      </c>
      <c r="GO296" s="2">
        <f t="shared" si="325"/>
        <v>1719.57</v>
      </c>
      <c r="GP296" s="2">
        <f t="shared" si="326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27"/>
        <v>0</v>
      </c>
      <c r="GW296" s="2">
        <v>1</v>
      </c>
      <c r="GX296" s="2">
        <f t="shared" si="328"/>
        <v>0</v>
      </c>
      <c r="GY296" s="2"/>
      <c r="GZ296" s="2"/>
      <c r="HA296" s="2">
        <v>0</v>
      </c>
      <c r="HB296" s="2">
        <v>0</v>
      </c>
      <c r="HC296" s="2">
        <f t="shared" si="329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5">
      <c r="A297" s="3">
        <v>17</v>
      </c>
      <c r="B297" s="3">
        <v>1</v>
      </c>
      <c r="E297" s="3" t="s">
        <v>406</v>
      </c>
      <c r="F297" s="3" t="s">
        <v>407</v>
      </c>
      <c r="G297" s="3" t="s">
        <v>408</v>
      </c>
      <c r="H297" s="3" t="s">
        <v>279</v>
      </c>
      <c r="I297" s="3">
        <v>43</v>
      </c>
      <c r="J297" s="3">
        <v>0</v>
      </c>
      <c r="K297" s="3">
        <v>43</v>
      </c>
      <c r="O297" s="3">
        <f t="shared" si="305"/>
        <v>16954.96</v>
      </c>
      <c r="P297" s="3">
        <f t="shared" si="306"/>
        <v>16954.96</v>
      </c>
      <c r="Q297" s="3">
        <f t="shared" si="332"/>
        <v>0</v>
      </c>
      <c r="R297" s="3">
        <f t="shared" si="333"/>
        <v>0</v>
      </c>
      <c r="S297" s="3">
        <f t="shared" si="307"/>
        <v>0</v>
      </c>
      <c r="T297" s="3">
        <f t="shared" si="308"/>
        <v>0</v>
      </c>
      <c r="U297" s="3">
        <f t="shared" si="309"/>
        <v>0</v>
      </c>
      <c r="V297" s="3">
        <f t="shared" si="310"/>
        <v>0</v>
      </c>
      <c r="W297" s="3">
        <f t="shared" si="311"/>
        <v>0</v>
      </c>
      <c r="X297" s="3">
        <f t="shared" si="334"/>
        <v>0</v>
      </c>
      <c r="Y297" s="3">
        <f t="shared" si="335"/>
        <v>0</v>
      </c>
      <c r="AA297" s="3">
        <v>55929115</v>
      </c>
      <c r="AB297" s="3">
        <f t="shared" si="312"/>
        <v>39.99</v>
      </c>
      <c r="AC297" s="3">
        <f t="shared" si="336"/>
        <v>39.99</v>
      </c>
      <c r="AD297" s="3">
        <f t="shared" si="337"/>
        <v>0</v>
      </c>
      <c r="AE297" s="3">
        <f t="shared" si="338"/>
        <v>0</v>
      </c>
      <c r="AF297" s="3">
        <f t="shared" si="338"/>
        <v>0</v>
      </c>
      <c r="AG297" s="3">
        <f t="shared" si="313"/>
        <v>0</v>
      </c>
      <c r="AH297" s="3">
        <f t="shared" si="339"/>
        <v>0</v>
      </c>
      <c r="AI297" s="3">
        <f t="shared" si="339"/>
        <v>0</v>
      </c>
      <c r="AJ297" s="3">
        <f t="shared" si="314"/>
        <v>0</v>
      </c>
      <c r="AK297" s="3">
        <v>39.99</v>
      </c>
      <c r="AL297" s="3">
        <v>39.99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1</v>
      </c>
      <c r="AW297" s="3">
        <v>1</v>
      </c>
      <c r="AZ297" s="3">
        <v>1</v>
      </c>
      <c r="BA297" s="3">
        <v>1</v>
      </c>
      <c r="BB297" s="3">
        <v>1</v>
      </c>
      <c r="BC297" s="3">
        <v>9.86</v>
      </c>
      <c r="BD297" s="3" t="s">
        <v>3</v>
      </c>
      <c r="BE297" s="3" t="s">
        <v>3</v>
      </c>
      <c r="BF297" s="3" t="s">
        <v>3</v>
      </c>
      <c r="BG297" s="3" t="s">
        <v>3</v>
      </c>
      <c r="BH297" s="3">
        <v>3</v>
      </c>
      <c r="BI297" s="3">
        <v>2</v>
      </c>
      <c r="BJ297" s="3" t="s">
        <v>409</v>
      </c>
      <c r="BM297" s="3">
        <v>1618</v>
      </c>
      <c r="BN297" s="3">
        <v>0</v>
      </c>
      <c r="BO297" s="3" t="s">
        <v>407</v>
      </c>
      <c r="BP297" s="3">
        <v>1</v>
      </c>
      <c r="BQ297" s="3">
        <v>201</v>
      </c>
      <c r="BR297" s="3">
        <v>0</v>
      </c>
      <c r="BS297" s="3">
        <v>1</v>
      </c>
      <c r="BT297" s="3">
        <v>1</v>
      </c>
      <c r="BU297" s="3">
        <v>1</v>
      </c>
      <c r="BV297" s="3">
        <v>1</v>
      </c>
      <c r="BW297" s="3">
        <v>1</v>
      </c>
      <c r="BX297" s="3">
        <v>1</v>
      </c>
      <c r="BY297" s="3" t="s">
        <v>3</v>
      </c>
      <c r="BZ297" s="3">
        <v>0</v>
      </c>
      <c r="CA297" s="3">
        <v>0</v>
      </c>
      <c r="CB297" s="3" t="s">
        <v>3</v>
      </c>
      <c r="CE297" s="3">
        <v>1566</v>
      </c>
      <c r="CF297" s="3">
        <v>0</v>
      </c>
      <c r="CG297" s="3">
        <v>0</v>
      </c>
      <c r="CM297" s="3">
        <v>0</v>
      </c>
      <c r="CN297" s="3" t="s">
        <v>3</v>
      </c>
      <c r="CO297" s="3">
        <v>0</v>
      </c>
      <c r="CP297" s="3">
        <f t="shared" si="315"/>
        <v>16954.96</v>
      </c>
      <c r="CQ297" s="3">
        <f t="shared" si="316"/>
        <v>394.3</v>
      </c>
      <c r="CR297" s="3">
        <f t="shared" si="340"/>
        <v>0</v>
      </c>
      <c r="CS297" s="3">
        <f t="shared" si="341"/>
        <v>0</v>
      </c>
      <c r="CT297" s="3">
        <f t="shared" si="317"/>
        <v>0</v>
      </c>
      <c r="CU297" s="3">
        <f t="shared" si="318"/>
        <v>0</v>
      </c>
      <c r="CV297" s="3">
        <f t="shared" si="319"/>
        <v>0</v>
      </c>
      <c r="CW297" s="3">
        <f t="shared" si="320"/>
        <v>0</v>
      </c>
      <c r="CX297" s="3">
        <f t="shared" si="321"/>
        <v>0</v>
      </c>
      <c r="CY297" s="3">
        <f t="shared" si="342"/>
        <v>0</v>
      </c>
      <c r="CZ297" s="3">
        <f t="shared" si="343"/>
        <v>0</v>
      </c>
      <c r="DC297" s="3" t="s">
        <v>3</v>
      </c>
      <c r="DD297" s="3" t="s">
        <v>3</v>
      </c>
      <c r="DE297" s="3" t="s">
        <v>3</v>
      </c>
      <c r="DF297" s="3" t="s">
        <v>3</v>
      </c>
      <c r="DG297" s="3" t="s">
        <v>3</v>
      </c>
      <c r="DH297" s="3" t="s">
        <v>3</v>
      </c>
      <c r="DI297" s="3" t="s">
        <v>3</v>
      </c>
      <c r="DJ297" s="3" t="s">
        <v>3</v>
      </c>
      <c r="DK297" s="3" t="s">
        <v>3</v>
      </c>
      <c r="DL297" s="3" t="s">
        <v>3</v>
      </c>
      <c r="DM297" s="3" t="s">
        <v>3</v>
      </c>
      <c r="DN297" s="3">
        <v>0</v>
      </c>
      <c r="DO297" s="3">
        <v>0</v>
      </c>
      <c r="DP297" s="3">
        <v>1</v>
      </c>
      <c r="DQ297" s="3">
        <v>1</v>
      </c>
      <c r="DU297" s="3">
        <v>1010</v>
      </c>
      <c r="DV297" s="3" t="s">
        <v>279</v>
      </c>
      <c r="DW297" s="3" t="s">
        <v>279</v>
      </c>
      <c r="DX297" s="3">
        <v>1</v>
      </c>
      <c r="DZ297" s="3" t="s">
        <v>3</v>
      </c>
      <c r="EA297" s="3" t="s">
        <v>3</v>
      </c>
      <c r="EB297" s="3" t="s">
        <v>3</v>
      </c>
      <c r="EC297" s="3" t="s">
        <v>3</v>
      </c>
      <c r="EE297" s="3">
        <v>55393729</v>
      </c>
      <c r="EF297" s="3">
        <v>201</v>
      </c>
      <c r="EG297" s="3" t="s">
        <v>281</v>
      </c>
      <c r="EH297" s="3">
        <v>0</v>
      </c>
      <c r="EI297" s="3" t="s">
        <v>3</v>
      </c>
      <c r="EJ297" s="3">
        <v>2</v>
      </c>
      <c r="EK297" s="3">
        <v>1618</v>
      </c>
      <c r="EL297" s="3" t="s">
        <v>282</v>
      </c>
      <c r="EM297" s="3" t="s">
        <v>283</v>
      </c>
      <c r="EO297" s="3" t="s">
        <v>3</v>
      </c>
      <c r="EQ297" s="3">
        <v>0</v>
      </c>
      <c r="ER297" s="3">
        <v>39.99</v>
      </c>
      <c r="ES297" s="3">
        <v>39.99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FQ297" s="3">
        <v>0</v>
      </c>
      <c r="FR297" s="3">
        <v>0</v>
      </c>
      <c r="FS297" s="3">
        <v>0</v>
      </c>
      <c r="FX297" s="3">
        <v>0</v>
      </c>
      <c r="FY297" s="3">
        <v>0</v>
      </c>
      <c r="GA297" s="3" t="s">
        <v>3</v>
      </c>
      <c r="GD297" s="3">
        <v>1</v>
      </c>
      <c r="GF297" s="3">
        <v>-1259082691</v>
      </c>
      <c r="GG297" s="3">
        <v>2</v>
      </c>
      <c r="GH297" s="3">
        <v>1</v>
      </c>
      <c r="GI297" s="3">
        <v>2</v>
      </c>
      <c r="GJ297" s="3">
        <v>0</v>
      </c>
      <c r="GK297" s="3">
        <v>0</v>
      </c>
      <c r="GL297" s="3">
        <f t="shared" si="322"/>
        <v>0</v>
      </c>
      <c r="GM297" s="3">
        <f t="shared" si="323"/>
        <v>16954.96</v>
      </c>
      <c r="GN297" s="3">
        <f t="shared" si="324"/>
        <v>0</v>
      </c>
      <c r="GO297" s="3">
        <f t="shared" si="325"/>
        <v>16954.96</v>
      </c>
      <c r="GP297" s="3">
        <f t="shared" si="326"/>
        <v>0</v>
      </c>
      <c r="GR297" s="3">
        <v>0</v>
      </c>
      <c r="GS297" s="3">
        <v>3</v>
      </c>
      <c r="GT297" s="3">
        <v>0</v>
      </c>
      <c r="GU297" s="3" t="s">
        <v>3</v>
      </c>
      <c r="GV297" s="3">
        <f t="shared" si="327"/>
        <v>0</v>
      </c>
      <c r="GW297" s="3">
        <v>1</v>
      </c>
      <c r="GX297" s="3">
        <f t="shared" si="328"/>
        <v>0</v>
      </c>
      <c r="HA297" s="3">
        <v>0</v>
      </c>
      <c r="HB297" s="3">
        <v>0</v>
      </c>
      <c r="HC297" s="3">
        <f t="shared" si="329"/>
        <v>0</v>
      </c>
      <c r="HE297" s="3" t="s">
        <v>3</v>
      </c>
      <c r="HF297" s="3" t="s">
        <v>3</v>
      </c>
      <c r="HM297" s="3" t="s">
        <v>3</v>
      </c>
      <c r="HN297" s="3" t="s">
        <v>3</v>
      </c>
      <c r="HO297" s="3" t="s">
        <v>3</v>
      </c>
      <c r="HP297" s="3" t="s">
        <v>3</v>
      </c>
      <c r="HQ297" s="3" t="s">
        <v>3</v>
      </c>
      <c r="HS297" s="3">
        <v>0</v>
      </c>
      <c r="IK297" s="3">
        <v>0</v>
      </c>
    </row>
    <row r="298" spans="1:255" x14ac:dyDescent="0.25">
      <c r="A298" s="2">
        <v>17</v>
      </c>
      <c r="B298" s="2">
        <v>1</v>
      </c>
      <c r="C298" s="2"/>
      <c r="D298" s="2"/>
      <c r="E298" s="2" t="s">
        <v>410</v>
      </c>
      <c r="F298" s="2" t="s">
        <v>411</v>
      </c>
      <c r="G298" s="2" t="s">
        <v>412</v>
      </c>
      <c r="H298" s="2" t="s">
        <v>279</v>
      </c>
      <c r="I298" s="2">
        <v>43</v>
      </c>
      <c r="J298" s="2">
        <v>0</v>
      </c>
      <c r="K298" s="2">
        <v>43</v>
      </c>
      <c r="L298" s="2"/>
      <c r="M298" s="2"/>
      <c r="N298" s="2"/>
      <c r="O298" s="2">
        <f t="shared" si="305"/>
        <v>348.73</v>
      </c>
      <c r="P298" s="2">
        <f t="shared" si="306"/>
        <v>348.73</v>
      </c>
      <c r="Q298" s="2">
        <f t="shared" si="332"/>
        <v>0</v>
      </c>
      <c r="R298" s="2">
        <f t="shared" si="333"/>
        <v>0</v>
      </c>
      <c r="S298" s="2">
        <f t="shared" si="307"/>
        <v>0</v>
      </c>
      <c r="T298" s="2">
        <f t="shared" si="308"/>
        <v>0</v>
      </c>
      <c r="U298" s="2">
        <f t="shared" si="309"/>
        <v>0</v>
      </c>
      <c r="V298" s="2">
        <f t="shared" si="310"/>
        <v>0</v>
      </c>
      <c r="W298" s="2">
        <f t="shared" si="311"/>
        <v>0</v>
      </c>
      <c r="X298" s="2">
        <f t="shared" si="334"/>
        <v>0</v>
      </c>
      <c r="Y298" s="2">
        <f t="shared" si="335"/>
        <v>0</v>
      </c>
      <c r="Z298" s="2"/>
      <c r="AA298" s="2">
        <v>55929113</v>
      </c>
      <c r="AB298" s="2">
        <f t="shared" si="312"/>
        <v>8.11</v>
      </c>
      <c r="AC298" s="2">
        <f t="shared" si="336"/>
        <v>8.11</v>
      </c>
      <c r="AD298" s="2">
        <f t="shared" si="337"/>
        <v>0</v>
      </c>
      <c r="AE298" s="2">
        <f t="shared" si="338"/>
        <v>0</v>
      </c>
      <c r="AF298" s="2">
        <f t="shared" si="338"/>
        <v>0</v>
      </c>
      <c r="AG298" s="2">
        <f t="shared" si="313"/>
        <v>0</v>
      </c>
      <c r="AH298" s="2">
        <f t="shared" si="339"/>
        <v>0</v>
      </c>
      <c r="AI298" s="2">
        <f t="shared" si="339"/>
        <v>0</v>
      </c>
      <c r="AJ298" s="2">
        <f t="shared" si="314"/>
        <v>0</v>
      </c>
      <c r="AK298" s="2">
        <v>8.11</v>
      </c>
      <c r="AL298" s="2">
        <v>8.11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2</v>
      </c>
      <c r="BJ298" s="2" t="s">
        <v>413</v>
      </c>
      <c r="BK298" s="2"/>
      <c r="BL298" s="2"/>
      <c r="BM298" s="2">
        <v>1618</v>
      </c>
      <c r="BN298" s="2">
        <v>0</v>
      </c>
      <c r="BO298" s="2" t="s">
        <v>3</v>
      </c>
      <c r="BP298" s="2">
        <v>0</v>
      </c>
      <c r="BQ298" s="2">
        <v>201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0</v>
      </c>
      <c r="CA298" s="2">
        <v>0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3</v>
      </c>
      <c r="CO298" s="2">
        <v>0</v>
      </c>
      <c r="CP298" s="2">
        <f t="shared" si="315"/>
        <v>348.73</v>
      </c>
      <c r="CQ298" s="2">
        <f t="shared" si="316"/>
        <v>8.11</v>
      </c>
      <c r="CR298" s="2">
        <f t="shared" si="340"/>
        <v>0</v>
      </c>
      <c r="CS298" s="2">
        <f t="shared" si="341"/>
        <v>0</v>
      </c>
      <c r="CT298" s="2">
        <f t="shared" si="317"/>
        <v>0</v>
      </c>
      <c r="CU298" s="2">
        <f t="shared" si="318"/>
        <v>0</v>
      </c>
      <c r="CV298" s="2">
        <f t="shared" si="319"/>
        <v>0</v>
      </c>
      <c r="CW298" s="2">
        <f t="shared" si="320"/>
        <v>0</v>
      </c>
      <c r="CX298" s="2">
        <f t="shared" si="321"/>
        <v>0</v>
      </c>
      <c r="CY298" s="2">
        <f t="shared" si="342"/>
        <v>0</v>
      </c>
      <c r="CZ298" s="2">
        <f t="shared" si="343"/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1010</v>
      </c>
      <c r="DV298" s="2" t="s">
        <v>279</v>
      </c>
      <c r="DW298" s="2" t="s">
        <v>279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55393729</v>
      </c>
      <c r="EF298" s="2">
        <v>201</v>
      </c>
      <c r="EG298" s="2" t="s">
        <v>281</v>
      </c>
      <c r="EH298" s="2">
        <v>0</v>
      </c>
      <c r="EI298" s="2" t="s">
        <v>3</v>
      </c>
      <c r="EJ298" s="2">
        <v>2</v>
      </c>
      <c r="EK298" s="2">
        <v>1618</v>
      </c>
      <c r="EL298" s="2" t="s">
        <v>282</v>
      </c>
      <c r="EM298" s="2" t="s">
        <v>283</v>
      </c>
      <c r="EN298" s="2"/>
      <c r="EO298" s="2" t="s">
        <v>3</v>
      </c>
      <c r="EP298" s="2"/>
      <c r="EQ298" s="2">
        <v>0</v>
      </c>
      <c r="ER298" s="2">
        <v>8.11</v>
      </c>
      <c r="ES298" s="2">
        <v>8.11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0</v>
      </c>
      <c r="FY298" s="2">
        <v>0</v>
      </c>
      <c r="FZ298" s="2"/>
      <c r="GA298" s="2" t="s">
        <v>3</v>
      </c>
      <c r="GB298" s="2"/>
      <c r="GC298" s="2"/>
      <c r="GD298" s="2">
        <v>1</v>
      </c>
      <c r="GE298" s="2"/>
      <c r="GF298" s="2">
        <v>1460852410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si="322"/>
        <v>0</v>
      </c>
      <c r="GM298" s="2">
        <f t="shared" si="323"/>
        <v>348.73</v>
      </c>
      <c r="GN298" s="2">
        <f t="shared" si="324"/>
        <v>0</v>
      </c>
      <c r="GO298" s="2">
        <f t="shared" si="325"/>
        <v>348.73</v>
      </c>
      <c r="GP298" s="2">
        <f t="shared" si="326"/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si="327"/>
        <v>0</v>
      </c>
      <c r="GW298" s="2">
        <v>1</v>
      </c>
      <c r="GX298" s="2">
        <f t="shared" si="328"/>
        <v>0</v>
      </c>
      <c r="GY298" s="2"/>
      <c r="GZ298" s="2"/>
      <c r="HA298" s="2">
        <v>0</v>
      </c>
      <c r="HB298" s="2">
        <v>0</v>
      </c>
      <c r="HC298" s="2">
        <f t="shared" si="329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5">
      <c r="A299" s="3">
        <v>17</v>
      </c>
      <c r="B299" s="3">
        <v>1</v>
      </c>
      <c r="E299" s="3" t="s">
        <v>410</v>
      </c>
      <c r="F299" s="3" t="s">
        <v>411</v>
      </c>
      <c r="G299" s="3" t="s">
        <v>412</v>
      </c>
      <c r="H299" s="3" t="s">
        <v>279</v>
      </c>
      <c r="I299" s="3">
        <v>43</v>
      </c>
      <c r="J299" s="3">
        <v>0</v>
      </c>
      <c r="K299" s="3">
        <v>43</v>
      </c>
      <c r="O299" s="3">
        <f t="shared" si="305"/>
        <v>3438.48</v>
      </c>
      <c r="P299" s="3">
        <f t="shared" si="306"/>
        <v>3438.48</v>
      </c>
      <c r="Q299" s="3">
        <f t="shared" si="332"/>
        <v>0</v>
      </c>
      <c r="R299" s="3">
        <f t="shared" si="333"/>
        <v>0</v>
      </c>
      <c r="S299" s="3">
        <f t="shared" si="307"/>
        <v>0</v>
      </c>
      <c r="T299" s="3">
        <f t="shared" si="308"/>
        <v>0</v>
      </c>
      <c r="U299" s="3">
        <f t="shared" si="309"/>
        <v>0</v>
      </c>
      <c r="V299" s="3">
        <f t="shared" si="310"/>
        <v>0</v>
      </c>
      <c r="W299" s="3">
        <f t="shared" si="311"/>
        <v>0</v>
      </c>
      <c r="X299" s="3">
        <f t="shared" si="334"/>
        <v>0</v>
      </c>
      <c r="Y299" s="3">
        <f t="shared" si="335"/>
        <v>0</v>
      </c>
      <c r="AA299" s="3">
        <v>55929115</v>
      </c>
      <c r="AB299" s="3">
        <f t="shared" si="312"/>
        <v>8.11</v>
      </c>
      <c r="AC299" s="3">
        <f t="shared" si="336"/>
        <v>8.11</v>
      </c>
      <c r="AD299" s="3">
        <f t="shared" si="337"/>
        <v>0</v>
      </c>
      <c r="AE299" s="3">
        <f t="shared" si="338"/>
        <v>0</v>
      </c>
      <c r="AF299" s="3">
        <f t="shared" si="338"/>
        <v>0</v>
      </c>
      <c r="AG299" s="3">
        <f t="shared" si="313"/>
        <v>0</v>
      </c>
      <c r="AH299" s="3">
        <f t="shared" si="339"/>
        <v>0</v>
      </c>
      <c r="AI299" s="3">
        <f t="shared" si="339"/>
        <v>0</v>
      </c>
      <c r="AJ299" s="3">
        <f t="shared" si="314"/>
        <v>0</v>
      </c>
      <c r="AK299" s="3">
        <v>8.11</v>
      </c>
      <c r="AL299" s="3">
        <v>8.11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1</v>
      </c>
      <c r="AW299" s="3">
        <v>1</v>
      </c>
      <c r="AZ299" s="3">
        <v>1</v>
      </c>
      <c r="BA299" s="3">
        <v>1</v>
      </c>
      <c r="BB299" s="3">
        <v>1</v>
      </c>
      <c r="BC299" s="3">
        <v>9.86</v>
      </c>
      <c r="BD299" s="3" t="s">
        <v>3</v>
      </c>
      <c r="BE299" s="3" t="s">
        <v>3</v>
      </c>
      <c r="BF299" s="3" t="s">
        <v>3</v>
      </c>
      <c r="BG299" s="3" t="s">
        <v>3</v>
      </c>
      <c r="BH299" s="3">
        <v>3</v>
      </c>
      <c r="BI299" s="3">
        <v>2</v>
      </c>
      <c r="BJ299" s="3" t="s">
        <v>413</v>
      </c>
      <c r="BM299" s="3">
        <v>1618</v>
      </c>
      <c r="BN299" s="3">
        <v>0</v>
      </c>
      <c r="BO299" s="3" t="s">
        <v>411</v>
      </c>
      <c r="BP299" s="3">
        <v>1</v>
      </c>
      <c r="BQ299" s="3">
        <v>201</v>
      </c>
      <c r="BR299" s="3">
        <v>0</v>
      </c>
      <c r="BS299" s="3">
        <v>1</v>
      </c>
      <c r="BT299" s="3">
        <v>1</v>
      </c>
      <c r="BU299" s="3">
        <v>1</v>
      </c>
      <c r="BV299" s="3">
        <v>1</v>
      </c>
      <c r="BW299" s="3">
        <v>1</v>
      </c>
      <c r="BX299" s="3">
        <v>1</v>
      </c>
      <c r="BY299" s="3" t="s">
        <v>3</v>
      </c>
      <c r="BZ299" s="3">
        <v>0</v>
      </c>
      <c r="CA299" s="3">
        <v>0</v>
      </c>
      <c r="CB299" s="3" t="s">
        <v>3</v>
      </c>
      <c r="CE299" s="3">
        <v>1566</v>
      </c>
      <c r="CF299" s="3">
        <v>0</v>
      </c>
      <c r="CG299" s="3">
        <v>0</v>
      </c>
      <c r="CM299" s="3">
        <v>0</v>
      </c>
      <c r="CN299" s="3" t="s">
        <v>3</v>
      </c>
      <c r="CO299" s="3">
        <v>0</v>
      </c>
      <c r="CP299" s="3">
        <f t="shared" si="315"/>
        <v>3438.48</v>
      </c>
      <c r="CQ299" s="3">
        <f t="shared" si="316"/>
        <v>79.959999999999994</v>
      </c>
      <c r="CR299" s="3">
        <f t="shared" si="340"/>
        <v>0</v>
      </c>
      <c r="CS299" s="3">
        <f t="shared" si="341"/>
        <v>0</v>
      </c>
      <c r="CT299" s="3">
        <f t="shared" si="317"/>
        <v>0</v>
      </c>
      <c r="CU299" s="3">
        <f t="shared" si="318"/>
        <v>0</v>
      </c>
      <c r="CV299" s="3">
        <f t="shared" si="319"/>
        <v>0</v>
      </c>
      <c r="CW299" s="3">
        <f t="shared" si="320"/>
        <v>0</v>
      </c>
      <c r="CX299" s="3">
        <f t="shared" si="321"/>
        <v>0</v>
      </c>
      <c r="CY299" s="3">
        <f t="shared" si="342"/>
        <v>0</v>
      </c>
      <c r="CZ299" s="3">
        <f t="shared" si="343"/>
        <v>0</v>
      </c>
      <c r="DC299" s="3" t="s">
        <v>3</v>
      </c>
      <c r="DD299" s="3" t="s">
        <v>3</v>
      </c>
      <c r="DE299" s="3" t="s">
        <v>3</v>
      </c>
      <c r="DF299" s="3" t="s">
        <v>3</v>
      </c>
      <c r="DG299" s="3" t="s">
        <v>3</v>
      </c>
      <c r="DH299" s="3" t="s">
        <v>3</v>
      </c>
      <c r="DI299" s="3" t="s">
        <v>3</v>
      </c>
      <c r="DJ299" s="3" t="s">
        <v>3</v>
      </c>
      <c r="DK299" s="3" t="s">
        <v>3</v>
      </c>
      <c r="DL299" s="3" t="s">
        <v>3</v>
      </c>
      <c r="DM299" s="3" t="s">
        <v>3</v>
      </c>
      <c r="DN299" s="3">
        <v>0</v>
      </c>
      <c r="DO299" s="3">
        <v>0</v>
      </c>
      <c r="DP299" s="3">
        <v>1</v>
      </c>
      <c r="DQ299" s="3">
        <v>1</v>
      </c>
      <c r="DU299" s="3">
        <v>1010</v>
      </c>
      <c r="DV299" s="3" t="s">
        <v>279</v>
      </c>
      <c r="DW299" s="3" t="s">
        <v>279</v>
      </c>
      <c r="DX299" s="3">
        <v>1</v>
      </c>
      <c r="DZ299" s="3" t="s">
        <v>3</v>
      </c>
      <c r="EA299" s="3" t="s">
        <v>3</v>
      </c>
      <c r="EB299" s="3" t="s">
        <v>3</v>
      </c>
      <c r="EC299" s="3" t="s">
        <v>3</v>
      </c>
      <c r="EE299" s="3">
        <v>55393729</v>
      </c>
      <c r="EF299" s="3">
        <v>201</v>
      </c>
      <c r="EG299" s="3" t="s">
        <v>281</v>
      </c>
      <c r="EH299" s="3">
        <v>0</v>
      </c>
      <c r="EI299" s="3" t="s">
        <v>3</v>
      </c>
      <c r="EJ299" s="3">
        <v>2</v>
      </c>
      <c r="EK299" s="3">
        <v>1618</v>
      </c>
      <c r="EL299" s="3" t="s">
        <v>282</v>
      </c>
      <c r="EM299" s="3" t="s">
        <v>283</v>
      </c>
      <c r="EO299" s="3" t="s">
        <v>3</v>
      </c>
      <c r="EQ299" s="3">
        <v>0</v>
      </c>
      <c r="ER299" s="3">
        <v>8.11</v>
      </c>
      <c r="ES299" s="3">
        <v>8.11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FQ299" s="3">
        <v>0</v>
      </c>
      <c r="FR299" s="3">
        <v>0</v>
      </c>
      <c r="FS299" s="3">
        <v>0</v>
      </c>
      <c r="FX299" s="3">
        <v>0</v>
      </c>
      <c r="FY299" s="3">
        <v>0</v>
      </c>
      <c r="GA299" s="3" t="s">
        <v>3</v>
      </c>
      <c r="GD299" s="3">
        <v>1</v>
      </c>
      <c r="GF299" s="3">
        <v>1460852410</v>
      </c>
      <c r="GG299" s="3">
        <v>2</v>
      </c>
      <c r="GH299" s="3">
        <v>1</v>
      </c>
      <c r="GI299" s="3">
        <v>2</v>
      </c>
      <c r="GJ299" s="3">
        <v>0</v>
      </c>
      <c r="GK299" s="3">
        <v>0</v>
      </c>
      <c r="GL299" s="3">
        <f t="shared" si="322"/>
        <v>0</v>
      </c>
      <c r="GM299" s="3">
        <f t="shared" si="323"/>
        <v>3438.48</v>
      </c>
      <c r="GN299" s="3">
        <f t="shared" si="324"/>
        <v>0</v>
      </c>
      <c r="GO299" s="3">
        <f t="shared" si="325"/>
        <v>3438.48</v>
      </c>
      <c r="GP299" s="3">
        <f t="shared" si="326"/>
        <v>0</v>
      </c>
      <c r="GR299" s="3">
        <v>0</v>
      </c>
      <c r="GS299" s="3">
        <v>3</v>
      </c>
      <c r="GT299" s="3">
        <v>0</v>
      </c>
      <c r="GU299" s="3" t="s">
        <v>3</v>
      </c>
      <c r="GV299" s="3">
        <f t="shared" si="327"/>
        <v>0</v>
      </c>
      <c r="GW299" s="3">
        <v>1</v>
      </c>
      <c r="GX299" s="3">
        <f t="shared" si="328"/>
        <v>0</v>
      </c>
      <c r="HA299" s="3">
        <v>0</v>
      </c>
      <c r="HB299" s="3">
        <v>0</v>
      </c>
      <c r="HC299" s="3">
        <f t="shared" si="329"/>
        <v>0</v>
      </c>
      <c r="HE299" s="3" t="s">
        <v>3</v>
      </c>
      <c r="HF299" s="3" t="s">
        <v>3</v>
      </c>
      <c r="HM299" s="3" t="s">
        <v>3</v>
      </c>
      <c r="HN299" s="3" t="s">
        <v>3</v>
      </c>
      <c r="HO299" s="3" t="s">
        <v>3</v>
      </c>
      <c r="HP299" s="3" t="s">
        <v>3</v>
      </c>
      <c r="HQ299" s="3" t="s">
        <v>3</v>
      </c>
      <c r="HS299" s="3">
        <v>0</v>
      </c>
      <c r="IK299" s="3">
        <v>0</v>
      </c>
    </row>
    <row r="300" spans="1:255" x14ac:dyDescent="0.25">
      <c r="A300" s="2">
        <v>17</v>
      </c>
      <c r="B300" s="2">
        <v>1</v>
      </c>
      <c r="C300" s="2">
        <f>ROW(SmtRes!A537)</f>
        <v>537</v>
      </c>
      <c r="D300" s="2">
        <f>ROW(EtalonRes!A639)</f>
        <v>639</v>
      </c>
      <c r="E300" s="2" t="s">
        <v>414</v>
      </c>
      <c r="F300" s="2" t="s">
        <v>73</v>
      </c>
      <c r="G300" s="2" t="s">
        <v>415</v>
      </c>
      <c r="H300" s="2" t="s">
        <v>64</v>
      </c>
      <c r="I300" s="2">
        <f>ROUND(94/100,9)</f>
        <v>0.94</v>
      </c>
      <c r="J300" s="2">
        <v>0</v>
      </c>
      <c r="K300" s="2">
        <f>ROUND(94/100,9)</f>
        <v>0.94</v>
      </c>
      <c r="L300" s="2"/>
      <c r="M300" s="2"/>
      <c r="N300" s="2"/>
      <c r="O300" s="2">
        <f t="shared" si="305"/>
        <v>1865.9</v>
      </c>
      <c r="P300" s="2">
        <f t="shared" si="306"/>
        <v>1441.93</v>
      </c>
      <c r="Q300" s="2">
        <f>(ROUND((ROUND((((ET300*1.2))*AV300*I300),2)*BB300),2)+ROUND((ROUND(((AE300-((EU300*1.2)))*AV300*I300),2)*BS300),2))</f>
        <v>17.920000000000002</v>
      </c>
      <c r="R300" s="2">
        <f>(ROUND((ROUND((((EU300*1.2))*AV300*I300),2)*BS300),2)+ROUND((ROUND(((AE300-((EU300*1.2)))*AV300*I300),2)*BS300),2))</f>
        <v>0.15</v>
      </c>
      <c r="S300" s="2">
        <f t="shared" si="307"/>
        <v>406.05</v>
      </c>
      <c r="T300" s="2">
        <f t="shared" si="308"/>
        <v>0</v>
      </c>
      <c r="U300" s="2">
        <f t="shared" si="309"/>
        <v>36.316241999999995</v>
      </c>
      <c r="V300" s="2">
        <f t="shared" si="310"/>
        <v>0</v>
      </c>
      <c r="W300" s="2">
        <f t="shared" si="311"/>
        <v>0</v>
      </c>
      <c r="X300" s="2">
        <f>(ROUND((((S300+ROUND((ROUND((((EU300*1.2))*AV300*I300),2)*BS300),2))*AT300)/100),2)+ROUND(((ROUND((ROUND(((AE300-((EU300*1.2)))*AV300*I300),2)*BS300),2)*AT300)/100),2))</f>
        <v>394.01</v>
      </c>
      <c r="Y300" s="2">
        <f>(ROUND((((S300+ROUND((ROUND((((EU300*1.2))*AV300*I300),2)*BS300),2))*AU300)/100),2)+ROUND(((ROUND((ROUND(((AE300-((EU300*1.2)))*AV300*I300),2)*BS300),2)*AU300)/100),2))</f>
        <v>207.16</v>
      </c>
      <c r="Z300" s="2"/>
      <c r="AA300" s="2">
        <v>55929113</v>
      </c>
      <c r="AB300" s="2">
        <f t="shared" si="312"/>
        <v>1964.7460000000001</v>
      </c>
      <c r="AC300" s="2">
        <f>ROUND(((ES300*1)),6)</f>
        <v>1533.97</v>
      </c>
      <c r="AD300" s="2">
        <f>ROUND(((((ET300*1.2))-((EU300*1.2)))+AE300),6)</f>
        <v>18.204000000000001</v>
      </c>
      <c r="AE300" s="2">
        <f>ROUND(((EU300*1.2)),6)</f>
        <v>0.156</v>
      </c>
      <c r="AF300" s="2">
        <f>ROUND(((EV300*1.2)),6)</f>
        <v>412.572</v>
      </c>
      <c r="AG300" s="2">
        <f t="shared" si="313"/>
        <v>0</v>
      </c>
      <c r="AH300" s="2">
        <f>((EW300*1.2))</f>
        <v>36.9</v>
      </c>
      <c r="AI300" s="2">
        <f>((EX300*1.2))</f>
        <v>0</v>
      </c>
      <c r="AJ300" s="2">
        <f t="shared" si="314"/>
        <v>0</v>
      </c>
      <c r="AK300" s="2">
        <v>1892.95</v>
      </c>
      <c r="AL300" s="2">
        <v>1533.97</v>
      </c>
      <c r="AM300" s="2">
        <v>15.17</v>
      </c>
      <c r="AN300" s="2">
        <v>0.13</v>
      </c>
      <c r="AO300" s="2">
        <v>343.81</v>
      </c>
      <c r="AP300" s="2">
        <v>0</v>
      </c>
      <c r="AQ300" s="2">
        <v>30.75</v>
      </c>
      <c r="AR300" s="2">
        <v>0</v>
      </c>
      <c r="AS300" s="2">
        <v>0</v>
      </c>
      <c r="AT300" s="2">
        <v>97</v>
      </c>
      <c r="AU300" s="2">
        <v>51</v>
      </c>
      <c r="AV300" s="2">
        <v>1.0469999999999999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0</v>
      </c>
      <c r="BI300" s="2">
        <v>2</v>
      </c>
      <c r="BJ300" s="2" t="s">
        <v>75</v>
      </c>
      <c r="BK300" s="2"/>
      <c r="BL300" s="2"/>
      <c r="BM300" s="2">
        <v>67</v>
      </c>
      <c r="BN300" s="2">
        <v>0</v>
      </c>
      <c r="BO300" s="2" t="s">
        <v>73</v>
      </c>
      <c r="BP300" s="2">
        <v>1</v>
      </c>
      <c r="BQ300" s="2">
        <v>40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97</v>
      </c>
      <c r="CA300" s="2">
        <v>51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1332</v>
      </c>
      <c r="CO300" s="2">
        <v>0</v>
      </c>
      <c r="CP300" s="2">
        <f t="shared" si="315"/>
        <v>1865.9</v>
      </c>
      <c r="CQ300" s="2">
        <f t="shared" si="316"/>
        <v>1533.97</v>
      </c>
      <c r="CR300" s="2">
        <f>(ROUND((ROUND((((ET300*1.2))*AV300*1),2)*BB300),2)+ROUND((ROUND(((AE300-((EU300*1.2)))*AV300*1),2)*BS300),2))</f>
        <v>19.059999999999999</v>
      </c>
      <c r="CS300" s="2">
        <f>(ROUND((ROUND((((EU300*1.2))*AV300*1),2)*BS300),2)+ROUND((ROUND(((AE300-((EU300*1.2)))*AV300*1),2)*BS300),2))</f>
        <v>0.16</v>
      </c>
      <c r="CT300" s="2">
        <f t="shared" si="317"/>
        <v>431.96</v>
      </c>
      <c r="CU300" s="2">
        <f t="shared" si="318"/>
        <v>0</v>
      </c>
      <c r="CV300" s="2">
        <f t="shared" si="319"/>
        <v>38.634299999999996</v>
      </c>
      <c r="CW300" s="2">
        <f t="shared" si="320"/>
        <v>0</v>
      </c>
      <c r="CX300" s="2">
        <f t="shared" si="321"/>
        <v>0</v>
      </c>
      <c r="CY300" s="2">
        <f>(ROUND((((S300+ROUND((ROUND((((EU300*1.2))*AV300*1),2)*BS300),2))*AT300)/100),2)+ROUND(((ROUND((ROUND(((AE300-((EU300*1.2)))*AV300*1),2)*BS300),2)*AT300)/100),2))</f>
        <v>394.02</v>
      </c>
      <c r="CZ300" s="2">
        <f>(ROUND((((S300+ROUND((ROUND((((EU300*1.2))*AV300*1),2)*BS300),2))*AU300)/100),2)+ROUND(((ROUND((ROUND(((AE300-((EU300*1.2)))*AV300*1),2)*BS300),2)*AU300)/100),2))</f>
        <v>207.17</v>
      </c>
      <c r="DA300" s="2"/>
      <c r="DB300" s="2">
        <v>133</v>
      </c>
      <c r="DC300" s="2" t="s">
        <v>3</v>
      </c>
      <c r="DD300" s="2" t="s">
        <v>66</v>
      </c>
      <c r="DE300" s="2" t="s">
        <v>67</v>
      </c>
      <c r="DF300" s="2" t="s">
        <v>67</v>
      </c>
      <c r="DG300" s="2" t="s">
        <v>67</v>
      </c>
      <c r="DH300" s="2" t="s">
        <v>3</v>
      </c>
      <c r="DI300" s="2" t="s">
        <v>67</v>
      </c>
      <c r="DJ300" s="2" t="s">
        <v>67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1010</v>
      </c>
      <c r="DV300" s="2" t="s">
        <v>64</v>
      </c>
      <c r="DW300" s="2" t="s">
        <v>64</v>
      </c>
      <c r="DX300" s="2">
        <v>100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55393699</v>
      </c>
      <c r="EF300" s="2">
        <v>40</v>
      </c>
      <c r="EG300" s="2" t="s">
        <v>30</v>
      </c>
      <c r="EH300" s="2">
        <v>0</v>
      </c>
      <c r="EI300" s="2" t="s">
        <v>3</v>
      </c>
      <c r="EJ300" s="2">
        <v>2</v>
      </c>
      <c r="EK300" s="2">
        <v>67</v>
      </c>
      <c r="EL300" s="2" t="s">
        <v>76</v>
      </c>
      <c r="EM300" s="2" t="s">
        <v>77</v>
      </c>
      <c r="EN300" s="2"/>
      <c r="EO300" s="2" t="s">
        <v>71</v>
      </c>
      <c r="EP300" s="2"/>
      <c r="EQ300" s="2">
        <v>0</v>
      </c>
      <c r="ER300" s="2">
        <v>1892.95</v>
      </c>
      <c r="ES300" s="2">
        <v>1533.97</v>
      </c>
      <c r="ET300" s="2">
        <v>15.17</v>
      </c>
      <c r="EU300" s="2">
        <v>0.13</v>
      </c>
      <c r="EV300" s="2">
        <v>343.81</v>
      </c>
      <c r="EW300" s="2">
        <v>30.75</v>
      </c>
      <c r="EX300" s="2">
        <v>0</v>
      </c>
      <c r="EY300" s="2">
        <v>0</v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97</v>
      </c>
      <c r="FY300" s="2">
        <v>51</v>
      </c>
      <c r="FZ300" s="2"/>
      <c r="GA300" s="2" t="s">
        <v>3</v>
      </c>
      <c r="GB300" s="2"/>
      <c r="GC300" s="2"/>
      <c r="GD300" s="2">
        <v>1</v>
      </c>
      <c r="GE300" s="2"/>
      <c r="GF300" s="2">
        <v>-124541732</v>
      </c>
      <c r="GG300" s="2">
        <v>2</v>
      </c>
      <c r="GH300" s="2">
        <v>1</v>
      </c>
      <c r="GI300" s="2">
        <v>2</v>
      </c>
      <c r="GJ300" s="2">
        <v>0</v>
      </c>
      <c r="GK300" s="2">
        <v>0</v>
      </c>
      <c r="GL300" s="2">
        <f t="shared" si="322"/>
        <v>0</v>
      </c>
      <c r="GM300" s="2">
        <f t="shared" si="323"/>
        <v>2467.0700000000002</v>
      </c>
      <c r="GN300" s="2">
        <f t="shared" si="324"/>
        <v>0</v>
      </c>
      <c r="GO300" s="2">
        <f t="shared" si="325"/>
        <v>2467.0700000000002</v>
      </c>
      <c r="GP300" s="2">
        <f t="shared" si="326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327"/>
        <v>0</v>
      </c>
      <c r="GW300" s="2">
        <v>1</v>
      </c>
      <c r="GX300" s="2">
        <f t="shared" si="328"/>
        <v>0</v>
      </c>
      <c r="GY300" s="2"/>
      <c r="GZ300" s="2"/>
      <c r="HA300" s="2">
        <v>0</v>
      </c>
      <c r="HB300" s="2">
        <v>0</v>
      </c>
      <c r="HC300" s="2">
        <f t="shared" si="329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5">
      <c r="A301" s="3">
        <v>17</v>
      </c>
      <c r="B301" s="3">
        <v>1</v>
      </c>
      <c r="C301" s="3">
        <f>ROW(SmtRes!A544)</f>
        <v>544</v>
      </c>
      <c r="D301" s="3">
        <f>ROW(EtalonRes!A646)</f>
        <v>646</v>
      </c>
      <c r="E301" s="3" t="s">
        <v>414</v>
      </c>
      <c r="F301" s="3" t="s">
        <v>73</v>
      </c>
      <c r="G301" s="3" t="s">
        <v>415</v>
      </c>
      <c r="H301" s="3" t="s">
        <v>64</v>
      </c>
      <c r="I301" s="3">
        <f>ROUND(94/100,9)</f>
        <v>0.94</v>
      </c>
      <c r="J301" s="3">
        <v>0</v>
      </c>
      <c r="K301" s="3">
        <f>ROUND(94/100,9)</f>
        <v>0.94</v>
      </c>
      <c r="O301" s="3">
        <f t="shared" si="305"/>
        <v>27154.66</v>
      </c>
      <c r="P301" s="3">
        <f t="shared" si="306"/>
        <v>4095.08</v>
      </c>
      <c r="Q301" s="3">
        <f>(ROUND((ROUND((((ET301*1.2))*AV301*I301),2)*BB301),2)+ROUND((ROUND(((AE301-((EU301*1.2)))*AV301*I301),2)*BS301),2))</f>
        <v>178.66</v>
      </c>
      <c r="R301" s="3">
        <f>(ROUND((ROUND((((EU301*1.2))*AV301*I301),2)*BS301),2)+ROUND((ROUND(((AE301-((EU301*1.2)))*AV301*I301),2)*BS301),2))</f>
        <v>8.4499999999999993</v>
      </c>
      <c r="S301" s="3">
        <f t="shared" si="307"/>
        <v>22880.92</v>
      </c>
      <c r="T301" s="3">
        <f t="shared" si="308"/>
        <v>0</v>
      </c>
      <c r="U301" s="3">
        <f t="shared" si="309"/>
        <v>36.316241999999995</v>
      </c>
      <c r="V301" s="3">
        <f t="shared" si="310"/>
        <v>0</v>
      </c>
      <c r="W301" s="3">
        <f t="shared" si="311"/>
        <v>0</v>
      </c>
      <c r="X301" s="3">
        <f>(ROUND((((S301+ROUND((ROUND((((EU301*1.2))*AV301*I301),2)*BS301),2))*AT301)/100),2)+ROUND(((ROUND((ROUND(((AE301-((EU301*1.2)))*AV301*I301),2)*BS301),2)*AT301)/100),2))</f>
        <v>22202.69</v>
      </c>
      <c r="Y301" s="3">
        <f>(ROUND((((S301+ROUND((ROUND((((EU301*1.2))*AV301*I301),2)*BS301),2))*AU301)/100),2)+ROUND(((ROUND((ROUND(((AE301-((EU301*1.2)))*AV301*I301),2)*BS301),2)*AU301)/100),2))</f>
        <v>11673.58</v>
      </c>
      <c r="AA301" s="3">
        <v>55929115</v>
      </c>
      <c r="AB301" s="3">
        <f t="shared" si="312"/>
        <v>1964.7460000000001</v>
      </c>
      <c r="AC301" s="3">
        <f>ROUND(((ES301*1)),6)</f>
        <v>1533.97</v>
      </c>
      <c r="AD301" s="3">
        <f>ROUND(((((ET301*1.2))-((EU301*1.2)))+AE301),6)</f>
        <v>18.204000000000001</v>
      </c>
      <c r="AE301" s="3">
        <f>ROUND(((EU301*1.2)),6)</f>
        <v>0.156</v>
      </c>
      <c r="AF301" s="3">
        <f>ROUND(((EV301*1.2)),6)</f>
        <v>412.572</v>
      </c>
      <c r="AG301" s="3">
        <f t="shared" si="313"/>
        <v>0</v>
      </c>
      <c r="AH301" s="3">
        <f>((EW301*1.2))</f>
        <v>36.9</v>
      </c>
      <c r="AI301" s="3">
        <f>((EX301*1.2))</f>
        <v>0</v>
      </c>
      <c r="AJ301" s="3">
        <f t="shared" si="314"/>
        <v>0</v>
      </c>
      <c r="AK301" s="3">
        <v>1892.95</v>
      </c>
      <c r="AL301" s="3">
        <v>1533.97</v>
      </c>
      <c r="AM301" s="3">
        <v>15.17</v>
      </c>
      <c r="AN301" s="3">
        <v>0.13</v>
      </c>
      <c r="AO301" s="3">
        <v>343.81</v>
      </c>
      <c r="AP301" s="3">
        <v>0</v>
      </c>
      <c r="AQ301" s="3">
        <v>30.75</v>
      </c>
      <c r="AR301" s="3">
        <v>0</v>
      </c>
      <c r="AS301" s="3">
        <v>0</v>
      </c>
      <c r="AT301" s="3">
        <v>97</v>
      </c>
      <c r="AU301" s="3">
        <v>51</v>
      </c>
      <c r="AV301" s="3">
        <v>1.0469999999999999</v>
      </c>
      <c r="AW301" s="3">
        <v>1</v>
      </c>
      <c r="AZ301" s="3">
        <v>1</v>
      </c>
      <c r="BA301" s="3">
        <v>56.35</v>
      </c>
      <c r="BB301" s="3">
        <v>9.9700000000000006</v>
      </c>
      <c r="BC301" s="3">
        <v>2.84</v>
      </c>
      <c r="BD301" s="3" t="s">
        <v>3</v>
      </c>
      <c r="BE301" s="3" t="s">
        <v>3</v>
      </c>
      <c r="BF301" s="3" t="s">
        <v>3</v>
      </c>
      <c r="BG301" s="3" t="s">
        <v>3</v>
      </c>
      <c r="BH301" s="3">
        <v>0</v>
      </c>
      <c r="BI301" s="3">
        <v>2</v>
      </c>
      <c r="BJ301" s="3" t="s">
        <v>75</v>
      </c>
      <c r="BM301" s="3">
        <v>67</v>
      </c>
      <c r="BN301" s="3">
        <v>0</v>
      </c>
      <c r="BO301" s="3" t="s">
        <v>73</v>
      </c>
      <c r="BP301" s="3">
        <v>1</v>
      </c>
      <c r="BQ301" s="3">
        <v>40</v>
      </c>
      <c r="BR301" s="3">
        <v>0</v>
      </c>
      <c r="BS301" s="3">
        <v>56.35</v>
      </c>
      <c r="BT301" s="3">
        <v>1</v>
      </c>
      <c r="BU301" s="3">
        <v>1</v>
      </c>
      <c r="BV301" s="3">
        <v>1</v>
      </c>
      <c r="BW301" s="3">
        <v>1</v>
      </c>
      <c r="BX301" s="3">
        <v>1</v>
      </c>
      <c r="BY301" s="3" t="s">
        <v>3</v>
      </c>
      <c r="BZ301" s="3">
        <v>97</v>
      </c>
      <c r="CA301" s="3">
        <v>51</v>
      </c>
      <c r="CB301" s="3" t="s">
        <v>3</v>
      </c>
      <c r="CE301" s="3">
        <v>1566</v>
      </c>
      <c r="CF301" s="3">
        <v>0</v>
      </c>
      <c r="CG301" s="3">
        <v>0</v>
      </c>
      <c r="CM301" s="3">
        <v>0</v>
      </c>
      <c r="CN301" s="3" t="s">
        <v>1332</v>
      </c>
      <c r="CO301" s="3">
        <v>0</v>
      </c>
      <c r="CP301" s="3">
        <f t="shared" si="315"/>
        <v>27154.659999999996</v>
      </c>
      <c r="CQ301" s="3">
        <f t="shared" si="316"/>
        <v>4356.47</v>
      </c>
      <c r="CR301" s="3">
        <f>(ROUND((ROUND((((ET301*1.2))*AV301*1),2)*BB301),2)+ROUND((ROUND(((AE301-((EU301*1.2)))*AV301*1),2)*BS301),2))</f>
        <v>190.03</v>
      </c>
      <c r="CS301" s="3">
        <f>(ROUND((ROUND((((EU301*1.2))*AV301*1),2)*BS301),2)+ROUND((ROUND(((AE301-((EU301*1.2)))*AV301*1),2)*BS301),2))</f>
        <v>9.02</v>
      </c>
      <c r="CT301" s="3">
        <f t="shared" si="317"/>
        <v>24340.95</v>
      </c>
      <c r="CU301" s="3">
        <f t="shared" si="318"/>
        <v>0</v>
      </c>
      <c r="CV301" s="3">
        <f t="shared" si="319"/>
        <v>38.634299999999996</v>
      </c>
      <c r="CW301" s="3">
        <f t="shared" si="320"/>
        <v>0</v>
      </c>
      <c r="CX301" s="3">
        <f t="shared" si="321"/>
        <v>0</v>
      </c>
      <c r="CY301" s="3">
        <f>(ROUND((((S301+ROUND((ROUND((((EU301*1.2))*AV301*1),2)*BS301),2))*AT301)/100),2)+ROUND(((ROUND((ROUND(((AE301-((EU301*1.2)))*AV301*1),2)*BS301),2)*AT301)/100),2))</f>
        <v>22203.24</v>
      </c>
      <c r="CZ301" s="3">
        <f>(ROUND((((S301+ROUND((ROUND((((EU301*1.2))*AV301*1),2)*BS301),2))*AU301)/100),2)+ROUND(((ROUND((ROUND(((AE301-((EU301*1.2)))*AV301*1),2)*BS301),2)*AU301)/100),2))</f>
        <v>11673.87</v>
      </c>
      <c r="DB301" s="3">
        <v>134</v>
      </c>
      <c r="DC301" s="3" t="s">
        <v>3</v>
      </c>
      <c r="DD301" s="3" t="s">
        <v>66</v>
      </c>
      <c r="DE301" s="3" t="s">
        <v>67</v>
      </c>
      <c r="DF301" s="3" t="s">
        <v>67</v>
      </c>
      <c r="DG301" s="3" t="s">
        <v>67</v>
      </c>
      <c r="DH301" s="3" t="s">
        <v>3</v>
      </c>
      <c r="DI301" s="3" t="s">
        <v>67</v>
      </c>
      <c r="DJ301" s="3" t="s">
        <v>67</v>
      </c>
      <c r="DK301" s="3" t="s">
        <v>3</v>
      </c>
      <c r="DL301" s="3" t="s">
        <v>3</v>
      </c>
      <c r="DM301" s="3" t="s">
        <v>3</v>
      </c>
      <c r="DN301" s="3">
        <v>0</v>
      </c>
      <c r="DO301" s="3">
        <v>0</v>
      </c>
      <c r="DP301" s="3">
        <v>1</v>
      </c>
      <c r="DQ301" s="3">
        <v>1</v>
      </c>
      <c r="DU301" s="3">
        <v>1010</v>
      </c>
      <c r="DV301" s="3" t="s">
        <v>64</v>
      </c>
      <c r="DW301" s="3" t="s">
        <v>64</v>
      </c>
      <c r="DX301" s="3">
        <v>100</v>
      </c>
      <c r="DZ301" s="3" t="s">
        <v>3</v>
      </c>
      <c r="EA301" s="3" t="s">
        <v>3</v>
      </c>
      <c r="EB301" s="3" t="s">
        <v>3</v>
      </c>
      <c r="EC301" s="3" t="s">
        <v>3</v>
      </c>
      <c r="EE301" s="3">
        <v>55393699</v>
      </c>
      <c r="EF301" s="3">
        <v>40</v>
      </c>
      <c r="EG301" s="3" t="s">
        <v>30</v>
      </c>
      <c r="EH301" s="3">
        <v>0</v>
      </c>
      <c r="EI301" s="3" t="s">
        <v>3</v>
      </c>
      <c r="EJ301" s="3">
        <v>2</v>
      </c>
      <c r="EK301" s="3">
        <v>67</v>
      </c>
      <c r="EL301" s="3" t="s">
        <v>76</v>
      </c>
      <c r="EM301" s="3" t="s">
        <v>77</v>
      </c>
      <c r="EO301" s="3" t="s">
        <v>71</v>
      </c>
      <c r="EQ301" s="3">
        <v>0</v>
      </c>
      <c r="ER301" s="3">
        <v>1892.95</v>
      </c>
      <c r="ES301" s="3">
        <v>1533.97</v>
      </c>
      <c r="ET301" s="3">
        <v>15.17</v>
      </c>
      <c r="EU301" s="3">
        <v>0.13</v>
      </c>
      <c r="EV301" s="3">
        <v>343.81</v>
      </c>
      <c r="EW301" s="3">
        <v>30.75</v>
      </c>
      <c r="EX301" s="3">
        <v>0</v>
      </c>
      <c r="EY301" s="3">
        <v>0</v>
      </c>
      <c r="FQ301" s="3">
        <v>0</v>
      </c>
      <c r="FR301" s="3">
        <v>0</v>
      </c>
      <c r="FS301" s="3">
        <v>0</v>
      </c>
      <c r="FX301" s="3">
        <v>97</v>
      </c>
      <c r="FY301" s="3">
        <v>51</v>
      </c>
      <c r="GA301" s="3" t="s">
        <v>3</v>
      </c>
      <c r="GD301" s="3">
        <v>1</v>
      </c>
      <c r="GF301" s="3">
        <v>-124541732</v>
      </c>
      <c r="GG301" s="3">
        <v>2</v>
      </c>
      <c r="GH301" s="3">
        <v>1</v>
      </c>
      <c r="GI301" s="3">
        <v>2</v>
      </c>
      <c r="GJ301" s="3">
        <v>0</v>
      </c>
      <c r="GK301" s="3">
        <v>0</v>
      </c>
      <c r="GL301" s="3">
        <f t="shared" si="322"/>
        <v>0</v>
      </c>
      <c r="GM301" s="3">
        <f t="shared" si="323"/>
        <v>61030.93</v>
      </c>
      <c r="GN301" s="3">
        <f t="shared" si="324"/>
        <v>0</v>
      </c>
      <c r="GO301" s="3">
        <f t="shared" si="325"/>
        <v>61030.93</v>
      </c>
      <c r="GP301" s="3">
        <f t="shared" si="326"/>
        <v>0</v>
      </c>
      <c r="GR301" s="3">
        <v>0</v>
      </c>
      <c r="GS301" s="3">
        <v>3</v>
      </c>
      <c r="GT301" s="3">
        <v>0</v>
      </c>
      <c r="GU301" s="3" t="s">
        <v>3</v>
      </c>
      <c r="GV301" s="3">
        <f t="shared" si="327"/>
        <v>0</v>
      </c>
      <c r="GW301" s="3">
        <v>1</v>
      </c>
      <c r="GX301" s="3">
        <f t="shared" si="328"/>
        <v>0</v>
      </c>
      <c r="HA301" s="3">
        <v>0</v>
      </c>
      <c r="HB301" s="3">
        <v>0</v>
      </c>
      <c r="HC301" s="3">
        <f t="shared" si="329"/>
        <v>0</v>
      </c>
      <c r="HE301" s="3" t="s">
        <v>3</v>
      </c>
      <c r="HF301" s="3" t="s">
        <v>3</v>
      </c>
      <c r="HM301" s="3" t="s">
        <v>3</v>
      </c>
      <c r="HN301" s="3" t="s">
        <v>3</v>
      </c>
      <c r="HO301" s="3" t="s">
        <v>3</v>
      </c>
      <c r="HP301" s="3" t="s">
        <v>3</v>
      </c>
      <c r="HQ301" s="3" t="s">
        <v>3</v>
      </c>
      <c r="HS301" s="3">
        <v>0</v>
      </c>
      <c r="IK301" s="3">
        <v>0</v>
      </c>
    </row>
    <row r="302" spans="1:255" x14ac:dyDescent="0.25">
      <c r="A302" s="2">
        <v>18</v>
      </c>
      <c r="B302" s="2">
        <v>1</v>
      </c>
      <c r="C302" s="2">
        <v>535</v>
      </c>
      <c r="D302" s="2"/>
      <c r="E302" s="2" t="s">
        <v>416</v>
      </c>
      <c r="F302" s="2" t="s">
        <v>417</v>
      </c>
      <c r="G302" s="2" t="s">
        <v>418</v>
      </c>
      <c r="H302" s="2" t="s">
        <v>419</v>
      </c>
      <c r="I302" s="2">
        <f>I300*J302</f>
        <v>9.5880000000000007E-2</v>
      </c>
      <c r="J302" s="2">
        <v>0.10200000000000001</v>
      </c>
      <c r="K302" s="2">
        <v>0.10199999999999999</v>
      </c>
      <c r="L302" s="2"/>
      <c r="M302" s="2"/>
      <c r="N302" s="2"/>
      <c r="O302" s="2">
        <f t="shared" si="305"/>
        <v>374.57</v>
      </c>
      <c r="P302" s="2">
        <f t="shared" si="306"/>
        <v>374.57</v>
      </c>
      <c r="Q302" s="2">
        <f>(ROUND((ROUND(((ET302)*AV302*I302),2)*BB302),2)+ROUND((ROUND(((AE302-(EU302))*AV302*I302),2)*BS302),2))</f>
        <v>0</v>
      </c>
      <c r="R302" s="2">
        <f>(ROUND((ROUND(((EU302)*AV302*I302),2)*BS302),2)+ROUND((ROUND(((AE302-(EU302))*AV302*I302),2)*BS302),2))</f>
        <v>0</v>
      </c>
      <c r="S302" s="2">
        <f t="shared" si="307"/>
        <v>0</v>
      </c>
      <c r="T302" s="2">
        <f t="shared" si="308"/>
        <v>0</v>
      </c>
      <c r="U302" s="2">
        <f t="shared" si="309"/>
        <v>0</v>
      </c>
      <c r="V302" s="2">
        <f t="shared" si="310"/>
        <v>0</v>
      </c>
      <c r="W302" s="2">
        <f t="shared" si="311"/>
        <v>0</v>
      </c>
      <c r="X302" s="2">
        <f>(ROUND((((S302+ROUND((ROUND(((EU302)*AV302*I302),2)*BS302),2))*AT302)/100),2)+ROUND(((ROUND((ROUND(((AE302-(EU302))*AV302*I302),2)*BS302),2)*AT302)/100),2))</f>
        <v>0</v>
      </c>
      <c r="Y302" s="2">
        <f>(ROUND((((S302+ROUND((ROUND(((EU302)*AV302*I302),2)*BS302),2))*AU302)/100),2)+ROUND(((ROUND((ROUND(((AE302-(EU302))*AV302*I302),2)*BS302),2)*AU302)/100),2))</f>
        <v>0</v>
      </c>
      <c r="Z302" s="2"/>
      <c r="AA302" s="2">
        <v>55929113</v>
      </c>
      <c r="AB302" s="2">
        <f t="shared" si="312"/>
        <v>3906.65</v>
      </c>
      <c r="AC302" s="2">
        <f>ROUND((ES302),6)</f>
        <v>3906.65</v>
      </c>
      <c r="AD302" s="2">
        <f>ROUND((((ET302)-(EU302))+AE302),6)</f>
        <v>0</v>
      </c>
      <c r="AE302" s="2">
        <f>ROUND((EU302),6)</f>
        <v>0</v>
      </c>
      <c r="AF302" s="2">
        <f>ROUND((EV302),6)</f>
        <v>0</v>
      </c>
      <c r="AG302" s="2">
        <f t="shared" si="313"/>
        <v>0</v>
      </c>
      <c r="AH302" s="2">
        <f>(EW302)</f>
        <v>0</v>
      </c>
      <c r="AI302" s="2">
        <f>(EX302)</f>
        <v>0</v>
      </c>
      <c r="AJ302" s="2">
        <f t="shared" si="314"/>
        <v>0</v>
      </c>
      <c r="AK302" s="2">
        <v>3906.65</v>
      </c>
      <c r="AL302" s="2">
        <v>3906.65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97</v>
      </c>
      <c r="AU302" s="2">
        <v>51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2</v>
      </c>
      <c r="BJ302" s="2" t="s">
        <v>420</v>
      </c>
      <c r="BK302" s="2"/>
      <c r="BL302" s="2"/>
      <c r="BM302" s="2">
        <v>67</v>
      </c>
      <c r="BN302" s="2">
        <v>0</v>
      </c>
      <c r="BO302" s="2" t="s">
        <v>3</v>
      </c>
      <c r="BP302" s="2">
        <v>0</v>
      </c>
      <c r="BQ302" s="2">
        <v>40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97</v>
      </c>
      <c r="CA302" s="2">
        <v>51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3</v>
      </c>
      <c r="CO302" s="2">
        <v>0</v>
      </c>
      <c r="CP302" s="2">
        <f t="shared" si="315"/>
        <v>374.57</v>
      </c>
      <c r="CQ302" s="2">
        <f t="shared" si="316"/>
        <v>3906.65</v>
      </c>
      <c r="CR302" s="2">
        <f>(ROUND((ROUND(((ET302)*AV302*1),2)*BB302),2)+ROUND((ROUND(((AE302-(EU302))*AV302*1),2)*BS302),2))</f>
        <v>0</v>
      </c>
      <c r="CS302" s="2">
        <f>(ROUND((ROUND(((EU302)*AV302*1),2)*BS302),2)+ROUND((ROUND(((AE302-(EU302))*AV302*1),2)*BS302),2))</f>
        <v>0</v>
      </c>
      <c r="CT302" s="2">
        <f t="shared" si="317"/>
        <v>0</v>
      </c>
      <c r="CU302" s="2">
        <f t="shared" si="318"/>
        <v>0</v>
      </c>
      <c r="CV302" s="2">
        <f t="shared" si="319"/>
        <v>0</v>
      </c>
      <c r="CW302" s="2">
        <f t="shared" si="320"/>
        <v>0</v>
      </c>
      <c r="CX302" s="2">
        <f t="shared" si="321"/>
        <v>0</v>
      </c>
      <c r="CY302" s="2">
        <f>(ROUND((((S302+ROUND((ROUND(((EU302)*AV302*1),2)*BS302),2))*AT302)/100),2)+ROUND(((ROUND((ROUND(((AE302-(EU302))*AV302*1),2)*BS302),2)*AT302)/100),2))</f>
        <v>0</v>
      </c>
      <c r="CZ302" s="2">
        <f>(ROUND((((S302+ROUND((ROUND(((EU302)*AV302*1),2)*BS302),2))*AU302)/100),2)+ROUND(((ROUND((ROUND(((AE302-(EU302))*AV302*1),2)*BS302),2)*AU302)/100),2))</f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1010</v>
      </c>
      <c r="DV302" s="2" t="s">
        <v>419</v>
      </c>
      <c r="DW302" s="2" t="s">
        <v>419</v>
      </c>
      <c r="DX302" s="2">
        <v>1000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55393699</v>
      </c>
      <c r="EF302" s="2">
        <v>40</v>
      </c>
      <c r="EG302" s="2" t="s">
        <v>30</v>
      </c>
      <c r="EH302" s="2">
        <v>0</v>
      </c>
      <c r="EI302" s="2" t="s">
        <v>3</v>
      </c>
      <c r="EJ302" s="2">
        <v>2</v>
      </c>
      <c r="EK302" s="2">
        <v>67</v>
      </c>
      <c r="EL302" s="2" t="s">
        <v>76</v>
      </c>
      <c r="EM302" s="2" t="s">
        <v>77</v>
      </c>
      <c r="EN302" s="2"/>
      <c r="EO302" s="2" t="s">
        <v>3</v>
      </c>
      <c r="EP302" s="2"/>
      <c r="EQ302" s="2">
        <v>0</v>
      </c>
      <c r="ER302" s="2">
        <v>3906.65</v>
      </c>
      <c r="ES302" s="2">
        <v>3906.65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97</v>
      </c>
      <c r="FY302" s="2">
        <v>51</v>
      </c>
      <c r="FZ302" s="2"/>
      <c r="GA302" s="2" t="s">
        <v>3</v>
      </c>
      <c r="GB302" s="2"/>
      <c r="GC302" s="2"/>
      <c r="GD302" s="2">
        <v>1</v>
      </c>
      <c r="GE302" s="2"/>
      <c r="GF302" s="2">
        <v>-2118310231</v>
      </c>
      <c r="GG302" s="2">
        <v>2</v>
      </c>
      <c r="GH302" s="2">
        <v>1</v>
      </c>
      <c r="GI302" s="2">
        <v>-2</v>
      </c>
      <c r="GJ302" s="2">
        <v>0</v>
      </c>
      <c r="GK302" s="2">
        <v>0</v>
      </c>
      <c r="GL302" s="2">
        <f t="shared" si="322"/>
        <v>0</v>
      </c>
      <c r="GM302" s="2">
        <f t="shared" si="323"/>
        <v>374.57</v>
      </c>
      <c r="GN302" s="2">
        <f t="shared" si="324"/>
        <v>0</v>
      </c>
      <c r="GO302" s="2">
        <f t="shared" si="325"/>
        <v>374.57</v>
      </c>
      <c r="GP302" s="2">
        <f t="shared" si="326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327"/>
        <v>0</v>
      </c>
      <c r="GW302" s="2">
        <v>1</v>
      </c>
      <c r="GX302" s="2">
        <f t="shared" si="328"/>
        <v>0</v>
      </c>
      <c r="GY302" s="2"/>
      <c r="GZ302" s="2"/>
      <c r="HA302" s="2">
        <v>0</v>
      </c>
      <c r="HB302" s="2">
        <v>0</v>
      </c>
      <c r="HC302" s="2">
        <f t="shared" si="329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5">
      <c r="A303" s="3">
        <v>18</v>
      </c>
      <c r="B303" s="3">
        <v>1</v>
      </c>
      <c r="C303" s="3">
        <v>542</v>
      </c>
      <c r="E303" s="3" t="s">
        <v>416</v>
      </c>
      <c r="F303" s="3" t="s">
        <v>417</v>
      </c>
      <c r="G303" s="3" t="s">
        <v>418</v>
      </c>
      <c r="H303" s="3" t="s">
        <v>419</v>
      </c>
      <c r="I303" s="3">
        <f>I301*J303</f>
        <v>9.5880000000000007E-2</v>
      </c>
      <c r="J303" s="3">
        <v>0.10200000000000001</v>
      </c>
      <c r="K303" s="3">
        <v>0.10199999999999999</v>
      </c>
      <c r="O303" s="3">
        <f t="shared" si="305"/>
        <v>5064.1899999999996</v>
      </c>
      <c r="P303" s="3">
        <f t="shared" si="306"/>
        <v>5064.1899999999996</v>
      </c>
      <c r="Q303" s="3">
        <f>(ROUND((ROUND(((ET303)*AV303*I303),2)*BB303),2)+ROUND((ROUND(((AE303-(EU303))*AV303*I303),2)*BS303),2))</f>
        <v>0</v>
      </c>
      <c r="R303" s="3">
        <f>(ROUND((ROUND(((EU303)*AV303*I303),2)*BS303),2)+ROUND((ROUND(((AE303-(EU303))*AV303*I303),2)*BS303),2))</f>
        <v>0</v>
      </c>
      <c r="S303" s="3">
        <f t="shared" si="307"/>
        <v>0</v>
      </c>
      <c r="T303" s="3">
        <f t="shared" si="308"/>
        <v>0</v>
      </c>
      <c r="U303" s="3">
        <f t="shared" si="309"/>
        <v>0</v>
      </c>
      <c r="V303" s="3">
        <f t="shared" si="310"/>
        <v>0</v>
      </c>
      <c r="W303" s="3">
        <f t="shared" si="311"/>
        <v>0</v>
      </c>
      <c r="X303" s="3">
        <f>(ROUND((((S303+ROUND((ROUND(((EU303)*AV303*I303),2)*BS303),2))*AT303)/100),2)+ROUND(((ROUND((ROUND(((AE303-(EU303))*AV303*I303),2)*BS303),2)*AT303)/100),2))</f>
        <v>0</v>
      </c>
      <c r="Y303" s="3">
        <f>(ROUND((((S303+ROUND((ROUND(((EU303)*AV303*I303),2)*BS303),2))*AU303)/100),2)+ROUND(((ROUND((ROUND(((AE303-(EU303))*AV303*I303),2)*BS303),2)*AU303)/100),2))</f>
        <v>0</v>
      </c>
      <c r="AA303" s="3">
        <v>55929115</v>
      </c>
      <c r="AB303" s="3">
        <f t="shared" si="312"/>
        <v>3906.65</v>
      </c>
      <c r="AC303" s="3">
        <f>ROUND((ES303),6)</f>
        <v>3906.65</v>
      </c>
      <c r="AD303" s="3">
        <f>ROUND((((ET303)-(EU303))+AE303),6)</f>
        <v>0</v>
      </c>
      <c r="AE303" s="3">
        <f>ROUND((EU303),6)</f>
        <v>0</v>
      </c>
      <c r="AF303" s="3">
        <f>ROUND((EV303),6)</f>
        <v>0</v>
      </c>
      <c r="AG303" s="3">
        <f t="shared" si="313"/>
        <v>0</v>
      </c>
      <c r="AH303" s="3">
        <f>(EW303)</f>
        <v>0</v>
      </c>
      <c r="AI303" s="3">
        <f>(EX303)</f>
        <v>0</v>
      </c>
      <c r="AJ303" s="3">
        <f t="shared" si="314"/>
        <v>0</v>
      </c>
      <c r="AK303" s="3">
        <v>3906.65</v>
      </c>
      <c r="AL303" s="3">
        <v>3906.65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97</v>
      </c>
      <c r="AU303" s="3">
        <v>51</v>
      </c>
      <c r="AV303" s="3">
        <v>1</v>
      </c>
      <c r="AW303" s="3">
        <v>1</v>
      </c>
      <c r="AZ303" s="3">
        <v>1</v>
      </c>
      <c r="BA303" s="3">
        <v>1</v>
      </c>
      <c r="BB303" s="3">
        <v>1</v>
      </c>
      <c r="BC303" s="3">
        <v>13.52</v>
      </c>
      <c r="BD303" s="3" t="s">
        <v>3</v>
      </c>
      <c r="BE303" s="3" t="s">
        <v>3</v>
      </c>
      <c r="BF303" s="3" t="s">
        <v>3</v>
      </c>
      <c r="BG303" s="3" t="s">
        <v>3</v>
      </c>
      <c r="BH303" s="3">
        <v>3</v>
      </c>
      <c r="BI303" s="3">
        <v>2</v>
      </c>
      <c r="BJ303" s="3" t="s">
        <v>420</v>
      </c>
      <c r="BM303" s="3">
        <v>67</v>
      </c>
      <c r="BN303" s="3">
        <v>0</v>
      </c>
      <c r="BO303" s="3" t="s">
        <v>417</v>
      </c>
      <c r="BP303" s="3">
        <v>1</v>
      </c>
      <c r="BQ303" s="3">
        <v>40</v>
      </c>
      <c r="BR303" s="3">
        <v>0</v>
      </c>
      <c r="BS303" s="3">
        <v>1</v>
      </c>
      <c r="BT303" s="3">
        <v>1</v>
      </c>
      <c r="BU303" s="3">
        <v>1</v>
      </c>
      <c r="BV303" s="3">
        <v>1</v>
      </c>
      <c r="BW303" s="3">
        <v>1</v>
      </c>
      <c r="BX303" s="3">
        <v>1</v>
      </c>
      <c r="BY303" s="3" t="s">
        <v>3</v>
      </c>
      <c r="BZ303" s="3">
        <v>97</v>
      </c>
      <c r="CA303" s="3">
        <v>51</v>
      </c>
      <c r="CB303" s="3" t="s">
        <v>3</v>
      </c>
      <c r="CE303" s="3">
        <v>1566</v>
      </c>
      <c r="CF303" s="3">
        <v>0</v>
      </c>
      <c r="CG303" s="3">
        <v>0</v>
      </c>
      <c r="CM303" s="3">
        <v>0</v>
      </c>
      <c r="CN303" s="3" t="s">
        <v>3</v>
      </c>
      <c r="CO303" s="3">
        <v>0</v>
      </c>
      <c r="CP303" s="3">
        <f t="shared" si="315"/>
        <v>5064.1899999999996</v>
      </c>
      <c r="CQ303" s="3">
        <f t="shared" si="316"/>
        <v>52817.91</v>
      </c>
      <c r="CR303" s="3">
        <f>(ROUND((ROUND(((ET303)*AV303*1),2)*BB303),2)+ROUND((ROUND(((AE303-(EU303))*AV303*1),2)*BS303),2))</f>
        <v>0</v>
      </c>
      <c r="CS303" s="3">
        <f>(ROUND((ROUND(((EU303)*AV303*1),2)*BS303),2)+ROUND((ROUND(((AE303-(EU303))*AV303*1),2)*BS303),2))</f>
        <v>0</v>
      </c>
      <c r="CT303" s="3">
        <f t="shared" si="317"/>
        <v>0</v>
      </c>
      <c r="CU303" s="3">
        <f t="shared" si="318"/>
        <v>0</v>
      </c>
      <c r="CV303" s="3">
        <f t="shared" si="319"/>
        <v>0</v>
      </c>
      <c r="CW303" s="3">
        <f t="shared" si="320"/>
        <v>0</v>
      </c>
      <c r="CX303" s="3">
        <f t="shared" si="321"/>
        <v>0</v>
      </c>
      <c r="CY303" s="3">
        <f>(ROUND((((S303+ROUND((ROUND(((EU303)*AV303*1),2)*BS303),2))*AT303)/100),2)+ROUND(((ROUND((ROUND(((AE303-(EU303))*AV303*1),2)*BS303),2)*AT303)/100),2))</f>
        <v>0</v>
      </c>
      <c r="CZ303" s="3">
        <f>(ROUND((((S303+ROUND((ROUND(((EU303)*AV303*1),2)*BS303),2))*AU303)/100),2)+ROUND(((ROUND((ROUND(((AE303-(EU303))*AV303*1),2)*BS303),2)*AU303)/100),2))</f>
        <v>0</v>
      </c>
      <c r="DC303" s="3" t="s">
        <v>3</v>
      </c>
      <c r="DD303" s="3" t="s">
        <v>3</v>
      </c>
      <c r="DE303" s="3" t="s">
        <v>3</v>
      </c>
      <c r="DF303" s="3" t="s">
        <v>3</v>
      </c>
      <c r="DG303" s="3" t="s">
        <v>3</v>
      </c>
      <c r="DH303" s="3" t="s">
        <v>3</v>
      </c>
      <c r="DI303" s="3" t="s">
        <v>3</v>
      </c>
      <c r="DJ303" s="3" t="s">
        <v>3</v>
      </c>
      <c r="DK303" s="3" t="s">
        <v>3</v>
      </c>
      <c r="DL303" s="3" t="s">
        <v>3</v>
      </c>
      <c r="DM303" s="3" t="s">
        <v>3</v>
      </c>
      <c r="DN303" s="3">
        <v>0</v>
      </c>
      <c r="DO303" s="3">
        <v>0</v>
      </c>
      <c r="DP303" s="3">
        <v>1</v>
      </c>
      <c r="DQ303" s="3">
        <v>1</v>
      </c>
      <c r="DU303" s="3">
        <v>1010</v>
      </c>
      <c r="DV303" s="3" t="s">
        <v>419</v>
      </c>
      <c r="DW303" s="3" t="s">
        <v>419</v>
      </c>
      <c r="DX303" s="3">
        <v>1000</v>
      </c>
      <c r="DZ303" s="3" t="s">
        <v>3</v>
      </c>
      <c r="EA303" s="3" t="s">
        <v>3</v>
      </c>
      <c r="EB303" s="3" t="s">
        <v>3</v>
      </c>
      <c r="EC303" s="3" t="s">
        <v>3</v>
      </c>
      <c r="EE303" s="3">
        <v>55393699</v>
      </c>
      <c r="EF303" s="3">
        <v>40</v>
      </c>
      <c r="EG303" s="3" t="s">
        <v>30</v>
      </c>
      <c r="EH303" s="3">
        <v>0</v>
      </c>
      <c r="EI303" s="3" t="s">
        <v>3</v>
      </c>
      <c r="EJ303" s="3">
        <v>2</v>
      </c>
      <c r="EK303" s="3">
        <v>67</v>
      </c>
      <c r="EL303" s="3" t="s">
        <v>76</v>
      </c>
      <c r="EM303" s="3" t="s">
        <v>77</v>
      </c>
      <c r="EO303" s="3" t="s">
        <v>3</v>
      </c>
      <c r="EQ303" s="3">
        <v>0</v>
      </c>
      <c r="ER303" s="3">
        <v>3906.65</v>
      </c>
      <c r="ES303" s="3">
        <v>3906.65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FQ303" s="3">
        <v>0</v>
      </c>
      <c r="FR303" s="3">
        <v>0</v>
      </c>
      <c r="FS303" s="3">
        <v>0</v>
      </c>
      <c r="FX303" s="3">
        <v>97</v>
      </c>
      <c r="FY303" s="3">
        <v>51</v>
      </c>
      <c r="GA303" s="3" t="s">
        <v>3</v>
      </c>
      <c r="GD303" s="3">
        <v>1</v>
      </c>
      <c r="GF303" s="3">
        <v>-2118310231</v>
      </c>
      <c r="GG303" s="3">
        <v>2</v>
      </c>
      <c r="GH303" s="3">
        <v>1</v>
      </c>
      <c r="GI303" s="3">
        <v>2</v>
      </c>
      <c r="GJ303" s="3">
        <v>0</v>
      </c>
      <c r="GK303" s="3">
        <v>0</v>
      </c>
      <c r="GL303" s="3">
        <f t="shared" si="322"/>
        <v>0</v>
      </c>
      <c r="GM303" s="3">
        <f t="shared" si="323"/>
        <v>5064.1899999999996</v>
      </c>
      <c r="GN303" s="3">
        <f t="shared" si="324"/>
        <v>0</v>
      </c>
      <c r="GO303" s="3">
        <f t="shared" si="325"/>
        <v>5064.1899999999996</v>
      </c>
      <c r="GP303" s="3">
        <f t="shared" si="326"/>
        <v>0</v>
      </c>
      <c r="GR303" s="3">
        <v>0</v>
      </c>
      <c r="GS303" s="3">
        <v>3</v>
      </c>
      <c r="GT303" s="3">
        <v>0</v>
      </c>
      <c r="GU303" s="3" t="s">
        <v>3</v>
      </c>
      <c r="GV303" s="3">
        <f t="shared" si="327"/>
        <v>0</v>
      </c>
      <c r="GW303" s="3">
        <v>1</v>
      </c>
      <c r="GX303" s="3">
        <f t="shared" si="328"/>
        <v>0</v>
      </c>
      <c r="HA303" s="3">
        <v>0</v>
      </c>
      <c r="HB303" s="3">
        <v>0</v>
      </c>
      <c r="HC303" s="3">
        <f t="shared" si="329"/>
        <v>0</v>
      </c>
      <c r="HE303" s="3" t="s">
        <v>3</v>
      </c>
      <c r="HF303" s="3" t="s">
        <v>3</v>
      </c>
      <c r="HM303" s="3" t="s">
        <v>3</v>
      </c>
      <c r="HN303" s="3" t="s">
        <v>3</v>
      </c>
      <c r="HO303" s="3" t="s">
        <v>3</v>
      </c>
      <c r="HP303" s="3" t="s">
        <v>3</v>
      </c>
      <c r="HQ303" s="3" t="s">
        <v>3</v>
      </c>
      <c r="HS303" s="3">
        <v>0</v>
      </c>
      <c r="IK303" s="3">
        <v>0</v>
      </c>
    </row>
    <row r="304" spans="1:255" x14ac:dyDescent="0.25">
      <c r="A304" s="2">
        <v>17</v>
      </c>
      <c r="B304" s="2">
        <v>1</v>
      </c>
      <c r="C304" s="2">
        <f>ROW(SmtRes!A549)</f>
        <v>549</v>
      </c>
      <c r="D304" s="2">
        <f>ROW(EtalonRes!A652)</f>
        <v>652</v>
      </c>
      <c r="E304" s="2" t="s">
        <v>421</v>
      </c>
      <c r="F304" s="2" t="s">
        <v>422</v>
      </c>
      <c r="G304" s="2" t="s">
        <v>423</v>
      </c>
      <c r="H304" s="2" t="s">
        <v>64</v>
      </c>
      <c r="I304" s="2">
        <f>ROUND(128/100,9)</f>
        <v>1.28</v>
      </c>
      <c r="J304" s="2">
        <v>0</v>
      </c>
      <c r="K304" s="2">
        <f>ROUND(128/100,9)</f>
        <v>1.28</v>
      </c>
      <c r="L304" s="2"/>
      <c r="M304" s="2"/>
      <c r="N304" s="2"/>
      <c r="O304" s="2">
        <f t="shared" si="305"/>
        <v>668.17</v>
      </c>
      <c r="P304" s="2">
        <f t="shared" si="306"/>
        <v>249.74</v>
      </c>
      <c r="Q304" s="2">
        <f>(ROUND((ROUND((((ET304*1.2))*AV304*I304),2)*BB304),2)+ROUND((ROUND(((AE304-((EU304*1.2)))*AV304*I304),2)*BS304),2))</f>
        <v>3.71</v>
      </c>
      <c r="R304" s="2">
        <f>(ROUND((ROUND((((EU304*1.2))*AV304*I304),2)*BS304),2)+ROUND((ROUND(((AE304-((EU304*1.2)))*AV304*I304),2)*BS304),2))</f>
        <v>0.21</v>
      </c>
      <c r="S304" s="2">
        <f t="shared" si="307"/>
        <v>414.72</v>
      </c>
      <c r="T304" s="2">
        <f t="shared" si="308"/>
        <v>0</v>
      </c>
      <c r="U304" s="2">
        <f t="shared" si="309"/>
        <v>37.100989439999999</v>
      </c>
      <c r="V304" s="2">
        <f t="shared" si="310"/>
        <v>0</v>
      </c>
      <c r="W304" s="2">
        <f t="shared" si="311"/>
        <v>0</v>
      </c>
      <c r="X304" s="2">
        <f>(ROUND((((S304+ROUND((ROUND((((EU304*1.2))*AV304*I304),2)*BS304),2))*AT304)/100),2)+ROUND(((ROUND((ROUND(((AE304-((EU304*1.2)))*AV304*I304),2)*BS304),2)*AT304)/100),2))</f>
        <v>402.48</v>
      </c>
      <c r="Y304" s="2">
        <f>(ROUND((((S304+ROUND((ROUND((((EU304*1.2))*AV304*I304),2)*BS304),2))*AU304)/100),2)+ROUND(((ROUND((ROUND(((AE304-((EU304*1.2)))*AV304*I304),2)*BS304),2)*AU304)/100),2))</f>
        <v>211.61</v>
      </c>
      <c r="Z304" s="2"/>
      <c r="AA304" s="2">
        <v>55929113</v>
      </c>
      <c r="AB304" s="2">
        <f t="shared" si="312"/>
        <v>507.33800000000002</v>
      </c>
      <c r="AC304" s="2">
        <f>ROUND(((ES304*1)),6)</f>
        <v>195.11</v>
      </c>
      <c r="AD304" s="2">
        <f>ROUND(((((ET304*1.2))-((EU304*1.2)))+AE304),6)</f>
        <v>2.7719999999999998</v>
      </c>
      <c r="AE304" s="2">
        <f>ROUND(((EU304*1.2)),6)</f>
        <v>0.156</v>
      </c>
      <c r="AF304" s="2">
        <f>ROUND(((EV304*1.2)),6)</f>
        <v>309.45600000000002</v>
      </c>
      <c r="AG304" s="2">
        <f t="shared" si="313"/>
        <v>0</v>
      </c>
      <c r="AH304" s="2">
        <f>((EW304*1.2))</f>
        <v>27.684000000000001</v>
      </c>
      <c r="AI304" s="2">
        <f>((EX304*1.2))</f>
        <v>0</v>
      </c>
      <c r="AJ304" s="2">
        <f t="shared" si="314"/>
        <v>0</v>
      </c>
      <c r="AK304" s="2">
        <v>455.3</v>
      </c>
      <c r="AL304" s="2">
        <v>195.11</v>
      </c>
      <c r="AM304" s="2">
        <v>2.31</v>
      </c>
      <c r="AN304" s="2">
        <v>0.13</v>
      </c>
      <c r="AO304" s="2">
        <v>257.88</v>
      </c>
      <c r="AP304" s="2">
        <v>0</v>
      </c>
      <c r="AQ304" s="2">
        <v>23.07</v>
      </c>
      <c r="AR304" s="2">
        <v>0</v>
      </c>
      <c r="AS304" s="2">
        <v>0</v>
      </c>
      <c r="AT304" s="2">
        <v>97</v>
      </c>
      <c r="AU304" s="2">
        <v>51</v>
      </c>
      <c r="AV304" s="2">
        <v>1.0469999999999999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0</v>
      </c>
      <c r="BI304" s="2">
        <v>2</v>
      </c>
      <c r="BJ304" s="2" t="s">
        <v>424</v>
      </c>
      <c r="BK304" s="2"/>
      <c r="BL304" s="2"/>
      <c r="BM304" s="2">
        <v>67</v>
      </c>
      <c r="BN304" s="2">
        <v>0</v>
      </c>
      <c r="BO304" s="2" t="s">
        <v>422</v>
      </c>
      <c r="BP304" s="2">
        <v>1</v>
      </c>
      <c r="BQ304" s="2">
        <v>40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97</v>
      </c>
      <c r="CA304" s="2">
        <v>51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1332</v>
      </c>
      <c r="CO304" s="2">
        <v>0</v>
      </c>
      <c r="CP304" s="2">
        <f t="shared" si="315"/>
        <v>668.17000000000007</v>
      </c>
      <c r="CQ304" s="2">
        <f t="shared" si="316"/>
        <v>195.11</v>
      </c>
      <c r="CR304" s="2">
        <f>(ROUND((ROUND((((ET304*1.2))*AV304*1),2)*BB304),2)+ROUND((ROUND(((AE304-((EU304*1.2)))*AV304*1),2)*BS304),2))</f>
        <v>2.9</v>
      </c>
      <c r="CS304" s="2">
        <f>(ROUND((ROUND((((EU304*1.2))*AV304*1),2)*BS304),2)+ROUND((ROUND(((AE304-((EU304*1.2)))*AV304*1),2)*BS304),2))</f>
        <v>0.16</v>
      </c>
      <c r="CT304" s="2">
        <f t="shared" si="317"/>
        <v>324</v>
      </c>
      <c r="CU304" s="2">
        <f t="shared" si="318"/>
        <v>0</v>
      </c>
      <c r="CV304" s="2">
        <f t="shared" si="319"/>
        <v>28.985147999999999</v>
      </c>
      <c r="CW304" s="2">
        <f t="shared" si="320"/>
        <v>0</v>
      </c>
      <c r="CX304" s="2">
        <f t="shared" si="321"/>
        <v>0</v>
      </c>
      <c r="CY304" s="2">
        <f>(ROUND((((S304+ROUND((ROUND((((EU304*1.2))*AV304*1),2)*BS304),2))*AT304)/100),2)+ROUND(((ROUND((ROUND(((AE304-((EU304*1.2)))*AV304*1),2)*BS304),2)*AT304)/100),2))</f>
        <v>402.43</v>
      </c>
      <c r="CZ304" s="2">
        <f>(ROUND((((S304+ROUND((ROUND((((EU304*1.2))*AV304*1),2)*BS304),2))*AU304)/100),2)+ROUND(((ROUND((ROUND(((AE304-((EU304*1.2)))*AV304*1),2)*BS304),2)*AU304)/100),2))</f>
        <v>211.59</v>
      </c>
      <c r="DA304" s="2"/>
      <c r="DB304" s="2">
        <v>135</v>
      </c>
      <c r="DC304" s="2" t="s">
        <v>3</v>
      </c>
      <c r="DD304" s="2" t="s">
        <v>66</v>
      </c>
      <c r="DE304" s="2" t="s">
        <v>67</v>
      </c>
      <c r="DF304" s="2" t="s">
        <v>67</v>
      </c>
      <c r="DG304" s="2" t="s">
        <v>67</v>
      </c>
      <c r="DH304" s="2" t="s">
        <v>3</v>
      </c>
      <c r="DI304" s="2" t="s">
        <v>67</v>
      </c>
      <c r="DJ304" s="2" t="s">
        <v>67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1010</v>
      </c>
      <c r="DV304" s="2" t="s">
        <v>64</v>
      </c>
      <c r="DW304" s="2" t="s">
        <v>64</v>
      </c>
      <c r="DX304" s="2">
        <v>100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55393699</v>
      </c>
      <c r="EF304" s="2">
        <v>40</v>
      </c>
      <c r="EG304" s="2" t="s">
        <v>30</v>
      </c>
      <c r="EH304" s="2">
        <v>0</v>
      </c>
      <c r="EI304" s="2" t="s">
        <v>3</v>
      </c>
      <c r="EJ304" s="2">
        <v>2</v>
      </c>
      <c r="EK304" s="2">
        <v>67</v>
      </c>
      <c r="EL304" s="2" t="s">
        <v>76</v>
      </c>
      <c r="EM304" s="2" t="s">
        <v>77</v>
      </c>
      <c r="EN304" s="2"/>
      <c r="EO304" s="2" t="s">
        <v>71</v>
      </c>
      <c r="EP304" s="2"/>
      <c r="EQ304" s="2">
        <v>0</v>
      </c>
      <c r="ER304" s="2">
        <v>455.3</v>
      </c>
      <c r="ES304" s="2">
        <v>195.11</v>
      </c>
      <c r="ET304" s="2">
        <v>2.31</v>
      </c>
      <c r="EU304" s="2">
        <v>0.13</v>
      </c>
      <c r="EV304" s="2">
        <v>257.88</v>
      </c>
      <c r="EW304" s="2">
        <v>23.07</v>
      </c>
      <c r="EX304" s="2">
        <v>0</v>
      </c>
      <c r="EY304" s="2">
        <v>0</v>
      </c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97</v>
      </c>
      <c r="FY304" s="2">
        <v>51</v>
      </c>
      <c r="FZ304" s="2"/>
      <c r="GA304" s="2" t="s">
        <v>3</v>
      </c>
      <c r="GB304" s="2"/>
      <c r="GC304" s="2"/>
      <c r="GD304" s="2">
        <v>1</v>
      </c>
      <c r="GE304" s="2"/>
      <c r="GF304" s="2">
        <v>-934366292</v>
      </c>
      <c r="GG304" s="2">
        <v>2</v>
      </c>
      <c r="GH304" s="2">
        <v>1</v>
      </c>
      <c r="GI304" s="2">
        <v>2</v>
      </c>
      <c r="GJ304" s="2">
        <v>0</v>
      </c>
      <c r="GK304" s="2">
        <v>0</v>
      </c>
      <c r="GL304" s="2">
        <f t="shared" si="322"/>
        <v>0</v>
      </c>
      <c r="GM304" s="2">
        <f t="shared" si="323"/>
        <v>1282.26</v>
      </c>
      <c r="GN304" s="2">
        <f t="shared" si="324"/>
        <v>0</v>
      </c>
      <c r="GO304" s="2">
        <f t="shared" si="325"/>
        <v>1282.26</v>
      </c>
      <c r="GP304" s="2">
        <f t="shared" si="326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327"/>
        <v>0</v>
      </c>
      <c r="GW304" s="2">
        <v>1</v>
      </c>
      <c r="GX304" s="2">
        <f t="shared" si="328"/>
        <v>0</v>
      </c>
      <c r="GY304" s="2"/>
      <c r="GZ304" s="2"/>
      <c r="HA304" s="2">
        <v>0</v>
      </c>
      <c r="HB304" s="2">
        <v>0</v>
      </c>
      <c r="HC304" s="2">
        <f t="shared" si="329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5">
      <c r="A305" s="3">
        <v>17</v>
      </c>
      <c r="B305" s="3">
        <v>1</v>
      </c>
      <c r="C305" s="3">
        <f>ROW(SmtRes!A554)</f>
        <v>554</v>
      </c>
      <c r="D305" s="3">
        <f>ROW(EtalonRes!A658)</f>
        <v>658</v>
      </c>
      <c r="E305" s="3" t="s">
        <v>421</v>
      </c>
      <c r="F305" s="3" t="s">
        <v>422</v>
      </c>
      <c r="G305" s="3" t="s">
        <v>423</v>
      </c>
      <c r="H305" s="3" t="s">
        <v>64</v>
      </c>
      <c r="I305" s="3">
        <f>ROUND(128/100,9)</f>
        <v>1.28</v>
      </c>
      <c r="J305" s="3">
        <v>0</v>
      </c>
      <c r="K305" s="3">
        <f>ROUND(128/100,9)</f>
        <v>1.28</v>
      </c>
      <c r="O305" s="3">
        <f t="shared" si="305"/>
        <v>24343.98</v>
      </c>
      <c r="P305" s="3">
        <f t="shared" si="306"/>
        <v>929.03</v>
      </c>
      <c r="Q305" s="3">
        <f>(ROUND((ROUND((((ET305*1.2))*AV305*I305),2)*BB305),2)+ROUND((ROUND(((AE305-((EU305*1.2)))*AV305*I305),2)*BS305),2))</f>
        <v>45.48</v>
      </c>
      <c r="R305" s="3">
        <f>(ROUND((ROUND((((EU305*1.2))*AV305*I305),2)*BS305),2)+ROUND((ROUND(((AE305-((EU305*1.2)))*AV305*I305),2)*BS305),2))</f>
        <v>11.83</v>
      </c>
      <c r="S305" s="3">
        <f t="shared" si="307"/>
        <v>23369.47</v>
      </c>
      <c r="T305" s="3">
        <f t="shared" si="308"/>
        <v>0</v>
      </c>
      <c r="U305" s="3">
        <f t="shared" si="309"/>
        <v>37.100989439999999</v>
      </c>
      <c r="V305" s="3">
        <f t="shared" si="310"/>
        <v>0</v>
      </c>
      <c r="W305" s="3">
        <f t="shared" si="311"/>
        <v>0</v>
      </c>
      <c r="X305" s="3">
        <f>(ROUND((((S305+ROUND((ROUND((((EU305*1.2))*AV305*I305),2)*BS305),2))*AT305)/100),2)+ROUND(((ROUND((ROUND(((AE305-((EU305*1.2)))*AV305*I305),2)*BS305),2)*AT305)/100),2))</f>
        <v>22679.86</v>
      </c>
      <c r="Y305" s="3">
        <f>(ROUND((((S305+ROUND((ROUND((((EU305*1.2))*AV305*I305),2)*BS305),2))*AU305)/100),2)+ROUND(((ROUND((ROUND(((AE305-((EU305*1.2)))*AV305*I305),2)*BS305),2)*AU305)/100),2))</f>
        <v>11924.46</v>
      </c>
      <c r="AA305" s="3">
        <v>55929115</v>
      </c>
      <c r="AB305" s="3">
        <f t="shared" si="312"/>
        <v>507.33800000000002</v>
      </c>
      <c r="AC305" s="3">
        <f>ROUND(((ES305*1)),6)</f>
        <v>195.11</v>
      </c>
      <c r="AD305" s="3">
        <f>ROUND(((((ET305*1.2))-((EU305*1.2)))+AE305),6)</f>
        <v>2.7719999999999998</v>
      </c>
      <c r="AE305" s="3">
        <f>ROUND(((EU305*1.2)),6)</f>
        <v>0.156</v>
      </c>
      <c r="AF305" s="3">
        <f>ROUND(((EV305*1.2)),6)</f>
        <v>309.45600000000002</v>
      </c>
      <c r="AG305" s="3">
        <f t="shared" si="313"/>
        <v>0</v>
      </c>
      <c r="AH305" s="3">
        <f>((EW305*1.2))</f>
        <v>27.684000000000001</v>
      </c>
      <c r="AI305" s="3">
        <f>((EX305*1.2))</f>
        <v>0</v>
      </c>
      <c r="AJ305" s="3">
        <f t="shared" si="314"/>
        <v>0</v>
      </c>
      <c r="AK305" s="3">
        <v>455.3</v>
      </c>
      <c r="AL305" s="3">
        <v>195.11</v>
      </c>
      <c r="AM305" s="3">
        <v>2.31</v>
      </c>
      <c r="AN305" s="3">
        <v>0.13</v>
      </c>
      <c r="AO305" s="3">
        <v>257.88</v>
      </c>
      <c r="AP305" s="3">
        <v>0</v>
      </c>
      <c r="AQ305" s="3">
        <v>23.07</v>
      </c>
      <c r="AR305" s="3">
        <v>0</v>
      </c>
      <c r="AS305" s="3">
        <v>0</v>
      </c>
      <c r="AT305" s="3">
        <v>97</v>
      </c>
      <c r="AU305" s="3">
        <v>51</v>
      </c>
      <c r="AV305" s="3">
        <v>1.0469999999999999</v>
      </c>
      <c r="AW305" s="3">
        <v>1</v>
      </c>
      <c r="AZ305" s="3">
        <v>1</v>
      </c>
      <c r="BA305" s="3">
        <v>56.35</v>
      </c>
      <c r="BB305" s="3">
        <v>12.26</v>
      </c>
      <c r="BC305" s="3">
        <v>3.72</v>
      </c>
      <c r="BD305" s="3" t="s">
        <v>3</v>
      </c>
      <c r="BE305" s="3" t="s">
        <v>3</v>
      </c>
      <c r="BF305" s="3" t="s">
        <v>3</v>
      </c>
      <c r="BG305" s="3" t="s">
        <v>3</v>
      </c>
      <c r="BH305" s="3">
        <v>0</v>
      </c>
      <c r="BI305" s="3">
        <v>2</v>
      </c>
      <c r="BJ305" s="3" t="s">
        <v>424</v>
      </c>
      <c r="BM305" s="3">
        <v>67</v>
      </c>
      <c r="BN305" s="3">
        <v>0</v>
      </c>
      <c r="BO305" s="3" t="s">
        <v>422</v>
      </c>
      <c r="BP305" s="3">
        <v>1</v>
      </c>
      <c r="BQ305" s="3">
        <v>40</v>
      </c>
      <c r="BR305" s="3">
        <v>0</v>
      </c>
      <c r="BS305" s="3">
        <v>56.35</v>
      </c>
      <c r="BT305" s="3">
        <v>1</v>
      </c>
      <c r="BU305" s="3">
        <v>1</v>
      </c>
      <c r="BV305" s="3">
        <v>1</v>
      </c>
      <c r="BW305" s="3">
        <v>1</v>
      </c>
      <c r="BX305" s="3">
        <v>1</v>
      </c>
      <c r="BY305" s="3" t="s">
        <v>3</v>
      </c>
      <c r="BZ305" s="3">
        <v>97</v>
      </c>
      <c r="CA305" s="3">
        <v>51</v>
      </c>
      <c r="CB305" s="3" t="s">
        <v>3</v>
      </c>
      <c r="CE305" s="3">
        <v>1566</v>
      </c>
      <c r="CF305" s="3">
        <v>0</v>
      </c>
      <c r="CG305" s="3">
        <v>0</v>
      </c>
      <c r="CM305" s="3">
        <v>0</v>
      </c>
      <c r="CN305" s="3" t="s">
        <v>1332</v>
      </c>
      <c r="CO305" s="3">
        <v>0</v>
      </c>
      <c r="CP305" s="3">
        <f t="shared" si="315"/>
        <v>24343.98</v>
      </c>
      <c r="CQ305" s="3">
        <f t="shared" si="316"/>
        <v>725.81</v>
      </c>
      <c r="CR305" s="3">
        <f>(ROUND((ROUND((((ET305*1.2))*AV305*1),2)*BB305),2)+ROUND((ROUND(((AE305-((EU305*1.2)))*AV305*1),2)*BS305),2))</f>
        <v>35.549999999999997</v>
      </c>
      <c r="CS305" s="3">
        <f>(ROUND((ROUND((((EU305*1.2))*AV305*1),2)*BS305),2)+ROUND((ROUND(((AE305-((EU305*1.2)))*AV305*1),2)*BS305),2))</f>
        <v>9.02</v>
      </c>
      <c r="CT305" s="3">
        <f t="shared" si="317"/>
        <v>18257.400000000001</v>
      </c>
      <c r="CU305" s="3">
        <f t="shared" si="318"/>
        <v>0</v>
      </c>
      <c r="CV305" s="3">
        <f t="shared" si="319"/>
        <v>28.985147999999999</v>
      </c>
      <c r="CW305" s="3">
        <f t="shared" si="320"/>
        <v>0</v>
      </c>
      <c r="CX305" s="3">
        <f t="shared" si="321"/>
        <v>0</v>
      </c>
      <c r="CY305" s="3">
        <f>(ROUND((((S305+ROUND((ROUND((((EU305*1.2))*AV305*1),2)*BS305),2))*AT305)/100),2)+ROUND(((ROUND((ROUND(((AE305-((EU305*1.2)))*AV305*1),2)*BS305),2)*AT305)/100),2))</f>
        <v>22677.14</v>
      </c>
      <c r="CZ305" s="3">
        <f>(ROUND((((S305+ROUND((ROUND((((EU305*1.2))*AV305*1),2)*BS305),2))*AU305)/100),2)+ROUND(((ROUND((ROUND(((AE305-((EU305*1.2)))*AV305*1),2)*BS305),2)*AU305)/100),2))</f>
        <v>11923.03</v>
      </c>
      <c r="DB305" s="3">
        <v>136</v>
      </c>
      <c r="DC305" s="3" t="s">
        <v>3</v>
      </c>
      <c r="DD305" s="3" t="s">
        <v>66</v>
      </c>
      <c r="DE305" s="3" t="s">
        <v>67</v>
      </c>
      <c r="DF305" s="3" t="s">
        <v>67</v>
      </c>
      <c r="DG305" s="3" t="s">
        <v>67</v>
      </c>
      <c r="DH305" s="3" t="s">
        <v>3</v>
      </c>
      <c r="DI305" s="3" t="s">
        <v>67</v>
      </c>
      <c r="DJ305" s="3" t="s">
        <v>67</v>
      </c>
      <c r="DK305" s="3" t="s">
        <v>3</v>
      </c>
      <c r="DL305" s="3" t="s">
        <v>3</v>
      </c>
      <c r="DM305" s="3" t="s">
        <v>3</v>
      </c>
      <c r="DN305" s="3">
        <v>0</v>
      </c>
      <c r="DO305" s="3">
        <v>0</v>
      </c>
      <c r="DP305" s="3">
        <v>1</v>
      </c>
      <c r="DQ305" s="3">
        <v>1</v>
      </c>
      <c r="DU305" s="3">
        <v>1010</v>
      </c>
      <c r="DV305" s="3" t="s">
        <v>64</v>
      </c>
      <c r="DW305" s="3" t="s">
        <v>64</v>
      </c>
      <c r="DX305" s="3">
        <v>100</v>
      </c>
      <c r="DZ305" s="3" t="s">
        <v>3</v>
      </c>
      <c r="EA305" s="3" t="s">
        <v>3</v>
      </c>
      <c r="EB305" s="3" t="s">
        <v>3</v>
      </c>
      <c r="EC305" s="3" t="s">
        <v>3</v>
      </c>
      <c r="EE305" s="3">
        <v>55393699</v>
      </c>
      <c r="EF305" s="3">
        <v>40</v>
      </c>
      <c r="EG305" s="3" t="s">
        <v>30</v>
      </c>
      <c r="EH305" s="3">
        <v>0</v>
      </c>
      <c r="EI305" s="3" t="s">
        <v>3</v>
      </c>
      <c r="EJ305" s="3">
        <v>2</v>
      </c>
      <c r="EK305" s="3">
        <v>67</v>
      </c>
      <c r="EL305" s="3" t="s">
        <v>76</v>
      </c>
      <c r="EM305" s="3" t="s">
        <v>77</v>
      </c>
      <c r="EO305" s="3" t="s">
        <v>71</v>
      </c>
      <c r="EQ305" s="3">
        <v>0</v>
      </c>
      <c r="ER305" s="3">
        <v>455.3</v>
      </c>
      <c r="ES305" s="3">
        <v>195.11</v>
      </c>
      <c r="ET305" s="3">
        <v>2.31</v>
      </c>
      <c r="EU305" s="3">
        <v>0.13</v>
      </c>
      <c r="EV305" s="3">
        <v>257.88</v>
      </c>
      <c r="EW305" s="3">
        <v>23.07</v>
      </c>
      <c r="EX305" s="3">
        <v>0</v>
      </c>
      <c r="EY305" s="3">
        <v>0</v>
      </c>
      <c r="FQ305" s="3">
        <v>0</v>
      </c>
      <c r="FR305" s="3">
        <v>0</v>
      </c>
      <c r="FS305" s="3">
        <v>0</v>
      </c>
      <c r="FX305" s="3">
        <v>97</v>
      </c>
      <c r="FY305" s="3">
        <v>51</v>
      </c>
      <c r="GA305" s="3" t="s">
        <v>3</v>
      </c>
      <c r="GD305" s="3">
        <v>1</v>
      </c>
      <c r="GF305" s="3">
        <v>-934366292</v>
      </c>
      <c r="GG305" s="3">
        <v>2</v>
      </c>
      <c r="GH305" s="3">
        <v>1</v>
      </c>
      <c r="GI305" s="3">
        <v>2</v>
      </c>
      <c r="GJ305" s="3">
        <v>0</v>
      </c>
      <c r="GK305" s="3">
        <v>0</v>
      </c>
      <c r="GL305" s="3">
        <f t="shared" si="322"/>
        <v>0</v>
      </c>
      <c r="GM305" s="3">
        <f t="shared" si="323"/>
        <v>58948.3</v>
      </c>
      <c r="GN305" s="3">
        <f t="shared" si="324"/>
        <v>0</v>
      </c>
      <c r="GO305" s="3">
        <f t="shared" si="325"/>
        <v>58948.3</v>
      </c>
      <c r="GP305" s="3">
        <f t="shared" si="326"/>
        <v>0</v>
      </c>
      <c r="GR305" s="3">
        <v>0</v>
      </c>
      <c r="GS305" s="3">
        <v>3</v>
      </c>
      <c r="GT305" s="3">
        <v>0</v>
      </c>
      <c r="GU305" s="3" t="s">
        <v>3</v>
      </c>
      <c r="GV305" s="3">
        <f t="shared" si="327"/>
        <v>0</v>
      </c>
      <c r="GW305" s="3">
        <v>1</v>
      </c>
      <c r="GX305" s="3">
        <f t="shared" si="328"/>
        <v>0</v>
      </c>
      <c r="HA305" s="3">
        <v>0</v>
      </c>
      <c r="HB305" s="3">
        <v>0</v>
      </c>
      <c r="HC305" s="3">
        <f t="shared" si="329"/>
        <v>0</v>
      </c>
      <c r="HE305" s="3" t="s">
        <v>3</v>
      </c>
      <c r="HF305" s="3" t="s">
        <v>3</v>
      </c>
      <c r="HM305" s="3" t="s">
        <v>3</v>
      </c>
      <c r="HN305" s="3" t="s">
        <v>3</v>
      </c>
      <c r="HO305" s="3" t="s">
        <v>3</v>
      </c>
      <c r="HP305" s="3" t="s">
        <v>3</v>
      </c>
      <c r="HQ305" s="3" t="s">
        <v>3</v>
      </c>
      <c r="HS305" s="3">
        <v>0</v>
      </c>
      <c r="IK305" s="3">
        <v>0</v>
      </c>
    </row>
    <row r="306" spans="1:255" x14ac:dyDescent="0.25">
      <c r="A306" s="2">
        <v>17</v>
      </c>
      <c r="B306" s="2">
        <v>1</v>
      </c>
      <c r="C306" s="2"/>
      <c r="D306" s="2"/>
      <c r="E306" s="2" t="s">
        <v>425</v>
      </c>
      <c r="F306" s="2" t="s">
        <v>426</v>
      </c>
      <c r="G306" s="2" t="s">
        <v>427</v>
      </c>
      <c r="H306" s="2" t="s">
        <v>279</v>
      </c>
      <c r="I306" s="2">
        <v>128</v>
      </c>
      <c r="J306" s="2">
        <v>0</v>
      </c>
      <c r="K306" s="2">
        <v>128</v>
      </c>
      <c r="L306" s="2"/>
      <c r="M306" s="2"/>
      <c r="N306" s="2"/>
      <c r="O306" s="2">
        <f t="shared" si="305"/>
        <v>10291.200000000001</v>
      </c>
      <c r="P306" s="2">
        <f t="shared" si="306"/>
        <v>10291.200000000001</v>
      </c>
      <c r="Q306" s="2">
        <f>(ROUND((ROUND(((ET306)*AV306*I306),2)*BB306),2)+ROUND((ROUND(((AE306-(EU306))*AV306*I306),2)*BS306),2))</f>
        <v>0</v>
      </c>
      <c r="R306" s="2">
        <f>(ROUND((ROUND(((EU306)*AV306*I306),2)*BS306),2)+ROUND((ROUND(((AE306-(EU306))*AV306*I306),2)*BS306),2))</f>
        <v>0</v>
      </c>
      <c r="S306" s="2">
        <f t="shared" si="307"/>
        <v>0</v>
      </c>
      <c r="T306" s="2">
        <f t="shared" si="308"/>
        <v>0</v>
      </c>
      <c r="U306" s="2">
        <f t="shared" si="309"/>
        <v>0</v>
      </c>
      <c r="V306" s="2">
        <f t="shared" si="310"/>
        <v>0</v>
      </c>
      <c r="W306" s="2">
        <f t="shared" si="311"/>
        <v>0</v>
      </c>
      <c r="X306" s="2">
        <f>(ROUND((((S306+ROUND((ROUND(((EU306)*AV306*I306),2)*BS306),2))*AT306)/100),2)+ROUND(((ROUND((ROUND(((AE306-(EU306))*AV306*I306),2)*BS306),2)*AT306)/100),2))</f>
        <v>0</v>
      </c>
      <c r="Y306" s="2">
        <f>(ROUND((((S306+ROUND((ROUND(((EU306)*AV306*I306),2)*BS306),2))*AU306)/100),2)+ROUND(((ROUND((ROUND(((AE306-(EU306))*AV306*I306),2)*BS306),2)*AU306)/100),2))</f>
        <v>0</v>
      </c>
      <c r="Z306" s="2"/>
      <c r="AA306" s="2">
        <v>55929113</v>
      </c>
      <c r="AB306" s="2">
        <f t="shared" si="312"/>
        <v>80.400000000000006</v>
      </c>
      <c r="AC306" s="2">
        <f>ROUND((ES306),6)</f>
        <v>80.400000000000006</v>
      </c>
      <c r="AD306" s="2">
        <f>ROUND((((ET306)-(EU306))+AE306),6)</f>
        <v>0</v>
      </c>
      <c r="AE306" s="2">
        <f>ROUND((EU306),6)</f>
        <v>0</v>
      </c>
      <c r="AF306" s="2">
        <f>ROUND((EV306),6)</f>
        <v>0</v>
      </c>
      <c r="AG306" s="2">
        <f t="shared" si="313"/>
        <v>0</v>
      </c>
      <c r="AH306" s="2">
        <f>(EW306)</f>
        <v>0</v>
      </c>
      <c r="AI306" s="2">
        <f>(EX306)</f>
        <v>0</v>
      </c>
      <c r="AJ306" s="2">
        <f t="shared" si="314"/>
        <v>0</v>
      </c>
      <c r="AK306" s="2">
        <v>80.400000000000006</v>
      </c>
      <c r="AL306" s="2">
        <v>80.400000000000006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95</v>
      </c>
      <c r="AU306" s="2">
        <v>53</v>
      </c>
      <c r="AV306" s="2">
        <v>1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2</v>
      </c>
      <c r="BJ306" s="2" t="s">
        <v>428</v>
      </c>
      <c r="BK306" s="2"/>
      <c r="BL306" s="2"/>
      <c r="BM306" s="2">
        <v>69</v>
      </c>
      <c r="BN306" s="2">
        <v>0</v>
      </c>
      <c r="BO306" s="2" t="s">
        <v>3</v>
      </c>
      <c r="BP306" s="2">
        <v>0</v>
      </c>
      <c r="BQ306" s="2">
        <v>40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95</v>
      </c>
      <c r="CA306" s="2">
        <v>53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3</v>
      </c>
      <c r="CO306" s="2">
        <v>0</v>
      </c>
      <c r="CP306" s="2">
        <f t="shared" si="315"/>
        <v>10291.200000000001</v>
      </c>
      <c r="CQ306" s="2">
        <f t="shared" si="316"/>
        <v>80.400000000000006</v>
      </c>
      <c r="CR306" s="2">
        <f>(ROUND((ROUND(((ET306)*AV306*1),2)*BB306),2)+ROUND((ROUND(((AE306-(EU306))*AV306*1),2)*BS306),2))</f>
        <v>0</v>
      </c>
      <c r="CS306" s="2">
        <f>(ROUND((ROUND(((EU306)*AV306*1),2)*BS306),2)+ROUND((ROUND(((AE306-(EU306))*AV306*1),2)*BS306),2))</f>
        <v>0</v>
      </c>
      <c r="CT306" s="2">
        <f t="shared" si="317"/>
        <v>0</v>
      </c>
      <c r="CU306" s="2">
        <f t="shared" si="318"/>
        <v>0</v>
      </c>
      <c r="CV306" s="2">
        <f t="shared" si="319"/>
        <v>0</v>
      </c>
      <c r="CW306" s="2">
        <f t="shared" si="320"/>
        <v>0</v>
      </c>
      <c r="CX306" s="2">
        <f t="shared" si="321"/>
        <v>0</v>
      </c>
      <c r="CY306" s="2">
        <f>(ROUND((((S306+ROUND((ROUND(((EU306)*AV306*1),2)*BS306),2))*AT306)/100),2)+ROUND(((ROUND((ROUND(((AE306-(EU306))*AV306*1),2)*BS306),2)*AT306)/100),2))</f>
        <v>0</v>
      </c>
      <c r="CZ306" s="2">
        <f>(ROUND((((S306+ROUND((ROUND(((EU306)*AV306*1),2)*BS306),2))*AU306)/100),2)+ROUND(((ROUND((ROUND(((AE306-(EU306))*AV306*1),2)*BS306),2)*AU306)/100),2))</f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1010</v>
      </c>
      <c r="DV306" s="2" t="s">
        <v>279</v>
      </c>
      <c r="DW306" s="2" t="s">
        <v>279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55393701</v>
      </c>
      <c r="EF306" s="2">
        <v>40</v>
      </c>
      <c r="EG306" s="2" t="s">
        <v>30</v>
      </c>
      <c r="EH306" s="2">
        <v>0</v>
      </c>
      <c r="EI306" s="2" t="s">
        <v>3</v>
      </c>
      <c r="EJ306" s="2">
        <v>2</v>
      </c>
      <c r="EK306" s="2">
        <v>69</v>
      </c>
      <c r="EL306" s="2" t="s">
        <v>274</v>
      </c>
      <c r="EM306" s="2" t="s">
        <v>275</v>
      </c>
      <c r="EN306" s="2"/>
      <c r="EO306" s="2" t="s">
        <v>3</v>
      </c>
      <c r="EP306" s="2"/>
      <c r="EQ306" s="2">
        <v>0</v>
      </c>
      <c r="ER306" s="2">
        <v>80.400000000000006</v>
      </c>
      <c r="ES306" s="2">
        <v>80.400000000000006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95</v>
      </c>
      <c r="FY306" s="2">
        <v>53</v>
      </c>
      <c r="FZ306" s="2"/>
      <c r="GA306" s="2" t="s">
        <v>3</v>
      </c>
      <c r="GB306" s="2"/>
      <c r="GC306" s="2"/>
      <c r="GD306" s="2">
        <v>1</v>
      </c>
      <c r="GE306" s="2"/>
      <c r="GF306" s="2">
        <v>101613251</v>
      </c>
      <c r="GG306" s="2">
        <v>2</v>
      </c>
      <c r="GH306" s="2">
        <v>1</v>
      </c>
      <c r="GI306" s="2">
        <v>-2</v>
      </c>
      <c r="GJ306" s="2">
        <v>0</v>
      </c>
      <c r="GK306" s="2">
        <v>0</v>
      </c>
      <c r="GL306" s="2">
        <f t="shared" si="322"/>
        <v>0</v>
      </c>
      <c r="GM306" s="2">
        <f t="shared" si="323"/>
        <v>10291.200000000001</v>
      </c>
      <c r="GN306" s="2">
        <f t="shared" si="324"/>
        <v>0</v>
      </c>
      <c r="GO306" s="2">
        <f t="shared" si="325"/>
        <v>10291.200000000001</v>
      </c>
      <c r="GP306" s="2">
        <f t="shared" si="326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327"/>
        <v>0</v>
      </c>
      <c r="GW306" s="2">
        <v>1</v>
      </c>
      <c r="GX306" s="2">
        <f t="shared" si="328"/>
        <v>0</v>
      </c>
      <c r="GY306" s="2"/>
      <c r="GZ306" s="2"/>
      <c r="HA306" s="2">
        <v>0</v>
      </c>
      <c r="HB306" s="2">
        <v>0</v>
      </c>
      <c r="HC306" s="2">
        <f t="shared" si="329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5">
      <c r="A307" s="3">
        <v>17</v>
      </c>
      <c r="B307" s="3">
        <v>1</v>
      </c>
      <c r="E307" s="3" t="s">
        <v>425</v>
      </c>
      <c r="F307" s="3" t="s">
        <v>426</v>
      </c>
      <c r="G307" s="3" t="s">
        <v>427</v>
      </c>
      <c r="H307" s="3" t="s">
        <v>279</v>
      </c>
      <c r="I307" s="3">
        <v>128</v>
      </c>
      <c r="J307" s="3">
        <v>0</v>
      </c>
      <c r="K307" s="3">
        <v>128</v>
      </c>
      <c r="O307" s="3">
        <f t="shared" si="305"/>
        <v>22023.17</v>
      </c>
      <c r="P307" s="3">
        <f t="shared" si="306"/>
        <v>22023.17</v>
      </c>
      <c r="Q307" s="3">
        <f>(ROUND((ROUND(((ET307)*AV307*I307),2)*BB307),2)+ROUND((ROUND(((AE307-(EU307))*AV307*I307),2)*BS307),2))</f>
        <v>0</v>
      </c>
      <c r="R307" s="3">
        <f>(ROUND((ROUND(((EU307)*AV307*I307),2)*BS307),2)+ROUND((ROUND(((AE307-(EU307))*AV307*I307),2)*BS307),2))</f>
        <v>0</v>
      </c>
      <c r="S307" s="3">
        <f t="shared" si="307"/>
        <v>0</v>
      </c>
      <c r="T307" s="3">
        <f t="shared" si="308"/>
        <v>0</v>
      </c>
      <c r="U307" s="3">
        <f t="shared" si="309"/>
        <v>0</v>
      </c>
      <c r="V307" s="3">
        <f t="shared" si="310"/>
        <v>0</v>
      </c>
      <c r="W307" s="3">
        <f t="shared" si="311"/>
        <v>0</v>
      </c>
      <c r="X307" s="3">
        <f>(ROUND((((S307+ROUND((ROUND(((EU307)*AV307*I307),2)*BS307),2))*AT307)/100),2)+ROUND(((ROUND((ROUND(((AE307-(EU307))*AV307*I307),2)*BS307),2)*AT307)/100),2))</f>
        <v>0</v>
      </c>
      <c r="Y307" s="3">
        <f>(ROUND((((S307+ROUND((ROUND(((EU307)*AV307*I307),2)*BS307),2))*AU307)/100),2)+ROUND(((ROUND((ROUND(((AE307-(EU307))*AV307*I307),2)*BS307),2)*AU307)/100),2))</f>
        <v>0</v>
      </c>
      <c r="AA307" s="3">
        <v>55929115</v>
      </c>
      <c r="AB307" s="3">
        <f t="shared" si="312"/>
        <v>80.400000000000006</v>
      </c>
      <c r="AC307" s="3">
        <f>ROUND((ES307),6)</f>
        <v>80.400000000000006</v>
      </c>
      <c r="AD307" s="3">
        <f>ROUND((((ET307)-(EU307))+AE307),6)</f>
        <v>0</v>
      </c>
      <c r="AE307" s="3">
        <f>ROUND((EU307),6)</f>
        <v>0</v>
      </c>
      <c r="AF307" s="3">
        <f>ROUND((EV307),6)</f>
        <v>0</v>
      </c>
      <c r="AG307" s="3">
        <f t="shared" si="313"/>
        <v>0</v>
      </c>
      <c r="AH307" s="3">
        <f>(EW307)</f>
        <v>0</v>
      </c>
      <c r="AI307" s="3">
        <f>(EX307)</f>
        <v>0</v>
      </c>
      <c r="AJ307" s="3">
        <f t="shared" si="314"/>
        <v>0</v>
      </c>
      <c r="AK307" s="3">
        <v>80.400000000000006</v>
      </c>
      <c r="AL307" s="3">
        <v>80.400000000000006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95</v>
      </c>
      <c r="AU307" s="3">
        <v>53</v>
      </c>
      <c r="AV307" s="3">
        <v>1</v>
      </c>
      <c r="AW307" s="3">
        <v>1</v>
      </c>
      <c r="AZ307" s="3">
        <v>1</v>
      </c>
      <c r="BA307" s="3">
        <v>1</v>
      </c>
      <c r="BB307" s="3">
        <v>1</v>
      </c>
      <c r="BC307" s="3">
        <v>2.14</v>
      </c>
      <c r="BD307" s="3" t="s">
        <v>3</v>
      </c>
      <c r="BE307" s="3" t="s">
        <v>3</v>
      </c>
      <c r="BF307" s="3" t="s">
        <v>3</v>
      </c>
      <c r="BG307" s="3" t="s">
        <v>3</v>
      </c>
      <c r="BH307" s="3">
        <v>3</v>
      </c>
      <c r="BI307" s="3">
        <v>2</v>
      </c>
      <c r="BJ307" s="3" t="s">
        <v>428</v>
      </c>
      <c r="BM307" s="3">
        <v>69</v>
      </c>
      <c r="BN307" s="3">
        <v>0</v>
      </c>
      <c r="BO307" s="3" t="s">
        <v>426</v>
      </c>
      <c r="BP307" s="3">
        <v>1</v>
      </c>
      <c r="BQ307" s="3">
        <v>40</v>
      </c>
      <c r="BR307" s="3">
        <v>0</v>
      </c>
      <c r="BS307" s="3">
        <v>1</v>
      </c>
      <c r="BT307" s="3">
        <v>1</v>
      </c>
      <c r="BU307" s="3">
        <v>1</v>
      </c>
      <c r="BV307" s="3">
        <v>1</v>
      </c>
      <c r="BW307" s="3">
        <v>1</v>
      </c>
      <c r="BX307" s="3">
        <v>1</v>
      </c>
      <c r="BY307" s="3" t="s">
        <v>3</v>
      </c>
      <c r="BZ307" s="3">
        <v>95</v>
      </c>
      <c r="CA307" s="3">
        <v>53</v>
      </c>
      <c r="CB307" s="3" t="s">
        <v>3</v>
      </c>
      <c r="CE307" s="3">
        <v>1566</v>
      </c>
      <c r="CF307" s="3">
        <v>0</v>
      </c>
      <c r="CG307" s="3">
        <v>0</v>
      </c>
      <c r="CM307" s="3">
        <v>0</v>
      </c>
      <c r="CN307" s="3" t="s">
        <v>3</v>
      </c>
      <c r="CO307" s="3">
        <v>0</v>
      </c>
      <c r="CP307" s="3">
        <f t="shared" si="315"/>
        <v>22023.17</v>
      </c>
      <c r="CQ307" s="3">
        <f t="shared" si="316"/>
        <v>172.06</v>
      </c>
      <c r="CR307" s="3">
        <f>(ROUND((ROUND(((ET307)*AV307*1),2)*BB307),2)+ROUND((ROUND(((AE307-(EU307))*AV307*1),2)*BS307),2))</f>
        <v>0</v>
      </c>
      <c r="CS307" s="3">
        <f>(ROUND((ROUND(((EU307)*AV307*1),2)*BS307),2)+ROUND((ROUND(((AE307-(EU307))*AV307*1),2)*BS307),2))</f>
        <v>0</v>
      </c>
      <c r="CT307" s="3">
        <f t="shared" si="317"/>
        <v>0</v>
      </c>
      <c r="CU307" s="3">
        <f t="shared" si="318"/>
        <v>0</v>
      </c>
      <c r="CV307" s="3">
        <f t="shared" si="319"/>
        <v>0</v>
      </c>
      <c r="CW307" s="3">
        <f t="shared" si="320"/>
        <v>0</v>
      </c>
      <c r="CX307" s="3">
        <f t="shared" si="321"/>
        <v>0</v>
      </c>
      <c r="CY307" s="3">
        <f>(ROUND((((S307+ROUND((ROUND(((EU307)*AV307*1),2)*BS307),2))*AT307)/100),2)+ROUND(((ROUND((ROUND(((AE307-(EU307))*AV307*1),2)*BS307),2)*AT307)/100),2))</f>
        <v>0</v>
      </c>
      <c r="CZ307" s="3">
        <f>(ROUND((((S307+ROUND((ROUND(((EU307)*AV307*1),2)*BS307),2))*AU307)/100),2)+ROUND(((ROUND((ROUND(((AE307-(EU307))*AV307*1),2)*BS307),2)*AU307)/100),2))</f>
        <v>0</v>
      </c>
      <c r="DC307" s="3" t="s">
        <v>3</v>
      </c>
      <c r="DD307" s="3" t="s">
        <v>3</v>
      </c>
      <c r="DE307" s="3" t="s">
        <v>3</v>
      </c>
      <c r="DF307" s="3" t="s">
        <v>3</v>
      </c>
      <c r="DG307" s="3" t="s">
        <v>3</v>
      </c>
      <c r="DH307" s="3" t="s">
        <v>3</v>
      </c>
      <c r="DI307" s="3" t="s">
        <v>3</v>
      </c>
      <c r="DJ307" s="3" t="s">
        <v>3</v>
      </c>
      <c r="DK307" s="3" t="s">
        <v>3</v>
      </c>
      <c r="DL307" s="3" t="s">
        <v>3</v>
      </c>
      <c r="DM307" s="3" t="s">
        <v>3</v>
      </c>
      <c r="DN307" s="3">
        <v>0</v>
      </c>
      <c r="DO307" s="3">
        <v>0</v>
      </c>
      <c r="DP307" s="3">
        <v>1</v>
      </c>
      <c r="DQ307" s="3">
        <v>1</v>
      </c>
      <c r="DU307" s="3">
        <v>1010</v>
      </c>
      <c r="DV307" s="3" t="s">
        <v>279</v>
      </c>
      <c r="DW307" s="3" t="s">
        <v>279</v>
      </c>
      <c r="DX307" s="3">
        <v>1</v>
      </c>
      <c r="DZ307" s="3" t="s">
        <v>3</v>
      </c>
      <c r="EA307" s="3" t="s">
        <v>3</v>
      </c>
      <c r="EB307" s="3" t="s">
        <v>3</v>
      </c>
      <c r="EC307" s="3" t="s">
        <v>3</v>
      </c>
      <c r="EE307" s="3">
        <v>55393701</v>
      </c>
      <c r="EF307" s="3">
        <v>40</v>
      </c>
      <c r="EG307" s="3" t="s">
        <v>30</v>
      </c>
      <c r="EH307" s="3">
        <v>0</v>
      </c>
      <c r="EI307" s="3" t="s">
        <v>3</v>
      </c>
      <c r="EJ307" s="3">
        <v>2</v>
      </c>
      <c r="EK307" s="3">
        <v>69</v>
      </c>
      <c r="EL307" s="3" t="s">
        <v>274</v>
      </c>
      <c r="EM307" s="3" t="s">
        <v>275</v>
      </c>
      <c r="EO307" s="3" t="s">
        <v>3</v>
      </c>
      <c r="EQ307" s="3">
        <v>0</v>
      </c>
      <c r="ER307" s="3">
        <v>80.400000000000006</v>
      </c>
      <c r="ES307" s="3">
        <v>80.400000000000006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FQ307" s="3">
        <v>0</v>
      </c>
      <c r="FR307" s="3">
        <v>0</v>
      </c>
      <c r="FS307" s="3">
        <v>0</v>
      </c>
      <c r="FX307" s="3">
        <v>95</v>
      </c>
      <c r="FY307" s="3">
        <v>53</v>
      </c>
      <c r="GA307" s="3" t="s">
        <v>3</v>
      </c>
      <c r="GD307" s="3">
        <v>1</v>
      </c>
      <c r="GF307" s="3">
        <v>101613251</v>
      </c>
      <c r="GG307" s="3">
        <v>2</v>
      </c>
      <c r="GH307" s="3">
        <v>1</v>
      </c>
      <c r="GI307" s="3">
        <v>2</v>
      </c>
      <c r="GJ307" s="3">
        <v>0</v>
      </c>
      <c r="GK307" s="3">
        <v>0</v>
      </c>
      <c r="GL307" s="3">
        <f t="shared" si="322"/>
        <v>0</v>
      </c>
      <c r="GM307" s="3">
        <f t="shared" si="323"/>
        <v>22023.17</v>
      </c>
      <c r="GN307" s="3">
        <f t="shared" si="324"/>
        <v>0</v>
      </c>
      <c r="GO307" s="3">
        <f t="shared" si="325"/>
        <v>22023.17</v>
      </c>
      <c r="GP307" s="3">
        <f t="shared" si="326"/>
        <v>0</v>
      </c>
      <c r="GR307" s="3">
        <v>0</v>
      </c>
      <c r="GS307" s="3">
        <v>3</v>
      </c>
      <c r="GT307" s="3">
        <v>0</v>
      </c>
      <c r="GU307" s="3" t="s">
        <v>3</v>
      </c>
      <c r="GV307" s="3">
        <f t="shared" si="327"/>
        <v>0</v>
      </c>
      <c r="GW307" s="3">
        <v>1</v>
      </c>
      <c r="GX307" s="3">
        <f t="shared" si="328"/>
        <v>0</v>
      </c>
      <c r="HA307" s="3">
        <v>0</v>
      </c>
      <c r="HB307" s="3">
        <v>0</v>
      </c>
      <c r="HC307" s="3">
        <f t="shared" si="329"/>
        <v>0</v>
      </c>
      <c r="HE307" s="3" t="s">
        <v>3</v>
      </c>
      <c r="HF307" s="3" t="s">
        <v>3</v>
      </c>
      <c r="HM307" s="3" t="s">
        <v>3</v>
      </c>
      <c r="HN307" s="3" t="s">
        <v>3</v>
      </c>
      <c r="HO307" s="3" t="s">
        <v>3</v>
      </c>
      <c r="HP307" s="3" t="s">
        <v>3</v>
      </c>
      <c r="HQ307" s="3" t="s">
        <v>3</v>
      </c>
      <c r="HS307" s="3">
        <v>0</v>
      </c>
      <c r="IK307" s="3">
        <v>0</v>
      </c>
    </row>
    <row r="308" spans="1:255" x14ac:dyDescent="0.25">
      <c r="A308" s="2">
        <v>17</v>
      </c>
      <c r="B308" s="2">
        <v>1</v>
      </c>
      <c r="C308" s="2">
        <f>ROW(SmtRes!A562)</f>
        <v>562</v>
      </c>
      <c r="D308" s="2">
        <f>ROW(EtalonRes!A666)</f>
        <v>666</v>
      </c>
      <c r="E308" s="2" t="s">
        <v>3</v>
      </c>
      <c r="F308" s="2" t="s">
        <v>429</v>
      </c>
      <c r="G308" s="2" t="s">
        <v>430</v>
      </c>
      <c r="H308" s="2" t="s">
        <v>26</v>
      </c>
      <c r="I308" s="2">
        <v>128</v>
      </c>
      <c r="J308" s="2">
        <v>0</v>
      </c>
      <c r="K308" s="2">
        <v>128</v>
      </c>
      <c r="L308" s="2"/>
      <c r="M308" s="2"/>
      <c r="N308" s="2"/>
      <c r="O308" s="2">
        <f t="shared" si="305"/>
        <v>1961.8</v>
      </c>
      <c r="P308" s="2">
        <f t="shared" si="306"/>
        <v>163.84</v>
      </c>
      <c r="Q308" s="2">
        <f>(ROUND((ROUND((((ET308*1.2))*AV308*I308),2)*BB308),2)+ROUND((ROUND(((AE308-((EU308*1.2)))*AV308*I308),2)*BS308),2))</f>
        <v>0</v>
      </c>
      <c r="R308" s="2">
        <f>(ROUND((ROUND((((EU308*1.2))*AV308*I308),2)*BS308),2)+ROUND((ROUND(((AE308-((EU308*1.2)))*AV308*I308),2)*BS308),2))</f>
        <v>0</v>
      </c>
      <c r="S308" s="2">
        <f t="shared" si="307"/>
        <v>1797.96</v>
      </c>
      <c r="T308" s="2">
        <f t="shared" si="308"/>
        <v>0</v>
      </c>
      <c r="U308" s="2">
        <f t="shared" si="309"/>
        <v>160.8192</v>
      </c>
      <c r="V308" s="2">
        <f t="shared" si="310"/>
        <v>0</v>
      </c>
      <c r="W308" s="2">
        <f t="shared" si="311"/>
        <v>0</v>
      </c>
      <c r="X308" s="2">
        <f>(ROUND((((S308+ROUND((ROUND((((EU308*1.2))*AV308*I308),2)*BS308),2))*AT308)/100),2)+ROUND(((ROUND((ROUND(((AE308-((EU308*1.2)))*AV308*I308),2)*BS308),2)*AT308)/100),2))</f>
        <v>1708.06</v>
      </c>
      <c r="Y308" s="2">
        <f>(ROUND((((S308+ROUND((ROUND((((EU308*1.2))*AV308*I308),2)*BS308),2))*AU308)/100),2)+ROUND(((ROUND((ROUND(((AE308-((EU308*1.2)))*AV308*I308),2)*BS308),2)*AU308)/100),2))</f>
        <v>952.92</v>
      </c>
      <c r="Z308" s="2"/>
      <c r="AA308" s="2">
        <v>-1</v>
      </c>
      <c r="AB308" s="2">
        <f t="shared" si="312"/>
        <v>14.696</v>
      </c>
      <c r="AC308" s="2">
        <f>ROUND(((ES308*1)),6)</f>
        <v>1.28</v>
      </c>
      <c r="AD308" s="2">
        <f>ROUND(((((ET308*1.2))-((EU308*1.2)))+AE308),6)</f>
        <v>0</v>
      </c>
      <c r="AE308" s="2">
        <f>ROUND(((EU308*1.2)),6)</f>
        <v>0</v>
      </c>
      <c r="AF308" s="2">
        <f>ROUND(((EV308*1.2)),6)</f>
        <v>13.416</v>
      </c>
      <c r="AG308" s="2">
        <f t="shared" si="313"/>
        <v>0</v>
      </c>
      <c r="AH308" s="2">
        <f>((EW308*1.2))</f>
        <v>1.2</v>
      </c>
      <c r="AI308" s="2">
        <f>((EX308*1.2))</f>
        <v>0</v>
      </c>
      <c r="AJ308" s="2">
        <f t="shared" si="314"/>
        <v>0</v>
      </c>
      <c r="AK308" s="2">
        <v>12.46</v>
      </c>
      <c r="AL308" s="2">
        <v>1.28</v>
      </c>
      <c r="AM308" s="2">
        <v>0</v>
      </c>
      <c r="AN308" s="2">
        <v>0</v>
      </c>
      <c r="AO308" s="2">
        <v>11.18</v>
      </c>
      <c r="AP308" s="2">
        <v>0</v>
      </c>
      <c r="AQ308" s="2">
        <v>1</v>
      </c>
      <c r="AR308" s="2">
        <v>0</v>
      </c>
      <c r="AS308" s="2">
        <v>0</v>
      </c>
      <c r="AT308" s="2">
        <v>95</v>
      </c>
      <c r="AU308" s="2">
        <v>53</v>
      </c>
      <c r="AV308" s="2">
        <v>1.0469999999999999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0</v>
      </c>
      <c r="BI308" s="2">
        <v>2</v>
      </c>
      <c r="BJ308" s="2" t="s">
        <v>431</v>
      </c>
      <c r="BK308" s="2"/>
      <c r="BL308" s="2"/>
      <c r="BM308" s="2">
        <v>69</v>
      </c>
      <c r="BN308" s="2">
        <v>0</v>
      </c>
      <c r="BO308" s="2" t="s">
        <v>429</v>
      </c>
      <c r="BP308" s="2">
        <v>1</v>
      </c>
      <c r="BQ308" s="2">
        <v>40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95</v>
      </c>
      <c r="CA308" s="2">
        <v>53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1332</v>
      </c>
      <c r="CO308" s="2">
        <v>0</v>
      </c>
      <c r="CP308" s="2">
        <f t="shared" si="315"/>
        <v>1961.8</v>
      </c>
      <c r="CQ308" s="2">
        <f t="shared" si="316"/>
        <v>1.28</v>
      </c>
      <c r="CR308" s="2">
        <f>(ROUND((ROUND((((ET308*1.2))*AV308*1),2)*BB308),2)+ROUND((ROUND(((AE308-((EU308*1.2)))*AV308*1),2)*BS308),2))</f>
        <v>0</v>
      </c>
      <c r="CS308" s="2">
        <f>(ROUND((ROUND((((EU308*1.2))*AV308*1),2)*BS308),2)+ROUND((ROUND(((AE308-((EU308*1.2)))*AV308*1),2)*BS308),2))</f>
        <v>0</v>
      </c>
      <c r="CT308" s="2">
        <f t="shared" si="317"/>
        <v>14.05</v>
      </c>
      <c r="CU308" s="2">
        <f t="shared" si="318"/>
        <v>0</v>
      </c>
      <c r="CV308" s="2">
        <f t="shared" si="319"/>
        <v>1.2564</v>
      </c>
      <c r="CW308" s="2">
        <f t="shared" si="320"/>
        <v>0</v>
      </c>
      <c r="CX308" s="2">
        <f t="shared" si="321"/>
        <v>0</v>
      </c>
      <c r="CY308" s="2">
        <f>(ROUND((((S308+ROUND((ROUND((((EU308*1.2))*AV308*1),2)*BS308),2))*AT308)/100),2)+ROUND(((ROUND((ROUND(((AE308-((EU308*1.2)))*AV308*1),2)*BS308),2)*AT308)/100),2))</f>
        <v>1708.06</v>
      </c>
      <c r="CZ308" s="2">
        <f>(ROUND((((S308+ROUND((ROUND((((EU308*1.2))*AV308*1),2)*BS308),2))*AU308)/100),2)+ROUND(((ROUND((ROUND(((AE308-((EU308*1.2)))*AV308*1),2)*BS308),2)*AU308)/100),2))</f>
        <v>952.92</v>
      </c>
      <c r="DA308" s="2"/>
      <c r="DB308" s="2">
        <v>137</v>
      </c>
      <c r="DC308" s="2" t="s">
        <v>3</v>
      </c>
      <c r="DD308" s="2" t="s">
        <v>66</v>
      </c>
      <c r="DE308" s="2" t="s">
        <v>67</v>
      </c>
      <c r="DF308" s="2" t="s">
        <v>67</v>
      </c>
      <c r="DG308" s="2" t="s">
        <v>67</v>
      </c>
      <c r="DH308" s="2" t="s">
        <v>3</v>
      </c>
      <c r="DI308" s="2" t="s">
        <v>67</v>
      </c>
      <c r="DJ308" s="2" t="s">
        <v>67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1013</v>
      </c>
      <c r="DV308" s="2" t="s">
        <v>26</v>
      </c>
      <c r="DW308" s="2" t="s">
        <v>26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55393701</v>
      </c>
      <c r="EF308" s="2">
        <v>40</v>
      </c>
      <c r="EG308" s="2" t="s">
        <v>30</v>
      </c>
      <c r="EH308" s="2">
        <v>0</v>
      </c>
      <c r="EI308" s="2" t="s">
        <v>3</v>
      </c>
      <c r="EJ308" s="2">
        <v>2</v>
      </c>
      <c r="EK308" s="2">
        <v>69</v>
      </c>
      <c r="EL308" s="2" t="s">
        <v>274</v>
      </c>
      <c r="EM308" s="2" t="s">
        <v>275</v>
      </c>
      <c r="EN308" s="2"/>
      <c r="EO308" s="2" t="s">
        <v>71</v>
      </c>
      <c r="EP308" s="2"/>
      <c r="EQ308" s="2">
        <v>1024</v>
      </c>
      <c r="ER308" s="2">
        <v>12.46</v>
      </c>
      <c r="ES308" s="2">
        <v>1.28</v>
      </c>
      <c r="ET308" s="2">
        <v>0</v>
      </c>
      <c r="EU308" s="2">
        <v>0</v>
      </c>
      <c r="EV308" s="2">
        <v>11.18</v>
      </c>
      <c r="EW308" s="2">
        <v>1</v>
      </c>
      <c r="EX308" s="2">
        <v>0</v>
      </c>
      <c r="EY308" s="2">
        <v>0</v>
      </c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95</v>
      </c>
      <c r="FY308" s="2">
        <v>53</v>
      </c>
      <c r="FZ308" s="2"/>
      <c r="GA308" s="2" t="s">
        <v>3</v>
      </c>
      <c r="GB308" s="2"/>
      <c r="GC308" s="2"/>
      <c r="GD308" s="2">
        <v>1</v>
      </c>
      <c r="GE308" s="2"/>
      <c r="GF308" s="2">
        <v>1879669488</v>
      </c>
      <c r="GG308" s="2">
        <v>2</v>
      </c>
      <c r="GH308" s="2">
        <v>1</v>
      </c>
      <c r="GI308" s="2">
        <v>2</v>
      </c>
      <c r="GJ308" s="2">
        <v>0</v>
      </c>
      <c r="GK308" s="2">
        <v>0</v>
      </c>
      <c r="GL308" s="2">
        <f t="shared" si="322"/>
        <v>0</v>
      </c>
      <c r="GM308" s="2">
        <f t="shared" si="323"/>
        <v>4622.78</v>
      </c>
      <c r="GN308" s="2">
        <f t="shared" si="324"/>
        <v>0</v>
      </c>
      <c r="GO308" s="2">
        <f t="shared" si="325"/>
        <v>4622.78</v>
      </c>
      <c r="GP308" s="2">
        <f t="shared" si="326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327"/>
        <v>0</v>
      </c>
      <c r="GW308" s="2">
        <v>1</v>
      </c>
      <c r="GX308" s="2">
        <f t="shared" si="328"/>
        <v>0</v>
      </c>
      <c r="GY308" s="2"/>
      <c r="GZ308" s="2"/>
      <c r="HA308" s="2">
        <v>0</v>
      </c>
      <c r="HB308" s="2">
        <v>0</v>
      </c>
      <c r="HC308" s="2">
        <f t="shared" si="329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5">
      <c r="A309" s="3">
        <v>17</v>
      </c>
      <c r="B309" s="3">
        <v>1</v>
      </c>
      <c r="C309" s="3">
        <f>ROW(SmtRes!A570)</f>
        <v>570</v>
      </c>
      <c r="D309" s="3">
        <f>ROW(EtalonRes!A674)</f>
        <v>674</v>
      </c>
      <c r="E309" s="3" t="s">
        <v>3</v>
      </c>
      <c r="F309" s="3" t="s">
        <v>429</v>
      </c>
      <c r="G309" s="3" t="s">
        <v>430</v>
      </c>
      <c r="H309" s="3" t="s">
        <v>26</v>
      </c>
      <c r="I309" s="3">
        <v>128</v>
      </c>
      <c r="J309" s="3">
        <v>0</v>
      </c>
      <c r="K309" s="3">
        <v>128</v>
      </c>
      <c r="O309" s="3">
        <f t="shared" si="305"/>
        <v>103797.23</v>
      </c>
      <c r="P309" s="3">
        <f t="shared" si="306"/>
        <v>2482.1799999999998</v>
      </c>
      <c r="Q309" s="3">
        <f>(ROUND((ROUND((((ET309*1.2))*AV309*I309),2)*BB309),2)+ROUND((ROUND(((AE309-((EU309*1.2)))*AV309*I309),2)*BS309),2))</f>
        <v>0</v>
      </c>
      <c r="R309" s="3">
        <f>(ROUND((ROUND((((EU309*1.2))*AV309*I309),2)*BS309),2)+ROUND((ROUND(((AE309-((EU309*1.2)))*AV309*I309),2)*BS309),2))</f>
        <v>0</v>
      </c>
      <c r="S309" s="3">
        <f t="shared" si="307"/>
        <v>101315.05</v>
      </c>
      <c r="T309" s="3">
        <f t="shared" si="308"/>
        <v>0</v>
      </c>
      <c r="U309" s="3">
        <f t="shared" si="309"/>
        <v>160.8192</v>
      </c>
      <c r="V309" s="3">
        <f t="shared" si="310"/>
        <v>0</v>
      </c>
      <c r="W309" s="3">
        <f t="shared" si="311"/>
        <v>0</v>
      </c>
      <c r="X309" s="3">
        <f>(ROUND((((S309+ROUND((ROUND((((EU309*1.2))*AV309*I309),2)*BS309),2))*AT309)/100),2)+ROUND(((ROUND((ROUND(((AE309-((EU309*1.2)))*AV309*I309),2)*BS309),2)*AT309)/100),2))</f>
        <v>96249.3</v>
      </c>
      <c r="Y309" s="3">
        <f>(ROUND((((S309+ROUND((ROUND((((EU309*1.2))*AV309*I309),2)*BS309),2))*AU309)/100),2)+ROUND(((ROUND((ROUND(((AE309-((EU309*1.2)))*AV309*I309),2)*BS309),2)*AU309)/100),2))</f>
        <v>53696.98</v>
      </c>
      <c r="AA309" s="3">
        <v>-1</v>
      </c>
      <c r="AB309" s="3">
        <f t="shared" si="312"/>
        <v>14.696</v>
      </c>
      <c r="AC309" s="3">
        <f>ROUND(((ES309*1)),6)</f>
        <v>1.28</v>
      </c>
      <c r="AD309" s="3">
        <f>ROUND(((((ET309*1.2))-((EU309*1.2)))+AE309),6)</f>
        <v>0</v>
      </c>
      <c r="AE309" s="3">
        <f>ROUND(((EU309*1.2)),6)</f>
        <v>0</v>
      </c>
      <c r="AF309" s="3">
        <f>ROUND(((EV309*1.2)),6)</f>
        <v>13.416</v>
      </c>
      <c r="AG309" s="3">
        <f t="shared" si="313"/>
        <v>0</v>
      </c>
      <c r="AH309" s="3">
        <f>((EW309*1.2))</f>
        <v>1.2</v>
      </c>
      <c r="AI309" s="3">
        <f>((EX309*1.2))</f>
        <v>0</v>
      </c>
      <c r="AJ309" s="3">
        <f t="shared" si="314"/>
        <v>0</v>
      </c>
      <c r="AK309" s="3">
        <v>12.46</v>
      </c>
      <c r="AL309" s="3">
        <v>1.28</v>
      </c>
      <c r="AM309" s="3">
        <v>0</v>
      </c>
      <c r="AN309" s="3">
        <v>0</v>
      </c>
      <c r="AO309" s="3">
        <v>11.18</v>
      </c>
      <c r="AP309" s="3">
        <v>0</v>
      </c>
      <c r="AQ309" s="3">
        <v>1</v>
      </c>
      <c r="AR309" s="3">
        <v>0</v>
      </c>
      <c r="AS309" s="3">
        <v>0</v>
      </c>
      <c r="AT309" s="3">
        <v>95</v>
      </c>
      <c r="AU309" s="3">
        <v>53</v>
      </c>
      <c r="AV309" s="3">
        <v>1.0469999999999999</v>
      </c>
      <c r="AW309" s="3">
        <v>1</v>
      </c>
      <c r="AZ309" s="3">
        <v>1</v>
      </c>
      <c r="BA309" s="3">
        <v>56.35</v>
      </c>
      <c r="BB309" s="3">
        <v>1</v>
      </c>
      <c r="BC309" s="3">
        <v>15.15</v>
      </c>
      <c r="BD309" s="3" t="s">
        <v>3</v>
      </c>
      <c r="BE309" s="3" t="s">
        <v>3</v>
      </c>
      <c r="BF309" s="3" t="s">
        <v>3</v>
      </c>
      <c r="BG309" s="3" t="s">
        <v>3</v>
      </c>
      <c r="BH309" s="3">
        <v>0</v>
      </c>
      <c r="BI309" s="3">
        <v>2</v>
      </c>
      <c r="BJ309" s="3" t="s">
        <v>431</v>
      </c>
      <c r="BM309" s="3">
        <v>69</v>
      </c>
      <c r="BN309" s="3">
        <v>0</v>
      </c>
      <c r="BO309" s="3" t="s">
        <v>429</v>
      </c>
      <c r="BP309" s="3">
        <v>1</v>
      </c>
      <c r="BQ309" s="3">
        <v>40</v>
      </c>
      <c r="BR309" s="3">
        <v>0</v>
      </c>
      <c r="BS309" s="3">
        <v>56.35</v>
      </c>
      <c r="BT309" s="3">
        <v>1</v>
      </c>
      <c r="BU309" s="3">
        <v>1</v>
      </c>
      <c r="BV309" s="3">
        <v>1</v>
      </c>
      <c r="BW309" s="3">
        <v>1</v>
      </c>
      <c r="BX309" s="3">
        <v>1</v>
      </c>
      <c r="BY309" s="3" t="s">
        <v>3</v>
      </c>
      <c r="BZ309" s="3">
        <v>95</v>
      </c>
      <c r="CA309" s="3">
        <v>53</v>
      </c>
      <c r="CB309" s="3" t="s">
        <v>3</v>
      </c>
      <c r="CE309" s="3">
        <v>1566</v>
      </c>
      <c r="CF309" s="3">
        <v>0</v>
      </c>
      <c r="CG309" s="3">
        <v>0</v>
      </c>
      <c r="CM309" s="3">
        <v>0</v>
      </c>
      <c r="CN309" s="3" t="s">
        <v>1332</v>
      </c>
      <c r="CO309" s="3">
        <v>0</v>
      </c>
      <c r="CP309" s="3">
        <f t="shared" si="315"/>
        <v>103797.23</v>
      </c>
      <c r="CQ309" s="3">
        <f t="shared" si="316"/>
        <v>19.39</v>
      </c>
      <c r="CR309" s="3">
        <f>(ROUND((ROUND((((ET309*1.2))*AV309*1),2)*BB309),2)+ROUND((ROUND(((AE309-((EU309*1.2)))*AV309*1),2)*BS309),2))</f>
        <v>0</v>
      </c>
      <c r="CS309" s="3">
        <f>(ROUND((ROUND((((EU309*1.2))*AV309*1),2)*BS309),2)+ROUND((ROUND(((AE309-((EU309*1.2)))*AV309*1),2)*BS309),2))</f>
        <v>0</v>
      </c>
      <c r="CT309" s="3">
        <f t="shared" si="317"/>
        <v>791.72</v>
      </c>
      <c r="CU309" s="3">
        <f t="shared" si="318"/>
        <v>0</v>
      </c>
      <c r="CV309" s="3">
        <f t="shared" si="319"/>
        <v>1.2564</v>
      </c>
      <c r="CW309" s="3">
        <f t="shared" si="320"/>
        <v>0</v>
      </c>
      <c r="CX309" s="3">
        <f t="shared" si="321"/>
        <v>0</v>
      </c>
      <c r="CY309" s="3">
        <f>(ROUND((((S309+ROUND((ROUND((((EU309*1.2))*AV309*1),2)*BS309),2))*AT309)/100),2)+ROUND(((ROUND((ROUND(((AE309-((EU309*1.2)))*AV309*1),2)*BS309),2)*AT309)/100),2))</f>
        <v>96249.3</v>
      </c>
      <c r="CZ309" s="3">
        <f>(ROUND((((S309+ROUND((ROUND((((EU309*1.2))*AV309*1),2)*BS309),2))*AU309)/100),2)+ROUND(((ROUND((ROUND(((AE309-((EU309*1.2)))*AV309*1),2)*BS309),2)*AU309)/100),2))</f>
        <v>53696.98</v>
      </c>
      <c r="DB309" s="3">
        <v>138</v>
      </c>
      <c r="DC309" s="3" t="s">
        <v>3</v>
      </c>
      <c r="DD309" s="3" t="s">
        <v>66</v>
      </c>
      <c r="DE309" s="3" t="s">
        <v>67</v>
      </c>
      <c r="DF309" s="3" t="s">
        <v>67</v>
      </c>
      <c r="DG309" s="3" t="s">
        <v>67</v>
      </c>
      <c r="DH309" s="3" t="s">
        <v>3</v>
      </c>
      <c r="DI309" s="3" t="s">
        <v>67</v>
      </c>
      <c r="DJ309" s="3" t="s">
        <v>67</v>
      </c>
      <c r="DK309" s="3" t="s">
        <v>3</v>
      </c>
      <c r="DL309" s="3" t="s">
        <v>3</v>
      </c>
      <c r="DM309" s="3" t="s">
        <v>3</v>
      </c>
      <c r="DN309" s="3">
        <v>0</v>
      </c>
      <c r="DO309" s="3">
        <v>0</v>
      </c>
      <c r="DP309" s="3">
        <v>1</v>
      </c>
      <c r="DQ309" s="3">
        <v>1</v>
      </c>
      <c r="DU309" s="3">
        <v>1013</v>
      </c>
      <c r="DV309" s="3" t="s">
        <v>26</v>
      </c>
      <c r="DW309" s="3" t="s">
        <v>26</v>
      </c>
      <c r="DX309" s="3">
        <v>1</v>
      </c>
      <c r="DZ309" s="3" t="s">
        <v>3</v>
      </c>
      <c r="EA309" s="3" t="s">
        <v>3</v>
      </c>
      <c r="EB309" s="3" t="s">
        <v>3</v>
      </c>
      <c r="EC309" s="3" t="s">
        <v>3</v>
      </c>
      <c r="EE309" s="3">
        <v>55393701</v>
      </c>
      <c r="EF309" s="3">
        <v>40</v>
      </c>
      <c r="EG309" s="3" t="s">
        <v>30</v>
      </c>
      <c r="EH309" s="3">
        <v>0</v>
      </c>
      <c r="EI309" s="3" t="s">
        <v>3</v>
      </c>
      <c r="EJ309" s="3">
        <v>2</v>
      </c>
      <c r="EK309" s="3">
        <v>69</v>
      </c>
      <c r="EL309" s="3" t="s">
        <v>274</v>
      </c>
      <c r="EM309" s="3" t="s">
        <v>275</v>
      </c>
      <c r="EO309" s="3" t="s">
        <v>71</v>
      </c>
      <c r="EQ309" s="3">
        <v>1024</v>
      </c>
      <c r="ER309" s="3">
        <v>12.46</v>
      </c>
      <c r="ES309" s="3">
        <v>1.28</v>
      </c>
      <c r="ET309" s="3">
        <v>0</v>
      </c>
      <c r="EU309" s="3">
        <v>0</v>
      </c>
      <c r="EV309" s="3">
        <v>11.18</v>
      </c>
      <c r="EW309" s="3">
        <v>1</v>
      </c>
      <c r="EX309" s="3">
        <v>0</v>
      </c>
      <c r="EY309" s="3">
        <v>0</v>
      </c>
      <c r="FQ309" s="3">
        <v>0</v>
      </c>
      <c r="FR309" s="3">
        <v>0</v>
      </c>
      <c r="FS309" s="3">
        <v>0</v>
      </c>
      <c r="FX309" s="3">
        <v>95</v>
      </c>
      <c r="FY309" s="3">
        <v>53</v>
      </c>
      <c r="GA309" s="3" t="s">
        <v>3</v>
      </c>
      <c r="GD309" s="3">
        <v>1</v>
      </c>
      <c r="GF309" s="3">
        <v>1879669488</v>
      </c>
      <c r="GG309" s="3">
        <v>2</v>
      </c>
      <c r="GH309" s="3">
        <v>1</v>
      </c>
      <c r="GI309" s="3">
        <v>2</v>
      </c>
      <c r="GJ309" s="3">
        <v>0</v>
      </c>
      <c r="GK309" s="3">
        <v>0</v>
      </c>
      <c r="GL309" s="3">
        <f t="shared" si="322"/>
        <v>0</v>
      </c>
      <c r="GM309" s="3">
        <f t="shared" si="323"/>
        <v>253743.51</v>
      </c>
      <c r="GN309" s="3">
        <f t="shared" si="324"/>
        <v>0</v>
      </c>
      <c r="GO309" s="3">
        <f t="shared" si="325"/>
        <v>253743.51</v>
      </c>
      <c r="GP309" s="3">
        <f t="shared" si="326"/>
        <v>0</v>
      </c>
      <c r="GR309" s="3">
        <v>0</v>
      </c>
      <c r="GS309" s="3">
        <v>3</v>
      </c>
      <c r="GT309" s="3">
        <v>0</v>
      </c>
      <c r="GU309" s="3" t="s">
        <v>3</v>
      </c>
      <c r="GV309" s="3">
        <f t="shared" si="327"/>
        <v>0</v>
      </c>
      <c r="GW309" s="3">
        <v>1</v>
      </c>
      <c r="GX309" s="3">
        <f t="shared" si="328"/>
        <v>0</v>
      </c>
      <c r="HA309" s="3">
        <v>0</v>
      </c>
      <c r="HB309" s="3">
        <v>0</v>
      </c>
      <c r="HC309" s="3">
        <f t="shared" si="329"/>
        <v>0</v>
      </c>
      <c r="HE309" s="3" t="s">
        <v>3</v>
      </c>
      <c r="HF309" s="3" t="s">
        <v>3</v>
      </c>
      <c r="HM309" s="3" t="s">
        <v>3</v>
      </c>
      <c r="HN309" s="3" t="s">
        <v>3</v>
      </c>
      <c r="HO309" s="3" t="s">
        <v>3</v>
      </c>
      <c r="HP309" s="3" t="s">
        <v>3</v>
      </c>
      <c r="HQ309" s="3" t="s">
        <v>3</v>
      </c>
      <c r="HS309" s="3">
        <v>0</v>
      </c>
      <c r="IK309" s="3">
        <v>0</v>
      </c>
    </row>
    <row r="310" spans="1:255" x14ac:dyDescent="0.25">
      <c r="A310" s="2">
        <v>18</v>
      </c>
      <c r="B310" s="2">
        <v>1</v>
      </c>
      <c r="C310" s="2">
        <v>560</v>
      </c>
      <c r="D310" s="2"/>
      <c r="E310" s="2" t="s">
        <v>3</v>
      </c>
      <c r="F310" s="2" t="s">
        <v>426</v>
      </c>
      <c r="G310" s="2" t="s">
        <v>427</v>
      </c>
      <c r="H310" s="2" t="s">
        <v>279</v>
      </c>
      <c r="I310" s="2">
        <f>I308*J310</f>
        <v>128</v>
      </c>
      <c r="J310" s="2">
        <v>1</v>
      </c>
      <c r="K310" s="2">
        <v>1</v>
      </c>
      <c r="L310" s="2"/>
      <c r="M310" s="2"/>
      <c r="N310" s="2"/>
      <c r="O310" s="2">
        <f t="shared" si="305"/>
        <v>10291.200000000001</v>
      </c>
      <c r="P310" s="2">
        <f t="shared" si="306"/>
        <v>10291.200000000001</v>
      </c>
      <c r="Q310" s="2">
        <f>(ROUND((ROUND(((ET310)*AV310*I310),2)*BB310),2)+ROUND((ROUND(((AE310-(EU310))*AV310*I310),2)*BS310),2))</f>
        <v>0</v>
      </c>
      <c r="R310" s="2">
        <f>(ROUND((ROUND(((EU310)*AV310*I310),2)*BS310),2)+ROUND((ROUND(((AE310-(EU310))*AV310*I310),2)*BS310),2))</f>
        <v>0</v>
      </c>
      <c r="S310" s="2">
        <f t="shared" si="307"/>
        <v>0</v>
      </c>
      <c r="T310" s="2">
        <f t="shared" si="308"/>
        <v>0</v>
      </c>
      <c r="U310" s="2">
        <f t="shared" si="309"/>
        <v>0</v>
      </c>
      <c r="V310" s="2">
        <f t="shared" si="310"/>
        <v>0</v>
      </c>
      <c r="W310" s="2">
        <f t="shared" si="311"/>
        <v>0</v>
      </c>
      <c r="X310" s="2">
        <f>(ROUND((((S310+ROUND((ROUND(((EU310)*AV310*I310),2)*BS310),2))*AT310)/100),2)+ROUND(((ROUND((ROUND(((AE310-(EU310))*AV310*I310),2)*BS310),2)*AT310)/100),2))</f>
        <v>0</v>
      </c>
      <c r="Y310" s="2">
        <f>(ROUND((((S310+ROUND((ROUND(((EU310)*AV310*I310),2)*BS310),2))*AU310)/100),2)+ROUND(((ROUND((ROUND(((AE310-(EU310))*AV310*I310),2)*BS310),2)*AU310)/100),2))</f>
        <v>0</v>
      </c>
      <c r="Z310" s="2"/>
      <c r="AA310" s="2">
        <v>-1</v>
      </c>
      <c r="AB310" s="2">
        <f t="shared" si="312"/>
        <v>80.400000000000006</v>
      </c>
      <c r="AC310" s="2">
        <f>ROUND((ES310),6)</f>
        <v>80.400000000000006</v>
      </c>
      <c r="AD310" s="2">
        <f>ROUND((((ET310)-(EU310))+AE310),6)</f>
        <v>0</v>
      </c>
      <c r="AE310" s="2">
        <f>ROUND((EU310),6)</f>
        <v>0</v>
      </c>
      <c r="AF310" s="2">
        <f>ROUND((EV310),6)</f>
        <v>0</v>
      </c>
      <c r="AG310" s="2">
        <f t="shared" si="313"/>
        <v>0</v>
      </c>
      <c r="AH310" s="2">
        <f>(EW310)</f>
        <v>0</v>
      </c>
      <c r="AI310" s="2">
        <f>(EX310)</f>
        <v>0</v>
      </c>
      <c r="AJ310" s="2">
        <f t="shared" si="314"/>
        <v>0</v>
      </c>
      <c r="AK310" s="2">
        <v>80.400000000000006</v>
      </c>
      <c r="AL310" s="2">
        <v>80.400000000000006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95</v>
      </c>
      <c r="AU310" s="2">
        <v>53</v>
      </c>
      <c r="AV310" s="2">
        <v>1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2</v>
      </c>
      <c r="BJ310" s="2" t="s">
        <v>428</v>
      </c>
      <c r="BK310" s="2"/>
      <c r="BL310" s="2"/>
      <c r="BM310" s="2">
        <v>69</v>
      </c>
      <c r="BN310" s="2">
        <v>0</v>
      </c>
      <c r="BO310" s="2" t="s">
        <v>3</v>
      </c>
      <c r="BP310" s="2">
        <v>0</v>
      </c>
      <c r="BQ310" s="2">
        <v>40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95</v>
      </c>
      <c r="CA310" s="2">
        <v>53</v>
      </c>
      <c r="CB310" s="2" t="s">
        <v>3</v>
      </c>
      <c r="CC310" s="2"/>
      <c r="CD310" s="2"/>
      <c r="CE310" s="2">
        <v>1566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3</v>
      </c>
      <c r="CO310" s="2">
        <v>0</v>
      </c>
      <c r="CP310" s="2">
        <f t="shared" si="315"/>
        <v>10291.200000000001</v>
      </c>
      <c r="CQ310" s="2">
        <f t="shared" si="316"/>
        <v>80.400000000000006</v>
      </c>
      <c r="CR310" s="2">
        <f>(ROUND((ROUND(((ET310)*AV310*1),2)*BB310),2)+ROUND((ROUND(((AE310-(EU310))*AV310*1),2)*BS310),2))</f>
        <v>0</v>
      </c>
      <c r="CS310" s="2">
        <f>(ROUND((ROUND(((EU310)*AV310*1),2)*BS310),2)+ROUND((ROUND(((AE310-(EU310))*AV310*1),2)*BS310),2))</f>
        <v>0</v>
      </c>
      <c r="CT310" s="2">
        <f t="shared" si="317"/>
        <v>0</v>
      </c>
      <c r="CU310" s="2">
        <f t="shared" si="318"/>
        <v>0</v>
      </c>
      <c r="CV310" s="2">
        <f t="shared" si="319"/>
        <v>0</v>
      </c>
      <c r="CW310" s="2">
        <f t="shared" si="320"/>
        <v>0</v>
      </c>
      <c r="CX310" s="2">
        <f t="shared" si="321"/>
        <v>0</v>
      </c>
      <c r="CY310" s="2">
        <f>(ROUND((((S310+ROUND((ROUND(((EU310)*AV310*1),2)*BS310),2))*AT310)/100),2)+ROUND(((ROUND((ROUND(((AE310-(EU310))*AV310*1),2)*BS310),2)*AT310)/100),2))</f>
        <v>0</v>
      </c>
      <c r="CZ310" s="2">
        <f>(ROUND((((S310+ROUND((ROUND(((EU310)*AV310*1),2)*BS310),2))*AU310)/100),2)+ROUND(((ROUND((ROUND(((AE310-(EU310))*AV310*1),2)*BS310),2)*AU310)/100),2))</f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1010</v>
      </c>
      <c r="DV310" s="2" t="s">
        <v>279</v>
      </c>
      <c r="DW310" s="2" t="s">
        <v>279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55393701</v>
      </c>
      <c r="EF310" s="2">
        <v>40</v>
      </c>
      <c r="EG310" s="2" t="s">
        <v>30</v>
      </c>
      <c r="EH310" s="2">
        <v>0</v>
      </c>
      <c r="EI310" s="2" t="s">
        <v>3</v>
      </c>
      <c r="EJ310" s="2">
        <v>2</v>
      </c>
      <c r="EK310" s="2">
        <v>69</v>
      </c>
      <c r="EL310" s="2" t="s">
        <v>274</v>
      </c>
      <c r="EM310" s="2" t="s">
        <v>275</v>
      </c>
      <c r="EN310" s="2"/>
      <c r="EO310" s="2" t="s">
        <v>3</v>
      </c>
      <c r="EP310" s="2"/>
      <c r="EQ310" s="2">
        <v>1024</v>
      </c>
      <c r="ER310" s="2">
        <v>80.400000000000006</v>
      </c>
      <c r="ES310" s="2">
        <v>80.400000000000006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95</v>
      </c>
      <c r="FY310" s="2">
        <v>53</v>
      </c>
      <c r="FZ310" s="2"/>
      <c r="GA310" s="2" t="s">
        <v>3</v>
      </c>
      <c r="GB310" s="2"/>
      <c r="GC310" s="2"/>
      <c r="GD310" s="2">
        <v>1</v>
      </c>
      <c r="GE310" s="2"/>
      <c r="GF310" s="2">
        <v>101613251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322"/>
        <v>0</v>
      </c>
      <c r="GM310" s="2">
        <f t="shared" si="323"/>
        <v>10291.200000000001</v>
      </c>
      <c r="GN310" s="2">
        <f t="shared" si="324"/>
        <v>0</v>
      </c>
      <c r="GO310" s="2">
        <f t="shared" si="325"/>
        <v>10291.200000000001</v>
      </c>
      <c r="GP310" s="2">
        <f t="shared" si="326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327"/>
        <v>0</v>
      </c>
      <c r="GW310" s="2">
        <v>1</v>
      </c>
      <c r="GX310" s="2">
        <f t="shared" si="328"/>
        <v>0</v>
      </c>
      <c r="GY310" s="2"/>
      <c r="GZ310" s="2"/>
      <c r="HA310" s="2">
        <v>0</v>
      </c>
      <c r="HB310" s="2">
        <v>0</v>
      </c>
      <c r="HC310" s="2">
        <f t="shared" si="329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3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5">
      <c r="A311" s="3">
        <v>18</v>
      </c>
      <c r="B311" s="3">
        <v>1</v>
      </c>
      <c r="C311" s="3">
        <v>568</v>
      </c>
      <c r="E311" s="3" t="s">
        <v>3</v>
      </c>
      <c r="F311" s="3" t="s">
        <v>426</v>
      </c>
      <c r="G311" s="3" t="s">
        <v>427</v>
      </c>
      <c r="H311" s="3" t="s">
        <v>279</v>
      </c>
      <c r="I311" s="3">
        <f>I309*J311</f>
        <v>128</v>
      </c>
      <c r="J311" s="3">
        <v>1</v>
      </c>
      <c r="K311" s="3">
        <v>1</v>
      </c>
      <c r="O311" s="3">
        <f t="shared" si="305"/>
        <v>22023.17</v>
      </c>
      <c r="P311" s="3">
        <f t="shared" si="306"/>
        <v>22023.17</v>
      </c>
      <c r="Q311" s="3">
        <f>(ROUND((ROUND(((ET311)*AV311*I311),2)*BB311),2)+ROUND((ROUND(((AE311-(EU311))*AV311*I311),2)*BS311),2))</f>
        <v>0</v>
      </c>
      <c r="R311" s="3">
        <f>(ROUND((ROUND(((EU311)*AV311*I311),2)*BS311),2)+ROUND((ROUND(((AE311-(EU311))*AV311*I311),2)*BS311),2))</f>
        <v>0</v>
      </c>
      <c r="S311" s="3">
        <f t="shared" si="307"/>
        <v>0</v>
      </c>
      <c r="T311" s="3">
        <f t="shared" si="308"/>
        <v>0</v>
      </c>
      <c r="U311" s="3">
        <f t="shared" si="309"/>
        <v>0</v>
      </c>
      <c r="V311" s="3">
        <f t="shared" si="310"/>
        <v>0</v>
      </c>
      <c r="W311" s="3">
        <f t="shared" si="311"/>
        <v>0</v>
      </c>
      <c r="X311" s="3">
        <f>(ROUND((((S311+ROUND((ROUND(((EU311)*AV311*I311),2)*BS311),2))*AT311)/100),2)+ROUND(((ROUND((ROUND(((AE311-(EU311))*AV311*I311),2)*BS311),2)*AT311)/100),2))</f>
        <v>0</v>
      </c>
      <c r="Y311" s="3">
        <f>(ROUND((((S311+ROUND((ROUND(((EU311)*AV311*I311),2)*BS311),2))*AU311)/100),2)+ROUND(((ROUND((ROUND(((AE311-(EU311))*AV311*I311),2)*BS311),2)*AU311)/100),2))</f>
        <v>0</v>
      </c>
      <c r="AA311" s="3">
        <v>-1</v>
      </c>
      <c r="AB311" s="3">
        <f t="shared" si="312"/>
        <v>80.400000000000006</v>
      </c>
      <c r="AC311" s="3">
        <f>ROUND((ES311),6)</f>
        <v>80.400000000000006</v>
      </c>
      <c r="AD311" s="3">
        <f>ROUND((((ET311)-(EU311))+AE311),6)</f>
        <v>0</v>
      </c>
      <c r="AE311" s="3">
        <f>ROUND((EU311),6)</f>
        <v>0</v>
      </c>
      <c r="AF311" s="3">
        <f>ROUND((EV311),6)</f>
        <v>0</v>
      </c>
      <c r="AG311" s="3">
        <f t="shared" si="313"/>
        <v>0</v>
      </c>
      <c r="AH311" s="3">
        <f>(EW311)</f>
        <v>0</v>
      </c>
      <c r="AI311" s="3">
        <f>(EX311)</f>
        <v>0</v>
      </c>
      <c r="AJ311" s="3">
        <f t="shared" si="314"/>
        <v>0</v>
      </c>
      <c r="AK311" s="3">
        <v>80.400000000000006</v>
      </c>
      <c r="AL311" s="3">
        <v>80.400000000000006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95</v>
      </c>
      <c r="AU311" s="3">
        <v>53</v>
      </c>
      <c r="AV311" s="3">
        <v>1</v>
      </c>
      <c r="AW311" s="3">
        <v>1</v>
      </c>
      <c r="AZ311" s="3">
        <v>1</v>
      </c>
      <c r="BA311" s="3">
        <v>1</v>
      </c>
      <c r="BB311" s="3">
        <v>1</v>
      </c>
      <c r="BC311" s="3">
        <v>2.14</v>
      </c>
      <c r="BD311" s="3" t="s">
        <v>3</v>
      </c>
      <c r="BE311" s="3" t="s">
        <v>3</v>
      </c>
      <c r="BF311" s="3" t="s">
        <v>3</v>
      </c>
      <c r="BG311" s="3" t="s">
        <v>3</v>
      </c>
      <c r="BH311" s="3">
        <v>3</v>
      </c>
      <c r="BI311" s="3">
        <v>2</v>
      </c>
      <c r="BJ311" s="3" t="s">
        <v>428</v>
      </c>
      <c r="BM311" s="3">
        <v>69</v>
      </c>
      <c r="BN311" s="3">
        <v>0</v>
      </c>
      <c r="BO311" s="3" t="s">
        <v>426</v>
      </c>
      <c r="BP311" s="3">
        <v>1</v>
      </c>
      <c r="BQ311" s="3">
        <v>40</v>
      </c>
      <c r="BR311" s="3">
        <v>0</v>
      </c>
      <c r="BS311" s="3">
        <v>1</v>
      </c>
      <c r="BT311" s="3">
        <v>1</v>
      </c>
      <c r="BU311" s="3">
        <v>1</v>
      </c>
      <c r="BV311" s="3">
        <v>1</v>
      </c>
      <c r="BW311" s="3">
        <v>1</v>
      </c>
      <c r="BX311" s="3">
        <v>1</v>
      </c>
      <c r="BY311" s="3" t="s">
        <v>3</v>
      </c>
      <c r="BZ311" s="3">
        <v>95</v>
      </c>
      <c r="CA311" s="3">
        <v>53</v>
      </c>
      <c r="CB311" s="3" t="s">
        <v>3</v>
      </c>
      <c r="CE311" s="3">
        <v>1566</v>
      </c>
      <c r="CF311" s="3">
        <v>0</v>
      </c>
      <c r="CG311" s="3">
        <v>0</v>
      </c>
      <c r="CM311" s="3">
        <v>0</v>
      </c>
      <c r="CN311" s="3" t="s">
        <v>3</v>
      </c>
      <c r="CO311" s="3">
        <v>0</v>
      </c>
      <c r="CP311" s="3">
        <f t="shared" si="315"/>
        <v>22023.17</v>
      </c>
      <c r="CQ311" s="3">
        <f t="shared" si="316"/>
        <v>172.06</v>
      </c>
      <c r="CR311" s="3">
        <f>(ROUND((ROUND(((ET311)*AV311*1),2)*BB311),2)+ROUND((ROUND(((AE311-(EU311))*AV311*1),2)*BS311),2))</f>
        <v>0</v>
      </c>
      <c r="CS311" s="3">
        <f>(ROUND((ROUND(((EU311)*AV311*1),2)*BS311),2)+ROUND((ROUND(((AE311-(EU311))*AV311*1),2)*BS311),2))</f>
        <v>0</v>
      </c>
      <c r="CT311" s="3">
        <f t="shared" si="317"/>
        <v>0</v>
      </c>
      <c r="CU311" s="3">
        <f t="shared" si="318"/>
        <v>0</v>
      </c>
      <c r="CV311" s="3">
        <f t="shared" si="319"/>
        <v>0</v>
      </c>
      <c r="CW311" s="3">
        <f t="shared" si="320"/>
        <v>0</v>
      </c>
      <c r="CX311" s="3">
        <f t="shared" si="321"/>
        <v>0</v>
      </c>
      <c r="CY311" s="3">
        <f>(ROUND((((S311+ROUND((ROUND(((EU311)*AV311*1),2)*BS311),2))*AT311)/100),2)+ROUND(((ROUND((ROUND(((AE311-(EU311))*AV311*1),2)*BS311),2)*AT311)/100),2))</f>
        <v>0</v>
      </c>
      <c r="CZ311" s="3">
        <f>(ROUND((((S311+ROUND((ROUND(((EU311)*AV311*1),2)*BS311),2))*AU311)/100),2)+ROUND(((ROUND((ROUND(((AE311-(EU311))*AV311*1),2)*BS311),2)*AU311)/100),2))</f>
        <v>0</v>
      </c>
      <c r="DC311" s="3" t="s">
        <v>3</v>
      </c>
      <c r="DD311" s="3" t="s">
        <v>3</v>
      </c>
      <c r="DE311" s="3" t="s">
        <v>3</v>
      </c>
      <c r="DF311" s="3" t="s">
        <v>3</v>
      </c>
      <c r="DG311" s="3" t="s">
        <v>3</v>
      </c>
      <c r="DH311" s="3" t="s">
        <v>3</v>
      </c>
      <c r="DI311" s="3" t="s">
        <v>3</v>
      </c>
      <c r="DJ311" s="3" t="s">
        <v>3</v>
      </c>
      <c r="DK311" s="3" t="s">
        <v>3</v>
      </c>
      <c r="DL311" s="3" t="s">
        <v>3</v>
      </c>
      <c r="DM311" s="3" t="s">
        <v>3</v>
      </c>
      <c r="DN311" s="3">
        <v>0</v>
      </c>
      <c r="DO311" s="3">
        <v>0</v>
      </c>
      <c r="DP311" s="3">
        <v>1</v>
      </c>
      <c r="DQ311" s="3">
        <v>1</v>
      </c>
      <c r="DU311" s="3">
        <v>1010</v>
      </c>
      <c r="DV311" s="3" t="s">
        <v>279</v>
      </c>
      <c r="DW311" s="3" t="s">
        <v>279</v>
      </c>
      <c r="DX311" s="3">
        <v>1</v>
      </c>
      <c r="DZ311" s="3" t="s">
        <v>3</v>
      </c>
      <c r="EA311" s="3" t="s">
        <v>3</v>
      </c>
      <c r="EB311" s="3" t="s">
        <v>3</v>
      </c>
      <c r="EC311" s="3" t="s">
        <v>3</v>
      </c>
      <c r="EE311" s="3">
        <v>55393701</v>
      </c>
      <c r="EF311" s="3">
        <v>40</v>
      </c>
      <c r="EG311" s="3" t="s">
        <v>30</v>
      </c>
      <c r="EH311" s="3">
        <v>0</v>
      </c>
      <c r="EI311" s="3" t="s">
        <v>3</v>
      </c>
      <c r="EJ311" s="3">
        <v>2</v>
      </c>
      <c r="EK311" s="3">
        <v>69</v>
      </c>
      <c r="EL311" s="3" t="s">
        <v>274</v>
      </c>
      <c r="EM311" s="3" t="s">
        <v>275</v>
      </c>
      <c r="EO311" s="3" t="s">
        <v>3</v>
      </c>
      <c r="EQ311" s="3">
        <v>1024</v>
      </c>
      <c r="ER311" s="3">
        <v>80.400000000000006</v>
      </c>
      <c r="ES311" s="3">
        <v>80.400000000000006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FQ311" s="3">
        <v>0</v>
      </c>
      <c r="FR311" s="3">
        <v>0</v>
      </c>
      <c r="FS311" s="3">
        <v>0</v>
      </c>
      <c r="FX311" s="3">
        <v>95</v>
      </c>
      <c r="FY311" s="3">
        <v>53</v>
      </c>
      <c r="GA311" s="3" t="s">
        <v>3</v>
      </c>
      <c r="GD311" s="3">
        <v>1</v>
      </c>
      <c r="GF311" s="3">
        <v>101613251</v>
      </c>
      <c r="GG311" s="3">
        <v>2</v>
      </c>
      <c r="GH311" s="3">
        <v>1</v>
      </c>
      <c r="GI311" s="3">
        <v>2</v>
      </c>
      <c r="GJ311" s="3">
        <v>0</v>
      </c>
      <c r="GK311" s="3">
        <v>0</v>
      </c>
      <c r="GL311" s="3">
        <f t="shared" si="322"/>
        <v>0</v>
      </c>
      <c r="GM311" s="3">
        <f t="shared" si="323"/>
        <v>22023.17</v>
      </c>
      <c r="GN311" s="3">
        <f t="shared" si="324"/>
        <v>0</v>
      </c>
      <c r="GO311" s="3">
        <f t="shared" si="325"/>
        <v>22023.17</v>
      </c>
      <c r="GP311" s="3">
        <f t="shared" si="326"/>
        <v>0</v>
      </c>
      <c r="GR311" s="3">
        <v>0</v>
      </c>
      <c r="GS311" s="3">
        <v>3</v>
      </c>
      <c r="GT311" s="3">
        <v>0</v>
      </c>
      <c r="GU311" s="3" t="s">
        <v>3</v>
      </c>
      <c r="GV311" s="3">
        <f t="shared" si="327"/>
        <v>0</v>
      </c>
      <c r="GW311" s="3">
        <v>1</v>
      </c>
      <c r="GX311" s="3">
        <f t="shared" si="328"/>
        <v>0</v>
      </c>
      <c r="HA311" s="3">
        <v>0</v>
      </c>
      <c r="HB311" s="3">
        <v>0</v>
      </c>
      <c r="HC311" s="3">
        <f t="shared" si="329"/>
        <v>0</v>
      </c>
      <c r="HE311" s="3" t="s">
        <v>3</v>
      </c>
      <c r="HF311" s="3" t="s">
        <v>3</v>
      </c>
      <c r="HM311" s="3" t="s">
        <v>3</v>
      </c>
      <c r="HN311" s="3" t="s">
        <v>3</v>
      </c>
      <c r="HO311" s="3" t="s">
        <v>3</v>
      </c>
      <c r="HP311" s="3" t="s">
        <v>3</v>
      </c>
      <c r="HQ311" s="3" t="s">
        <v>3</v>
      </c>
      <c r="HS311" s="3">
        <v>0</v>
      </c>
      <c r="IK311" s="3">
        <v>0</v>
      </c>
    </row>
    <row r="312" spans="1:255" x14ac:dyDescent="0.25">
      <c r="A312" s="2">
        <v>17</v>
      </c>
      <c r="B312" s="2">
        <v>1</v>
      </c>
      <c r="C312" s="2">
        <f>ROW(SmtRes!A571)</f>
        <v>571</v>
      </c>
      <c r="D312" s="2">
        <f>ROW(EtalonRes!A676)</f>
        <v>676</v>
      </c>
      <c r="E312" s="2" t="s">
        <v>432</v>
      </c>
      <c r="F312" s="2" t="s">
        <v>210</v>
      </c>
      <c r="G312" s="2" t="s">
        <v>211</v>
      </c>
      <c r="H312" s="2" t="s">
        <v>212</v>
      </c>
      <c r="I312" s="2">
        <f>ROUND(63/100,9)</f>
        <v>0.63</v>
      </c>
      <c r="J312" s="2">
        <v>0</v>
      </c>
      <c r="K312" s="2">
        <f>ROUND(63/100,9)</f>
        <v>0.63</v>
      </c>
      <c r="L312" s="2"/>
      <c r="M312" s="2"/>
      <c r="N312" s="2"/>
      <c r="O312" s="2">
        <f t="shared" si="305"/>
        <v>30.96</v>
      </c>
      <c r="P312" s="2">
        <f t="shared" si="306"/>
        <v>0</v>
      </c>
      <c r="Q312" s="2">
        <f>(ROUND((ROUND((((ET312*1.2))*AV312*I312),2)*BB312),2)+ROUND((ROUND(((AE312-((EU312*1.2)))*AV312*I312),2)*BS312),2))</f>
        <v>0</v>
      </c>
      <c r="R312" s="2">
        <f>(ROUND((ROUND((((EU312*1.2))*AV312*I312),2)*BS312),2)+ROUND((ROUND(((AE312-((EU312*1.2)))*AV312*I312),2)*BS312),2))</f>
        <v>0</v>
      </c>
      <c r="S312" s="2">
        <f t="shared" si="307"/>
        <v>30.96</v>
      </c>
      <c r="T312" s="2">
        <f t="shared" si="308"/>
        <v>0</v>
      </c>
      <c r="U312" s="2">
        <f t="shared" si="309"/>
        <v>2.4537491999999999</v>
      </c>
      <c r="V312" s="2">
        <f t="shared" si="310"/>
        <v>0</v>
      </c>
      <c r="W312" s="2">
        <f t="shared" si="311"/>
        <v>0</v>
      </c>
      <c r="X312" s="2">
        <f>(ROUND((((S312+ROUND((ROUND((((EU312*1.2))*AV312*I312),2)*BS312),2))*AT312)/100),2)+ROUND(((ROUND((ROUND(((AE312-((EU312*1.2)))*AV312*I312),2)*BS312),2)*AT312)/100),2))</f>
        <v>27.86</v>
      </c>
      <c r="Y312" s="2">
        <f>(ROUND((((S312+ROUND((ROUND((((EU312*1.2))*AV312*I312),2)*BS312),2))*AU312)/100),2)+ROUND(((ROUND((ROUND(((AE312-((EU312*1.2)))*AV312*I312),2)*BS312),2)*AU312)/100),2))</f>
        <v>14.24</v>
      </c>
      <c r="Z312" s="2"/>
      <c r="AA312" s="2">
        <v>55929113</v>
      </c>
      <c r="AB312" s="2">
        <f t="shared" si="312"/>
        <v>46.944000000000003</v>
      </c>
      <c r="AC312" s="2">
        <f>ROUND(((ES312*1)),6)</f>
        <v>0</v>
      </c>
      <c r="AD312" s="2">
        <f>ROUND(((((ET312*1.2))-((EU312*1.2)))+AE312),6)</f>
        <v>0</v>
      </c>
      <c r="AE312" s="2">
        <f t="shared" ref="AE312:AF315" si="344">ROUND(((EU312*1.2)),6)</f>
        <v>0</v>
      </c>
      <c r="AF312" s="2">
        <f t="shared" si="344"/>
        <v>46.944000000000003</v>
      </c>
      <c r="AG312" s="2">
        <f t="shared" si="313"/>
        <v>0</v>
      </c>
      <c r="AH312" s="2">
        <f t="shared" ref="AH312:AI315" si="345">((EW312*1.2))</f>
        <v>3.7199999999999998</v>
      </c>
      <c r="AI312" s="2">
        <f t="shared" si="345"/>
        <v>0</v>
      </c>
      <c r="AJ312" s="2">
        <f t="shared" si="314"/>
        <v>0</v>
      </c>
      <c r="AK312" s="2">
        <v>39.119999999999997</v>
      </c>
      <c r="AL312" s="2">
        <v>0</v>
      </c>
      <c r="AM312" s="2">
        <v>0</v>
      </c>
      <c r="AN312" s="2">
        <v>0</v>
      </c>
      <c r="AO312" s="2">
        <v>39.119999999999997</v>
      </c>
      <c r="AP312" s="2">
        <v>0</v>
      </c>
      <c r="AQ312" s="2">
        <v>3.1</v>
      </c>
      <c r="AR312" s="2">
        <v>0</v>
      </c>
      <c r="AS312" s="2">
        <v>0</v>
      </c>
      <c r="AT312" s="2">
        <v>90</v>
      </c>
      <c r="AU312" s="2">
        <v>46</v>
      </c>
      <c r="AV312" s="2">
        <v>1.0469999999999999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0</v>
      </c>
      <c r="BI312" s="2">
        <v>2</v>
      </c>
      <c r="BJ312" s="2" t="s">
        <v>213</v>
      </c>
      <c r="BK312" s="2"/>
      <c r="BL312" s="2"/>
      <c r="BM312" s="2">
        <v>68</v>
      </c>
      <c r="BN312" s="2">
        <v>0</v>
      </c>
      <c r="BO312" s="2" t="s">
        <v>210</v>
      </c>
      <c r="BP312" s="2">
        <v>1</v>
      </c>
      <c r="BQ312" s="2">
        <v>40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90</v>
      </c>
      <c r="CA312" s="2">
        <v>46</v>
      </c>
      <c r="CB312" s="2" t="s">
        <v>3</v>
      </c>
      <c r="CC312" s="2"/>
      <c r="CD312" s="2"/>
      <c r="CE312" s="2">
        <v>1566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1332</v>
      </c>
      <c r="CO312" s="2">
        <v>0</v>
      </c>
      <c r="CP312" s="2">
        <f t="shared" si="315"/>
        <v>30.96</v>
      </c>
      <c r="CQ312" s="2">
        <f t="shared" si="316"/>
        <v>0</v>
      </c>
      <c r="CR312" s="2">
        <f>(ROUND((ROUND((((ET312*1.2))*AV312*1),2)*BB312),2)+ROUND((ROUND(((AE312-((EU312*1.2)))*AV312*1),2)*BS312),2))</f>
        <v>0</v>
      </c>
      <c r="CS312" s="2">
        <f>(ROUND((ROUND((((EU312*1.2))*AV312*1),2)*BS312),2)+ROUND((ROUND(((AE312-((EU312*1.2)))*AV312*1),2)*BS312),2))</f>
        <v>0</v>
      </c>
      <c r="CT312" s="2">
        <f t="shared" si="317"/>
        <v>49.15</v>
      </c>
      <c r="CU312" s="2">
        <f t="shared" si="318"/>
        <v>0</v>
      </c>
      <c r="CV312" s="2">
        <f t="shared" si="319"/>
        <v>3.8948399999999994</v>
      </c>
      <c r="CW312" s="2">
        <f t="shared" si="320"/>
        <v>0</v>
      </c>
      <c r="CX312" s="2">
        <f t="shared" si="321"/>
        <v>0</v>
      </c>
      <c r="CY312" s="2">
        <f>(ROUND((((S312+ROUND((ROUND((((EU312*1.2))*AV312*1),2)*BS312),2))*AT312)/100),2)+ROUND(((ROUND((ROUND(((AE312-((EU312*1.2)))*AV312*1),2)*BS312),2)*AT312)/100),2))</f>
        <v>27.86</v>
      </c>
      <c r="CZ312" s="2">
        <f>(ROUND((((S312+ROUND((ROUND((((EU312*1.2))*AV312*1),2)*BS312),2))*AU312)/100),2)+ROUND(((ROUND((ROUND(((AE312-((EU312*1.2)))*AV312*1),2)*BS312),2)*AU312)/100),2))</f>
        <v>14.24</v>
      </c>
      <c r="DA312" s="2"/>
      <c r="DB312" s="2">
        <v>139</v>
      </c>
      <c r="DC312" s="2" t="s">
        <v>3</v>
      </c>
      <c r="DD312" s="2" t="s">
        <v>66</v>
      </c>
      <c r="DE312" s="2" t="s">
        <v>67</v>
      </c>
      <c r="DF312" s="2" t="s">
        <v>67</v>
      </c>
      <c r="DG312" s="2" t="s">
        <v>67</v>
      </c>
      <c r="DH312" s="2" t="s">
        <v>3</v>
      </c>
      <c r="DI312" s="2" t="s">
        <v>67</v>
      </c>
      <c r="DJ312" s="2" t="s">
        <v>67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1013</v>
      </c>
      <c r="DV312" s="2" t="s">
        <v>212</v>
      </c>
      <c r="DW312" s="2" t="s">
        <v>212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55393700</v>
      </c>
      <c r="EF312" s="2">
        <v>40</v>
      </c>
      <c r="EG312" s="2" t="s">
        <v>30</v>
      </c>
      <c r="EH312" s="2">
        <v>0</v>
      </c>
      <c r="EI312" s="2" t="s">
        <v>3</v>
      </c>
      <c r="EJ312" s="2">
        <v>2</v>
      </c>
      <c r="EK312" s="2">
        <v>68</v>
      </c>
      <c r="EL312" s="2" t="s">
        <v>31</v>
      </c>
      <c r="EM312" s="2" t="s">
        <v>32</v>
      </c>
      <c r="EN312" s="2"/>
      <c r="EO312" s="2" t="s">
        <v>71</v>
      </c>
      <c r="EP312" s="2"/>
      <c r="EQ312" s="2">
        <v>0</v>
      </c>
      <c r="ER312" s="2">
        <v>39.119999999999997</v>
      </c>
      <c r="ES312" s="2">
        <v>0</v>
      </c>
      <c r="ET312" s="2">
        <v>0</v>
      </c>
      <c r="EU312" s="2">
        <v>0</v>
      </c>
      <c r="EV312" s="2">
        <v>39.119999999999997</v>
      </c>
      <c r="EW312" s="2">
        <v>3.1</v>
      </c>
      <c r="EX312" s="2">
        <v>0</v>
      </c>
      <c r="EY312" s="2">
        <v>0</v>
      </c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90</v>
      </c>
      <c r="FY312" s="2">
        <v>46</v>
      </c>
      <c r="FZ312" s="2"/>
      <c r="GA312" s="2" t="s">
        <v>3</v>
      </c>
      <c r="GB312" s="2"/>
      <c r="GC312" s="2"/>
      <c r="GD312" s="2">
        <v>1</v>
      </c>
      <c r="GE312" s="2"/>
      <c r="GF312" s="2">
        <v>-395814045</v>
      </c>
      <c r="GG312" s="2">
        <v>2</v>
      </c>
      <c r="GH312" s="2">
        <v>1</v>
      </c>
      <c r="GI312" s="2">
        <v>2</v>
      </c>
      <c r="GJ312" s="2">
        <v>0</v>
      </c>
      <c r="GK312" s="2">
        <v>0</v>
      </c>
      <c r="GL312" s="2">
        <f t="shared" si="322"/>
        <v>0</v>
      </c>
      <c r="GM312" s="2">
        <f t="shared" si="323"/>
        <v>73.06</v>
      </c>
      <c r="GN312" s="2">
        <f t="shared" si="324"/>
        <v>0</v>
      </c>
      <c r="GO312" s="2">
        <f t="shared" si="325"/>
        <v>73.06</v>
      </c>
      <c r="GP312" s="2">
        <f t="shared" si="326"/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si="327"/>
        <v>0</v>
      </c>
      <c r="GW312" s="2">
        <v>1</v>
      </c>
      <c r="GX312" s="2">
        <f t="shared" si="328"/>
        <v>0</v>
      </c>
      <c r="GY312" s="2"/>
      <c r="GZ312" s="2"/>
      <c r="HA312" s="2">
        <v>0</v>
      </c>
      <c r="HB312" s="2">
        <v>0</v>
      </c>
      <c r="HC312" s="2">
        <f t="shared" si="329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3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5">
      <c r="A313" s="3">
        <v>17</v>
      </c>
      <c r="B313" s="3">
        <v>1</v>
      </c>
      <c r="C313" s="3">
        <f>ROW(SmtRes!A572)</f>
        <v>572</v>
      </c>
      <c r="D313" s="3">
        <f>ROW(EtalonRes!A678)</f>
        <v>678</v>
      </c>
      <c r="E313" s="3" t="s">
        <v>432</v>
      </c>
      <c r="F313" s="3" t="s">
        <v>210</v>
      </c>
      <c r="G313" s="3" t="s">
        <v>211</v>
      </c>
      <c r="H313" s="3" t="s">
        <v>212</v>
      </c>
      <c r="I313" s="3">
        <f>ROUND(63/100,9)</f>
        <v>0.63</v>
      </c>
      <c r="J313" s="3">
        <v>0</v>
      </c>
      <c r="K313" s="3">
        <f>ROUND(63/100,9)</f>
        <v>0.63</v>
      </c>
      <c r="O313" s="3">
        <f t="shared" si="305"/>
        <v>1744.6</v>
      </c>
      <c r="P313" s="3">
        <f t="shared" si="306"/>
        <v>0</v>
      </c>
      <c r="Q313" s="3">
        <f>(ROUND((ROUND((((ET313*1.2))*AV313*I313),2)*BB313),2)+ROUND((ROUND(((AE313-((EU313*1.2)))*AV313*I313),2)*BS313),2))</f>
        <v>0</v>
      </c>
      <c r="R313" s="3">
        <f>(ROUND((ROUND((((EU313*1.2))*AV313*I313),2)*BS313),2)+ROUND((ROUND(((AE313-((EU313*1.2)))*AV313*I313),2)*BS313),2))</f>
        <v>0</v>
      </c>
      <c r="S313" s="3">
        <f t="shared" si="307"/>
        <v>1744.6</v>
      </c>
      <c r="T313" s="3">
        <f t="shared" si="308"/>
        <v>0</v>
      </c>
      <c r="U313" s="3">
        <f t="shared" si="309"/>
        <v>2.4537491999999999</v>
      </c>
      <c r="V313" s="3">
        <f t="shared" si="310"/>
        <v>0</v>
      </c>
      <c r="W313" s="3">
        <f t="shared" si="311"/>
        <v>0</v>
      </c>
      <c r="X313" s="3">
        <f>(ROUND((((S313+ROUND((ROUND((((EU313*1.2))*AV313*I313),2)*BS313),2))*AT313)/100),2)+ROUND(((ROUND((ROUND(((AE313-((EU313*1.2)))*AV313*I313),2)*BS313),2)*AT313)/100),2))</f>
        <v>1570.14</v>
      </c>
      <c r="Y313" s="3">
        <f>(ROUND((((S313+ROUND((ROUND((((EU313*1.2))*AV313*I313),2)*BS313),2))*AU313)/100),2)+ROUND(((ROUND((ROUND(((AE313-((EU313*1.2)))*AV313*I313),2)*BS313),2)*AU313)/100),2))</f>
        <v>802.52</v>
      </c>
      <c r="AA313" s="3">
        <v>55929115</v>
      </c>
      <c r="AB313" s="3">
        <f t="shared" si="312"/>
        <v>46.944000000000003</v>
      </c>
      <c r="AC313" s="3">
        <f>ROUND(((ES313*1)),6)</f>
        <v>0</v>
      </c>
      <c r="AD313" s="3">
        <f>ROUND(((((ET313*1.2))-((EU313*1.2)))+AE313),6)</f>
        <v>0</v>
      </c>
      <c r="AE313" s="3">
        <f t="shared" si="344"/>
        <v>0</v>
      </c>
      <c r="AF313" s="3">
        <f t="shared" si="344"/>
        <v>46.944000000000003</v>
      </c>
      <c r="AG313" s="3">
        <f t="shared" si="313"/>
        <v>0</v>
      </c>
      <c r="AH313" s="3">
        <f t="shared" si="345"/>
        <v>3.7199999999999998</v>
      </c>
      <c r="AI313" s="3">
        <f t="shared" si="345"/>
        <v>0</v>
      </c>
      <c r="AJ313" s="3">
        <f t="shared" si="314"/>
        <v>0</v>
      </c>
      <c r="AK313" s="3">
        <v>39.119999999999997</v>
      </c>
      <c r="AL313" s="3">
        <v>0</v>
      </c>
      <c r="AM313" s="3">
        <v>0</v>
      </c>
      <c r="AN313" s="3">
        <v>0</v>
      </c>
      <c r="AO313" s="3">
        <v>39.119999999999997</v>
      </c>
      <c r="AP313" s="3">
        <v>0</v>
      </c>
      <c r="AQ313" s="3">
        <v>3.1</v>
      </c>
      <c r="AR313" s="3">
        <v>0</v>
      </c>
      <c r="AS313" s="3">
        <v>0</v>
      </c>
      <c r="AT313" s="3">
        <v>90</v>
      </c>
      <c r="AU313" s="3">
        <v>46</v>
      </c>
      <c r="AV313" s="3">
        <v>1.0469999999999999</v>
      </c>
      <c r="AW313" s="3">
        <v>1</v>
      </c>
      <c r="AZ313" s="3">
        <v>1</v>
      </c>
      <c r="BA313" s="3">
        <v>56.35</v>
      </c>
      <c r="BB313" s="3">
        <v>1</v>
      </c>
      <c r="BC313" s="3">
        <v>1</v>
      </c>
      <c r="BD313" s="3" t="s">
        <v>3</v>
      </c>
      <c r="BE313" s="3" t="s">
        <v>3</v>
      </c>
      <c r="BF313" s="3" t="s">
        <v>3</v>
      </c>
      <c r="BG313" s="3" t="s">
        <v>3</v>
      </c>
      <c r="BH313" s="3">
        <v>0</v>
      </c>
      <c r="BI313" s="3">
        <v>2</v>
      </c>
      <c r="BJ313" s="3" t="s">
        <v>213</v>
      </c>
      <c r="BM313" s="3">
        <v>68</v>
      </c>
      <c r="BN313" s="3">
        <v>0</v>
      </c>
      <c r="BO313" s="3" t="s">
        <v>210</v>
      </c>
      <c r="BP313" s="3">
        <v>1</v>
      </c>
      <c r="BQ313" s="3">
        <v>40</v>
      </c>
      <c r="BR313" s="3">
        <v>0</v>
      </c>
      <c r="BS313" s="3">
        <v>56.35</v>
      </c>
      <c r="BT313" s="3">
        <v>1</v>
      </c>
      <c r="BU313" s="3">
        <v>1</v>
      </c>
      <c r="BV313" s="3">
        <v>1</v>
      </c>
      <c r="BW313" s="3">
        <v>1</v>
      </c>
      <c r="BX313" s="3">
        <v>1</v>
      </c>
      <c r="BY313" s="3" t="s">
        <v>3</v>
      </c>
      <c r="BZ313" s="3">
        <v>90</v>
      </c>
      <c r="CA313" s="3">
        <v>46</v>
      </c>
      <c r="CB313" s="3" t="s">
        <v>3</v>
      </c>
      <c r="CE313" s="3">
        <v>1566</v>
      </c>
      <c r="CF313" s="3">
        <v>0</v>
      </c>
      <c r="CG313" s="3">
        <v>0</v>
      </c>
      <c r="CM313" s="3">
        <v>0</v>
      </c>
      <c r="CN313" s="3" t="s">
        <v>1332</v>
      </c>
      <c r="CO313" s="3">
        <v>0</v>
      </c>
      <c r="CP313" s="3">
        <f t="shared" si="315"/>
        <v>1744.6</v>
      </c>
      <c r="CQ313" s="3">
        <f t="shared" si="316"/>
        <v>0</v>
      </c>
      <c r="CR313" s="3">
        <f>(ROUND((ROUND((((ET313*1.2))*AV313*1),2)*BB313),2)+ROUND((ROUND(((AE313-((EU313*1.2)))*AV313*1),2)*BS313),2))</f>
        <v>0</v>
      </c>
      <c r="CS313" s="3">
        <f>(ROUND((ROUND((((EU313*1.2))*AV313*1),2)*BS313),2)+ROUND((ROUND(((AE313-((EU313*1.2)))*AV313*1),2)*BS313),2))</f>
        <v>0</v>
      </c>
      <c r="CT313" s="3">
        <f t="shared" si="317"/>
        <v>2769.6</v>
      </c>
      <c r="CU313" s="3">
        <f t="shared" si="318"/>
        <v>0</v>
      </c>
      <c r="CV313" s="3">
        <f t="shared" si="319"/>
        <v>3.8948399999999994</v>
      </c>
      <c r="CW313" s="3">
        <f t="shared" si="320"/>
        <v>0</v>
      </c>
      <c r="CX313" s="3">
        <f t="shared" si="321"/>
        <v>0</v>
      </c>
      <c r="CY313" s="3">
        <f>(ROUND((((S313+ROUND((ROUND((((EU313*1.2))*AV313*1),2)*BS313),2))*AT313)/100),2)+ROUND(((ROUND((ROUND(((AE313-((EU313*1.2)))*AV313*1),2)*BS313),2)*AT313)/100),2))</f>
        <v>1570.14</v>
      </c>
      <c r="CZ313" s="3">
        <f>(ROUND((((S313+ROUND((ROUND((((EU313*1.2))*AV313*1),2)*BS313),2))*AU313)/100),2)+ROUND(((ROUND((ROUND(((AE313-((EU313*1.2)))*AV313*1),2)*BS313),2)*AU313)/100),2))</f>
        <v>802.52</v>
      </c>
      <c r="DB313" s="3">
        <v>140</v>
      </c>
      <c r="DC313" s="3" t="s">
        <v>3</v>
      </c>
      <c r="DD313" s="3" t="s">
        <v>66</v>
      </c>
      <c r="DE313" s="3" t="s">
        <v>67</v>
      </c>
      <c r="DF313" s="3" t="s">
        <v>67</v>
      </c>
      <c r="DG313" s="3" t="s">
        <v>67</v>
      </c>
      <c r="DH313" s="3" t="s">
        <v>3</v>
      </c>
      <c r="DI313" s="3" t="s">
        <v>67</v>
      </c>
      <c r="DJ313" s="3" t="s">
        <v>67</v>
      </c>
      <c r="DK313" s="3" t="s">
        <v>3</v>
      </c>
      <c r="DL313" s="3" t="s">
        <v>3</v>
      </c>
      <c r="DM313" s="3" t="s">
        <v>3</v>
      </c>
      <c r="DN313" s="3">
        <v>0</v>
      </c>
      <c r="DO313" s="3">
        <v>0</v>
      </c>
      <c r="DP313" s="3">
        <v>1</v>
      </c>
      <c r="DQ313" s="3">
        <v>1</v>
      </c>
      <c r="DU313" s="3">
        <v>1013</v>
      </c>
      <c r="DV313" s="3" t="s">
        <v>212</v>
      </c>
      <c r="DW313" s="3" t="s">
        <v>212</v>
      </c>
      <c r="DX313" s="3">
        <v>1</v>
      </c>
      <c r="DZ313" s="3" t="s">
        <v>3</v>
      </c>
      <c r="EA313" s="3" t="s">
        <v>3</v>
      </c>
      <c r="EB313" s="3" t="s">
        <v>3</v>
      </c>
      <c r="EC313" s="3" t="s">
        <v>3</v>
      </c>
      <c r="EE313" s="3">
        <v>55393700</v>
      </c>
      <c r="EF313" s="3">
        <v>40</v>
      </c>
      <c r="EG313" s="3" t="s">
        <v>30</v>
      </c>
      <c r="EH313" s="3">
        <v>0</v>
      </c>
      <c r="EI313" s="3" t="s">
        <v>3</v>
      </c>
      <c r="EJ313" s="3">
        <v>2</v>
      </c>
      <c r="EK313" s="3">
        <v>68</v>
      </c>
      <c r="EL313" s="3" t="s">
        <v>31</v>
      </c>
      <c r="EM313" s="3" t="s">
        <v>32</v>
      </c>
      <c r="EO313" s="3" t="s">
        <v>71</v>
      </c>
      <c r="EQ313" s="3">
        <v>0</v>
      </c>
      <c r="ER313" s="3">
        <v>39.119999999999997</v>
      </c>
      <c r="ES313" s="3">
        <v>0</v>
      </c>
      <c r="ET313" s="3">
        <v>0</v>
      </c>
      <c r="EU313" s="3">
        <v>0</v>
      </c>
      <c r="EV313" s="3">
        <v>39.119999999999997</v>
      </c>
      <c r="EW313" s="3">
        <v>3.1</v>
      </c>
      <c r="EX313" s="3">
        <v>0</v>
      </c>
      <c r="EY313" s="3">
        <v>0</v>
      </c>
      <c r="FQ313" s="3">
        <v>0</v>
      </c>
      <c r="FR313" s="3">
        <v>0</v>
      </c>
      <c r="FS313" s="3">
        <v>0</v>
      </c>
      <c r="FX313" s="3">
        <v>90</v>
      </c>
      <c r="FY313" s="3">
        <v>46</v>
      </c>
      <c r="GA313" s="3" t="s">
        <v>3</v>
      </c>
      <c r="GD313" s="3">
        <v>1</v>
      </c>
      <c r="GF313" s="3">
        <v>-395814045</v>
      </c>
      <c r="GG313" s="3">
        <v>2</v>
      </c>
      <c r="GH313" s="3">
        <v>1</v>
      </c>
      <c r="GI313" s="3">
        <v>2</v>
      </c>
      <c r="GJ313" s="3">
        <v>0</v>
      </c>
      <c r="GK313" s="3">
        <v>0</v>
      </c>
      <c r="GL313" s="3">
        <f t="shared" si="322"/>
        <v>0</v>
      </c>
      <c r="GM313" s="3">
        <f t="shared" si="323"/>
        <v>4117.26</v>
      </c>
      <c r="GN313" s="3">
        <f t="shared" si="324"/>
        <v>0</v>
      </c>
      <c r="GO313" s="3">
        <f t="shared" si="325"/>
        <v>4117.26</v>
      </c>
      <c r="GP313" s="3">
        <f t="shared" si="326"/>
        <v>0</v>
      </c>
      <c r="GR313" s="3">
        <v>0</v>
      </c>
      <c r="GS313" s="3">
        <v>3</v>
      </c>
      <c r="GT313" s="3">
        <v>0</v>
      </c>
      <c r="GU313" s="3" t="s">
        <v>3</v>
      </c>
      <c r="GV313" s="3">
        <f t="shared" si="327"/>
        <v>0</v>
      </c>
      <c r="GW313" s="3">
        <v>1</v>
      </c>
      <c r="GX313" s="3">
        <f t="shared" si="328"/>
        <v>0</v>
      </c>
      <c r="HA313" s="3">
        <v>0</v>
      </c>
      <c r="HB313" s="3">
        <v>0</v>
      </c>
      <c r="HC313" s="3">
        <f t="shared" si="329"/>
        <v>0</v>
      </c>
      <c r="HE313" s="3" t="s">
        <v>3</v>
      </c>
      <c r="HF313" s="3" t="s">
        <v>3</v>
      </c>
      <c r="HM313" s="3" t="s">
        <v>3</v>
      </c>
      <c r="HN313" s="3" t="s">
        <v>3</v>
      </c>
      <c r="HO313" s="3" t="s">
        <v>3</v>
      </c>
      <c r="HP313" s="3" t="s">
        <v>3</v>
      </c>
      <c r="HQ313" s="3" t="s">
        <v>3</v>
      </c>
      <c r="HS313" s="3">
        <v>0</v>
      </c>
      <c r="IK313" s="3">
        <v>0</v>
      </c>
    </row>
    <row r="314" spans="1:255" x14ac:dyDescent="0.25">
      <c r="A314" s="2">
        <v>17</v>
      </c>
      <c r="B314" s="2">
        <v>1</v>
      </c>
      <c r="C314" s="2">
        <f>ROW(SmtRes!A573)</f>
        <v>573</v>
      </c>
      <c r="D314" s="2">
        <f>ROW(EtalonRes!A679)</f>
        <v>679</v>
      </c>
      <c r="E314" s="2" t="s">
        <v>3</v>
      </c>
      <c r="F314" s="2" t="s">
        <v>433</v>
      </c>
      <c r="G314" s="2" t="s">
        <v>434</v>
      </c>
      <c r="H314" s="2" t="s">
        <v>435</v>
      </c>
      <c r="I314" s="2">
        <f>ROUND(31+32,9)</f>
        <v>63</v>
      </c>
      <c r="J314" s="2">
        <v>0</v>
      </c>
      <c r="K314" s="2">
        <f>ROUND(31+32,9)</f>
        <v>63</v>
      </c>
      <c r="L314" s="2"/>
      <c r="M314" s="2"/>
      <c r="N314" s="2"/>
      <c r="O314" s="2">
        <f t="shared" si="305"/>
        <v>199.47</v>
      </c>
      <c r="P314" s="2">
        <f t="shared" si="306"/>
        <v>0</v>
      </c>
      <c r="Q314" s="2">
        <f>(ROUND((ROUND((((ET314*1.2))*AV314*I314),2)*BB314),2)+ROUND((ROUND(((AE314-((EU314*1.2)))*AV314*I314),2)*BS314),2))</f>
        <v>0</v>
      </c>
      <c r="R314" s="2">
        <f>(ROUND((ROUND((((EU314*1.2))*AV314*I314),2)*BS314),2)+ROUND((ROUND(((AE314-((EU314*1.2)))*AV314*I314),2)*BS314),2))</f>
        <v>0</v>
      </c>
      <c r="S314" s="2">
        <f t="shared" si="307"/>
        <v>199.47</v>
      </c>
      <c r="T314" s="2">
        <f t="shared" si="308"/>
        <v>0</v>
      </c>
      <c r="U314" s="2">
        <f t="shared" si="309"/>
        <v>17.413703999999999</v>
      </c>
      <c r="V314" s="2">
        <f t="shared" si="310"/>
        <v>0</v>
      </c>
      <c r="W314" s="2">
        <f t="shared" si="311"/>
        <v>0</v>
      </c>
      <c r="X314" s="2">
        <f>(ROUND((((S314+ROUND((ROUND((((EU314*1.2))*AV314*I314),2)*BS314),2))*AT314)/100),2)+ROUND(((ROUND((ROUND(((AE314-((EU314*1.2)))*AV314*I314),2)*BS314),2)*AT314)/100),2))</f>
        <v>179.52</v>
      </c>
      <c r="Y314" s="2">
        <f>(ROUND((((S314+ROUND((ROUND((((EU314*1.2))*AV314*I314),2)*BS314),2))*AU314)/100),2)+ROUND(((ROUND((ROUND(((AE314-((EU314*1.2)))*AV314*I314),2)*BS314),2)*AU314)/100),2))</f>
        <v>91.76</v>
      </c>
      <c r="Z314" s="2"/>
      <c r="AA314" s="2">
        <v>-1</v>
      </c>
      <c r="AB314" s="2">
        <f t="shared" si="312"/>
        <v>3.024</v>
      </c>
      <c r="AC314" s="2">
        <f>ROUND(((ES314*1)),6)</f>
        <v>0</v>
      </c>
      <c r="AD314" s="2">
        <f>ROUND(((((ET314*1.2))-((EU314*1.2)))+AE314),6)</f>
        <v>0</v>
      </c>
      <c r="AE314" s="2">
        <f t="shared" si="344"/>
        <v>0</v>
      </c>
      <c r="AF314" s="2">
        <f t="shared" si="344"/>
        <v>3.024</v>
      </c>
      <c r="AG314" s="2">
        <f t="shared" si="313"/>
        <v>0</v>
      </c>
      <c r="AH314" s="2">
        <f t="shared" si="345"/>
        <v>0.26400000000000001</v>
      </c>
      <c r="AI314" s="2">
        <f t="shared" si="345"/>
        <v>0</v>
      </c>
      <c r="AJ314" s="2">
        <f t="shared" si="314"/>
        <v>0</v>
      </c>
      <c r="AK314" s="2">
        <v>2.52</v>
      </c>
      <c r="AL314" s="2">
        <v>0</v>
      </c>
      <c r="AM314" s="2">
        <v>0</v>
      </c>
      <c r="AN314" s="2">
        <v>0</v>
      </c>
      <c r="AO314" s="2">
        <v>2.52</v>
      </c>
      <c r="AP314" s="2">
        <v>0</v>
      </c>
      <c r="AQ314" s="2">
        <v>0.22</v>
      </c>
      <c r="AR314" s="2">
        <v>0</v>
      </c>
      <c r="AS314" s="2">
        <v>0</v>
      </c>
      <c r="AT314" s="2">
        <v>90</v>
      </c>
      <c r="AU314" s="2">
        <v>46</v>
      </c>
      <c r="AV314" s="2">
        <v>1.0469999999999999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0</v>
      </c>
      <c r="BI314" s="2">
        <v>2</v>
      </c>
      <c r="BJ314" s="2" t="s">
        <v>436</v>
      </c>
      <c r="BK314" s="2"/>
      <c r="BL314" s="2"/>
      <c r="BM314" s="2">
        <v>72</v>
      </c>
      <c r="BN314" s="2">
        <v>0</v>
      </c>
      <c r="BO314" s="2" t="s">
        <v>433</v>
      </c>
      <c r="BP314" s="2">
        <v>1</v>
      </c>
      <c r="BQ314" s="2">
        <v>40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90</v>
      </c>
      <c r="CA314" s="2">
        <v>46</v>
      </c>
      <c r="CB314" s="2" t="s">
        <v>3</v>
      </c>
      <c r="CC314" s="2"/>
      <c r="CD314" s="2"/>
      <c r="CE314" s="2">
        <v>1566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1332</v>
      </c>
      <c r="CO314" s="2">
        <v>0</v>
      </c>
      <c r="CP314" s="2">
        <f t="shared" si="315"/>
        <v>199.47</v>
      </c>
      <c r="CQ314" s="2">
        <f t="shared" si="316"/>
        <v>0</v>
      </c>
      <c r="CR314" s="2">
        <f>(ROUND((ROUND((((ET314*1.2))*AV314*1),2)*BB314),2)+ROUND((ROUND(((AE314-((EU314*1.2)))*AV314*1),2)*BS314),2))</f>
        <v>0</v>
      </c>
      <c r="CS314" s="2">
        <f>(ROUND((ROUND((((EU314*1.2))*AV314*1),2)*BS314),2)+ROUND((ROUND(((AE314-((EU314*1.2)))*AV314*1),2)*BS314),2))</f>
        <v>0</v>
      </c>
      <c r="CT314" s="2">
        <f t="shared" si="317"/>
        <v>3.17</v>
      </c>
      <c r="CU314" s="2">
        <f t="shared" si="318"/>
        <v>0</v>
      </c>
      <c r="CV314" s="2">
        <f t="shared" si="319"/>
        <v>0.27640799999999999</v>
      </c>
      <c r="CW314" s="2">
        <f t="shared" si="320"/>
        <v>0</v>
      </c>
      <c r="CX314" s="2">
        <f t="shared" si="321"/>
        <v>0</v>
      </c>
      <c r="CY314" s="2">
        <f>(ROUND((((S314+ROUND((ROUND((((EU314*1.2))*AV314*1),2)*BS314),2))*AT314)/100),2)+ROUND(((ROUND((ROUND(((AE314-((EU314*1.2)))*AV314*1),2)*BS314),2)*AT314)/100),2))</f>
        <v>179.52</v>
      </c>
      <c r="CZ314" s="2">
        <f>(ROUND((((S314+ROUND((ROUND((((EU314*1.2))*AV314*1),2)*BS314),2))*AU314)/100),2)+ROUND(((ROUND((ROUND(((AE314-((EU314*1.2)))*AV314*1),2)*BS314),2)*AU314)/100),2))</f>
        <v>91.76</v>
      </c>
      <c r="DA314" s="2"/>
      <c r="DB314" s="2">
        <v>141</v>
      </c>
      <c r="DC314" s="2" t="s">
        <v>3</v>
      </c>
      <c r="DD314" s="2" t="s">
        <v>66</v>
      </c>
      <c r="DE314" s="2" t="s">
        <v>67</v>
      </c>
      <c r="DF314" s="2" t="s">
        <v>67</v>
      </c>
      <c r="DG314" s="2" t="s">
        <v>67</v>
      </c>
      <c r="DH314" s="2" t="s">
        <v>3</v>
      </c>
      <c r="DI314" s="2" t="s">
        <v>67</v>
      </c>
      <c r="DJ314" s="2" t="s">
        <v>67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1013</v>
      </c>
      <c r="DV314" s="2" t="s">
        <v>435</v>
      </c>
      <c r="DW314" s="2" t="s">
        <v>435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55393704</v>
      </c>
      <c r="EF314" s="2">
        <v>40</v>
      </c>
      <c r="EG314" s="2" t="s">
        <v>30</v>
      </c>
      <c r="EH314" s="2">
        <v>0</v>
      </c>
      <c r="EI314" s="2" t="s">
        <v>3</v>
      </c>
      <c r="EJ314" s="2">
        <v>2</v>
      </c>
      <c r="EK314" s="2">
        <v>72</v>
      </c>
      <c r="EL314" s="2" t="s">
        <v>42</v>
      </c>
      <c r="EM314" s="2" t="s">
        <v>43</v>
      </c>
      <c r="EN314" s="2"/>
      <c r="EO314" s="2" t="s">
        <v>71</v>
      </c>
      <c r="EP314" s="2"/>
      <c r="EQ314" s="2">
        <v>1024</v>
      </c>
      <c r="ER314" s="2">
        <v>2.52</v>
      </c>
      <c r="ES314" s="2">
        <v>0</v>
      </c>
      <c r="ET314" s="2">
        <v>0</v>
      </c>
      <c r="EU314" s="2">
        <v>0</v>
      </c>
      <c r="EV314" s="2">
        <v>2.52</v>
      </c>
      <c r="EW314" s="2">
        <v>0.22</v>
      </c>
      <c r="EX314" s="2">
        <v>0</v>
      </c>
      <c r="EY314" s="2">
        <v>0</v>
      </c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90</v>
      </c>
      <c r="FY314" s="2">
        <v>46</v>
      </c>
      <c r="FZ314" s="2"/>
      <c r="GA314" s="2" t="s">
        <v>3</v>
      </c>
      <c r="GB314" s="2"/>
      <c r="GC314" s="2"/>
      <c r="GD314" s="2">
        <v>1</v>
      </c>
      <c r="GE314" s="2"/>
      <c r="GF314" s="2">
        <v>78914349</v>
      </c>
      <c r="GG314" s="2">
        <v>2</v>
      </c>
      <c r="GH314" s="2">
        <v>1</v>
      </c>
      <c r="GI314" s="2">
        <v>2</v>
      </c>
      <c r="GJ314" s="2">
        <v>0</v>
      </c>
      <c r="GK314" s="2">
        <v>0</v>
      </c>
      <c r="GL314" s="2">
        <f t="shared" si="322"/>
        <v>0</v>
      </c>
      <c r="GM314" s="2">
        <f t="shared" si="323"/>
        <v>470.75</v>
      </c>
      <c r="GN314" s="2">
        <f t="shared" si="324"/>
        <v>0</v>
      </c>
      <c r="GO314" s="2">
        <f t="shared" si="325"/>
        <v>470.75</v>
      </c>
      <c r="GP314" s="2">
        <f t="shared" si="326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327"/>
        <v>0</v>
      </c>
      <c r="GW314" s="2">
        <v>1</v>
      </c>
      <c r="GX314" s="2">
        <f t="shared" si="328"/>
        <v>0</v>
      </c>
      <c r="GY314" s="2"/>
      <c r="GZ314" s="2"/>
      <c r="HA314" s="2">
        <v>0</v>
      </c>
      <c r="HB314" s="2">
        <v>0</v>
      </c>
      <c r="HC314" s="2">
        <f t="shared" si="329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5">
      <c r="A315" s="3">
        <v>17</v>
      </c>
      <c r="B315" s="3">
        <v>1</v>
      </c>
      <c r="C315" s="3">
        <f>ROW(SmtRes!A574)</f>
        <v>574</v>
      </c>
      <c r="D315" s="3">
        <f>ROW(EtalonRes!A680)</f>
        <v>680</v>
      </c>
      <c r="E315" s="3" t="s">
        <v>3</v>
      </c>
      <c r="F315" s="3" t="s">
        <v>433</v>
      </c>
      <c r="G315" s="3" t="s">
        <v>434</v>
      </c>
      <c r="H315" s="3" t="s">
        <v>435</v>
      </c>
      <c r="I315" s="3">
        <f>ROUND(31+32,9)</f>
        <v>63</v>
      </c>
      <c r="J315" s="3">
        <v>0</v>
      </c>
      <c r="K315" s="3">
        <f>ROUND(31+32,9)</f>
        <v>63</v>
      </c>
      <c r="O315" s="3">
        <f t="shared" si="305"/>
        <v>11240.13</v>
      </c>
      <c r="P315" s="3">
        <f t="shared" si="306"/>
        <v>0</v>
      </c>
      <c r="Q315" s="3">
        <f>(ROUND((ROUND((((ET315*1.2))*AV315*I315),2)*BB315),2)+ROUND((ROUND(((AE315-((EU315*1.2)))*AV315*I315),2)*BS315),2))</f>
        <v>0</v>
      </c>
      <c r="R315" s="3">
        <f>(ROUND((ROUND((((EU315*1.2))*AV315*I315),2)*BS315),2)+ROUND((ROUND(((AE315-((EU315*1.2)))*AV315*I315),2)*BS315),2))</f>
        <v>0</v>
      </c>
      <c r="S315" s="3">
        <f t="shared" si="307"/>
        <v>11240.13</v>
      </c>
      <c r="T315" s="3">
        <f t="shared" si="308"/>
        <v>0</v>
      </c>
      <c r="U315" s="3">
        <f t="shared" si="309"/>
        <v>17.413703999999999</v>
      </c>
      <c r="V315" s="3">
        <f t="shared" si="310"/>
        <v>0</v>
      </c>
      <c r="W315" s="3">
        <f t="shared" si="311"/>
        <v>0</v>
      </c>
      <c r="X315" s="3">
        <f>(ROUND((((S315+ROUND((ROUND((((EU315*1.2))*AV315*I315),2)*BS315),2))*AT315)/100),2)+ROUND(((ROUND((ROUND(((AE315-((EU315*1.2)))*AV315*I315),2)*BS315),2)*AT315)/100),2))</f>
        <v>10116.120000000001</v>
      </c>
      <c r="Y315" s="3">
        <f>(ROUND((((S315+ROUND((ROUND((((EU315*1.2))*AV315*I315),2)*BS315),2))*AU315)/100),2)+ROUND(((ROUND((ROUND(((AE315-((EU315*1.2)))*AV315*I315),2)*BS315),2)*AU315)/100),2))</f>
        <v>5170.46</v>
      </c>
      <c r="AA315" s="3">
        <v>-1</v>
      </c>
      <c r="AB315" s="3">
        <f t="shared" si="312"/>
        <v>3.024</v>
      </c>
      <c r="AC315" s="3">
        <f>ROUND(((ES315*1)),6)</f>
        <v>0</v>
      </c>
      <c r="AD315" s="3">
        <f>ROUND(((((ET315*1.2))-((EU315*1.2)))+AE315),6)</f>
        <v>0</v>
      </c>
      <c r="AE315" s="3">
        <f t="shared" si="344"/>
        <v>0</v>
      </c>
      <c r="AF315" s="3">
        <f t="shared" si="344"/>
        <v>3.024</v>
      </c>
      <c r="AG315" s="3">
        <f t="shared" si="313"/>
        <v>0</v>
      </c>
      <c r="AH315" s="3">
        <f t="shared" si="345"/>
        <v>0.26400000000000001</v>
      </c>
      <c r="AI315" s="3">
        <f t="shared" si="345"/>
        <v>0</v>
      </c>
      <c r="AJ315" s="3">
        <f t="shared" si="314"/>
        <v>0</v>
      </c>
      <c r="AK315" s="3">
        <v>2.52</v>
      </c>
      <c r="AL315" s="3">
        <v>0</v>
      </c>
      <c r="AM315" s="3">
        <v>0</v>
      </c>
      <c r="AN315" s="3">
        <v>0</v>
      </c>
      <c r="AO315" s="3">
        <v>2.52</v>
      </c>
      <c r="AP315" s="3">
        <v>0</v>
      </c>
      <c r="AQ315" s="3">
        <v>0.22</v>
      </c>
      <c r="AR315" s="3">
        <v>0</v>
      </c>
      <c r="AS315" s="3">
        <v>0</v>
      </c>
      <c r="AT315" s="3">
        <v>90</v>
      </c>
      <c r="AU315" s="3">
        <v>46</v>
      </c>
      <c r="AV315" s="3">
        <v>1.0469999999999999</v>
      </c>
      <c r="AW315" s="3">
        <v>1</v>
      </c>
      <c r="AZ315" s="3">
        <v>1</v>
      </c>
      <c r="BA315" s="3">
        <v>56.35</v>
      </c>
      <c r="BB315" s="3">
        <v>1</v>
      </c>
      <c r="BC315" s="3">
        <v>1</v>
      </c>
      <c r="BD315" s="3" t="s">
        <v>3</v>
      </c>
      <c r="BE315" s="3" t="s">
        <v>3</v>
      </c>
      <c r="BF315" s="3" t="s">
        <v>3</v>
      </c>
      <c r="BG315" s="3" t="s">
        <v>3</v>
      </c>
      <c r="BH315" s="3">
        <v>0</v>
      </c>
      <c r="BI315" s="3">
        <v>2</v>
      </c>
      <c r="BJ315" s="3" t="s">
        <v>436</v>
      </c>
      <c r="BM315" s="3">
        <v>72</v>
      </c>
      <c r="BN315" s="3">
        <v>0</v>
      </c>
      <c r="BO315" s="3" t="s">
        <v>433</v>
      </c>
      <c r="BP315" s="3">
        <v>1</v>
      </c>
      <c r="BQ315" s="3">
        <v>40</v>
      </c>
      <c r="BR315" s="3">
        <v>0</v>
      </c>
      <c r="BS315" s="3">
        <v>56.35</v>
      </c>
      <c r="BT315" s="3">
        <v>1</v>
      </c>
      <c r="BU315" s="3">
        <v>1</v>
      </c>
      <c r="BV315" s="3">
        <v>1</v>
      </c>
      <c r="BW315" s="3">
        <v>1</v>
      </c>
      <c r="BX315" s="3">
        <v>1</v>
      </c>
      <c r="BY315" s="3" t="s">
        <v>3</v>
      </c>
      <c r="BZ315" s="3">
        <v>90</v>
      </c>
      <c r="CA315" s="3">
        <v>46</v>
      </c>
      <c r="CB315" s="3" t="s">
        <v>3</v>
      </c>
      <c r="CE315" s="3">
        <v>1566</v>
      </c>
      <c r="CF315" s="3">
        <v>0</v>
      </c>
      <c r="CG315" s="3">
        <v>0</v>
      </c>
      <c r="CM315" s="3">
        <v>0</v>
      </c>
      <c r="CN315" s="3" t="s">
        <v>1332</v>
      </c>
      <c r="CO315" s="3">
        <v>0</v>
      </c>
      <c r="CP315" s="3">
        <f t="shared" si="315"/>
        <v>11240.13</v>
      </c>
      <c r="CQ315" s="3">
        <f t="shared" si="316"/>
        <v>0</v>
      </c>
      <c r="CR315" s="3">
        <f>(ROUND((ROUND((((ET315*1.2))*AV315*1),2)*BB315),2)+ROUND((ROUND(((AE315-((EU315*1.2)))*AV315*1),2)*BS315),2))</f>
        <v>0</v>
      </c>
      <c r="CS315" s="3">
        <f>(ROUND((ROUND((((EU315*1.2))*AV315*1),2)*BS315),2)+ROUND((ROUND(((AE315-((EU315*1.2)))*AV315*1),2)*BS315),2))</f>
        <v>0</v>
      </c>
      <c r="CT315" s="3">
        <f t="shared" si="317"/>
        <v>178.63</v>
      </c>
      <c r="CU315" s="3">
        <f t="shared" si="318"/>
        <v>0</v>
      </c>
      <c r="CV315" s="3">
        <f t="shared" si="319"/>
        <v>0.27640799999999999</v>
      </c>
      <c r="CW315" s="3">
        <f t="shared" si="320"/>
        <v>0</v>
      </c>
      <c r="CX315" s="3">
        <f t="shared" si="321"/>
        <v>0</v>
      </c>
      <c r="CY315" s="3">
        <f>(ROUND((((S315+ROUND((ROUND((((EU315*1.2))*AV315*1),2)*BS315),2))*AT315)/100),2)+ROUND(((ROUND((ROUND(((AE315-((EU315*1.2)))*AV315*1),2)*BS315),2)*AT315)/100),2))</f>
        <v>10116.120000000001</v>
      </c>
      <c r="CZ315" s="3">
        <f>(ROUND((((S315+ROUND((ROUND((((EU315*1.2))*AV315*1),2)*BS315),2))*AU315)/100),2)+ROUND(((ROUND((ROUND(((AE315-((EU315*1.2)))*AV315*1),2)*BS315),2)*AU315)/100),2))</f>
        <v>5170.46</v>
      </c>
      <c r="DB315" s="3">
        <v>142</v>
      </c>
      <c r="DC315" s="3" t="s">
        <v>3</v>
      </c>
      <c r="DD315" s="3" t="s">
        <v>66</v>
      </c>
      <c r="DE315" s="3" t="s">
        <v>67</v>
      </c>
      <c r="DF315" s="3" t="s">
        <v>67</v>
      </c>
      <c r="DG315" s="3" t="s">
        <v>67</v>
      </c>
      <c r="DH315" s="3" t="s">
        <v>3</v>
      </c>
      <c r="DI315" s="3" t="s">
        <v>67</v>
      </c>
      <c r="DJ315" s="3" t="s">
        <v>67</v>
      </c>
      <c r="DK315" s="3" t="s">
        <v>3</v>
      </c>
      <c r="DL315" s="3" t="s">
        <v>3</v>
      </c>
      <c r="DM315" s="3" t="s">
        <v>3</v>
      </c>
      <c r="DN315" s="3">
        <v>0</v>
      </c>
      <c r="DO315" s="3">
        <v>0</v>
      </c>
      <c r="DP315" s="3">
        <v>1</v>
      </c>
      <c r="DQ315" s="3">
        <v>1</v>
      </c>
      <c r="DU315" s="3">
        <v>1013</v>
      </c>
      <c r="DV315" s="3" t="s">
        <v>435</v>
      </c>
      <c r="DW315" s="3" t="s">
        <v>435</v>
      </c>
      <c r="DX315" s="3">
        <v>1</v>
      </c>
      <c r="DZ315" s="3" t="s">
        <v>3</v>
      </c>
      <c r="EA315" s="3" t="s">
        <v>3</v>
      </c>
      <c r="EB315" s="3" t="s">
        <v>3</v>
      </c>
      <c r="EC315" s="3" t="s">
        <v>3</v>
      </c>
      <c r="EE315" s="3">
        <v>55393704</v>
      </c>
      <c r="EF315" s="3">
        <v>40</v>
      </c>
      <c r="EG315" s="3" t="s">
        <v>30</v>
      </c>
      <c r="EH315" s="3">
        <v>0</v>
      </c>
      <c r="EI315" s="3" t="s">
        <v>3</v>
      </c>
      <c r="EJ315" s="3">
        <v>2</v>
      </c>
      <c r="EK315" s="3">
        <v>72</v>
      </c>
      <c r="EL315" s="3" t="s">
        <v>42</v>
      </c>
      <c r="EM315" s="3" t="s">
        <v>43</v>
      </c>
      <c r="EO315" s="3" t="s">
        <v>71</v>
      </c>
      <c r="EQ315" s="3">
        <v>1024</v>
      </c>
      <c r="ER315" s="3">
        <v>2.52</v>
      </c>
      <c r="ES315" s="3">
        <v>0</v>
      </c>
      <c r="ET315" s="3">
        <v>0</v>
      </c>
      <c r="EU315" s="3">
        <v>0</v>
      </c>
      <c r="EV315" s="3">
        <v>2.52</v>
      </c>
      <c r="EW315" s="3">
        <v>0.22</v>
      </c>
      <c r="EX315" s="3">
        <v>0</v>
      </c>
      <c r="EY315" s="3">
        <v>0</v>
      </c>
      <c r="FQ315" s="3">
        <v>0</v>
      </c>
      <c r="FR315" s="3">
        <v>0</v>
      </c>
      <c r="FS315" s="3">
        <v>0</v>
      </c>
      <c r="FX315" s="3">
        <v>90</v>
      </c>
      <c r="FY315" s="3">
        <v>46</v>
      </c>
      <c r="GA315" s="3" t="s">
        <v>3</v>
      </c>
      <c r="GD315" s="3">
        <v>1</v>
      </c>
      <c r="GF315" s="3">
        <v>78914349</v>
      </c>
      <c r="GG315" s="3">
        <v>2</v>
      </c>
      <c r="GH315" s="3">
        <v>1</v>
      </c>
      <c r="GI315" s="3">
        <v>2</v>
      </c>
      <c r="GJ315" s="3">
        <v>0</v>
      </c>
      <c r="GK315" s="3">
        <v>0</v>
      </c>
      <c r="GL315" s="3">
        <f t="shared" si="322"/>
        <v>0</v>
      </c>
      <c r="GM315" s="3">
        <f t="shared" si="323"/>
        <v>26526.71</v>
      </c>
      <c r="GN315" s="3">
        <f t="shared" si="324"/>
        <v>0</v>
      </c>
      <c r="GO315" s="3">
        <f t="shared" si="325"/>
        <v>26526.71</v>
      </c>
      <c r="GP315" s="3">
        <f t="shared" si="326"/>
        <v>0</v>
      </c>
      <c r="GR315" s="3">
        <v>0</v>
      </c>
      <c r="GS315" s="3">
        <v>3</v>
      </c>
      <c r="GT315" s="3">
        <v>0</v>
      </c>
      <c r="GU315" s="3" t="s">
        <v>3</v>
      </c>
      <c r="GV315" s="3">
        <f t="shared" si="327"/>
        <v>0</v>
      </c>
      <c r="GW315" s="3">
        <v>1</v>
      </c>
      <c r="GX315" s="3">
        <f t="shared" si="328"/>
        <v>0</v>
      </c>
      <c r="HA315" s="3">
        <v>0</v>
      </c>
      <c r="HB315" s="3">
        <v>0</v>
      </c>
      <c r="HC315" s="3">
        <f t="shared" si="329"/>
        <v>0</v>
      </c>
      <c r="HE315" s="3" t="s">
        <v>3</v>
      </c>
      <c r="HF315" s="3" t="s">
        <v>3</v>
      </c>
      <c r="HM315" s="3" t="s">
        <v>3</v>
      </c>
      <c r="HN315" s="3" t="s">
        <v>3</v>
      </c>
      <c r="HO315" s="3" t="s">
        <v>3</v>
      </c>
      <c r="HP315" s="3" t="s">
        <v>3</v>
      </c>
      <c r="HQ315" s="3" t="s">
        <v>3</v>
      </c>
      <c r="HS315" s="3">
        <v>0</v>
      </c>
      <c r="IK315" s="3">
        <v>0</v>
      </c>
    </row>
    <row r="316" spans="1:255" x14ac:dyDescent="0.25">
      <c r="A316" s="2">
        <v>17</v>
      </c>
      <c r="B316" s="2">
        <v>1</v>
      </c>
      <c r="C316" s="2"/>
      <c r="D316" s="2"/>
      <c r="E316" s="2" t="s">
        <v>437</v>
      </c>
      <c r="F316" s="2" t="s">
        <v>438</v>
      </c>
      <c r="G316" s="2" t="s">
        <v>439</v>
      </c>
      <c r="H316" s="2" t="s">
        <v>171</v>
      </c>
      <c r="I316" s="2">
        <v>31</v>
      </c>
      <c r="J316" s="2">
        <v>0</v>
      </c>
      <c r="K316" s="2">
        <v>31</v>
      </c>
      <c r="L316" s="2"/>
      <c r="M316" s="2"/>
      <c r="N316" s="2"/>
      <c r="O316" s="2">
        <f t="shared" ref="O316:O347" si="346">ROUND(CP316,2)</f>
        <v>43275.69</v>
      </c>
      <c r="P316" s="2">
        <f t="shared" ref="P316:P347" si="347">ROUND((ROUND((AC316*AW316*I316),2)*BC316),2)</f>
        <v>43275.69</v>
      </c>
      <c r="Q316" s="2">
        <f>(ROUND((ROUND(((ET316)*AV316*I316),2)*BB316),2)+ROUND((ROUND(((AE316-(EU316))*AV316*I316),2)*BS316),2))</f>
        <v>0</v>
      </c>
      <c r="R316" s="2">
        <f>(ROUND((ROUND(((EU316)*AV316*I316),2)*BS316),2)+ROUND((ROUND(((AE316-(EU316))*AV316*I316),2)*BS316),2))</f>
        <v>0</v>
      </c>
      <c r="S316" s="2">
        <f t="shared" ref="S316:S347" si="348">ROUND((ROUND((AF316*AV316*I316),2)*BA316),2)</f>
        <v>0</v>
      </c>
      <c r="T316" s="2">
        <f t="shared" ref="T316:T347" si="349">ROUND(CU316*I316,2)</f>
        <v>0</v>
      </c>
      <c r="U316" s="2">
        <f t="shared" ref="U316:U347" si="350">CV316*I316</f>
        <v>0</v>
      </c>
      <c r="V316" s="2">
        <f t="shared" ref="V316:V347" si="351">CW316*I316</f>
        <v>0</v>
      </c>
      <c r="W316" s="2">
        <f t="shared" ref="W316:W347" si="352">ROUND(CX316*I316,2)</f>
        <v>0</v>
      </c>
      <c r="X316" s="2">
        <f>(ROUND((((S316+ROUND((ROUND(((EU316)*AV316*I316),2)*BS316),2))*AT316)/100),2)+ROUND(((ROUND((ROUND(((AE316-(EU316))*AV316*I316),2)*BS316),2)*AT316)/100),2))</f>
        <v>0</v>
      </c>
      <c r="Y316" s="2">
        <f>(ROUND((((S316+ROUND((ROUND(((EU316)*AV316*I316),2)*BS316),2))*AU316)/100),2)+ROUND(((ROUND((ROUND(((AE316-(EU316))*AV316*I316),2)*BS316),2)*AU316)/100),2))</f>
        <v>0</v>
      </c>
      <c r="Z316" s="2"/>
      <c r="AA316" s="2">
        <v>55929113</v>
      </c>
      <c r="AB316" s="2">
        <f t="shared" ref="AB316:AB347" si="353">ROUND((AC316+AD316+AF316),6)</f>
        <v>1395.99</v>
      </c>
      <c r="AC316" s="2">
        <f>ROUND((ES316),6)</f>
        <v>1395.99</v>
      </c>
      <c r="AD316" s="2">
        <f>ROUND((((ET316)-(EU316))+AE316),6)</f>
        <v>0</v>
      </c>
      <c r="AE316" s="2">
        <f t="shared" ref="AE316:AF319" si="354">ROUND((EU316),6)</f>
        <v>0</v>
      </c>
      <c r="AF316" s="2">
        <f t="shared" si="354"/>
        <v>0</v>
      </c>
      <c r="AG316" s="2">
        <f t="shared" ref="AG316:AG347" si="355">ROUND((AP316),6)</f>
        <v>0</v>
      </c>
      <c r="AH316" s="2">
        <f t="shared" ref="AH316:AI319" si="356">(EW316)</f>
        <v>0</v>
      </c>
      <c r="AI316" s="2">
        <f t="shared" si="356"/>
        <v>0</v>
      </c>
      <c r="AJ316" s="2">
        <f t="shared" ref="AJ316:AJ347" si="357">(AS316)</f>
        <v>0</v>
      </c>
      <c r="AK316" s="2">
        <v>1395.9899999999998</v>
      </c>
      <c r="AL316" s="2">
        <v>1395.9899999999998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1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2</v>
      </c>
      <c r="BJ316" s="2" t="s">
        <v>438</v>
      </c>
      <c r="BK316" s="2"/>
      <c r="BL316" s="2"/>
      <c r="BM316" s="2">
        <v>400005</v>
      </c>
      <c r="BN316" s="2">
        <v>0</v>
      </c>
      <c r="BO316" s="2" t="s">
        <v>3</v>
      </c>
      <c r="BP316" s="2">
        <v>0</v>
      </c>
      <c r="BQ316" s="2">
        <v>213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0</v>
      </c>
      <c r="CA316" s="2">
        <v>0</v>
      </c>
      <c r="CB316" s="2" t="s">
        <v>3</v>
      </c>
      <c r="CC316" s="2"/>
      <c r="CD316" s="2"/>
      <c r="CE316" s="2">
        <v>1566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3</v>
      </c>
      <c r="CO316" s="2">
        <v>0</v>
      </c>
      <c r="CP316" s="2">
        <f t="shared" ref="CP316:CP347" si="358">(P316+Q316+S316)</f>
        <v>43275.69</v>
      </c>
      <c r="CQ316" s="2">
        <f t="shared" ref="CQ316:CQ347" si="359">ROUND((ROUND((AC316*AW316*1),2)*BC316),2)</f>
        <v>1395.99</v>
      </c>
      <c r="CR316" s="2">
        <f>(ROUND((ROUND(((ET316)*AV316*1),2)*BB316),2)+ROUND((ROUND(((AE316-(EU316))*AV316*1),2)*BS316),2))</f>
        <v>0</v>
      </c>
      <c r="CS316" s="2">
        <f>(ROUND((ROUND(((EU316)*AV316*1),2)*BS316),2)+ROUND((ROUND(((AE316-(EU316))*AV316*1),2)*BS316),2))</f>
        <v>0</v>
      </c>
      <c r="CT316" s="2">
        <f t="shared" ref="CT316:CT347" si="360">ROUND((ROUND((AF316*AV316*1),2)*BA316),2)</f>
        <v>0</v>
      </c>
      <c r="CU316" s="2">
        <f t="shared" ref="CU316:CU347" si="361">AG316</f>
        <v>0</v>
      </c>
      <c r="CV316" s="2">
        <f t="shared" ref="CV316:CV347" si="362">(AH316*AV316)</f>
        <v>0</v>
      </c>
      <c r="CW316" s="2">
        <f t="shared" ref="CW316:CW347" si="363">AI316</f>
        <v>0</v>
      </c>
      <c r="CX316" s="2">
        <f t="shared" ref="CX316:CX347" si="364">AJ316</f>
        <v>0</v>
      </c>
      <c r="CY316" s="2">
        <f>(ROUND((((S316+ROUND((ROUND(((EU316)*AV316*1),2)*BS316),2))*AT316)/100),2)+ROUND(((ROUND((ROUND(((AE316-(EU316))*AV316*1),2)*BS316),2)*AT316)/100),2))</f>
        <v>0</v>
      </c>
      <c r="CZ316" s="2">
        <f>(ROUND((((S316+ROUND((ROUND(((EU316)*AV316*1),2)*BS316),2))*AU316)/100),2)+ROUND(((ROUND((ROUND(((AE316-(EU316))*AV316*1),2)*BS316),2)*AU316)/100),2))</f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1013</v>
      </c>
      <c r="DV316" s="2" t="s">
        <v>171</v>
      </c>
      <c r="DW316" s="2" t="s">
        <v>171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55393628</v>
      </c>
      <c r="EF316" s="2">
        <v>213</v>
      </c>
      <c r="EG316" s="2" t="s">
        <v>217</v>
      </c>
      <c r="EH316" s="2">
        <v>0</v>
      </c>
      <c r="EI316" s="2" t="s">
        <v>3</v>
      </c>
      <c r="EJ316" s="2">
        <v>1</v>
      </c>
      <c r="EK316" s="2">
        <v>400005</v>
      </c>
      <c r="EL316" s="2" t="s">
        <v>217</v>
      </c>
      <c r="EM316" s="2" t="s">
        <v>218</v>
      </c>
      <c r="EN316" s="2"/>
      <c r="EO316" s="2" t="s">
        <v>3</v>
      </c>
      <c r="EP316" s="2"/>
      <c r="EQ316" s="2">
        <v>16</v>
      </c>
      <c r="ER316" s="2">
        <v>0</v>
      </c>
      <c r="ES316" s="2">
        <v>1395.9899999999998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0</v>
      </c>
      <c r="FY316" s="2">
        <v>0</v>
      </c>
      <c r="FZ316" s="2"/>
      <c r="GA316" s="2" t="s">
        <v>440</v>
      </c>
      <c r="GB316" s="2"/>
      <c r="GC316" s="2"/>
      <c r="GD316" s="2">
        <v>1</v>
      </c>
      <c r="GE316" s="2"/>
      <c r="GF316" s="2">
        <v>-1053320129</v>
      </c>
      <c r="GG316" s="2">
        <v>2</v>
      </c>
      <c r="GH316" s="2">
        <v>4</v>
      </c>
      <c r="GI316" s="2">
        <v>-2</v>
      </c>
      <c r="GJ316" s="2">
        <v>0</v>
      </c>
      <c r="GK316" s="2">
        <v>0</v>
      </c>
      <c r="GL316" s="2">
        <f t="shared" ref="GL316:GL347" si="365">ROUND(IF(AND(BH316=3,BI316=3,FS316&lt;&gt;0),P316,0),2)</f>
        <v>0</v>
      </c>
      <c r="GM316" s="2">
        <f t="shared" ref="GM316:GM347" si="366">ROUND(O316+X316+Y316,2)+GX316</f>
        <v>43275.69</v>
      </c>
      <c r="GN316" s="2">
        <f t="shared" ref="GN316:GN347" si="367">IF(OR(BI316=0,BI316=1),GM316-GX316,0)</f>
        <v>0</v>
      </c>
      <c r="GO316" s="2">
        <f t="shared" ref="GO316:GO347" si="368">IF(BI316=2,GM316-GX316,0)</f>
        <v>43275.69</v>
      </c>
      <c r="GP316" s="2">
        <f t="shared" ref="GP316:GP347" si="369">IF(BI316=4,GM316-GX316,0)</f>
        <v>0</v>
      </c>
      <c r="GQ316" s="2"/>
      <c r="GR316" s="2">
        <v>1</v>
      </c>
      <c r="GS316" s="2">
        <v>2</v>
      </c>
      <c r="GT316" s="2">
        <v>0</v>
      </c>
      <c r="GU316" s="2" t="s">
        <v>3</v>
      </c>
      <c r="GV316" s="2">
        <f t="shared" ref="GV316:GV347" si="370">ROUND((GT316),6)</f>
        <v>0</v>
      </c>
      <c r="GW316" s="2">
        <v>1</v>
      </c>
      <c r="GX316" s="2">
        <f t="shared" ref="GX316:GX347" si="371">ROUND(HC316*I316,2)</f>
        <v>0</v>
      </c>
      <c r="GY316" s="2"/>
      <c r="GZ316" s="2"/>
      <c r="HA316" s="2">
        <v>0</v>
      </c>
      <c r="HB316" s="2">
        <v>0</v>
      </c>
      <c r="HC316" s="2">
        <f t="shared" ref="HC316:HC347" si="372">GV316*GW316</f>
        <v>0</v>
      </c>
      <c r="HD316" s="2"/>
      <c r="HE316" s="2" t="s">
        <v>220</v>
      </c>
      <c r="HF316" s="2" t="s">
        <v>34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5">
      <c r="A317" s="3">
        <v>17</v>
      </c>
      <c r="B317" s="3">
        <v>1</v>
      </c>
      <c r="E317" s="3" t="s">
        <v>437</v>
      </c>
      <c r="F317" s="3" t="s">
        <v>438</v>
      </c>
      <c r="G317" s="3" t="s">
        <v>439</v>
      </c>
      <c r="H317" s="3" t="s">
        <v>171</v>
      </c>
      <c r="I317" s="3">
        <v>31</v>
      </c>
      <c r="J317" s="3">
        <v>0</v>
      </c>
      <c r="K317" s="3">
        <v>31</v>
      </c>
      <c r="O317" s="3">
        <f t="shared" si="346"/>
        <v>425832.79</v>
      </c>
      <c r="P317" s="3">
        <f t="shared" si="347"/>
        <v>425832.79</v>
      </c>
      <c r="Q317" s="3">
        <f>(ROUND((ROUND(((ET317)*AV317*I317),2)*BB317),2)+ROUND((ROUND(((AE317-(EU317))*AV317*I317),2)*BS317),2))</f>
        <v>0</v>
      </c>
      <c r="R317" s="3">
        <f>(ROUND((ROUND(((EU317)*AV317*I317),2)*BS317),2)+ROUND((ROUND(((AE317-(EU317))*AV317*I317),2)*BS317),2))</f>
        <v>0</v>
      </c>
      <c r="S317" s="3">
        <f t="shared" si="348"/>
        <v>0</v>
      </c>
      <c r="T317" s="3">
        <f t="shared" si="349"/>
        <v>0</v>
      </c>
      <c r="U317" s="3">
        <f t="shared" si="350"/>
        <v>0</v>
      </c>
      <c r="V317" s="3">
        <f t="shared" si="351"/>
        <v>0</v>
      </c>
      <c r="W317" s="3">
        <f t="shared" si="352"/>
        <v>0</v>
      </c>
      <c r="X317" s="3">
        <f>(ROUND((((S317+ROUND((ROUND(((EU317)*AV317*I317),2)*BS317),2))*AT317)/100),2)+ROUND(((ROUND((ROUND(((AE317-(EU317))*AV317*I317),2)*BS317),2)*AT317)/100),2))</f>
        <v>0</v>
      </c>
      <c r="Y317" s="3">
        <f>(ROUND((((S317+ROUND((ROUND(((EU317)*AV317*I317),2)*BS317),2))*AU317)/100),2)+ROUND(((ROUND((ROUND(((AE317-(EU317))*AV317*I317),2)*BS317),2)*AU317)/100),2))</f>
        <v>0</v>
      </c>
      <c r="AA317" s="3">
        <v>55929115</v>
      </c>
      <c r="AB317" s="3">
        <f t="shared" si="353"/>
        <v>1395.99</v>
      </c>
      <c r="AC317" s="3">
        <f>ROUND((ES317),6)</f>
        <v>1395.99</v>
      </c>
      <c r="AD317" s="3">
        <f>ROUND((((ET317)-(EU317))+AE317),6)</f>
        <v>0</v>
      </c>
      <c r="AE317" s="3">
        <f t="shared" si="354"/>
        <v>0</v>
      </c>
      <c r="AF317" s="3">
        <f t="shared" si="354"/>
        <v>0</v>
      </c>
      <c r="AG317" s="3">
        <f t="shared" si="355"/>
        <v>0</v>
      </c>
      <c r="AH317" s="3">
        <f t="shared" si="356"/>
        <v>0</v>
      </c>
      <c r="AI317" s="3">
        <f t="shared" si="356"/>
        <v>0</v>
      </c>
      <c r="AJ317" s="3">
        <f t="shared" si="357"/>
        <v>0</v>
      </c>
      <c r="AK317" s="3">
        <v>1395.9899999999998</v>
      </c>
      <c r="AL317" s="3">
        <v>1395.9899999999998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1</v>
      </c>
      <c r="AW317" s="3">
        <v>1</v>
      </c>
      <c r="AZ317" s="3">
        <v>1</v>
      </c>
      <c r="BA317" s="3">
        <v>1</v>
      </c>
      <c r="BB317" s="3">
        <v>1</v>
      </c>
      <c r="BC317" s="3">
        <v>9.84</v>
      </c>
      <c r="BD317" s="3" t="s">
        <v>3</v>
      </c>
      <c r="BE317" s="3" t="s">
        <v>3</v>
      </c>
      <c r="BF317" s="3" t="s">
        <v>3</v>
      </c>
      <c r="BG317" s="3" t="s">
        <v>3</v>
      </c>
      <c r="BH317" s="3">
        <v>3</v>
      </c>
      <c r="BI317" s="3">
        <v>2</v>
      </c>
      <c r="BJ317" s="3" t="s">
        <v>438</v>
      </c>
      <c r="BM317" s="3">
        <v>400005</v>
      </c>
      <c r="BN317" s="3">
        <v>0</v>
      </c>
      <c r="BO317" s="3" t="s">
        <v>3</v>
      </c>
      <c r="BP317" s="3">
        <v>0</v>
      </c>
      <c r="BQ317" s="3">
        <v>213</v>
      </c>
      <c r="BR317" s="3">
        <v>0</v>
      </c>
      <c r="BS317" s="3">
        <v>1</v>
      </c>
      <c r="BT317" s="3">
        <v>1</v>
      </c>
      <c r="BU317" s="3">
        <v>1</v>
      </c>
      <c r="BV317" s="3">
        <v>1</v>
      </c>
      <c r="BW317" s="3">
        <v>1</v>
      </c>
      <c r="BX317" s="3">
        <v>1</v>
      </c>
      <c r="BY317" s="3" t="s">
        <v>3</v>
      </c>
      <c r="BZ317" s="3">
        <v>0</v>
      </c>
      <c r="CA317" s="3">
        <v>0</v>
      </c>
      <c r="CB317" s="3" t="s">
        <v>3</v>
      </c>
      <c r="CE317" s="3">
        <v>1566</v>
      </c>
      <c r="CF317" s="3">
        <v>0</v>
      </c>
      <c r="CG317" s="3">
        <v>0</v>
      </c>
      <c r="CM317" s="3">
        <v>0</v>
      </c>
      <c r="CN317" s="3" t="s">
        <v>3</v>
      </c>
      <c r="CO317" s="3">
        <v>0</v>
      </c>
      <c r="CP317" s="3">
        <f t="shared" si="358"/>
        <v>425832.79</v>
      </c>
      <c r="CQ317" s="3">
        <f t="shared" si="359"/>
        <v>13736.54</v>
      </c>
      <c r="CR317" s="3">
        <f>(ROUND((ROUND(((ET317)*AV317*1),2)*BB317),2)+ROUND((ROUND(((AE317-(EU317))*AV317*1),2)*BS317),2))</f>
        <v>0</v>
      </c>
      <c r="CS317" s="3">
        <f>(ROUND((ROUND(((EU317)*AV317*1),2)*BS317),2)+ROUND((ROUND(((AE317-(EU317))*AV317*1),2)*BS317),2))</f>
        <v>0</v>
      </c>
      <c r="CT317" s="3">
        <f t="shared" si="360"/>
        <v>0</v>
      </c>
      <c r="CU317" s="3">
        <f t="shared" si="361"/>
        <v>0</v>
      </c>
      <c r="CV317" s="3">
        <f t="shared" si="362"/>
        <v>0</v>
      </c>
      <c r="CW317" s="3">
        <f t="shared" si="363"/>
        <v>0</v>
      </c>
      <c r="CX317" s="3">
        <f t="shared" si="364"/>
        <v>0</v>
      </c>
      <c r="CY317" s="3">
        <f>(ROUND((((S317+ROUND((ROUND(((EU317)*AV317*1),2)*BS317),2))*AT317)/100),2)+ROUND(((ROUND((ROUND(((AE317-(EU317))*AV317*1),2)*BS317),2)*AT317)/100),2))</f>
        <v>0</v>
      </c>
      <c r="CZ317" s="3">
        <f>(ROUND((((S317+ROUND((ROUND(((EU317)*AV317*1),2)*BS317),2))*AU317)/100),2)+ROUND(((ROUND((ROUND(((AE317-(EU317))*AV317*1),2)*BS317),2)*AU317)/100),2))</f>
        <v>0</v>
      </c>
      <c r="DC317" s="3" t="s">
        <v>3</v>
      </c>
      <c r="DD317" s="3" t="s">
        <v>3</v>
      </c>
      <c r="DE317" s="3" t="s">
        <v>3</v>
      </c>
      <c r="DF317" s="3" t="s">
        <v>3</v>
      </c>
      <c r="DG317" s="3" t="s">
        <v>3</v>
      </c>
      <c r="DH317" s="3" t="s">
        <v>3</v>
      </c>
      <c r="DI317" s="3" t="s">
        <v>3</v>
      </c>
      <c r="DJ317" s="3" t="s">
        <v>3</v>
      </c>
      <c r="DK317" s="3" t="s">
        <v>3</v>
      </c>
      <c r="DL317" s="3" t="s">
        <v>3</v>
      </c>
      <c r="DM317" s="3" t="s">
        <v>3</v>
      </c>
      <c r="DN317" s="3">
        <v>0</v>
      </c>
      <c r="DO317" s="3">
        <v>0</v>
      </c>
      <c r="DP317" s="3">
        <v>1</v>
      </c>
      <c r="DQ317" s="3">
        <v>1</v>
      </c>
      <c r="DU317" s="3">
        <v>1013</v>
      </c>
      <c r="DV317" s="3" t="s">
        <v>171</v>
      </c>
      <c r="DW317" s="3" t="s">
        <v>171</v>
      </c>
      <c r="DX317" s="3">
        <v>1</v>
      </c>
      <c r="DZ317" s="3" t="s">
        <v>3</v>
      </c>
      <c r="EA317" s="3" t="s">
        <v>3</v>
      </c>
      <c r="EB317" s="3" t="s">
        <v>3</v>
      </c>
      <c r="EC317" s="3" t="s">
        <v>3</v>
      </c>
      <c r="EE317" s="3">
        <v>55393628</v>
      </c>
      <c r="EF317" s="3">
        <v>213</v>
      </c>
      <c r="EG317" s="3" t="s">
        <v>217</v>
      </c>
      <c r="EH317" s="3">
        <v>0</v>
      </c>
      <c r="EI317" s="3" t="s">
        <v>3</v>
      </c>
      <c r="EJ317" s="3">
        <v>1</v>
      </c>
      <c r="EK317" s="3">
        <v>400005</v>
      </c>
      <c r="EL317" s="3" t="s">
        <v>217</v>
      </c>
      <c r="EM317" s="3" t="s">
        <v>218</v>
      </c>
      <c r="EO317" s="3" t="s">
        <v>3</v>
      </c>
      <c r="EQ317" s="3">
        <v>16</v>
      </c>
      <c r="ER317" s="3">
        <v>0</v>
      </c>
      <c r="ES317" s="3">
        <v>1395.9899999999998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5</v>
      </c>
      <c r="FC317" s="3">
        <v>1</v>
      </c>
      <c r="FD317" s="3">
        <v>18</v>
      </c>
      <c r="FF317" s="3">
        <v>16430</v>
      </c>
      <c r="FQ317" s="3">
        <v>0</v>
      </c>
      <c r="FR317" s="3">
        <v>0</v>
      </c>
      <c r="FS317" s="3">
        <v>0</v>
      </c>
      <c r="FX317" s="3">
        <v>0</v>
      </c>
      <c r="FY317" s="3">
        <v>0</v>
      </c>
      <c r="GA317" s="3" t="s">
        <v>440</v>
      </c>
      <c r="GD317" s="3">
        <v>1</v>
      </c>
      <c r="GF317" s="3">
        <v>-1053320129</v>
      </c>
      <c r="GG317" s="3">
        <v>2</v>
      </c>
      <c r="GH317" s="3">
        <v>3</v>
      </c>
      <c r="GI317" s="3">
        <v>5</v>
      </c>
      <c r="GJ317" s="3">
        <v>0</v>
      </c>
      <c r="GK317" s="3">
        <v>0</v>
      </c>
      <c r="GL317" s="3">
        <f t="shared" si="365"/>
        <v>0</v>
      </c>
      <c r="GM317" s="3">
        <f t="shared" si="366"/>
        <v>425832.79</v>
      </c>
      <c r="GN317" s="3">
        <f t="shared" si="367"/>
        <v>0</v>
      </c>
      <c r="GO317" s="3">
        <f t="shared" si="368"/>
        <v>425832.79</v>
      </c>
      <c r="GP317" s="3">
        <f t="shared" si="369"/>
        <v>0</v>
      </c>
      <c r="GR317" s="3">
        <v>1</v>
      </c>
      <c r="GS317" s="3">
        <v>1</v>
      </c>
      <c r="GT317" s="3">
        <v>0</v>
      </c>
      <c r="GU317" s="3" t="s">
        <v>3</v>
      </c>
      <c r="GV317" s="3">
        <f t="shared" si="370"/>
        <v>0</v>
      </c>
      <c r="GW317" s="3">
        <v>1</v>
      </c>
      <c r="GX317" s="3">
        <f t="shared" si="371"/>
        <v>0</v>
      </c>
      <c r="HA317" s="3">
        <v>0</v>
      </c>
      <c r="HB317" s="3">
        <v>0</v>
      </c>
      <c r="HC317" s="3">
        <f t="shared" si="372"/>
        <v>0</v>
      </c>
      <c r="HE317" s="3" t="s">
        <v>220</v>
      </c>
      <c r="HF317" s="3" t="s">
        <v>34</v>
      </c>
      <c r="HM317" s="3" t="s">
        <v>3</v>
      </c>
      <c r="HN317" s="3" t="s">
        <v>3</v>
      </c>
      <c r="HO317" s="3" t="s">
        <v>3</v>
      </c>
      <c r="HP317" s="3" t="s">
        <v>3</v>
      </c>
      <c r="HQ317" s="3" t="s">
        <v>3</v>
      </c>
      <c r="HS317" s="3">
        <v>0</v>
      </c>
      <c r="IK317" s="3">
        <v>0</v>
      </c>
    </row>
    <row r="318" spans="1:255" x14ac:dyDescent="0.25">
      <c r="A318" s="2">
        <v>17</v>
      </c>
      <c r="B318" s="2">
        <v>1</v>
      </c>
      <c r="C318" s="2"/>
      <c r="D318" s="2"/>
      <c r="E318" s="2" t="s">
        <v>441</v>
      </c>
      <c r="F318" s="2" t="s">
        <v>442</v>
      </c>
      <c r="G318" s="2" t="s">
        <v>443</v>
      </c>
      <c r="H318" s="2" t="s">
        <v>171</v>
      </c>
      <c r="I318" s="2">
        <v>32</v>
      </c>
      <c r="J318" s="2">
        <v>0</v>
      </c>
      <c r="K318" s="2">
        <v>32</v>
      </c>
      <c r="L318" s="2"/>
      <c r="M318" s="2"/>
      <c r="N318" s="2"/>
      <c r="O318" s="2">
        <f t="shared" si="346"/>
        <v>11449.6</v>
      </c>
      <c r="P318" s="2">
        <f t="shared" si="347"/>
        <v>11449.6</v>
      </c>
      <c r="Q318" s="2">
        <f>(ROUND((ROUND(((ET318)*AV318*I318),2)*BB318),2)+ROUND((ROUND(((AE318-(EU318))*AV318*I318),2)*BS318),2))</f>
        <v>0</v>
      </c>
      <c r="R318" s="2">
        <f>(ROUND((ROUND(((EU318)*AV318*I318),2)*BS318),2)+ROUND((ROUND(((AE318-(EU318))*AV318*I318),2)*BS318),2))</f>
        <v>0</v>
      </c>
      <c r="S318" s="2">
        <f t="shared" si="348"/>
        <v>0</v>
      </c>
      <c r="T318" s="2">
        <f t="shared" si="349"/>
        <v>0</v>
      </c>
      <c r="U318" s="2">
        <f t="shared" si="350"/>
        <v>0</v>
      </c>
      <c r="V318" s="2">
        <f t="shared" si="351"/>
        <v>0</v>
      </c>
      <c r="W318" s="2">
        <f t="shared" si="352"/>
        <v>0</v>
      </c>
      <c r="X318" s="2">
        <f>(ROUND((((S318+ROUND((ROUND(((EU318)*AV318*I318),2)*BS318),2))*AT318)/100),2)+ROUND(((ROUND((ROUND(((AE318-(EU318))*AV318*I318),2)*BS318),2)*AT318)/100),2))</f>
        <v>0</v>
      </c>
      <c r="Y318" s="2">
        <f>(ROUND((((S318+ROUND((ROUND(((EU318)*AV318*I318),2)*BS318),2))*AU318)/100),2)+ROUND(((ROUND((ROUND(((AE318-(EU318))*AV318*I318),2)*BS318),2)*AU318)/100),2))</f>
        <v>0</v>
      </c>
      <c r="Z318" s="2"/>
      <c r="AA318" s="2">
        <v>55929113</v>
      </c>
      <c r="AB318" s="2">
        <f t="shared" si="353"/>
        <v>357.8</v>
      </c>
      <c r="AC318" s="2">
        <f>ROUND((ES318),6)</f>
        <v>357.8</v>
      </c>
      <c r="AD318" s="2">
        <f>ROUND((((ET318)-(EU318))+AE318),6)</f>
        <v>0</v>
      </c>
      <c r="AE318" s="2">
        <f t="shared" si="354"/>
        <v>0</v>
      </c>
      <c r="AF318" s="2">
        <f t="shared" si="354"/>
        <v>0</v>
      </c>
      <c r="AG318" s="2">
        <f t="shared" si="355"/>
        <v>0</v>
      </c>
      <c r="AH318" s="2">
        <f t="shared" si="356"/>
        <v>0</v>
      </c>
      <c r="AI318" s="2">
        <f t="shared" si="356"/>
        <v>0</v>
      </c>
      <c r="AJ318" s="2">
        <f t="shared" si="357"/>
        <v>0</v>
      </c>
      <c r="AK318" s="2">
        <v>357.79999999999995</v>
      </c>
      <c r="AL318" s="2">
        <v>357.79999999999995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2</v>
      </c>
      <c r="BJ318" s="2" t="s">
        <v>442</v>
      </c>
      <c r="BK318" s="2"/>
      <c r="BL318" s="2"/>
      <c r="BM318" s="2">
        <v>400005</v>
      </c>
      <c r="BN318" s="2">
        <v>0</v>
      </c>
      <c r="BO318" s="2" t="s">
        <v>3</v>
      </c>
      <c r="BP318" s="2">
        <v>0</v>
      </c>
      <c r="BQ318" s="2">
        <v>213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0</v>
      </c>
      <c r="CA318" s="2">
        <v>0</v>
      </c>
      <c r="CB318" s="2" t="s">
        <v>3</v>
      </c>
      <c r="CC318" s="2"/>
      <c r="CD318" s="2"/>
      <c r="CE318" s="2">
        <v>1566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3</v>
      </c>
      <c r="CO318" s="2">
        <v>0</v>
      </c>
      <c r="CP318" s="2">
        <f t="shared" si="358"/>
        <v>11449.6</v>
      </c>
      <c r="CQ318" s="2">
        <f t="shared" si="359"/>
        <v>357.8</v>
      </c>
      <c r="CR318" s="2">
        <f>(ROUND((ROUND(((ET318)*AV318*1),2)*BB318),2)+ROUND((ROUND(((AE318-(EU318))*AV318*1),2)*BS318),2))</f>
        <v>0</v>
      </c>
      <c r="CS318" s="2">
        <f>(ROUND((ROUND(((EU318)*AV318*1),2)*BS318),2)+ROUND((ROUND(((AE318-(EU318))*AV318*1),2)*BS318),2))</f>
        <v>0</v>
      </c>
      <c r="CT318" s="2">
        <f t="shared" si="360"/>
        <v>0</v>
      </c>
      <c r="CU318" s="2">
        <f t="shared" si="361"/>
        <v>0</v>
      </c>
      <c r="CV318" s="2">
        <f t="shared" si="362"/>
        <v>0</v>
      </c>
      <c r="CW318" s="2">
        <f t="shared" si="363"/>
        <v>0</v>
      </c>
      <c r="CX318" s="2">
        <f t="shared" si="364"/>
        <v>0</v>
      </c>
      <c r="CY318" s="2">
        <f>(ROUND((((S318+ROUND((ROUND(((EU318)*AV318*1),2)*BS318),2))*AT318)/100),2)+ROUND(((ROUND((ROUND(((AE318-(EU318))*AV318*1),2)*BS318),2)*AT318)/100),2))</f>
        <v>0</v>
      </c>
      <c r="CZ318" s="2">
        <f>(ROUND((((S318+ROUND((ROUND(((EU318)*AV318*1),2)*BS318),2))*AU318)/100),2)+ROUND(((ROUND((ROUND(((AE318-(EU318))*AV318*1),2)*BS318),2)*AU318)/100),2))</f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1013</v>
      </c>
      <c r="DV318" s="2" t="s">
        <v>171</v>
      </c>
      <c r="DW318" s="2" t="s">
        <v>171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55393628</v>
      </c>
      <c r="EF318" s="2">
        <v>213</v>
      </c>
      <c r="EG318" s="2" t="s">
        <v>217</v>
      </c>
      <c r="EH318" s="2">
        <v>0</v>
      </c>
      <c r="EI318" s="2" t="s">
        <v>3</v>
      </c>
      <c r="EJ318" s="2">
        <v>1</v>
      </c>
      <c r="EK318" s="2">
        <v>400005</v>
      </c>
      <c r="EL318" s="2" t="s">
        <v>217</v>
      </c>
      <c r="EM318" s="2" t="s">
        <v>218</v>
      </c>
      <c r="EN318" s="2"/>
      <c r="EO318" s="2" t="s">
        <v>3</v>
      </c>
      <c r="EP318" s="2"/>
      <c r="EQ318" s="2">
        <v>16</v>
      </c>
      <c r="ER318" s="2">
        <v>0</v>
      </c>
      <c r="ES318" s="2">
        <v>357.79999999999995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0</v>
      </c>
      <c r="FY318" s="2">
        <v>0</v>
      </c>
      <c r="FZ318" s="2"/>
      <c r="GA318" s="2" t="s">
        <v>444</v>
      </c>
      <c r="GB318" s="2"/>
      <c r="GC318" s="2"/>
      <c r="GD318" s="2">
        <v>1</v>
      </c>
      <c r="GE318" s="2"/>
      <c r="GF318" s="2">
        <v>-1590150524</v>
      </c>
      <c r="GG318" s="2">
        <v>2</v>
      </c>
      <c r="GH318" s="2">
        <v>4</v>
      </c>
      <c r="GI318" s="2">
        <v>-2</v>
      </c>
      <c r="GJ318" s="2">
        <v>0</v>
      </c>
      <c r="GK318" s="2">
        <v>0</v>
      </c>
      <c r="GL318" s="2">
        <f t="shared" si="365"/>
        <v>0</v>
      </c>
      <c r="GM318" s="2">
        <f t="shared" si="366"/>
        <v>11449.6</v>
      </c>
      <c r="GN318" s="2">
        <f t="shared" si="367"/>
        <v>0</v>
      </c>
      <c r="GO318" s="2">
        <f t="shared" si="368"/>
        <v>11449.6</v>
      </c>
      <c r="GP318" s="2">
        <f t="shared" si="369"/>
        <v>0</v>
      </c>
      <c r="GQ318" s="2"/>
      <c r="GR318" s="2">
        <v>1</v>
      </c>
      <c r="GS318" s="2">
        <v>2</v>
      </c>
      <c r="GT318" s="2">
        <v>0</v>
      </c>
      <c r="GU318" s="2" t="s">
        <v>3</v>
      </c>
      <c r="GV318" s="2">
        <f t="shared" si="370"/>
        <v>0</v>
      </c>
      <c r="GW318" s="2">
        <v>1</v>
      </c>
      <c r="GX318" s="2">
        <f t="shared" si="371"/>
        <v>0</v>
      </c>
      <c r="GY318" s="2"/>
      <c r="GZ318" s="2"/>
      <c r="HA318" s="2">
        <v>0</v>
      </c>
      <c r="HB318" s="2">
        <v>0</v>
      </c>
      <c r="HC318" s="2">
        <f t="shared" si="372"/>
        <v>0</v>
      </c>
      <c r="HD318" s="2"/>
      <c r="HE318" s="2" t="s">
        <v>220</v>
      </c>
      <c r="HF318" s="2" t="s">
        <v>34</v>
      </c>
      <c r="HG318" s="2"/>
      <c r="HH318" s="2"/>
      <c r="HI318" s="2"/>
      <c r="HJ318" s="2"/>
      <c r="HK318" s="2"/>
      <c r="HL318" s="2"/>
      <c r="HM318" s="2" t="s">
        <v>3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5">
      <c r="A319" s="3">
        <v>17</v>
      </c>
      <c r="B319" s="3">
        <v>1</v>
      </c>
      <c r="E319" s="3" t="s">
        <v>441</v>
      </c>
      <c r="F319" s="3" t="s">
        <v>442</v>
      </c>
      <c r="G319" s="3" t="s">
        <v>443</v>
      </c>
      <c r="H319" s="3" t="s">
        <v>171</v>
      </c>
      <c r="I319" s="3">
        <v>32</v>
      </c>
      <c r="J319" s="3">
        <v>0</v>
      </c>
      <c r="K319" s="3">
        <v>32</v>
      </c>
      <c r="O319" s="3">
        <f t="shared" si="346"/>
        <v>112664.06</v>
      </c>
      <c r="P319" s="3">
        <f t="shared" si="347"/>
        <v>112664.06</v>
      </c>
      <c r="Q319" s="3">
        <f>(ROUND((ROUND(((ET319)*AV319*I319),2)*BB319),2)+ROUND((ROUND(((AE319-(EU319))*AV319*I319),2)*BS319),2))</f>
        <v>0</v>
      </c>
      <c r="R319" s="3">
        <f>(ROUND((ROUND(((EU319)*AV319*I319),2)*BS319),2)+ROUND((ROUND(((AE319-(EU319))*AV319*I319),2)*BS319),2))</f>
        <v>0</v>
      </c>
      <c r="S319" s="3">
        <f t="shared" si="348"/>
        <v>0</v>
      </c>
      <c r="T319" s="3">
        <f t="shared" si="349"/>
        <v>0</v>
      </c>
      <c r="U319" s="3">
        <f t="shared" si="350"/>
        <v>0</v>
      </c>
      <c r="V319" s="3">
        <f t="shared" si="351"/>
        <v>0</v>
      </c>
      <c r="W319" s="3">
        <f t="shared" si="352"/>
        <v>0</v>
      </c>
      <c r="X319" s="3">
        <f>(ROUND((((S319+ROUND((ROUND(((EU319)*AV319*I319),2)*BS319),2))*AT319)/100),2)+ROUND(((ROUND((ROUND(((AE319-(EU319))*AV319*I319),2)*BS319),2)*AT319)/100),2))</f>
        <v>0</v>
      </c>
      <c r="Y319" s="3">
        <f>(ROUND((((S319+ROUND((ROUND(((EU319)*AV319*I319),2)*BS319),2))*AU319)/100),2)+ROUND(((ROUND((ROUND(((AE319-(EU319))*AV319*I319),2)*BS319),2)*AU319)/100),2))</f>
        <v>0</v>
      </c>
      <c r="AA319" s="3">
        <v>55929115</v>
      </c>
      <c r="AB319" s="3">
        <f t="shared" si="353"/>
        <v>357.8</v>
      </c>
      <c r="AC319" s="3">
        <f>ROUND((ES319),6)</f>
        <v>357.8</v>
      </c>
      <c r="AD319" s="3">
        <f>ROUND((((ET319)-(EU319))+AE319),6)</f>
        <v>0</v>
      </c>
      <c r="AE319" s="3">
        <f t="shared" si="354"/>
        <v>0</v>
      </c>
      <c r="AF319" s="3">
        <f t="shared" si="354"/>
        <v>0</v>
      </c>
      <c r="AG319" s="3">
        <f t="shared" si="355"/>
        <v>0</v>
      </c>
      <c r="AH319" s="3">
        <f t="shared" si="356"/>
        <v>0</v>
      </c>
      <c r="AI319" s="3">
        <f t="shared" si="356"/>
        <v>0</v>
      </c>
      <c r="AJ319" s="3">
        <f t="shared" si="357"/>
        <v>0</v>
      </c>
      <c r="AK319" s="3">
        <v>357.79999999999995</v>
      </c>
      <c r="AL319" s="3">
        <v>357.79999999999995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1</v>
      </c>
      <c r="AW319" s="3">
        <v>1</v>
      </c>
      <c r="AZ319" s="3">
        <v>1</v>
      </c>
      <c r="BA319" s="3">
        <v>1</v>
      </c>
      <c r="BB319" s="3">
        <v>1</v>
      </c>
      <c r="BC319" s="3">
        <v>9.84</v>
      </c>
      <c r="BD319" s="3" t="s">
        <v>3</v>
      </c>
      <c r="BE319" s="3" t="s">
        <v>3</v>
      </c>
      <c r="BF319" s="3" t="s">
        <v>3</v>
      </c>
      <c r="BG319" s="3" t="s">
        <v>3</v>
      </c>
      <c r="BH319" s="3">
        <v>3</v>
      </c>
      <c r="BI319" s="3">
        <v>2</v>
      </c>
      <c r="BJ319" s="3" t="s">
        <v>442</v>
      </c>
      <c r="BM319" s="3">
        <v>400005</v>
      </c>
      <c r="BN319" s="3">
        <v>0</v>
      </c>
      <c r="BO319" s="3" t="s">
        <v>3</v>
      </c>
      <c r="BP319" s="3">
        <v>0</v>
      </c>
      <c r="BQ319" s="3">
        <v>213</v>
      </c>
      <c r="BR319" s="3">
        <v>0</v>
      </c>
      <c r="BS319" s="3">
        <v>1</v>
      </c>
      <c r="BT319" s="3">
        <v>1</v>
      </c>
      <c r="BU319" s="3">
        <v>1</v>
      </c>
      <c r="BV319" s="3">
        <v>1</v>
      </c>
      <c r="BW319" s="3">
        <v>1</v>
      </c>
      <c r="BX319" s="3">
        <v>1</v>
      </c>
      <c r="BY319" s="3" t="s">
        <v>3</v>
      </c>
      <c r="BZ319" s="3">
        <v>0</v>
      </c>
      <c r="CA319" s="3">
        <v>0</v>
      </c>
      <c r="CB319" s="3" t="s">
        <v>3</v>
      </c>
      <c r="CE319" s="3">
        <v>1566</v>
      </c>
      <c r="CF319" s="3">
        <v>0</v>
      </c>
      <c r="CG319" s="3">
        <v>0</v>
      </c>
      <c r="CM319" s="3">
        <v>0</v>
      </c>
      <c r="CN319" s="3" t="s">
        <v>3</v>
      </c>
      <c r="CO319" s="3">
        <v>0</v>
      </c>
      <c r="CP319" s="3">
        <f t="shared" si="358"/>
        <v>112664.06</v>
      </c>
      <c r="CQ319" s="3">
        <f t="shared" si="359"/>
        <v>3520.75</v>
      </c>
      <c r="CR319" s="3">
        <f>(ROUND((ROUND(((ET319)*AV319*1),2)*BB319),2)+ROUND((ROUND(((AE319-(EU319))*AV319*1),2)*BS319),2))</f>
        <v>0</v>
      </c>
      <c r="CS319" s="3">
        <f>(ROUND((ROUND(((EU319)*AV319*1),2)*BS319),2)+ROUND((ROUND(((AE319-(EU319))*AV319*1),2)*BS319),2))</f>
        <v>0</v>
      </c>
      <c r="CT319" s="3">
        <f t="shared" si="360"/>
        <v>0</v>
      </c>
      <c r="CU319" s="3">
        <f t="shared" si="361"/>
        <v>0</v>
      </c>
      <c r="CV319" s="3">
        <f t="shared" si="362"/>
        <v>0</v>
      </c>
      <c r="CW319" s="3">
        <f t="shared" si="363"/>
        <v>0</v>
      </c>
      <c r="CX319" s="3">
        <f t="shared" si="364"/>
        <v>0</v>
      </c>
      <c r="CY319" s="3">
        <f>(ROUND((((S319+ROUND((ROUND(((EU319)*AV319*1),2)*BS319),2))*AT319)/100),2)+ROUND(((ROUND((ROUND(((AE319-(EU319))*AV319*1),2)*BS319),2)*AT319)/100),2))</f>
        <v>0</v>
      </c>
      <c r="CZ319" s="3">
        <f>(ROUND((((S319+ROUND((ROUND(((EU319)*AV319*1),2)*BS319),2))*AU319)/100),2)+ROUND(((ROUND((ROUND(((AE319-(EU319))*AV319*1),2)*BS319),2)*AU319)/100),2))</f>
        <v>0</v>
      </c>
      <c r="DC319" s="3" t="s">
        <v>3</v>
      </c>
      <c r="DD319" s="3" t="s">
        <v>3</v>
      </c>
      <c r="DE319" s="3" t="s">
        <v>3</v>
      </c>
      <c r="DF319" s="3" t="s">
        <v>3</v>
      </c>
      <c r="DG319" s="3" t="s">
        <v>3</v>
      </c>
      <c r="DH319" s="3" t="s">
        <v>3</v>
      </c>
      <c r="DI319" s="3" t="s">
        <v>3</v>
      </c>
      <c r="DJ319" s="3" t="s">
        <v>3</v>
      </c>
      <c r="DK319" s="3" t="s">
        <v>3</v>
      </c>
      <c r="DL319" s="3" t="s">
        <v>3</v>
      </c>
      <c r="DM319" s="3" t="s">
        <v>3</v>
      </c>
      <c r="DN319" s="3">
        <v>0</v>
      </c>
      <c r="DO319" s="3">
        <v>0</v>
      </c>
      <c r="DP319" s="3">
        <v>1</v>
      </c>
      <c r="DQ319" s="3">
        <v>1</v>
      </c>
      <c r="DU319" s="3">
        <v>1013</v>
      </c>
      <c r="DV319" s="3" t="s">
        <v>171</v>
      </c>
      <c r="DW319" s="3" t="s">
        <v>171</v>
      </c>
      <c r="DX319" s="3">
        <v>1</v>
      </c>
      <c r="DZ319" s="3" t="s">
        <v>3</v>
      </c>
      <c r="EA319" s="3" t="s">
        <v>3</v>
      </c>
      <c r="EB319" s="3" t="s">
        <v>3</v>
      </c>
      <c r="EC319" s="3" t="s">
        <v>3</v>
      </c>
      <c r="EE319" s="3">
        <v>55393628</v>
      </c>
      <c r="EF319" s="3">
        <v>213</v>
      </c>
      <c r="EG319" s="3" t="s">
        <v>217</v>
      </c>
      <c r="EH319" s="3">
        <v>0</v>
      </c>
      <c r="EI319" s="3" t="s">
        <v>3</v>
      </c>
      <c r="EJ319" s="3">
        <v>1</v>
      </c>
      <c r="EK319" s="3">
        <v>400005</v>
      </c>
      <c r="EL319" s="3" t="s">
        <v>217</v>
      </c>
      <c r="EM319" s="3" t="s">
        <v>218</v>
      </c>
      <c r="EO319" s="3" t="s">
        <v>3</v>
      </c>
      <c r="EQ319" s="3">
        <v>16</v>
      </c>
      <c r="ER319" s="3">
        <v>0</v>
      </c>
      <c r="ES319" s="3">
        <v>357.79999999999995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5</v>
      </c>
      <c r="FC319" s="3">
        <v>1</v>
      </c>
      <c r="FD319" s="3">
        <v>18</v>
      </c>
      <c r="FF319" s="3">
        <v>4211</v>
      </c>
      <c r="FQ319" s="3">
        <v>0</v>
      </c>
      <c r="FR319" s="3">
        <v>0</v>
      </c>
      <c r="FS319" s="3">
        <v>0</v>
      </c>
      <c r="FX319" s="3">
        <v>0</v>
      </c>
      <c r="FY319" s="3">
        <v>0</v>
      </c>
      <c r="GA319" s="3" t="s">
        <v>444</v>
      </c>
      <c r="GD319" s="3">
        <v>1</v>
      </c>
      <c r="GF319" s="3">
        <v>-1590150524</v>
      </c>
      <c r="GG319" s="3">
        <v>2</v>
      </c>
      <c r="GH319" s="3">
        <v>3</v>
      </c>
      <c r="GI319" s="3">
        <v>5</v>
      </c>
      <c r="GJ319" s="3">
        <v>0</v>
      </c>
      <c r="GK319" s="3">
        <v>0</v>
      </c>
      <c r="GL319" s="3">
        <f t="shared" si="365"/>
        <v>0</v>
      </c>
      <c r="GM319" s="3">
        <f t="shared" si="366"/>
        <v>112664.06</v>
      </c>
      <c r="GN319" s="3">
        <f t="shared" si="367"/>
        <v>0</v>
      </c>
      <c r="GO319" s="3">
        <f t="shared" si="368"/>
        <v>112664.06</v>
      </c>
      <c r="GP319" s="3">
        <f t="shared" si="369"/>
        <v>0</v>
      </c>
      <c r="GR319" s="3">
        <v>1</v>
      </c>
      <c r="GS319" s="3">
        <v>1</v>
      </c>
      <c r="GT319" s="3">
        <v>0</v>
      </c>
      <c r="GU319" s="3" t="s">
        <v>3</v>
      </c>
      <c r="GV319" s="3">
        <f t="shared" si="370"/>
        <v>0</v>
      </c>
      <c r="GW319" s="3">
        <v>1</v>
      </c>
      <c r="GX319" s="3">
        <f t="shared" si="371"/>
        <v>0</v>
      </c>
      <c r="HA319" s="3">
        <v>0</v>
      </c>
      <c r="HB319" s="3">
        <v>0</v>
      </c>
      <c r="HC319" s="3">
        <f t="shared" si="372"/>
        <v>0</v>
      </c>
      <c r="HE319" s="3" t="s">
        <v>220</v>
      </c>
      <c r="HF319" s="3" t="s">
        <v>34</v>
      </c>
      <c r="HM319" s="3" t="s">
        <v>3</v>
      </c>
      <c r="HN319" s="3" t="s">
        <v>3</v>
      </c>
      <c r="HO319" s="3" t="s">
        <v>3</v>
      </c>
      <c r="HP319" s="3" t="s">
        <v>3</v>
      </c>
      <c r="HQ319" s="3" t="s">
        <v>3</v>
      </c>
      <c r="HS319" s="3">
        <v>0</v>
      </c>
      <c r="IK319" s="3">
        <v>0</v>
      </c>
    </row>
    <row r="320" spans="1:255" x14ac:dyDescent="0.25">
      <c r="A320" s="2">
        <v>17</v>
      </c>
      <c r="B320" s="2">
        <v>1</v>
      </c>
      <c r="C320" s="2">
        <f>ROW(SmtRes!A576)</f>
        <v>576</v>
      </c>
      <c r="D320" s="2">
        <f>ROW(EtalonRes!A683)</f>
        <v>683</v>
      </c>
      <c r="E320" s="2" t="s">
        <v>445</v>
      </c>
      <c r="F320" s="2" t="s">
        <v>446</v>
      </c>
      <c r="G320" s="2" t="s">
        <v>447</v>
      </c>
      <c r="H320" s="2" t="s">
        <v>64</v>
      </c>
      <c r="I320" s="2">
        <f>ROUND((62+64+2)/100,9)</f>
        <v>1.28</v>
      </c>
      <c r="J320" s="2">
        <v>0</v>
      </c>
      <c r="K320" s="2">
        <f>ROUND((62+64+2)/100,9)</f>
        <v>1.28</v>
      </c>
      <c r="L320" s="2"/>
      <c r="M320" s="2"/>
      <c r="N320" s="2"/>
      <c r="O320" s="2">
        <f t="shared" si="346"/>
        <v>223.22</v>
      </c>
      <c r="P320" s="2">
        <f t="shared" si="347"/>
        <v>0</v>
      </c>
      <c r="Q320" s="2">
        <f>(ROUND((ROUND((((ET320*1.2))*AV320*I320),2)*BB320),2)+ROUND((ROUND(((AE320-((EU320*1.2)))*AV320*I320),2)*BS320),2))</f>
        <v>0.68</v>
      </c>
      <c r="R320" s="2">
        <f>(ROUND((ROUND((((EU320*1.2))*AV320*I320),2)*BS320),2)+ROUND((ROUND(((AE320-((EU320*1.2)))*AV320*I320),2)*BS320),2))</f>
        <v>0.1</v>
      </c>
      <c r="S320" s="2">
        <f t="shared" si="348"/>
        <v>222.54</v>
      </c>
      <c r="T320" s="2">
        <f t="shared" si="349"/>
        <v>0</v>
      </c>
      <c r="U320" s="2">
        <f t="shared" si="350"/>
        <v>19.909416959999998</v>
      </c>
      <c r="V320" s="2">
        <f t="shared" si="351"/>
        <v>0</v>
      </c>
      <c r="W320" s="2">
        <f t="shared" si="352"/>
        <v>0</v>
      </c>
      <c r="X320" s="2">
        <f>(ROUND((((S320+ROUND((ROUND((((EU320*1.2))*AV320*I320),2)*BS320),2))*AT320)/100),2)+ROUND(((ROUND((ROUND(((AE320-((EU320*1.2)))*AV320*I320),2)*BS320),2)*AT320)/100),2))</f>
        <v>215.96</v>
      </c>
      <c r="Y320" s="2">
        <f>(ROUND((((S320+ROUND((ROUND((((EU320*1.2))*AV320*I320),2)*BS320),2))*AU320)/100),2)+ROUND(((ROUND((ROUND(((AE320-((EU320*1.2)))*AV320*I320),2)*BS320),2)*AU320)/100),2))</f>
        <v>113.55</v>
      </c>
      <c r="Z320" s="2"/>
      <c r="AA320" s="2">
        <v>55929113</v>
      </c>
      <c r="AB320" s="2">
        <f t="shared" si="353"/>
        <v>166.56</v>
      </c>
      <c r="AC320" s="2">
        <f>ROUND(((ES320*1)),6)</f>
        <v>0</v>
      </c>
      <c r="AD320" s="2">
        <f>ROUND(((((ET320*1.2))-((EU320*1.2)))+AE320),6)</f>
        <v>0.504</v>
      </c>
      <c r="AE320" s="2">
        <f t="shared" ref="AE320:AF323" si="373">ROUND(((EU320*1.2)),6)</f>
        <v>7.1999999999999995E-2</v>
      </c>
      <c r="AF320" s="2">
        <f t="shared" si="373"/>
        <v>166.05600000000001</v>
      </c>
      <c r="AG320" s="2">
        <f t="shared" si="355"/>
        <v>0</v>
      </c>
      <c r="AH320" s="2">
        <f t="shared" ref="AH320:AI323" si="374">((EW320*1.2))</f>
        <v>14.856</v>
      </c>
      <c r="AI320" s="2">
        <f t="shared" si="374"/>
        <v>0</v>
      </c>
      <c r="AJ320" s="2">
        <f t="shared" si="357"/>
        <v>0</v>
      </c>
      <c r="AK320" s="2">
        <v>138.80000000000001</v>
      </c>
      <c r="AL320" s="2">
        <v>0</v>
      </c>
      <c r="AM320" s="2">
        <v>0.42</v>
      </c>
      <c r="AN320" s="2">
        <v>0.06</v>
      </c>
      <c r="AO320" s="2">
        <v>138.38</v>
      </c>
      <c r="AP320" s="2">
        <v>0</v>
      </c>
      <c r="AQ320" s="2">
        <v>12.38</v>
      </c>
      <c r="AR320" s="2">
        <v>0</v>
      </c>
      <c r="AS320" s="2">
        <v>0</v>
      </c>
      <c r="AT320" s="2">
        <v>97</v>
      </c>
      <c r="AU320" s="2">
        <v>51</v>
      </c>
      <c r="AV320" s="2">
        <v>1.0469999999999999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0</v>
      </c>
      <c r="BI320" s="2">
        <v>2</v>
      </c>
      <c r="BJ320" s="2" t="s">
        <v>448</v>
      </c>
      <c r="BK320" s="2"/>
      <c r="BL320" s="2"/>
      <c r="BM320" s="2">
        <v>67</v>
      </c>
      <c r="BN320" s="2">
        <v>0</v>
      </c>
      <c r="BO320" s="2" t="s">
        <v>446</v>
      </c>
      <c r="BP320" s="2">
        <v>1</v>
      </c>
      <c r="BQ320" s="2">
        <v>40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97</v>
      </c>
      <c r="CA320" s="2">
        <v>51</v>
      </c>
      <c r="CB320" s="2" t="s">
        <v>3</v>
      </c>
      <c r="CC320" s="2"/>
      <c r="CD320" s="2"/>
      <c r="CE320" s="2">
        <v>1566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1332</v>
      </c>
      <c r="CO320" s="2">
        <v>0</v>
      </c>
      <c r="CP320" s="2">
        <f t="shared" si="358"/>
        <v>223.22</v>
      </c>
      <c r="CQ320" s="2">
        <f t="shared" si="359"/>
        <v>0</v>
      </c>
      <c r="CR320" s="2">
        <f>(ROUND((ROUND((((ET320*1.2))*AV320*1),2)*BB320),2)+ROUND((ROUND(((AE320-((EU320*1.2)))*AV320*1),2)*BS320),2))</f>
        <v>0.53</v>
      </c>
      <c r="CS320" s="2">
        <f>(ROUND((ROUND((((EU320*1.2))*AV320*1),2)*BS320),2)+ROUND((ROUND(((AE320-((EU320*1.2)))*AV320*1),2)*BS320),2))</f>
        <v>0.08</v>
      </c>
      <c r="CT320" s="2">
        <f t="shared" si="360"/>
        <v>173.86</v>
      </c>
      <c r="CU320" s="2">
        <f t="shared" si="361"/>
        <v>0</v>
      </c>
      <c r="CV320" s="2">
        <f t="shared" si="362"/>
        <v>15.554231999999999</v>
      </c>
      <c r="CW320" s="2">
        <f t="shared" si="363"/>
        <v>0</v>
      </c>
      <c r="CX320" s="2">
        <f t="shared" si="364"/>
        <v>0</v>
      </c>
      <c r="CY320" s="2">
        <f>(ROUND((((S320+ROUND((ROUND((((EU320*1.2))*AV320*1),2)*BS320),2))*AT320)/100),2)+ROUND(((ROUND((ROUND(((AE320-((EU320*1.2)))*AV320*1),2)*BS320),2)*AT320)/100),2))</f>
        <v>215.94</v>
      </c>
      <c r="CZ320" s="2">
        <f>(ROUND((((S320+ROUND((ROUND((((EU320*1.2))*AV320*1),2)*BS320),2))*AU320)/100),2)+ROUND(((ROUND((ROUND(((AE320-((EU320*1.2)))*AV320*1),2)*BS320),2)*AU320)/100),2))</f>
        <v>113.54</v>
      </c>
      <c r="DA320" s="2"/>
      <c r="DB320" s="2">
        <v>143</v>
      </c>
      <c r="DC320" s="2" t="s">
        <v>3</v>
      </c>
      <c r="DD320" s="2" t="s">
        <v>66</v>
      </c>
      <c r="DE320" s="2" t="s">
        <v>67</v>
      </c>
      <c r="DF320" s="2" t="s">
        <v>67</v>
      </c>
      <c r="DG320" s="2" t="s">
        <v>67</v>
      </c>
      <c r="DH320" s="2" t="s">
        <v>3</v>
      </c>
      <c r="DI320" s="2" t="s">
        <v>67</v>
      </c>
      <c r="DJ320" s="2" t="s">
        <v>67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1010</v>
      </c>
      <c r="DV320" s="2" t="s">
        <v>64</v>
      </c>
      <c r="DW320" s="2" t="s">
        <v>64</v>
      </c>
      <c r="DX320" s="2">
        <v>100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55393699</v>
      </c>
      <c r="EF320" s="2">
        <v>40</v>
      </c>
      <c r="EG320" s="2" t="s">
        <v>30</v>
      </c>
      <c r="EH320" s="2">
        <v>0</v>
      </c>
      <c r="EI320" s="2" t="s">
        <v>3</v>
      </c>
      <c r="EJ320" s="2">
        <v>2</v>
      </c>
      <c r="EK320" s="2">
        <v>67</v>
      </c>
      <c r="EL320" s="2" t="s">
        <v>76</v>
      </c>
      <c r="EM320" s="2" t="s">
        <v>77</v>
      </c>
      <c r="EN320" s="2"/>
      <c r="EO320" s="2" t="s">
        <v>71</v>
      </c>
      <c r="EP320" s="2"/>
      <c r="EQ320" s="2">
        <v>0</v>
      </c>
      <c r="ER320" s="2">
        <v>138.80000000000001</v>
      </c>
      <c r="ES320" s="2">
        <v>0</v>
      </c>
      <c r="ET320" s="2">
        <v>0.42</v>
      </c>
      <c r="EU320" s="2">
        <v>0.06</v>
      </c>
      <c r="EV320" s="2">
        <v>138.38</v>
      </c>
      <c r="EW320" s="2">
        <v>12.38</v>
      </c>
      <c r="EX320" s="2">
        <v>0</v>
      </c>
      <c r="EY320" s="2">
        <v>0</v>
      </c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97</v>
      </c>
      <c r="FY320" s="2">
        <v>51</v>
      </c>
      <c r="FZ320" s="2"/>
      <c r="GA320" s="2" t="s">
        <v>3</v>
      </c>
      <c r="GB320" s="2"/>
      <c r="GC320" s="2"/>
      <c r="GD320" s="2">
        <v>1</v>
      </c>
      <c r="GE320" s="2"/>
      <c r="GF320" s="2">
        <v>-756185454</v>
      </c>
      <c r="GG320" s="2">
        <v>2</v>
      </c>
      <c r="GH320" s="2">
        <v>1</v>
      </c>
      <c r="GI320" s="2">
        <v>2</v>
      </c>
      <c r="GJ320" s="2">
        <v>0</v>
      </c>
      <c r="GK320" s="2">
        <v>0</v>
      </c>
      <c r="GL320" s="2">
        <f t="shared" si="365"/>
        <v>0</v>
      </c>
      <c r="GM320" s="2">
        <f t="shared" si="366"/>
        <v>552.73</v>
      </c>
      <c r="GN320" s="2">
        <f t="shared" si="367"/>
        <v>0</v>
      </c>
      <c r="GO320" s="2">
        <f t="shared" si="368"/>
        <v>552.73</v>
      </c>
      <c r="GP320" s="2">
        <f t="shared" si="369"/>
        <v>0</v>
      </c>
      <c r="GQ320" s="2"/>
      <c r="GR320" s="2">
        <v>0</v>
      </c>
      <c r="GS320" s="2">
        <v>3</v>
      </c>
      <c r="GT320" s="2">
        <v>0</v>
      </c>
      <c r="GU320" s="2" t="s">
        <v>3</v>
      </c>
      <c r="GV320" s="2">
        <f t="shared" si="370"/>
        <v>0</v>
      </c>
      <c r="GW320" s="2">
        <v>1</v>
      </c>
      <c r="GX320" s="2">
        <f t="shared" si="371"/>
        <v>0</v>
      </c>
      <c r="GY320" s="2"/>
      <c r="GZ320" s="2"/>
      <c r="HA320" s="2">
        <v>0</v>
      </c>
      <c r="HB320" s="2">
        <v>0</v>
      </c>
      <c r="HC320" s="2">
        <f t="shared" si="372"/>
        <v>0</v>
      </c>
      <c r="HD320" s="2"/>
      <c r="HE320" s="2" t="s">
        <v>3</v>
      </c>
      <c r="HF320" s="2" t="s">
        <v>3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25">
      <c r="A321" s="3">
        <v>17</v>
      </c>
      <c r="B321" s="3">
        <v>1</v>
      </c>
      <c r="C321" s="3">
        <f>ROW(SmtRes!A578)</f>
        <v>578</v>
      </c>
      <c r="D321" s="3">
        <f>ROW(EtalonRes!A686)</f>
        <v>686</v>
      </c>
      <c r="E321" s="3" t="s">
        <v>445</v>
      </c>
      <c r="F321" s="3" t="s">
        <v>446</v>
      </c>
      <c r="G321" s="3" t="s">
        <v>447</v>
      </c>
      <c r="H321" s="3" t="s">
        <v>64</v>
      </c>
      <c r="I321" s="3">
        <f>ROUND((62+64+2)/100,9)</f>
        <v>1.28</v>
      </c>
      <c r="J321" s="3">
        <v>0</v>
      </c>
      <c r="K321" s="3">
        <f>ROUND((62+64+2)/100,9)</f>
        <v>1.28</v>
      </c>
      <c r="O321" s="3">
        <f t="shared" si="346"/>
        <v>12551.61</v>
      </c>
      <c r="P321" s="3">
        <f t="shared" si="347"/>
        <v>0</v>
      </c>
      <c r="Q321" s="3">
        <f>(ROUND((ROUND((((ET321*1.2))*AV321*I321),2)*BB321),2)+ROUND((ROUND(((AE321-((EU321*1.2)))*AV321*I321),2)*BS321),2))</f>
        <v>11.48</v>
      </c>
      <c r="R321" s="3">
        <f>(ROUND((ROUND((((EU321*1.2))*AV321*I321),2)*BS321),2)+ROUND((ROUND(((AE321-((EU321*1.2)))*AV321*I321),2)*BS321),2))</f>
        <v>5.64</v>
      </c>
      <c r="S321" s="3">
        <f t="shared" si="348"/>
        <v>12540.13</v>
      </c>
      <c r="T321" s="3">
        <f t="shared" si="349"/>
        <v>0</v>
      </c>
      <c r="U321" s="3">
        <f t="shared" si="350"/>
        <v>19.909416959999998</v>
      </c>
      <c r="V321" s="3">
        <f t="shared" si="351"/>
        <v>0</v>
      </c>
      <c r="W321" s="3">
        <f t="shared" si="352"/>
        <v>0</v>
      </c>
      <c r="X321" s="3">
        <f>(ROUND((((S321+ROUND((ROUND((((EU321*1.2))*AV321*I321),2)*BS321),2))*AT321)/100),2)+ROUND(((ROUND((ROUND(((AE321-((EU321*1.2)))*AV321*I321),2)*BS321),2)*AT321)/100),2))</f>
        <v>12169.4</v>
      </c>
      <c r="Y321" s="3">
        <f>(ROUND((((S321+ROUND((ROUND((((EU321*1.2))*AV321*I321),2)*BS321),2))*AU321)/100),2)+ROUND(((ROUND((ROUND(((AE321-((EU321*1.2)))*AV321*I321),2)*BS321),2)*AU321)/100),2))</f>
        <v>6398.34</v>
      </c>
      <c r="AA321" s="3">
        <v>55929115</v>
      </c>
      <c r="AB321" s="3">
        <f t="shared" si="353"/>
        <v>166.56</v>
      </c>
      <c r="AC321" s="3">
        <f>ROUND(((ES321*1)),6)</f>
        <v>0</v>
      </c>
      <c r="AD321" s="3">
        <f>ROUND(((((ET321*1.2))-((EU321*1.2)))+AE321),6)</f>
        <v>0.504</v>
      </c>
      <c r="AE321" s="3">
        <f t="shared" si="373"/>
        <v>7.1999999999999995E-2</v>
      </c>
      <c r="AF321" s="3">
        <f t="shared" si="373"/>
        <v>166.05600000000001</v>
      </c>
      <c r="AG321" s="3">
        <f t="shared" si="355"/>
        <v>0</v>
      </c>
      <c r="AH321" s="3">
        <f t="shared" si="374"/>
        <v>14.856</v>
      </c>
      <c r="AI321" s="3">
        <f t="shared" si="374"/>
        <v>0</v>
      </c>
      <c r="AJ321" s="3">
        <f t="shared" si="357"/>
        <v>0</v>
      </c>
      <c r="AK321" s="3">
        <v>138.80000000000001</v>
      </c>
      <c r="AL321" s="3">
        <v>0</v>
      </c>
      <c r="AM321" s="3">
        <v>0.42</v>
      </c>
      <c r="AN321" s="3">
        <v>0.06</v>
      </c>
      <c r="AO321" s="3">
        <v>138.38</v>
      </c>
      <c r="AP321" s="3">
        <v>0</v>
      </c>
      <c r="AQ321" s="3">
        <v>12.38</v>
      </c>
      <c r="AR321" s="3">
        <v>0</v>
      </c>
      <c r="AS321" s="3">
        <v>0</v>
      </c>
      <c r="AT321" s="3">
        <v>97</v>
      </c>
      <c r="AU321" s="3">
        <v>51</v>
      </c>
      <c r="AV321" s="3">
        <v>1.0469999999999999</v>
      </c>
      <c r="AW321" s="3">
        <v>1</v>
      </c>
      <c r="AZ321" s="3">
        <v>1</v>
      </c>
      <c r="BA321" s="3">
        <v>56.35</v>
      </c>
      <c r="BB321" s="3">
        <v>16.88</v>
      </c>
      <c r="BC321" s="3">
        <v>1</v>
      </c>
      <c r="BD321" s="3" t="s">
        <v>3</v>
      </c>
      <c r="BE321" s="3" t="s">
        <v>3</v>
      </c>
      <c r="BF321" s="3" t="s">
        <v>3</v>
      </c>
      <c r="BG321" s="3" t="s">
        <v>3</v>
      </c>
      <c r="BH321" s="3">
        <v>0</v>
      </c>
      <c r="BI321" s="3">
        <v>2</v>
      </c>
      <c r="BJ321" s="3" t="s">
        <v>448</v>
      </c>
      <c r="BM321" s="3">
        <v>67</v>
      </c>
      <c r="BN321" s="3">
        <v>0</v>
      </c>
      <c r="BO321" s="3" t="s">
        <v>446</v>
      </c>
      <c r="BP321" s="3">
        <v>1</v>
      </c>
      <c r="BQ321" s="3">
        <v>40</v>
      </c>
      <c r="BR321" s="3">
        <v>0</v>
      </c>
      <c r="BS321" s="3">
        <v>56.35</v>
      </c>
      <c r="BT321" s="3">
        <v>1</v>
      </c>
      <c r="BU321" s="3">
        <v>1</v>
      </c>
      <c r="BV321" s="3">
        <v>1</v>
      </c>
      <c r="BW321" s="3">
        <v>1</v>
      </c>
      <c r="BX321" s="3">
        <v>1</v>
      </c>
      <c r="BY321" s="3" t="s">
        <v>3</v>
      </c>
      <c r="BZ321" s="3">
        <v>97</v>
      </c>
      <c r="CA321" s="3">
        <v>51</v>
      </c>
      <c r="CB321" s="3" t="s">
        <v>3</v>
      </c>
      <c r="CE321" s="3">
        <v>1566</v>
      </c>
      <c r="CF321" s="3">
        <v>0</v>
      </c>
      <c r="CG321" s="3">
        <v>0</v>
      </c>
      <c r="CM321" s="3">
        <v>0</v>
      </c>
      <c r="CN321" s="3" t="s">
        <v>1332</v>
      </c>
      <c r="CO321" s="3">
        <v>0</v>
      </c>
      <c r="CP321" s="3">
        <f t="shared" si="358"/>
        <v>12551.609999999999</v>
      </c>
      <c r="CQ321" s="3">
        <f t="shared" si="359"/>
        <v>0</v>
      </c>
      <c r="CR321" s="3">
        <f>(ROUND((ROUND((((ET321*1.2))*AV321*1),2)*BB321),2)+ROUND((ROUND(((AE321-((EU321*1.2)))*AV321*1),2)*BS321),2))</f>
        <v>8.9499999999999993</v>
      </c>
      <c r="CS321" s="3">
        <f>(ROUND((ROUND((((EU321*1.2))*AV321*1),2)*BS321),2)+ROUND((ROUND(((AE321-((EU321*1.2)))*AV321*1),2)*BS321),2))</f>
        <v>4.51</v>
      </c>
      <c r="CT321" s="3">
        <f t="shared" si="360"/>
        <v>9797.01</v>
      </c>
      <c r="CU321" s="3">
        <f t="shared" si="361"/>
        <v>0</v>
      </c>
      <c r="CV321" s="3">
        <f t="shared" si="362"/>
        <v>15.554231999999999</v>
      </c>
      <c r="CW321" s="3">
        <f t="shared" si="363"/>
        <v>0</v>
      </c>
      <c r="CX321" s="3">
        <f t="shared" si="364"/>
        <v>0</v>
      </c>
      <c r="CY321" s="3">
        <f>(ROUND((((S321+ROUND((ROUND((((EU321*1.2))*AV321*1),2)*BS321),2))*AT321)/100),2)+ROUND(((ROUND((ROUND(((AE321-((EU321*1.2)))*AV321*1),2)*BS321),2)*AT321)/100),2))</f>
        <v>12168.3</v>
      </c>
      <c r="CZ321" s="3">
        <f>(ROUND((((S321+ROUND((ROUND((((EU321*1.2))*AV321*1),2)*BS321),2))*AU321)/100),2)+ROUND(((ROUND((ROUND(((AE321-((EU321*1.2)))*AV321*1),2)*BS321),2)*AU321)/100),2))</f>
        <v>6397.77</v>
      </c>
      <c r="DB321" s="3">
        <v>144</v>
      </c>
      <c r="DC321" s="3" t="s">
        <v>3</v>
      </c>
      <c r="DD321" s="3" t="s">
        <v>66</v>
      </c>
      <c r="DE321" s="3" t="s">
        <v>67</v>
      </c>
      <c r="DF321" s="3" t="s">
        <v>67</v>
      </c>
      <c r="DG321" s="3" t="s">
        <v>67</v>
      </c>
      <c r="DH321" s="3" t="s">
        <v>3</v>
      </c>
      <c r="DI321" s="3" t="s">
        <v>67</v>
      </c>
      <c r="DJ321" s="3" t="s">
        <v>67</v>
      </c>
      <c r="DK321" s="3" t="s">
        <v>3</v>
      </c>
      <c r="DL321" s="3" t="s">
        <v>3</v>
      </c>
      <c r="DM321" s="3" t="s">
        <v>3</v>
      </c>
      <c r="DN321" s="3">
        <v>0</v>
      </c>
      <c r="DO321" s="3">
        <v>0</v>
      </c>
      <c r="DP321" s="3">
        <v>1</v>
      </c>
      <c r="DQ321" s="3">
        <v>1</v>
      </c>
      <c r="DU321" s="3">
        <v>1010</v>
      </c>
      <c r="DV321" s="3" t="s">
        <v>64</v>
      </c>
      <c r="DW321" s="3" t="s">
        <v>64</v>
      </c>
      <c r="DX321" s="3">
        <v>100</v>
      </c>
      <c r="DZ321" s="3" t="s">
        <v>3</v>
      </c>
      <c r="EA321" s="3" t="s">
        <v>3</v>
      </c>
      <c r="EB321" s="3" t="s">
        <v>3</v>
      </c>
      <c r="EC321" s="3" t="s">
        <v>3</v>
      </c>
      <c r="EE321" s="3">
        <v>55393699</v>
      </c>
      <c r="EF321" s="3">
        <v>40</v>
      </c>
      <c r="EG321" s="3" t="s">
        <v>30</v>
      </c>
      <c r="EH321" s="3">
        <v>0</v>
      </c>
      <c r="EI321" s="3" t="s">
        <v>3</v>
      </c>
      <c r="EJ321" s="3">
        <v>2</v>
      </c>
      <c r="EK321" s="3">
        <v>67</v>
      </c>
      <c r="EL321" s="3" t="s">
        <v>76</v>
      </c>
      <c r="EM321" s="3" t="s">
        <v>77</v>
      </c>
      <c r="EO321" s="3" t="s">
        <v>71</v>
      </c>
      <c r="EQ321" s="3">
        <v>0</v>
      </c>
      <c r="ER321" s="3">
        <v>138.80000000000001</v>
      </c>
      <c r="ES321" s="3">
        <v>0</v>
      </c>
      <c r="ET321" s="3">
        <v>0.42</v>
      </c>
      <c r="EU321" s="3">
        <v>0.06</v>
      </c>
      <c r="EV321" s="3">
        <v>138.38</v>
      </c>
      <c r="EW321" s="3">
        <v>12.38</v>
      </c>
      <c r="EX321" s="3">
        <v>0</v>
      </c>
      <c r="EY321" s="3">
        <v>0</v>
      </c>
      <c r="FQ321" s="3">
        <v>0</v>
      </c>
      <c r="FR321" s="3">
        <v>0</v>
      </c>
      <c r="FS321" s="3">
        <v>0</v>
      </c>
      <c r="FX321" s="3">
        <v>97</v>
      </c>
      <c r="FY321" s="3">
        <v>51</v>
      </c>
      <c r="GA321" s="3" t="s">
        <v>3</v>
      </c>
      <c r="GD321" s="3">
        <v>1</v>
      </c>
      <c r="GF321" s="3">
        <v>-756185454</v>
      </c>
      <c r="GG321" s="3">
        <v>2</v>
      </c>
      <c r="GH321" s="3">
        <v>1</v>
      </c>
      <c r="GI321" s="3">
        <v>2</v>
      </c>
      <c r="GJ321" s="3">
        <v>0</v>
      </c>
      <c r="GK321" s="3">
        <v>0</v>
      </c>
      <c r="GL321" s="3">
        <f t="shared" si="365"/>
        <v>0</v>
      </c>
      <c r="GM321" s="3">
        <f t="shared" si="366"/>
        <v>31119.35</v>
      </c>
      <c r="GN321" s="3">
        <f t="shared" si="367"/>
        <v>0</v>
      </c>
      <c r="GO321" s="3">
        <f t="shared" si="368"/>
        <v>31119.35</v>
      </c>
      <c r="GP321" s="3">
        <f t="shared" si="369"/>
        <v>0</v>
      </c>
      <c r="GR321" s="3">
        <v>0</v>
      </c>
      <c r="GS321" s="3">
        <v>3</v>
      </c>
      <c r="GT321" s="3">
        <v>0</v>
      </c>
      <c r="GU321" s="3" t="s">
        <v>3</v>
      </c>
      <c r="GV321" s="3">
        <f t="shared" si="370"/>
        <v>0</v>
      </c>
      <c r="GW321" s="3">
        <v>1</v>
      </c>
      <c r="GX321" s="3">
        <f t="shared" si="371"/>
        <v>0</v>
      </c>
      <c r="HA321" s="3">
        <v>0</v>
      </c>
      <c r="HB321" s="3">
        <v>0</v>
      </c>
      <c r="HC321" s="3">
        <f t="shared" si="372"/>
        <v>0</v>
      </c>
      <c r="HE321" s="3" t="s">
        <v>3</v>
      </c>
      <c r="HF321" s="3" t="s">
        <v>3</v>
      </c>
      <c r="HM321" s="3" t="s">
        <v>3</v>
      </c>
      <c r="HN321" s="3" t="s">
        <v>3</v>
      </c>
      <c r="HO321" s="3" t="s">
        <v>3</v>
      </c>
      <c r="HP321" s="3" t="s">
        <v>3</v>
      </c>
      <c r="HQ321" s="3" t="s">
        <v>3</v>
      </c>
      <c r="HS321" s="3">
        <v>0</v>
      </c>
      <c r="IK321" s="3">
        <v>0</v>
      </c>
    </row>
    <row r="322" spans="1:255" x14ac:dyDescent="0.25">
      <c r="A322" s="2">
        <v>17</v>
      </c>
      <c r="B322" s="2">
        <v>1</v>
      </c>
      <c r="C322" s="2">
        <f>ROW(SmtRes!A581)</f>
        <v>581</v>
      </c>
      <c r="D322" s="2">
        <f>ROW(EtalonRes!A690)</f>
        <v>690</v>
      </c>
      <c r="E322" s="2" t="s">
        <v>3</v>
      </c>
      <c r="F322" s="2" t="s">
        <v>326</v>
      </c>
      <c r="G322" s="2" t="s">
        <v>327</v>
      </c>
      <c r="H322" s="2" t="s">
        <v>64</v>
      </c>
      <c r="I322" s="2">
        <f>ROUND((62+64+2+31+31+33+126)/100,9)</f>
        <v>3.49</v>
      </c>
      <c r="J322" s="2">
        <v>0</v>
      </c>
      <c r="K322" s="2">
        <f>ROUND((62+64+2+31+31+33+126)/100,9)</f>
        <v>3.49</v>
      </c>
      <c r="L322" s="2"/>
      <c r="M322" s="2"/>
      <c r="N322" s="2"/>
      <c r="O322" s="2">
        <f t="shared" si="346"/>
        <v>319.2</v>
      </c>
      <c r="P322" s="2">
        <f t="shared" si="347"/>
        <v>6.39</v>
      </c>
      <c r="Q322" s="2">
        <f>(ROUND((ROUND((((ET322*1.2))*AV322*I322),2)*BB322),2)+ROUND((ROUND(((AE322-((EU322*1.2)))*AV322*I322),2)*BS322),2))</f>
        <v>0</v>
      </c>
      <c r="R322" s="2">
        <f>(ROUND((ROUND((((EU322*1.2))*AV322*I322),2)*BS322),2)+ROUND((ROUND(((AE322-((EU322*1.2)))*AV322*I322),2)*BS322),2))</f>
        <v>0</v>
      </c>
      <c r="S322" s="2">
        <f t="shared" si="348"/>
        <v>312.81</v>
      </c>
      <c r="T322" s="2">
        <f t="shared" si="349"/>
        <v>0</v>
      </c>
      <c r="U322" s="2">
        <f t="shared" si="350"/>
        <v>26.309015999999996</v>
      </c>
      <c r="V322" s="2">
        <f t="shared" si="351"/>
        <v>0</v>
      </c>
      <c r="W322" s="2">
        <f t="shared" si="352"/>
        <v>0</v>
      </c>
      <c r="X322" s="2">
        <f>(ROUND((((S322+ROUND((ROUND((((EU322*1.2))*AV322*I322),2)*BS322),2))*AT322)/100),2)+ROUND(((ROUND((ROUND(((AE322-((EU322*1.2)))*AV322*I322),2)*BS322),2)*AT322)/100),2))</f>
        <v>281.52999999999997</v>
      </c>
      <c r="Y322" s="2">
        <f>(ROUND((((S322+ROUND((ROUND((((EU322*1.2))*AV322*I322),2)*BS322),2))*AU322)/100),2)+ROUND(((ROUND((ROUND(((AE322-((EU322*1.2)))*AV322*I322),2)*BS322),2)*AU322)/100),2))</f>
        <v>143.88999999999999</v>
      </c>
      <c r="Z322" s="2"/>
      <c r="AA322" s="2">
        <v>-1</v>
      </c>
      <c r="AB322" s="2">
        <f t="shared" si="353"/>
        <v>87.438000000000002</v>
      </c>
      <c r="AC322" s="2">
        <f>ROUND(((ES322*1)),6)</f>
        <v>1.83</v>
      </c>
      <c r="AD322" s="2">
        <f>ROUND(((((ET322*1.2))-((EU322*1.2)))+AE322),6)</f>
        <v>0</v>
      </c>
      <c r="AE322" s="2">
        <f t="shared" si="373"/>
        <v>0</v>
      </c>
      <c r="AF322" s="2">
        <f t="shared" si="373"/>
        <v>85.608000000000004</v>
      </c>
      <c r="AG322" s="2">
        <f t="shared" si="355"/>
        <v>0</v>
      </c>
      <c r="AH322" s="2">
        <f t="shared" si="374"/>
        <v>7.1999999999999993</v>
      </c>
      <c r="AI322" s="2">
        <f t="shared" si="374"/>
        <v>0</v>
      </c>
      <c r="AJ322" s="2">
        <f t="shared" si="357"/>
        <v>0</v>
      </c>
      <c r="AK322" s="2">
        <v>73.17</v>
      </c>
      <c r="AL322" s="2">
        <v>1.83</v>
      </c>
      <c r="AM322" s="2">
        <v>0</v>
      </c>
      <c r="AN322" s="2">
        <v>0</v>
      </c>
      <c r="AO322" s="2">
        <v>71.34</v>
      </c>
      <c r="AP322" s="2">
        <v>0</v>
      </c>
      <c r="AQ322" s="2">
        <v>6</v>
      </c>
      <c r="AR322" s="2">
        <v>0</v>
      </c>
      <c r="AS322" s="2">
        <v>0</v>
      </c>
      <c r="AT322" s="2">
        <v>90</v>
      </c>
      <c r="AU322" s="2">
        <v>46</v>
      </c>
      <c r="AV322" s="2">
        <v>1.0469999999999999</v>
      </c>
      <c r="AW322" s="2">
        <v>1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0</v>
      </c>
      <c r="BI322" s="2">
        <v>2</v>
      </c>
      <c r="BJ322" s="2" t="s">
        <v>328</v>
      </c>
      <c r="BK322" s="2"/>
      <c r="BL322" s="2"/>
      <c r="BM322" s="2">
        <v>68</v>
      </c>
      <c r="BN322" s="2">
        <v>0</v>
      </c>
      <c r="BO322" s="2" t="s">
        <v>326</v>
      </c>
      <c r="BP322" s="2">
        <v>1</v>
      </c>
      <c r="BQ322" s="2">
        <v>40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90</v>
      </c>
      <c r="CA322" s="2">
        <v>46</v>
      </c>
      <c r="CB322" s="2" t="s">
        <v>3</v>
      </c>
      <c r="CC322" s="2"/>
      <c r="CD322" s="2"/>
      <c r="CE322" s="2">
        <v>1566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1332</v>
      </c>
      <c r="CO322" s="2">
        <v>0</v>
      </c>
      <c r="CP322" s="2">
        <f t="shared" si="358"/>
        <v>319.2</v>
      </c>
      <c r="CQ322" s="2">
        <f t="shared" si="359"/>
        <v>1.83</v>
      </c>
      <c r="CR322" s="2">
        <f>(ROUND((ROUND((((ET322*1.2))*AV322*1),2)*BB322),2)+ROUND((ROUND(((AE322-((EU322*1.2)))*AV322*1),2)*BS322),2))</f>
        <v>0</v>
      </c>
      <c r="CS322" s="2">
        <f>(ROUND((ROUND((((EU322*1.2))*AV322*1),2)*BS322),2)+ROUND((ROUND(((AE322-((EU322*1.2)))*AV322*1),2)*BS322),2))</f>
        <v>0</v>
      </c>
      <c r="CT322" s="2">
        <f t="shared" si="360"/>
        <v>89.63</v>
      </c>
      <c r="CU322" s="2">
        <f t="shared" si="361"/>
        <v>0</v>
      </c>
      <c r="CV322" s="2">
        <f t="shared" si="362"/>
        <v>7.5383999999999984</v>
      </c>
      <c r="CW322" s="2">
        <f t="shared" si="363"/>
        <v>0</v>
      </c>
      <c r="CX322" s="2">
        <f t="shared" si="364"/>
        <v>0</v>
      </c>
      <c r="CY322" s="2">
        <f>(ROUND((((S322+ROUND((ROUND((((EU322*1.2))*AV322*1),2)*BS322),2))*AT322)/100),2)+ROUND(((ROUND((ROUND(((AE322-((EU322*1.2)))*AV322*1),2)*BS322),2)*AT322)/100),2))</f>
        <v>281.52999999999997</v>
      </c>
      <c r="CZ322" s="2">
        <f>(ROUND((((S322+ROUND((ROUND((((EU322*1.2))*AV322*1),2)*BS322),2))*AU322)/100),2)+ROUND(((ROUND((ROUND(((AE322-((EU322*1.2)))*AV322*1),2)*BS322),2)*AU322)/100),2))</f>
        <v>143.88999999999999</v>
      </c>
      <c r="DA322" s="2"/>
      <c r="DB322" s="2">
        <v>145</v>
      </c>
      <c r="DC322" s="2" t="s">
        <v>3</v>
      </c>
      <c r="DD322" s="2" t="s">
        <v>66</v>
      </c>
      <c r="DE322" s="2" t="s">
        <v>67</v>
      </c>
      <c r="DF322" s="2" t="s">
        <v>67</v>
      </c>
      <c r="DG322" s="2" t="s">
        <v>67</v>
      </c>
      <c r="DH322" s="2" t="s">
        <v>3</v>
      </c>
      <c r="DI322" s="2" t="s">
        <v>67</v>
      </c>
      <c r="DJ322" s="2" t="s">
        <v>67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1010</v>
      </c>
      <c r="DV322" s="2" t="s">
        <v>64</v>
      </c>
      <c r="DW322" s="2" t="s">
        <v>64</v>
      </c>
      <c r="DX322" s="2">
        <v>100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55393700</v>
      </c>
      <c r="EF322" s="2">
        <v>40</v>
      </c>
      <c r="EG322" s="2" t="s">
        <v>30</v>
      </c>
      <c r="EH322" s="2">
        <v>0</v>
      </c>
      <c r="EI322" s="2" t="s">
        <v>3</v>
      </c>
      <c r="EJ322" s="2">
        <v>2</v>
      </c>
      <c r="EK322" s="2">
        <v>68</v>
      </c>
      <c r="EL322" s="2" t="s">
        <v>31</v>
      </c>
      <c r="EM322" s="2" t="s">
        <v>32</v>
      </c>
      <c r="EN322" s="2"/>
      <c r="EO322" s="2" t="s">
        <v>71</v>
      </c>
      <c r="EP322" s="2"/>
      <c r="EQ322" s="2">
        <v>1024</v>
      </c>
      <c r="ER322" s="2">
        <v>73.17</v>
      </c>
      <c r="ES322" s="2">
        <v>1.83</v>
      </c>
      <c r="ET322" s="2">
        <v>0</v>
      </c>
      <c r="EU322" s="2">
        <v>0</v>
      </c>
      <c r="EV322" s="2">
        <v>71.34</v>
      </c>
      <c r="EW322" s="2">
        <v>6</v>
      </c>
      <c r="EX322" s="2">
        <v>0</v>
      </c>
      <c r="EY322" s="2">
        <v>0</v>
      </c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90</v>
      </c>
      <c r="FY322" s="2">
        <v>46</v>
      </c>
      <c r="FZ322" s="2"/>
      <c r="GA322" s="2" t="s">
        <v>3</v>
      </c>
      <c r="GB322" s="2"/>
      <c r="GC322" s="2"/>
      <c r="GD322" s="2">
        <v>1</v>
      </c>
      <c r="GE322" s="2"/>
      <c r="GF322" s="2">
        <v>-1564333983</v>
      </c>
      <c r="GG322" s="2">
        <v>2</v>
      </c>
      <c r="GH322" s="2">
        <v>1</v>
      </c>
      <c r="GI322" s="2">
        <v>2</v>
      </c>
      <c r="GJ322" s="2">
        <v>0</v>
      </c>
      <c r="GK322" s="2">
        <v>0</v>
      </c>
      <c r="GL322" s="2">
        <f t="shared" si="365"/>
        <v>0</v>
      </c>
      <c r="GM322" s="2">
        <f t="shared" si="366"/>
        <v>744.62</v>
      </c>
      <c r="GN322" s="2">
        <f t="shared" si="367"/>
        <v>0</v>
      </c>
      <c r="GO322" s="2">
        <f t="shared" si="368"/>
        <v>744.62</v>
      </c>
      <c r="GP322" s="2">
        <f t="shared" si="369"/>
        <v>0</v>
      </c>
      <c r="GQ322" s="2"/>
      <c r="GR322" s="2">
        <v>0</v>
      </c>
      <c r="GS322" s="2">
        <v>3</v>
      </c>
      <c r="GT322" s="2">
        <v>0</v>
      </c>
      <c r="GU322" s="2" t="s">
        <v>3</v>
      </c>
      <c r="GV322" s="2">
        <f t="shared" si="370"/>
        <v>0</v>
      </c>
      <c r="GW322" s="2">
        <v>1</v>
      </c>
      <c r="GX322" s="2">
        <f t="shared" si="371"/>
        <v>0</v>
      </c>
      <c r="GY322" s="2"/>
      <c r="GZ322" s="2"/>
      <c r="HA322" s="2">
        <v>0</v>
      </c>
      <c r="HB322" s="2">
        <v>0</v>
      </c>
      <c r="HC322" s="2">
        <f t="shared" si="372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3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25">
      <c r="A323" s="3">
        <v>17</v>
      </c>
      <c r="B323" s="3">
        <v>1</v>
      </c>
      <c r="C323" s="3">
        <f>ROW(SmtRes!A584)</f>
        <v>584</v>
      </c>
      <c r="D323" s="3">
        <f>ROW(EtalonRes!A694)</f>
        <v>694</v>
      </c>
      <c r="E323" s="3" t="s">
        <v>3</v>
      </c>
      <c r="F323" s="3" t="s">
        <v>326</v>
      </c>
      <c r="G323" s="3" t="s">
        <v>327</v>
      </c>
      <c r="H323" s="3" t="s">
        <v>64</v>
      </c>
      <c r="I323" s="3">
        <f>ROUND((62+64+2+31+31+33+126)/100,9)</f>
        <v>3.49</v>
      </c>
      <c r="J323" s="3">
        <v>0</v>
      </c>
      <c r="K323" s="3">
        <f>ROUND((62+64+2+31+31+33+126)/100,9)</f>
        <v>3.49</v>
      </c>
      <c r="O323" s="3">
        <f t="shared" si="346"/>
        <v>17669.650000000001</v>
      </c>
      <c r="P323" s="3">
        <f t="shared" si="347"/>
        <v>42.81</v>
      </c>
      <c r="Q323" s="3">
        <f>(ROUND((ROUND((((ET323*1.2))*AV323*I323),2)*BB323),2)+ROUND((ROUND(((AE323-((EU323*1.2)))*AV323*I323),2)*BS323),2))</f>
        <v>0</v>
      </c>
      <c r="R323" s="3">
        <f>(ROUND((ROUND((((EU323*1.2))*AV323*I323),2)*BS323),2)+ROUND((ROUND(((AE323-((EU323*1.2)))*AV323*I323),2)*BS323),2))</f>
        <v>0</v>
      </c>
      <c r="S323" s="3">
        <f t="shared" si="348"/>
        <v>17626.84</v>
      </c>
      <c r="T323" s="3">
        <f t="shared" si="349"/>
        <v>0</v>
      </c>
      <c r="U323" s="3">
        <f t="shared" si="350"/>
        <v>26.309015999999996</v>
      </c>
      <c r="V323" s="3">
        <f t="shared" si="351"/>
        <v>0</v>
      </c>
      <c r="W323" s="3">
        <f t="shared" si="352"/>
        <v>0</v>
      </c>
      <c r="X323" s="3">
        <f>(ROUND((((S323+ROUND((ROUND((((EU323*1.2))*AV323*I323),2)*BS323),2))*AT323)/100),2)+ROUND(((ROUND((ROUND(((AE323-((EU323*1.2)))*AV323*I323),2)*BS323),2)*AT323)/100),2))</f>
        <v>15864.16</v>
      </c>
      <c r="Y323" s="3">
        <f>(ROUND((((S323+ROUND((ROUND((((EU323*1.2))*AV323*I323),2)*BS323),2))*AU323)/100),2)+ROUND(((ROUND((ROUND(((AE323-((EU323*1.2)))*AV323*I323),2)*BS323),2)*AU323)/100),2))</f>
        <v>8108.35</v>
      </c>
      <c r="AA323" s="3">
        <v>-1</v>
      </c>
      <c r="AB323" s="3">
        <f t="shared" si="353"/>
        <v>87.438000000000002</v>
      </c>
      <c r="AC323" s="3">
        <f>ROUND(((ES323*1)),6)</f>
        <v>1.83</v>
      </c>
      <c r="AD323" s="3">
        <f>ROUND(((((ET323*1.2))-((EU323*1.2)))+AE323),6)</f>
        <v>0</v>
      </c>
      <c r="AE323" s="3">
        <f t="shared" si="373"/>
        <v>0</v>
      </c>
      <c r="AF323" s="3">
        <f t="shared" si="373"/>
        <v>85.608000000000004</v>
      </c>
      <c r="AG323" s="3">
        <f t="shared" si="355"/>
        <v>0</v>
      </c>
      <c r="AH323" s="3">
        <f t="shared" si="374"/>
        <v>7.1999999999999993</v>
      </c>
      <c r="AI323" s="3">
        <f t="shared" si="374"/>
        <v>0</v>
      </c>
      <c r="AJ323" s="3">
        <f t="shared" si="357"/>
        <v>0</v>
      </c>
      <c r="AK323" s="3">
        <v>73.17</v>
      </c>
      <c r="AL323" s="3">
        <v>1.83</v>
      </c>
      <c r="AM323" s="3">
        <v>0</v>
      </c>
      <c r="AN323" s="3">
        <v>0</v>
      </c>
      <c r="AO323" s="3">
        <v>71.34</v>
      </c>
      <c r="AP323" s="3">
        <v>0</v>
      </c>
      <c r="AQ323" s="3">
        <v>6</v>
      </c>
      <c r="AR323" s="3">
        <v>0</v>
      </c>
      <c r="AS323" s="3">
        <v>0</v>
      </c>
      <c r="AT323" s="3">
        <v>90</v>
      </c>
      <c r="AU323" s="3">
        <v>46</v>
      </c>
      <c r="AV323" s="3">
        <v>1.0469999999999999</v>
      </c>
      <c r="AW323" s="3">
        <v>1</v>
      </c>
      <c r="AZ323" s="3">
        <v>1</v>
      </c>
      <c r="BA323" s="3">
        <v>56.35</v>
      </c>
      <c r="BB323" s="3">
        <v>1</v>
      </c>
      <c r="BC323" s="3">
        <v>6.7</v>
      </c>
      <c r="BD323" s="3" t="s">
        <v>3</v>
      </c>
      <c r="BE323" s="3" t="s">
        <v>3</v>
      </c>
      <c r="BF323" s="3" t="s">
        <v>3</v>
      </c>
      <c r="BG323" s="3" t="s">
        <v>3</v>
      </c>
      <c r="BH323" s="3">
        <v>0</v>
      </c>
      <c r="BI323" s="3">
        <v>2</v>
      </c>
      <c r="BJ323" s="3" t="s">
        <v>328</v>
      </c>
      <c r="BM323" s="3">
        <v>68</v>
      </c>
      <c r="BN323" s="3">
        <v>0</v>
      </c>
      <c r="BO323" s="3" t="s">
        <v>326</v>
      </c>
      <c r="BP323" s="3">
        <v>1</v>
      </c>
      <c r="BQ323" s="3">
        <v>40</v>
      </c>
      <c r="BR323" s="3">
        <v>0</v>
      </c>
      <c r="BS323" s="3">
        <v>56.35</v>
      </c>
      <c r="BT323" s="3">
        <v>1</v>
      </c>
      <c r="BU323" s="3">
        <v>1</v>
      </c>
      <c r="BV323" s="3">
        <v>1</v>
      </c>
      <c r="BW323" s="3">
        <v>1</v>
      </c>
      <c r="BX323" s="3">
        <v>1</v>
      </c>
      <c r="BY323" s="3" t="s">
        <v>3</v>
      </c>
      <c r="BZ323" s="3">
        <v>90</v>
      </c>
      <c r="CA323" s="3">
        <v>46</v>
      </c>
      <c r="CB323" s="3" t="s">
        <v>3</v>
      </c>
      <c r="CE323" s="3">
        <v>1566</v>
      </c>
      <c r="CF323" s="3">
        <v>0</v>
      </c>
      <c r="CG323" s="3">
        <v>0</v>
      </c>
      <c r="CM323" s="3">
        <v>0</v>
      </c>
      <c r="CN323" s="3" t="s">
        <v>1332</v>
      </c>
      <c r="CO323" s="3">
        <v>0</v>
      </c>
      <c r="CP323" s="3">
        <f t="shared" si="358"/>
        <v>17669.650000000001</v>
      </c>
      <c r="CQ323" s="3">
        <f t="shared" si="359"/>
        <v>12.26</v>
      </c>
      <c r="CR323" s="3">
        <f>(ROUND((ROUND((((ET323*1.2))*AV323*1),2)*BB323),2)+ROUND((ROUND(((AE323-((EU323*1.2)))*AV323*1),2)*BS323),2))</f>
        <v>0</v>
      </c>
      <c r="CS323" s="3">
        <f>(ROUND((ROUND((((EU323*1.2))*AV323*1),2)*BS323),2)+ROUND((ROUND(((AE323-((EU323*1.2)))*AV323*1),2)*BS323),2))</f>
        <v>0</v>
      </c>
      <c r="CT323" s="3">
        <f t="shared" si="360"/>
        <v>5050.6499999999996</v>
      </c>
      <c r="CU323" s="3">
        <f t="shared" si="361"/>
        <v>0</v>
      </c>
      <c r="CV323" s="3">
        <f t="shared" si="362"/>
        <v>7.5383999999999984</v>
      </c>
      <c r="CW323" s="3">
        <f t="shared" si="363"/>
        <v>0</v>
      </c>
      <c r="CX323" s="3">
        <f t="shared" si="364"/>
        <v>0</v>
      </c>
      <c r="CY323" s="3">
        <f>(ROUND((((S323+ROUND((ROUND((((EU323*1.2))*AV323*1),2)*BS323),2))*AT323)/100),2)+ROUND(((ROUND((ROUND(((AE323-((EU323*1.2)))*AV323*1),2)*BS323),2)*AT323)/100),2))</f>
        <v>15864.16</v>
      </c>
      <c r="CZ323" s="3">
        <f>(ROUND((((S323+ROUND((ROUND((((EU323*1.2))*AV323*1),2)*BS323),2))*AU323)/100),2)+ROUND(((ROUND((ROUND(((AE323-((EU323*1.2)))*AV323*1),2)*BS323),2)*AU323)/100),2))</f>
        <v>8108.35</v>
      </c>
      <c r="DB323" s="3">
        <v>146</v>
      </c>
      <c r="DC323" s="3" t="s">
        <v>3</v>
      </c>
      <c r="DD323" s="3" t="s">
        <v>66</v>
      </c>
      <c r="DE323" s="3" t="s">
        <v>67</v>
      </c>
      <c r="DF323" s="3" t="s">
        <v>67</v>
      </c>
      <c r="DG323" s="3" t="s">
        <v>67</v>
      </c>
      <c r="DH323" s="3" t="s">
        <v>3</v>
      </c>
      <c r="DI323" s="3" t="s">
        <v>67</v>
      </c>
      <c r="DJ323" s="3" t="s">
        <v>67</v>
      </c>
      <c r="DK323" s="3" t="s">
        <v>3</v>
      </c>
      <c r="DL323" s="3" t="s">
        <v>3</v>
      </c>
      <c r="DM323" s="3" t="s">
        <v>3</v>
      </c>
      <c r="DN323" s="3">
        <v>0</v>
      </c>
      <c r="DO323" s="3">
        <v>0</v>
      </c>
      <c r="DP323" s="3">
        <v>1</v>
      </c>
      <c r="DQ323" s="3">
        <v>1</v>
      </c>
      <c r="DU323" s="3">
        <v>1010</v>
      </c>
      <c r="DV323" s="3" t="s">
        <v>64</v>
      </c>
      <c r="DW323" s="3" t="s">
        <v>64</v>
      </c>
      <c r="DX323" s="3">
        <v>100</v>
      </c>
      <c r="DZ323" s="3" t="s">
        <v>3</v>
      </c>
      <c r="EA323" s="3" t="s">
        <v>3</v>
      </c>
      <c r="EB323" s="3" t="s">
        <v>3</v>
      </c>
      <c r="EC323" s="3" t="s">
        <v>3</v>
      </c>
      <c r="EE323" s="3">
        <v>55393700</v>
      </c>
      <c r="EF323" s="3">
        <v>40</v>
      </c>
      <c r="EG323" s="3" t="s">
        <v>30</v>
      </c>
      <c r="EH323" s="3">
        <v>0</v>
      </c>
      <c r="EI323" s="3" t="s">
        <v>3</v>
      </c>
      <c r="EJ323" s="3">
        <v>2</v>
      </c>
      <c r="EK323" s="3">
        <v>68</v>
      </c>
      <c r="EL323" s="3" t="s">
        <v>31</v>
      </c>
      <c r="EM323" s="3" t="s">
        <v>32</v>
      </c>
      <c r="EO323" s="3" t="s">
        <v>71</v>
      </c>
      <c r="EQ323" s="3">
        <v>1024</v>
      </c>
      <c r="ER323" s="3">
        <v>73.17</v>
      </c>
      <c r="ES323" s="3">
        <v>1.83</v>
      </c>
      <c r="ET323" s="3">
        <v>0</v>
      </c>
      <c r="EU323" s="3">
        <v>0</v>
      </c>
      <c r="EV323" s="3">
        <v>71.34</v>
      </c>
      <c r="EW323" s="3">
        <v>6</v>
      </c>
      <c r="EX323" s="3">
        <v>0</v>
      </c>
      <c r="EY323" s="3">
        <v>0</v>
      </c>
      <c r="FQ323" s="3">
        <v>0</v>
      </c>
      <c r="FR323" s="3">
        <v>0</v>
      </c>
      <c r="FS323" s="3">
        <v>0</v>
      </c>
      <c r="FX323" s="3">
        <v>90</v>
      </c>
      <c r="FY323" s="3">
        <v>46</v>
      </c>
      <c r="GA323" s="3" t="s">
        <v>3</v>
      </c>
      <c r="GD323" s="3">
        <v>1</v>
      </c>
      <c r="GF323" s="3">
        <v>-1564333983</v>
      </c>
      <c r="GG323" s="3">
        <v>2</v>
      </c>
      <c r="GH323" s="3">
        <v>1</v>
      </c>
      <c r="GI323" s="3">
        <v>2</v>
      </c>
      <c r="GJ323" s="3">
        <v>0</v>
      </c>
      <c r="GK323" s="3">
        <v>0</v>
      </c>
      <c r="GL323" s="3">
        <f t="shared" si="365"/>
        <v>0</v>
      </c>
      <c r="GM323" s="3">
        <f t="shared" si="366"/>
        <v>41642.160000000003</v>
      </c>
      <c r="GN323" s="3">
        <f t="shared" si="367"/>
        <v>0</v>
      </c>
      <c r="GO323" s="3">
        <f t="shared" si="368"/>
        <v>41642.160000000003</v>
      </c>
      <c r="GP323" s="3">
        <f t="shared" si="369"/>
        <v>0</v>
      </c>
      <c r="GR323" s="3">
        <v>0</v>
      </c>
      <c r="GS323" s="3">
        <v>3</v>
      </c>
      <c r="GT323" s="3">
        <v>0</v>
      </c>
      <c r="GU323" s="3" t="s">
        <v>3</v>
      </c>
      <c r="GV323" s="3">
        <f t="shared" si="370"/>
        <v>0</v>
      </c>
      <c r="GW323" s="3">
        <v>1</v>
      </c>
      <c r="GX323" s="3">
        <f t="shared" si="371"/>
        <v>0</v>
      </c>
      <c r="HA323" s="3">
        <v>0</v>
      </c>
      <c r="HB323" s="3">
        <v>0</v>
      </c>
      <c r="HC323" s="3">
        <f t="shared" si="372"/>
        <v>0</v>
      </c>
      <c r="HE323" s="3" t="s">
        <v>3</v>
      </c>
      <c r="HF323" s="3" t="s">
        <v>3</v>
      </c>
      <c r="HM323" s="3" t="s">
        <v>3</v>
      </c>
      <c r="HN323" s="3" t="s">
        <v>3</v>
      </c>
      <c r="HO323" s="3" t="s">
        <v>3</v>
      </c>
      <c r="HP323" s="3" t="s">
        <v>3</v>
      </c>
      <c r="HQ323" s="3" t="s">
        <v>3</v>
      </c>
      <c r="HS323" s="3">
        <v>0</v>
      </c>
      <c r="IK323" s="3">
        <v>0</v>
      </c>
    </row>
    <row r="324" spans="1:255" x14ac:dyDescent="0.25">
      <c r="A324" s="2">
        <v>17</v>
      </c>
      <c r="B324" s="2">
        <v>1</v>
      </c>
      <c r="C324" s="2"/>
      <c r="D324" s="2"/>
      <c r="E324" s="2" t="s">
        <v>449</v>
      </c>
      <c r="F324" s="2" t="s">
        <v>450</v>
      </c>
      <c r="G324" s="2" t="s">
        <v>451</v>
      </c>
      <c r="H324" s="2" t="s">
        <v>171</v>
      </c>
      <c r="I324" s="2">
        <v>62</v>
      </c>
      <c r="J324" s="2">
        <v>0</v>
      </c>
      <c r="K324" s="2">
        <v>62</v>
      </c>
      <c r="L324" s="2"/>
      <c r="M324" s="2"/>
      <c r="N324" s="2"/>
      <c r="O324" s="2">
        <f t="shared" si="346"/>
        <v>1344.78</v>
      </c>
      <c r="P324" s="2">
        <f t="shared" si="347"/>
        <v>1344.78</v>
      </c>
      <c r="Q324" s="2">
        <f t="shared" ref="Q324:Q329" si="375">(ROUND((ROUND(((ET324)*AV324*I324),2)*BB324),2)+ROUND((ROUND(((AE324-(EU324))*AV324*I324),2)*BS324),2))</f>
        <v>0</v>
      </c>
      <c r="R324" s="2">
        <f t="shared" ref="R324:R329" si="376">(ROUND((ROUND(((EU324)*AV324*I324),2)*BS324),2)+ROUND((ROUND(((AE324-(EU324))*AV324*I324),2)*BS324),2))</f>
        <v>0</v>
      </c>
      <c r="S324" s="2">
        <f t="shared" si="348"/>
        <v>0</v>
      </c>
      <c r="T324" s="2">
        <f t="shared" si="349"/>
        <v>0</v>
      </c>
      <c r="U324" s="2">
        <f t="shared" si="350"/>
        <v>0</v>
      </c>
      <c r="V324" s="2">
        <f t="shared" si="351"/>
        <v>0</v>
      </c>
      <c r="W324" s="2">
        <f t="shared" si="352"/>
        <v>0</v>
      </c>
      <c r="X324" s="2">
        <f t="shared" ref="X324:X329" si="377">(ROUND((((S324+ROUND((ROUND(((EU324)*AV324*I324),2)*BS324),2))*AT324)/100),2)+ROUND(((ROUND((ROUND(((AE324-(EU324))*AV324*I324),2)*BS324),2)*AT324)/100),2))</f>
        <v>0</v>
      </c>
      <c r="Y324" s="2">
        <f t="shared" ref="Y324:Y329" si="378">(ROUND((((S324+ROUND((ROUND(((EU324)*AV324*I324),2)*BS324),2))*AU324)/100),2)+ROUND(((ROUND((ROUND(((AE324-(EU324))*AV324*I324),2)*BS324),2)*AU324)/100),2))</f>
        <v>0</v>
      </c>
      <c r="Z324" s="2"/>
      <c r="AA324" s="2">
        <v>55929113</v>
      </c>
      <c r="AB324" s="2">
        <f t="shared" si="353"/>
        <v>21.69</v>
      </c>
      <c r="AC324" s="2">
        <f t="shared" ref="AC324:AC329" si="379">ROUND((ES324),6)</f>
        <v>21.69</v>
      </c>
      <c r="AD324" s="2">
        <f t="shared" ref="AD324:AD329" si="380">ROUND((((ET324)-(EU324))+AE324),6)</f>
        <v>0</v>
      </c>
      <c r="AE324" s="2">
        <f t="shared" ref="AE324:AF329" si="381">ROUND((EU324),6)</f>
        <v>0</v>
      </c>
      <c r="AF324" s="2">
        <f t="shared" si="381"/>
        <v>0</v>
      </c>
      <c r="AG324" s="2">
        <f t="shared" si="355"/>
        <v>0</v>
      </c>
      <c r="AH324" s="2">
        <f t="shared" ref="AH324:AI329" si="382">(EW324)</f>
        <v>0</v>
      </c>
      <c r="AI324" s="2">
        <f t="shared" si="382"/>
        <v>0</v>
      </c>
      <c r="AJ324" s="2">
        <f t="shared" si="357"/>
        <v>0</v>
      </c>
      <c r="AK324" s="2">
        <v>21.69</v>
      </c>
      <c r="AL324" s="2">
        <v>21.69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1</v>
      </c>
      <c r="AW324" s="2">
        <v>1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3</v>
      </c>
      <c r="BI324" s="2">
        <v>2</v>
      </c>
      <c r="BJ324" s="2" t="s">
        <v>450</v>
      </c>
      <c r="BK324" s="2"/>
      <c r="BL324" s="2"/>
      <c r="BM324" s="2">
        <v>400005</v>
      </c>
      <c r="BN324" s="2">
        <v>0</v>
      </c>
      <c r="BO324" s="2" t="s">
        <v>3</v>
      </c>
      <c r="BP324" s="2">
        <v>0</v>
      </c>
      <c r="BQ324" s="2">
        <v>213</v>
      </c>
      <c r="BR324" s="2">
        <v>0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0</v>
      </c>
      <c r="CA324" s="2">
        <v>0</v>
      </c>
      <c r="CB324" s="2" t="s">
        <v>3</v>
      </c>
      <c r="CC324" s="2"/>
      <c r="CD324" s="2"/>
      <c r="CE324" s="2">
        <v>1566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3</v>
      </c>
      <c r="CO324" s="2">
        <v>0</v>
      </c>
      <c r="CP324" s="2">
        <f t="shared" si="358"/>
        <v>1344.78</v>
      </c>
      <c r="CQ324" s="2">
        <f t="shared" si="359"/>
        <v>21.69</v>
      </c>
      <c r="CR324" s="2">
        <f t="shared" ref="CR324:CR329" si="383">(ROUND((ROUND(((ET324)*AV324*1),2)*BB324),2)+ROUND((ROUND(((AE324-(EU324))*AV324*1),2)*BS324),2))</f>
        <v>0</v>
      </c>
      <c r="CS324" s="2">
        <f t="shared" ref="CS324:CS329" si="384">(ROUND((ROUND(((EU324)*AV324*1),2)*BS324),2)+ROUND((ROUND(((AE324-(EU324))*AV324*1),2)*BS324),2))</f>
        <v>0</v>
      </c>
      <c r="CT324" s="2">
        <f t="shared" si="360"/>
        <v>0</v>
      </c>
      <c r="CU324" s="2">
        <f t="shared" si="361"/>
        <v>0</v>
      </c>
      <c r="CV324" s="2">
        <f t="shared" si="362"/>
        <v>0</v>
      </c>
      <c r="CW324" s="2">
        <f t="shared" si="363"/>
        <v>0</v>
      </c>
      <c r="CX324" s="2">
        <f t="shared" si="364"/>
        <v>0</v>
      </c>
      <c r="CY324" s="2">
        <f t="shared" ref="CY324:CY329" si="385">(ROUND((((S324+ROUND((ROUND(((EU324)*AV324*1),2)*BS324),2))*AT324)/100),2)+ROUND(((ROUND((ROUND(((AE324-(EU324))*AV324*1),2)*BS324),2)*AT324)/100),2))</f>
        <v>0</v>
      </c>
      <c r="CZ324" s="2">
        <f t="shared" ref="CZ324:CZ329" si="386">(ROUND((((S324+ROUND((ROUND(((EU324)*AV324*1),2)*BS324),2))*AU324)/100),2)+ROUND(((ROUND((ROUND(((AE324-(EU324))*AV324*1),2)*BS324),2)*AU324)/100),2))</f>
        <v>0</v>
      </c>
      <c r="DA324" s="2"/>
      <c r="DB324" s="2"/>
      <c r="DC324" s="2" t="s">
        <v>3</v>
      </c>
      <c r="DD324" s="2" t="s">
        <v>3</v>
      </c>
      <c r="DE324" s="2" t="s">
        <v>3</v>
      </c>
      <c r="DF324" s="2" t="s">
        <v>3</v>
      </c>
      <c r="DG324" s="2" t="s">
        <v>3</v>
      </c>
      <c r="DH324" s="2" t="s">
        <v>3</v>
      </c>
      <c r="DI324" s="2" t="s">
        <v>3</v>
      </c>
      <c r="DJ324" s="2" t="s">
        <v>3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1013</v>
      </c>
      <c r="DV324" s="2" t="s">
        <v>171</v>
      </c>
      <c r="DW324" s="2" t="s">
        <v>171</v>
      </c>
      <c r="DX324" s="2">
        <v>1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55393628</v>
      </c>
      <c r="EF324" s="2">
        <v>213</v>
      </c>
      <c r="EG324" s="2" t="s">
        <v>217</v>
      </c>
      <c r="EH324" s="2">
        <v>0</v>
      </c>
      <c r="EI324" s="2" t="s">
        <v>3</v>
      </c>
      <c r="EJ324" s="2">
        <v>1</v>
      </c>
      <c r="EK324" s="2">
        <v>400005</v>
      </c>
      <c r="EL324" s="2" t="s">
        <v>217</v>
      </c>
      <c r="EM324" s="2" t="s">
        <v>218</v>
      </c>
      <c r="EN324" s="2"/>
      <c r="EO324" s="2" t="s">
        <v>3</v>
      </c>
      <c r="EP324" s="2"/>
      <c r="EQ324" s="2">
        <v>16</v>
      </c>
      <c r="ER324" s="2">
        <v>0</v>
      </c>
      <c r="ES324" s="2">
        <v>21.69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0</v>
      </c>
      <c r="FY324" s="2">
        <v>0</v>
      </c>
      <c r="FZ324" s="2"/>
      <c r="GA324" s="2" t="s">
        <v>452</v>
      </c>
      <c r="GB324" s="2"/>
      <c r="GC324" s="2"/>
      <c r="GD324" s="2">
        <v>1</v>
      </c>
      <c r="GE324" s="2"/>
      <c r="GF324" s="2">
        <v>67579822</v>
      </c>
      <c r="GG324" s="2">
        <v>2</v>
      </c>
      <c r="GH324" s="2">
        <v>4</v>
      </c>
      <c r="GI324" s="2">
        <v>-2</v>
      </c>
      <c r="GJ324" s="2">
        <v>0</v>
      </c>
      <c r="GK324" s="2">
        <v>0</v>
      </c>
      <c r="GL324" s="2">
        <f t="shared" si="365"/>
        <v>0</v>
      </c>
      <c r="GM324" s="2">
        <f t="shared" si="366"/>
        <v>1344.78</v>
      </c>
      <c r="GN324" s="2">
        <f t="shared" si="367"/>
        <v>0</v>
      </c>
      <c r="GO324" s="2">
        <f t="shared" si="368"/>
        <v>1344.78</v>
      </c>
      <c r="GP324" s="2">
        <f t="shared" si="369"/>
        <v>0</v>
      </c>
      <c r="GQ324" s="2"/>
      <c r="GR324" s="2">
        <v>1</v>
      </c>
      <c r="GS324" s="2">
        <v>2</v>
      </c>
      <c r="GT324" s="2">
        <v>0</v>
      </c>
      <c r="GU324" s="2" t="s">
        <v>3</v>
      </c>
      <c r="GV324" s="2">
        <f t="shared" si="370"/>
        <v>0</v>
      </c>
      <c r="GW324" s="2">
        <v>1</v>
      </c>
      <c r="GX324" s="2">
        <f t="shared" si="371"/>
        <v>0</v>
      </c>
      <c r="GY324" s="2"/>
      <c r="GZ324" s="2"/>
      <c r="HA324" s="2">
        <v>0</v>
      </c>
      <c r="HB324" s="2">
        <v>0</v>
      </c>
      <c r="HC324" s="2">
        <f t="shared" si="372"/>
        <v>0</v>
      </c>
      <c r="HD324" s="2"/>
      <c r="HE324" s="2" t="s">
        <v>220</v>
      </c>
      <c r="HF324" s="2" t="s">
        <v>34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25">
      <c r="A325" s="3">
        <v>17</v>
      </c>
      <c r="B325" s="3">
        <v>1</v>
      </c>
      <c r="E325" s="3" t="s">
        <v>449</v>
      </c>
      <c r="F325" s="3" t="s">
        <v>450</v>
      </c>
      <c r="G325" s="3" t="s">
        <v>451</v>
      </c>
      <c r="H325" s="3" t="s">
        <v>171</v>
      </c>
      <c r="I325" s="3">
        <v>62</v>
      </c>
      <c r="J325" s="3">
        <v>0</v>
      </c>
      <c r="K325" s="3">
        <v>62</v>
      </c>
      <c r="O325" s="3">
        <f t="shared" si="346"/>
        <v>13232.64</v>
      </c>
      <c r="P325" s="3">
        <f t="shared" si="347"/>
        <v>13232.64</v>
      </c>
      <c r="Q325" s="3">
        <f t="shared" si="375"/>
        <v>0</v>
      </c>
      <c r="R325" s="3">
        <f t="shared" si="376"/>
        <v>0</v>
      </c>
      <c r="S325" s="3">
        <f t="shared" si="348"/>
        <v>0</v>
      </c>
      <c r="T325" s="3">
        <f t="shared" si="349"/>
        <v>0</v>
      </c>
      <c r="U325" s="3">
        <f t="shared" si="350"/>
        <v>0</v>
      </c>
      <c r="V325" s="3">
        <f t="shared" si="351"/>
        <v>0</v>
      </c>
      <c r="W325" s="3">
        <f t="shared" si="352"/>
        <v>0</v>
      </c>
      <c r="X325" s="3">
        <f t="shared" si="377"/>
        <v>0</v>
      </c>
      <c r="Y325" s="3">
        <f t="shared" si="378"/>
        <v>0</v>
      </c>
      <c r="AA325" s="3">
        <v>55929115</v>
      </c>
      <c r="AB325" s="3">
        <f t="shared" si="353"/>
        <v>21.69</v>
      </c>
      <c r="AC325" s="3">
        <f t="shared" si="379"/>
        <v>21.69</v>
      </c>
      <c r="AD325" s="3">
        <f t="shared" si="380"/>
        <v>0</v>
      </c>
      <c r="AE325" s="3">
        <f t="shared" si="381"/>
        <v>0</v>
      </c>
      <c r="AF325" s="3">
        <f t="shared" si="381"/>
        <v>0</v>
      </c>
      <c r="AG325" s="3">
        <f t="shared" si="355"/>
        <v>0</v>
      </c>
      <c r="AH325" s="3">
        <f t="shared" si="382"/>
        <v>0</v>
      </c>
      <c r="AI325" s="3">
        <f t="shared" si="382"/>
        <v>0</v>
      </c>
      <c r="AJ325" s="3">
        <f t="shared" si="357"/>
        <v>0</v>
      </c>
      <c r="AK325" s="3">
        <v>21.69</v>
      </c>
      <c r="AL325" s="3">
        <v>21.69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1</v>
      </c>
      <c r="AW325" s="3">
        <v>1</v>
      </c>
      <c r="AZ325" s="3">
        <v>1</v>
      </c>
      <c r="BA325" s="3">
        <v>1</v>
      </c>
      <c r="BB325" s="3">
        <v>1</v>
      </c>
      <c r="BC325" s="3">
        <v>9.84</v>
      </c>
      <c r="BD325" s="3" t="s">
        <v>3</v>
      </c>
      <c r="BE325" s="3" t="s">
        <v>3</v>
      </c>
      <c r="BF325" s="3" t="s">
        <v>3</v>
      </c>
      <c r="BG325" s="3" t="s">
        <v>3</v>
      </c>
      <c r="BH325" s="3">
        <v>3</v>
      </c>
      <c r="BI325" s="3">
        <v>2</v>
      </c>
      <c r="BJ325" s="3" t="s">
        <v>450</v>
      </c>
      <c r="BM325" s="3">
        <v>400005</v>
      </c>
      <c r="BN325" s="3">
        <v>0</v>
      </c>
      <c r="BO325" s="3" t="s">
        <v>3</v>
      </c>
      <c r="BP325" s="3">
        <v>0</v>
      </c>
      <c r="BQ325" s="3">
        <v>213</v>
      </c>
      <c r="BR325" s="3">
        <v>0</v>
      </c>
      <c r="BS325" s="3">
        <v>1</v>
      </c>
      <c r="BT325" s="3">
        <v>1</v>
      </c>
      <c r="BU325" s="3">
        <v>1</v>
      </c>
      <c r="BV325" s="3">
        <v>1</v>
      </c>
      <c r="BW325" s="3">
        <v>1</v>
      </c>
      <c r="BX325" s="3">
        <v>1</v>
      </c>
      <c r="BY325" s="3" t="s">
        <v>3</v>
      </c>
      <c r="BZ325" s="3">
        <v>0</v>
      </c>
      <c r="CA325" s="3">
        <v>0</v>
      </c>
      <c r="CB325" s="3" t="s">
        <v>3</v>
      </c>
      <c r="CE325" s="3">
        <v>1566</v>
      </c>
      <c r="CF325" s="3">
        <v>0</v>
      </c>
      <c r="CG325" s="3">
        <v>0</v>
      </c>
      <c r="CM325" s="3">
        <v>0</v>
      </c>
      <c r="CN325" s="3" t="s">
        <v>3</v>
      </c>
      <c r="CO325" s="3">
        <v>0</v>
      </c>
      <c r="CP325" s="3">
        <f t="shared" si="358"/>
        <v>13232.64</v>
      </c>
      <c r="CQ325" s="3">
        <f t="shared" si="359"/>
        <v>213.43</v>
      </c>
      <c r="CR325" s="3">
        <f t="shared" si="383"/>
        <v>0</v>
      </c>
      <c r="CS325" s="3">
        <f t="shared" si="384"/>
        <v>0</v>
      </c>
      <c r="CT325" s="3">
        <f t="shared" si="360"/>
        <v>0</v>
      </c>
      <c r="CU325" s="3">
        <f t="shared" si="361"/>
        <v>0</v>
      </c>
      <c r="CV325" s="3">
        <f t="shared" si="362"/>
        <v>0</v>
      </c>
      <c r="CW325" s="3">
        <f t="shared" si="363"/>
        <v>0</v>
      </c>
      <c r="CX325" s="3">
        <f t="shared" si="364"/>
        <v>0</v>
      </c>
      <c r="CY325" s="3">
        <f t="shared" si="385"/>
        <v>0</v>
      </c>
      <c r="CZ325" s="3">
        <f t="shared" si="386"/>
        <v>0</v>
      </c>
      <c r="DC325" s="3" t="s">
        <v>3</v>
      </c>
      <c r="DD325" s="3" t="s">
        <v>3</v>
      </c>
      <c r="DE325" s="3" t="s">
        <v>3</v>
      </c>
      <c r="DF325" s="3" t="s">
        <v>3</v>
      </c>
      <c r="DG325" s="3" t="s">
        <v>3</v>
      </c>
      <c r="DH325" s="3" t="s">
        <v>3</v>
      </c>
      <c r="DI325" s="3" t="s">
        <v>3</v>
      </c>
      <c r="DJ325" s="3" t="s">
        <v>3</v>
      </c>
      <c r="DK325" s="3" t="s">
        <v>3</v>
      </c>
      <c r="DL325" s="3" t="s">
        <v>3</v>
      </c>
      <c r="DM325" s="3" t="s">
        <v>3</v>
      </c>
      <c r="DN325" s="3">
        <v>0</v>
      </c>
      <c r="DO325" s="3">
        <v>0</v>
      </c>
      <c r="DP325" s="3">
        <v>1</v>
      </c>
      <c r="DQ325" s="3">
        <v>1</v>
      </c>
      <c r="DU325" s="3">
        <v>1013</v>
      </c>
      <c r="DV325" s="3" t="s">
        <v>171</v>
      </c>
      <c r="DW325" s="3" t="s">
        <v>171</v>
      </c>
      <c r="DX325" s="3">
        <v>1</v>
      </c>
      <c r="DZ325" s="3" t="s">
        <v>3</v>
      </c>
      <c r="EA325" s="3" t="s">
        <v>3</v>
      </c>
      <c r="EB325" s="3" t="s">
        <v>3</v>
      </c>
      <c r="EC325" s="3" t="s">
        <v>3</v>
      </c>
      <c r="EE325" s="3">
        <v>55393628</v>
      </c>
      <c r="EF325" s="3">
        <v>213</v>
      </c>
      <c r="EG325" s="3" t="s">
        <v>217</v>
      </c>
      <c r="EH325" s="3">
        <v>0</v>
      </c>
      <c r="EI325" s="3" t="s">
        <v>3</v>
      </c>
      <c r="EJ325" s="3">
        <v>1</v>
      </c>
      <c r="EK325" s="3">
        <v>400005</v>
      </c>
      <c r="EL325" s="3" t="s">
        <v>217</v>
      </c>
      <c r="EM325" s="3" t="s">
        <v>218</v>
      </c>
      <c r="EO325" s="3" t="s">
        <v>3</v>
      </c>
      <c r="EQ325" s="3">
        <v>16</v>
      </c>
      <c r="ER325" s="3">
        <v>0</v>
      </c>
      <c r="ES325" s="3">
        <v>21.69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5</v>
      </c>
      <c r="FC325" s="3">
        <v>1</v>
      </c>
      <c r="FD325" s="3">
        <v>18</v>
      </c>
      <c r="FF325" s="3">
        <v>255.24</v>
      </c>
      <c r="FQ325" s="3">
        <v>0</v>
      </c>
      <c r="FR325" s="3">
        <v>0</v>
      </c>
      <c r="FS325" s="3">
        <v>0</v>
      </c>
      <c r="FX325" s="3">
        <v>0</v>
      </c>
      <c r="FY325" s="3">
        <v>0</v>
      </c>
      <c r="GA325" s="3" t="s">
        <v>452</v>
      </c>
      <c r="GD325" s="3">
        <v>1</v>
      </c>
      <c r="GF325" s="3">
        <v>67579822</v>
      </c>
      <c r="GG325" s="3">
        <v>2</v>
      </c>
      <c r="GH325" s="3">
        <v>3</v>
      </c>
      <c r="GI325" s="3">
        <v>5</v>
      </c>
      <c r="GJ325" s="3">
        <v>0</v>
      </c>
      <c r="GK325" s="3">
        <v>0</v>
      </c>
      <c r="GL325" s="3">
        <f t="shared" si="365"/>
        <v>0</v>
      </c>
      <c r="GM325" s="3">
        <f t="shared" si="366"/>
        <v>13232.64</v>
      </c>
      <c r="GN325" s="3">
        <f t="shared" si="367"/>
        <v>0</v>
      </c>
      <c r="GO325" s="3">
        <f t="shared" si="368"/>
        <v>13232.64</v>
      </c>
      <c r="GP325" s="3">
        <f t="shared" si="369"/>
        <v>0</v>
      </c>
      <c r="GR325" s="3">
        <v>1</v>
      </c>
      <c r="GS325" s="3">
        <v>1</v>
      </c>
      <c r="GT325" s="3">
        <v>0</v>
      </c>
      <c r="GU325" s="3" t="s">
        <v>3</v>
      </c>
      <c r="GV325" s="3">
        <f t="shared" si="370"/>
        <v>0</v>
      </c>
      <c r="GW325" s="3">
        <v>1</v>
      </c>
      <c r="GX325" s="3">
        <f t="shared" si="371"/>
        <v>0</v>
      </c>
      <c r="HA325" s="3">
        <v>0</v>
      </c>
      <c r="HB325" s="3">
        <v>0</v>
      </c>
      <c r="HC325" s="3">
        <f t="shared" si="372"/>
        <v>0</v>
      </c>
      <c r="HE325" s="3" t="s">
        <v>220</v>
      </c>
      <c r="HF325" s="3" t="s">
        <v>34</v>
      </c>
      <c r="HM325" s="3" t="s">
        <v>3</v>
      </c>
      <c r="HN325" s="3" t="s">
        <v>3</v>
      </c>
      <c r="HO325" s="3" t="s">
        <v>3</v>
      </c>
      <c r="HP325" s="3" t="s">
        <v>3</v>
      </c>
      <c r="HQ325" s="3" t="s">
        <v>3</v>
      </c>
      <c r="HS325" s="3">
        <v>0</v>
      </c>
      <c r="IK325" s="3">
        <v>0</v>
      </c>
    </row>
    <row r="326" spans="1:255" x14ac:dyDescent="0.25">
      <c r="A326" s="2">
        <v>17</v>
      </c>
      <c r="B326" s="2">
        <v>1</v>
      </c>
      <c r="C326" s="2"/>
      <c r="D326" s="2"/>
      <c r="E326" s="2" t="s">
        <v>453</v>
      </c>
      <c r="F326" s="2" t="s">
        <v>454</v>
      </c>
      <c r="G326" s="2" t="s">
        <v>455</v>
      </c>
      <c r="H326" s="2" t="s">
        <v>171</v>
      </c>
      <c r="I326" s="2">
        <v>64</v>
      </c>
      <c r="J326" s="2">
        <v>0</v>
      </c>
      <c r="K326" s="2">
        <v>64</v>
      </c>
      <c r="L326" s="2"/>
      <c r="M326" s="2"/>
      <c r="N326" s="2"/>
      <c r="O326" s="2">
        <f t="shared" si="346"/>
        <v>712.32</v>
      </c>
      <c r="P326" s="2">
        <f t="shared" si="347"/>
        <v>712.32</v>
      </c>
      <c r="Q326" s="2">
        <f t="shared" si="375"/>
        <v>0</v>
      </c>
      <c r="R326" s="2">
        <f t="shared" si="376"/>
        <v>0</v>
      </c>
      <c r="S326" s="2">
        <f t="shared" si="348"/>
        <v>0</v>
      </c>
      <c r="T326" s="2">
        <f t="shared" si="349"/>
        <v>0</v>
      </c>
      <c r="U326" s="2">
        <f t="shared" si="350"/>
        <v>0</v>
      </c>
      <c r="V326" s="2">
        <f t="shared" si="351"/>
        <v>0</v>
      </c>
      <c r="W326" s="2">
        <f t="shared" si="352"/>
        <v>0</v>
      </c>
      <c r="X326" s="2">
        <f t="shared" si="377"/>
        <v>0</v>
      </c>
      <c r="Y326" s="2">
        <f t="shared" si="378"/>
        <v>0</v>
      </c>
      <c r="Z326" s="2"/>
      <c r="AA326" s="2">
        <v>55929113</v>
      </c>
      <c r="AB326" s="2">
        <f t="shared" si="353"/>
        <v>11.13</v>
      </c>
      <c r="AC326" s="2">
        <f t="shared" si="379"/>
        <v>11.13</v>
      </c>
      <c r="AD326" s="2">
        <f t="shared" si="380"/>
        <v>0</v>
      </c>
      <c r="AE326" s="2">
        <f t="shared" si="381"/>
        <v>0</v>
      </c>
      <c r="AF326" s="2">
        <f t="shared" si="381"/>
        <v>0</v>
      </c>
      <c r="AG326" s="2">
        <f t="shared" si="355"/>
        <v>0</v>
      </c>
      <c r="AH326" s="2">
        <f t="shared" si="382"/>
        <v>0</v>
      </c>
      <c r="AI326" s="2">
        <f t="shared" si="382"/>
        <v>0</v>
      </c>
      <c r="AJ326" s="2">
        <f t="shared" si="357"/>
        <v>0</v>
      </c>
      <c r="AK326" s="2">
        <v>11.13</v>
      </c>
      <c r="AL326" s="2">
        <v>11.13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1</v>
      </c>
      <c r="AW326" s="2">
        <v>1</v>
      </c>
      <c r="AX326" s="2"/>
      <c r="AY326" s="2"/>
      <c r="AZ326" s="2">
        <v>1</v>
      </c>
      <c r="BA326" s="2">
        <v>1</v>
      </c>
      <c r="BB326" s="2">
        <v>1</v>
      </c>
      <c r="BC326" s="2">
        <v>1</v>
      </c>
      <c r="BD326" s="2" t="s">
        <v>3</v>
      </c>
      <c r="BE326" s="2" t="s">
        <v>3</v>
      </c>
      <c r="BF326" s="2" t="s">
        <v>3</v>
      </c>
      <c r="BG326" s="2" t="s">
        <v>3</v>
      </c>
      <c r="BH326" s="2">
        <v>3</v>
      </c>
      <c r="BI326" s="2">
        <v>2</v>
      </c>
      <c r="BJ326" s="2" t="s">
        <v>454</v>
      </c>
      <c r="BK326" s="2"/>
      <c r="BL326" s="2"/>
      <c r="BM326" s="2">
        <v>400005</v>
      </c>
      <c r="BN326" s="2">
        <v>0</v>
      </c>
      <c r="BO326" s="2" t="s">
        <v>3</v>
      </c>
      <c r="BP326" s="2">
        <v>0</v>
      </c>
      <c r="BQ326" s="2">
        <v>213</v>
      </c>
      <c r="BR326" s="2">
        <v>0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1</v>
      </c>
      <c r="BY326" s="2" t="s">
        <v>3</v>
      </c>
      <c r="BZ326" s="2">
        <v>0</v>
      </c>
      <c r="CA326" s="2">
        <v>0</v>
      </c>
      <c r="CB326" s="2" t="s">
        <v>3</v>
      </c>
      <c r="CC326" s="2"/>
      <c r="CD326" s="2"/>
      <c r="CE326" s="2">
        <v>1566</v>
      </c>
      <c r="CF326" s="2">
        <v>0</v>
      </c>
      <c r="CG326" s="2">
        <v>0</v>
      </c>
      <c r="CH326" s="2"/>
      <c r="CI326" s="2"/>
      <c r="CJ326" s="2"/>
      <c r="CK326" s="2"/>
      <c r="CL326" s="2"/>
      <c r="CM326" s="2">
        <v>0</v>
      </c>
      <c r="CN326" s="2" t="s">
        <v>3</v>
      </c>
      <c r="CO326" s="2">
        <v>0</v>
      </c>
      <c r="CP326" s="2">
        <f t="shared" si="358"/>
        <v>712.32</v>
      </c>
      <c r="CQ326" s="2">
        <f t="shared" si="359"/>
        <v>11.13</v>
      </c>
      <c r="CR326" s="2">
        <f t="shared" si="383"/>
        <v>0</v>
      </c>
      <c r="CS326" s="2">
        <f t="shared" si="384"/>
        <v>0</v>
      </c>
      <c r="CT326" s="2">
        <f t="shared" si="360"/>
        <v>0</v>
      </c>
      <c r="CU326" s="2">
        <f t="shared" si="361"/>
        <v>0</v>
      </c>
      <c r="CV326" s="2">
        <f t="shared" si="362"/>
        <v>0</v>
      </c>
      <c r="CW326" s="2">
        <f t="shared" si="363"/>
        <v>0</v>
      </c>
      <c r="CX326" s="2">
        <f t="shared" si="364"/>
        <v>0</v>
      </c>
      <c r="CY326" s="2">
        <f t="shared" si="385"/>
        <v>0</v>
      </c>
      <c r="CZ326" s="2">
        <f t="shared" si="386"/>
        <v>0</v>
      </c>
      <c r="DA326" s="2"/>
      <c r="DB326" s="2"/>
      <c r="DC326" s="2" t="s">
        <v>3</v>
      </c>
      <c r="DD326" s="2" t="s">
        <v>3</v>
      </c>
      <c r="DE326" s="2" t="s">
        <v>3</v>
      </c>
      <c r="DF326" s="2" t="s">
        <v>3</v>
      </c>
      <c r="DG326" s="2" t="s">
        <v>3</v>
      </c>
      <c r="DH326" s="2" t="s">
        <v>3</v>
      </c>
      <c r="DI326" s="2" t="s">
        <v>3</v>
      </c>
      <c r="DJ326" s="2" t="s">
        <v>3</v>
      </c>
      <c r="DK326" s="2" t="s">
        <v>3</v>
      </c>
      <c r="DL326" s="2" t="s">
        <v>3</v>
      </c>
      <c r="DM326" s="2" t="s">
        <v>3</v>
      </c>
      <c r="DN326" s="2">
        <v>0</v>
      </c>
      <c r="DO326" s="2">
        <v>0</v>
      </c>
      <c r="DP326" s="2">
        <v>1</v>
      </c>
      <c r="DQ326" s="2">
        <v>1</v>
      </c>
      <c r="DR326" s="2"/>
      <c r="DS326" s="2"/>
      <c r="DT326" s="2"/>
      <c r="DU326" s="2">
        <v>1013</v>
      </c>
      <c r="DV326" s="2" t="s">
        <v>171</v>
      </c>
      <c r="DW326" s="2" t="s">
        <v>171</v>
      </c>
      <c r="DX326" s="2">
        <v>1</v>
      </c>
      <c r="DY326" s="2"/>
      <c r="DZ326" s="2" t="s">
        <v>3</v>
      </c>
      <c r="EA326" s="2" t="s">
        <v>3</v>
      </c>
      <c r="EB326" s="2" t="s">
        <v>3</v>
      </c>
      <c r="EC326" s="2" t="s">
        <v>3</v>
      </c>
      <c r="ED326" s="2"/>
      <c r="EE326" s="2">
        <v>55393628</v>
      </c>
      <c r="EF326" s="2">
        <v>213</v>
      </c>
      <c r="EG326" s="2" t="s">
        <v>217</v>
      </c>
      <c r="EH326" s="2">
        <v>0</v>
      </c>
      <c r="EI326" s="2" t="s">
        <v>3</v>
      </c>
      <c r="EJ326" s="2">
        <v>1</v>
      </c>
      <c r="EK326" s="2">
        <v>400005</v>
      </c>
      <c r="EL326" s="2" t="s">
        <v>217</v>
      </c>
      <c r="EM326" s="2" t="s">
        <v>218</v>
      </c>
      <c r="EN326" s="2"/>
      <c r="EO326" s="2" t="s">
        <v>3</v>
      </c>
      <c r="EP326" s="2"/>
      <c r="EQ326" s="2">
        <v>16</v>
      </c>
      <c r="ER326" s="2">
        <v>0</v>
      </c>
      <c r="ES326" s="2">
        <v>11.13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>
        <v>0</v>
      </c>
      <c r="FR326" s="2">
        <v>0</v>
      </c>
      <c r="FS326" s="2">
        <v>0</v>
      </c>
      <c r="FT326" s="2"/>
      <c r="FU326" s="2"/>
      <c r="FV326" s="2"/>
      <c r="FW326" s="2"/>
      <c r="FX326" s="2">
        <v>0</v>
      </c>
      <c r="FY326" s="2">
        <v>0</v>
      </c>
      <c r="FZ326" s="2"/>
      <c r="GA326" s="2" t="s">
        <v>456</v>
      </c>
      <c r="GB326" s="2"/>
      <c r="GC326" s="2"/>
      <c r="GD326" s="2">
        <v>1</v>
      </c>
      <c r="GE326" s="2"/>
      <c r="GF326" s="2">
        <v>1458461673</v>
      </c>
      <c r="GG326" s="2">
        <v>2</v>
      </c>
      <c r="GH326" s="2">
        <v>4</v>
      </c>
      <c r="GI326" s="2">
        <v>-2</v>
      </c>
      <c r="GJ326" s="2">
        <v>0</v>
      </c>
      <c r="GK326" s="2">
        <v>0</v>
      </c>
      <c r="GL326" s="2">
        <f t="shared" si="365"/>
        <v>0</v>
      </c>
      <c r="GM326" s="2">
        <f t="shared" si="366"/>
        <v>712.32</v>
      </c>
      <c r="GN326" s="2">
        <f t="shared" si="367"/>
        <v>0</v>
      </c>
      <c r="GO326" s="2">
        <f t="shared" si="368"/>
        <v>712.32</v>
      </c>
      <c r="GP326" s="2">
        <f t="shared" si="369"/>
        <v>0</v>
      </c>
      <c r="GQ326" s="2"/>
      <c r="GR326" s="2">
        <v>1</v>
      </c>
      <c r="GS326" s="2">
        <v>2</v>
      </c>
      <c r="GT326" s="2">
        <v>0</v>
      </c>
      <c r="GU326" s="2" t="s">
        <v>3</v>
      </c>
      <c r="GV326" s="2">
        <f t="shared" si="370"/>
        <v>0</v>
      </c>
      <c r="GW326" s="2">
        <v>1</v>
      </c>
      <c r="GX326" s="2">
        <f t="shared" si="371"/>
        <v>0</v>
      </c>
      <c r="GY326" s="2"/>
      <c r="GZ326" s="2"/>
      <c r="HA326" s="2">
        <v>0</v>
      </c>
      <c r="HB326" s="2">
        <v>0</v>
      </c>
      <c r="HC326" s="2">
        <f t="shared" si="372"/>
        <v>0</v>
      </c>
      <c r="HD326" s="2"/>
      <c r="HE326" s="2" t="s">
        <v>220</v>
      </c>
      <c r="HF326" s="2" t="s">
        <v>34</v>
      </c>
      <c r="HG326" s="2"/>
      <c r="HH326" s="2"/>
      <c r="HI326" s="2"/>
      <c r="HJ326" s="2"/>
      <c r="HK326" s="2"/>
      <c r="HL326" s="2"/>
      <c r="HM326" s="2" t="s">
        <v>3</v>
      </c>
      <c r="HN326" s="2" t="s">
        <v>3</v>
      </c>
      <c r="HO326" s="2" t="s">
        <v>3</v>
      </c>
      <c r="HP326" s="2" t="s">
        <v>3</v>
      </c>
      <c r="HQ326" s="2" t="s">
        <v>3</v>
      </c>
      <c r="HR326" s="2"/>
      <c r="HS326" s="2">
        <v>0</v>
      </c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>
        <v>0</v>
      </c>
      <c r="IL326" s="2"/>
      <c r="IM326" s="2"/>
      <c r="IN326" s="2"/>
      <c r="IO326" s="2"/>
      <c r="IP326" s="2"/>
      <c r="IQ326" s="2"/>
      <c r="IR326" s="2"/>
      <c r="IS326" s="2"/>
      <c r="IT326" s="2"/>
      <c r="IU326" s="2"/>
    </row>
    <row r="327" spans="1:255" x14ac:dyDescent="0.25">
      <c r="A327" s="3">
        <v>17</v>
      </c>
      <c r="B327" s="3">
        <v>1</v>
      </c>
      <c r="E327" s="3" t="s">
        <v>453</v>
      </c>
      <c r="F327" s="3" t="s">
        <v>454</v>
      </c>
      <c r="G327" s="3" t="s">
        <v>455</v>
      </c>
      <c r="H327" s="3" t="s">
        <v>171</v>
      </c>
      <c r="I327" s="3">
        <v>64</v>
      </c>
      <c r="J327" s="3">
        <v>0</v>
      </c>
      <c r="K327" s="3">
        <v>64</v>
      </c>
      <c r="O327" s="3">
        <f t="shared" si="346"/>
        <v>7009.23</v>
      </c>
      <c r="P327" s="3">
        <f t="shared" si="347"/>
        <v>7009.23</v>
      </c>
      <c r="Q327" s="3">
        <f t="shared" si="375"/>
        <v>0</v>
      </c>
      <c r="R327" s="3">
        <f t="shared" si="376"/>
        <v>0</v>
      </c>
      <c r="S327" s="3">
        <f t="shared" si="348"/>
        <v>0</v>
      </c>
      <c r="T327" s="3">
        <f t="shared" si="349"/>
        <v>0</v>
      </c>
      <c r="U327" s="3">
        <f t="shared" si="350"/>
        <v>0</v>
      </c>
      <c r="V327" s="3">
        <f t="shared" si="351"/>
        <v>0</v>
      </c>
      <c r="W327" s="3">
        <f t="shared" si="352"/>
        <v>0</v>
      </c>
      <c r="X327" s="3">
        <f t="shared" si="377"/>
        <v>0</v>
      </c>
      <c r="Y327" s="3">
        <f t="shared" si="378"/>
        <v>0</v>
      </c>
      <c r="AA327" s="3">
        <v>55929115</v>
      </c>
      <c r="AB327" s="3">
        <f t="shared" si="353"/>
        <v>11.13</v>
      </c>
      <c r="AC327" s="3">
        <f t="shared" si="379"/>
        <v>11.13</v>
      </c>
      <c r="AD327" s="3">
        <f t="shared" si="380"/>
        <v>0</v>
      </c>
      <c r="AE327" s="3">
        <f t="shared" si="381"/>
        <v>0</v>
      </c>
      <c r="AF327" s="3">
        <f t="shared" si="381"/>
        <v>0</v>
      </c>
      <c r="AG327" s="3">
        <f t="shared" si="355"/>
        <v>0</v>
      </c>
      <c r="AH327" s="3">
        <f t="shared" si="382"/>
        <v>0</v>
      </c>
      <c r="AI327" s="3">
        <f t="shared" si="382"/>
        <v>0</v>
      </c>
      <c r="AJ327" s="3">
        <f t="shared" si="357"/>
        <v>0</v>
      </c>
      <c r="AK327" s="3">
        <v>11.13</v>
      </c>
      <c r="AL327" s="3">
        <v>11.13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1</v>
      </c>
      <c r="AW327" s="3">
        <v>1</v>
      </c>
      <c r="AZ327" s="3">
        <v>1</v>
      </c>
      <c r="BA327" s="3">
        <v>1</v>
      </c>
      <c r="BB327" s="3">
        <v>1</v>
      </c>
      <c r="BC327" s="3">
        <v>9.84</v>
      </c>
      <c r="BD327" s="3" t="s">
        <v>3</v>
      </c>
      <c r="BE327" s="3" t="s">
        <v>3</v>
      </c>
      <c r="BF327" s="3" t="s">
        <v>3</v>
      </c>
      <c r="BG327" s="3" t="s">
        <v>3</v>
      </c>
      <c r="BH327" s="3">
        <v>3</v>
      </c>
      <c r="BI327" s="3">
        <v>2</v>
      </c>
      <c r="BJ327" s="3" t="s">
        <v>454</v>
      </c>
      <c r="BM327" s="3">
        <v>400005</v>
      </c>
      <c r="BN327" s="3">
        <v>0</v>
      </c>
      <c r="BO327" s="3" t="s">
        <v>3</v>
      </c>
      <c r="BP327" s="3">
        <v>0</v>
      </c>
      <c r="BQ327" s="3">
        <v>213</v>
      </c>
      <c r="BR327" s="3">
        <v>0</v>
      </c>
      <c r="BS327" s="3">
        <v>1</v>
      </c>
      <c r="BT327" s="3">
        <v>1</v>
      </c>
      <c r="BU327" s="3">
        <v>1</v>
      </c>
      <c r="BV327" s="3">
        <v>1</v>
      </c>
      <c r="BW327" s="3">
        <v>1</v>
      </c>
      <c r="BX327" s="3">
        <v>1</v>
      </c>
      <c r="BY327" s="3" t="s">
        <v>3</v>
      </c>
      <c r="BZ327" s="3">
        <v>0</v>
      </c>
      <c r="CA327" s="3">
        <v>0</v>
      </c>
      <c r="CB327" s="3" t="s">
        <v>3</v>
      </c>
      <c r="CE327" s="3">
        <v>1566</v>
      </c>
      <c r="CF327" s="3">
        <v>0</v>
      </c>
      <c r="CG327" s="3">
        <v>0</v>
      </c>
      <c r="CM327" s="3">
        <v>0</v>
      </c>
      <c r="CN327" s="3" t="s">
        <v>3</v>
      </c>
      <c r="CO327" s="3">
        <v>0</v>
      </c>
      <c r="CP327" s="3">
        <f t="shared" si="358"/>
        <v>7009.23</v>
      </c>
      <c r="CQ327" s="3">
        <f t="shared" si="359"/>
        <v>109.52</v>
      </c>
      <c r="CR327" s="3">
        <f t="shared" si="383"/>
        <v>0</v>
      </c>
      <c r="CS327" s="3">
        <f t="shared" si="384"/>
        <v>0</v>
      </c>
      <c r="CT327" s="3">
        <f t="shared" si="360"/>
        <v>0</v>
      </c>
      <c r="CU327" s="3">
        <f t="shared" si="361"/>
        <v>0</v>
      </c>
      <c r="CV327" s="3">
        <f t="shared" si="362"/>
        <v>0</v>
      </c>
      <c r="CW327" s="3">
        <f t="shared" si="363"/>
        <v>0</v>
      </c>
      <c r="CX327" s="3">
        <f t="shared" si="364"/>
        <v>0</v>
      </c>
      <c r="CY327" s="3">
        <f t="shared" si="385"/>
        <v>0</v>
      </c>
      <c r="CZ327" s="3">
        <f t="shared" si="386"/>
        <v>0</v>
      </c>
      <c r="DC327" s="3" t="s">
        <v>3</v>
      </c>
      <c r="DD327" s="3" t="s">
        <v>3</v>
      </c>
      <c r="DE327" s="3" t="s">
        <v>3</v>
      </c>
      <c r="DF327" s="3" t="s">
        <v>3</v>
      </c>
      <c r="DG327" s="3" t="s">
        <v>3</v>
      </c>
      <c r="DH327" s="3" t="s">
        <v>3</v>
      </c>
      <c r="DI327" s="3" t="s">
        <v>3</v>
      </c>
      <c r="DJ327" s="3" t="s">
        <v>3</v>
      </c>
      <c r="DK327" s="3" t="s">
        <v>3</v>
      </c>
      <c r="DL327" s="3" t="s">
        <v>3</v>
      </c>
      <c r="DM327" s="3" t="s">
        <v>3</v>
      </c>
      <c r="DN327" s="3">
        <v>0</v>
      </c>
      <c r="DO327" s="3">
        <v>0</v>
      </c>
      <c r="DP327" s="3">
        <v>1</v>
      </c>
      <c r="DQ327" s="3">
        <v>1</v>
      </c>
      <c r="DU327" s="3">
        <v>1013</v>
      </c>
      <c r="DV327" s="3" t="s">
        <v>171</v>
      </c>
      <c r="DW327" s="3" t="s">
        <v>171</v>
      </c>
      <c r="DX327" s="3">
        <v>1</v>
      </c>
      <c r="DZ327" s="3" t="s">
        <v>3</v>
      </c>
      <c r="EA327" s="3" t="s">
        <v>3</v>
      </c>
      <c r="EB327" s="3" t="s">
        <v>3</v>
      </c>
      <c r="EC327" s="3" t="s">
        <v>3</v>
      </c>
      <c r="EE327" s="3">
        <v>55393628</v>
      </c>
      <c r="EF327" s="3">
        <v>213</v>
      </c>
      <c r="EG327" s="3" t="s">
        <v>217</v>
      </c>
      <c r="EH327" s="3">
        <v>0</v>
      </c>
      <c r="EI327" s="3" t="s">
        <v>3</v>
      </c>
      <c r="EJ327" s="3">
        <v>1</v>
      </c>
      <c r="EK327" s="3">
        <v>400005</v>
      </c>
      <c r="EL327" s="3" t="s">
        <v>217</v>
      </c>
      <c r="EM327" s="3" t="s">
        <v>218</v>
      </c>
      <c r="EO327" s="3" t="s">
        <v>3</v>
      </c>
      <c r="EQ327" s="3">
        <v>16</v>
      </c>
      <c r="ER327" s="3">
        <v>0</v>
      </c>
      <c r="ES327" s="3">
        <v>11.13</v>
      </c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>
        <v>0</v>
      </c>
      <c r="EZ327" s="3">
        <v>5</v>
      </c>
      <c r="FC327" s="3">
        <v>1</v>
      </c>
      <c r="FD327" s="3">
        <v>18</v>
      </c>
      <c r="FF327" s="3">
        <v>131</v>
      </c>
      <c r="FQ327" s="3">
        <v>0</v>
      </c>
      <c r="FR327" s="3">
        <v>0</v>
      </c>
      <c r="FS327" s="3">
        <v>0</v>
      </c>
      <c r="FX327" s="3">
        <v>0</v>
      </c>
      <c r="FY327" s="3">
        <v>0</v>
      </c>
      <c r="GA327" s="3" t="s">
        <v>456</v>
      </c>
      <c r="GD327" s="3">
        <v>1</v>
      </c>
      <c r="GF327" s="3">
        <v>1458461673</v>
      </c>
      <c r="GG327" s="3">
        <v>2</v>
      </c>
      <c r="GH327" s="3">
        <v>3</v>
      </c>
      <c r="GI327" s="3">
        <v>5</v>
      </c>
      <c r="GJ327" s="3">
        <v>0</v>
      </c>
      <c r="GK327" s="3">
        <v>0</v>
      </c>
      <c r="GL327" s="3">
        <f t="shared" si="365"/>
        <v>0</v>
      </c>
      <c r="GM327" s="3">
        <f t="shared" si="366"/>
        <v>7009.23</v>
      </c>
      <c r="GN327" s="3">
        <f t="shared" si="367"/>
        <v>0</v>
      </c>
      <c r="GO327" s="3">
        <f t="shared" si="368"/>
        <v>7009.23</v>
      </c>
      <c r="GP327" s="3">
        <f t="shared" si="369"/>
        <v>0</v>
      </c>
      <c r="GR327" s="3">
        <v>1</v>
      </c>
      <c r="GS327" s="3">
        <v>1</v>
      </c>
      <c r="GT327" s="3">
        <v>0</v>
      </c>
      <c r="GU327" s="3" t="s">
        <v>3</v>
      </c>
      <c r="GV327" s="3">
        <f t="shared" si="370"/>
        <v>0</v>
      </c>
      <c r="GW327" s="3">
        <v>1</v>
      </c>
      <c r="GX327" s="3">
        <f t="shared" si="371"/>
        <v>0</v>
      </c>
      <c r="HA327" s="3">
        <v>0</v>
      </c>
      <c r="HB327" s="3">
        <v>0</v>
      </c>
      <c r="HC327" s="3">
        <f t="shared" si="372"/>
        <v>0</v>
      </c>
      <c r="HE327" s="3" t="s">
        <v>220</v>
      </c>
      <c r="HF327" s="3" t="s">
        <v>34</v>
      </c>
      <c r="HM327" s="3" t="s">
        <v>3</v>
      </c>
      <c r="HN327" s="3" t="s">
        <v>3</v>
      </c>
      <c r="HO327" s="3" t="s">
        <v>3</v>
      </c>
      <c r="HP327" s="3" t="s">
        <v>3</v>
      </c>
      <c r="HQ327" s="3" t="s">
        <v>3</v>
      </c>
      <c r="HS327" s="3">
        <v>0</v>
      </c>
      <c r="IK327" s="3">
        <v>0</v>
      </c>
    </row>
    <row r="328" spans="1:255" x14ac:dyDescent="0.25">
      <c r="A328" s="2">
        <v>17</v>
      </c>
      <c r="B328" s="2">
        <v>1</v>
      </c>
      <c r="C328" s="2"/>
      <c r="D328" s="2"/>
      <c r="E328" s="2" t="s">
        <v>457</v>
      </c>
      <c r="F328" s="2" t="s">
        <v>458</v>
      </c>
      <c r="G328" s="2" t="s">
        <v>459</v>
      </c>
      <c r="H328" s="2" t="s">
        <v>171</v>
      </c>
      <c r="I328" s="2">
        <v>2</v>
      </c>
      <c r="J328" s="2">
        <v>0</v>
      </c>
      <c r="K328" s="2">
        <v>2</v>
      </c>
      <c r="L328" s="2"/>
      <c r="M328" s="2"/>
      <c r="N328" s="2"/>
      <c r="O328" s="2">
        <f t="shared" si="346"/>
        <v>12.58</v>
      </c>
      <c r="P328" s="2">
        <f t="shared" si="347"/>
        <v>12.58</v>
      </c>
      <c r="Q328" s="2">
        <f t="shared" si="375"/>
        <v>0</v>
      </c>
      <c r="R328" s="2">
        <f t="shared" si="376"/>
        <v>0</v>
      </c>
      <c r="S328" s="2">
        <f t="shared" si="348"/>
        <v>0</v>
      </c>
      <c r="T328" s="2">
        <f t="shared" si="349"/>
        <v>0</v>
      </c>
      <c r="U328" s="2">
        <f t="shared" si="350"/>
        <v>0</v>
      </c>
      <c r="V328" s="2">
        <f t="shared" si="351"/>
        <v>0</v>
      </c>
      <c r="W328" s="2">
        <f t="shared" si="352"/>
        <v>0</v>
      </c>
      <c r="X328" s="2">
        <f t="shared" si="377"/>
        <v>0</v>
      </c>
      <c r="Y328" s="2">
        <f t="shared" si="378"/>
        <v>0</v>
      </c>
      <c r="Z328" s="2"/>
      <c r="AA328" s="2">
        <v>55929113</v>
      </c>
      <c r="AB328" s="2">
        <f t="shared" si="353"/>
        <v>6.29</v>
      </c>
      <c r="AC328" s="2">
        <f t="shared" si="379"/>
        <v>6.29</v>
      </c>
      <c r="AD328" s="2">
        <f t="shared" si="380"/>
        <v>0</v>
      </c>
      <c r="AE328" s="2">
        <f t="shared" si="381"/>
        <v>0</v>
      </c>
      <c r="AF328" s="2">
        <f t="shared" si="381"/>
        <v>0</v>
      </c>
      <c r="AG328" s="2">
        <f t="shared" si="355"/>
        <v>0</v>
      </c>
      <c r="AH328" s="2">
        <f t="shared" si="382"/>
        <v>0</v>
      </c>
      <c r="AI328" s="2">
        <f t="shared" si="382"/>
        <v>0</v>
      </c>
      <c r="AJ328" s="2">
        <f t="shared" si="357"/>
        <v>0</v>
      </c>
      <c r="AK328" s="2">
        <v>6.29</v>
      </c>
      <c r="AL328" s="2">
        <v>6.29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1</v>
      </c>
      <c r="AW328" s="2">
        <v>1</v>
      </c>
      <c r="AX328" s="2"/>
      <c r="AY328" s="2"/>
      <c r="AZ328" s="2">
        <v>1</v>
      </c>
      <c r="BA328" s="2">
        <v>1</v>
      </c>
      <c r="BB328" s="2">
        <v>1</v>
      </c>
      <c r="BC328" s="2">
        <v>1</v>
      </c>
      <c r="BD328" s="2" t="s">
        <v>3</v>
      </c>
      <c r="BE328" s="2" t="s">
        <v>3</v>
      </c>
      <c r="BF328" s="2" t="s">
        <v>3</v>
      </c>
      <c r="BG328" s="2" t="s">
        <v>3</v>
      </c>
      <c r="BH328" s="2">
        <v>3</v>
      </c>
      <c r="BI328" s="2">
        <v>2</v>
      </c>
      <c r="BJ328" s="2" t="s">
        <v>458</v>
      </c>
      <c r="BK328" s="2"/>
      <c r="BL328" s="2"/>
      <c r="BM328" s="2">
        <v>400005</v>
      </c>
      <c r="BN328" s="2">
        <v>0</v>
      </c>
      <c r="BO328" s="2" t="s">
        <v>3</v>
      </c>
      <c r="BP328" s="2">
        <v>0</v>
      </c>
      <c r="BQ328" s="2">
        <v>213</v>
      </c>
      <c r="BR328" s="2">
        <v>0</v>
      </c>
      <c r="BS328" s="2">
        <v>1</v>
      </c>
      <c r="BT328" s="2">
        <v>1</v>
      </c>
      <c r="BU328" s="2">
        <v>1</v>
      </c>
      <c r="BV328" s="2">
        <v>1</v>
      </c>
      <c r="BW328" s="2">
        <v>1</v>
      </c>
      <c r="BX328" s="2">
        <v>1</v>
      </c>
      <c r="BY328" s="2" t="s">
        <v>3</v>
      </c>
      <c r="BZ328" s="2">
        <v>0</v>
      </c>
      <c r="CA328" s="2">
        <v>0</v>
      </c>
      <c r="CB328" s="2" t="s">
        <v>3</v>
      </c>
      <c r="CC328" s="2"/>
      <c r="CD328" s="2"/>
      <c r="CE328" s="2">
        <v>1566</v>
      </c>
      <c r="CF328" s="2">
        <v>0</v>
      </c>
      <c r="CG328" s="2">
        <v>0</v>
      </c>
      <c r="CH328" s="2"/>
      <c r="CI328" s="2"/>
      <c r="CJ328" s="2"/>
      <c r="CK328" s="2"/>
      <c r="CL328" s="2"/>
      <c r="CM328" s="2">
        <v>0</v>
      </c>
      <c r="CN328" s="2" t="s">
        <v>3</v>
      </c>
      <c r="CO328" s="2">
        <v>0</v>
      </c>
      <c r="CP328" s="2">
        <f t="shared" si="358"/>
        <v>12.58</v>
      </c>
      <c r="CQ328" s="2">
        <f t="shared" si="359"/>
        <v>6.29</v>
      </c>
      <c r="CR328" s="2">
        <f t="shared" si="383"/>
        <v>0</v>
      </c>
      <c r="CS328" s="2">
        <f t="shared" si="384"/>
        <v>0</v>
      </c>
      <c r="CT328" s="2">
        <f t="shared" si="360"/>
        <v>0</v>
      </c>
      <c r="CU328" s="2">
        <f t="shared" si="361"/>
        <v>0</v>
      </c>
      <c r="CV328" s="2">
        <f t="shared" si="362"/>
        <v>0</v>
      </c>
      <c r="CW328" s="2">
        <f t="shared" si="363"/>
        <v>0</v>
      </c>
      <c r="CX328" s="2">
        <f t="shared" si="364"/>
        <v>0</v>
      </c>
      <c r="CY328" s="2">
        <f t="shared" si="385"/>
        <v>0</v>
      </c>
      <c r="CZ328" s="2">
        <f t="shared" si="386"/>
        <v>0</v>
      </c>
      <c r="DA328" s="2"/>
      <c r="DB328" s="2"/>
      <c r="DC328" s="2" t="s">
        <v>3</v>
      </c>
      <c r="DD328" s="2" t="s">
        <v>3</v>
      </c>
      <c r="DE328" s="2" t="s">
        <v>3</v>
      </c>
      <c r="DF328" s="2" t="s">
        <v>3</v>
      </c>
      <c r="DG328" s="2" t="s">
        <v>3</v>
      </c>
      <c r="DH328" s="2" t="s">
        <v>3</v>
      </c>
      <c r="DI328" s="2" t="s">
        <v>3</v>
      </c>
      <c r="DJ328" s="2" t="s">
        <v>3</v>
      </c>
      <c r="DK328" s="2" t="s">
        <v>3</v>
      </c>
      <c r="DL328" s="2" t="s">
        <v>3</v>
      </c>
      <c r="DM328" s="2" t="s">
        <v>3</v>
      </c>
      <c r="DN328" s="2">
        <v>0</v>
      </c>
      <c r="DO328" s="2">
        <v>0</v>
      </c>
      <c r="DP328" s="2">
        <v>1</v>
      </c>
      <c r="DQ328" s="2">
        <v>1</v>
      </c>
      <c r="DR328" s="2"/>
      <c r="DS328" s="2"/>
      <c r="DT328" s="2"/>
      <c r="DU328" s="2">
        <v>1013</v>
      </c>
      <c r="DV328" s="2" t="s">
        <v>171</v>
      </c>
      <c r="DW328" s="2" t="s">
        <v>171</v>
      </c>
      <c r="DX328" s="2">
        <v>1</v>
      </c>
      <c r="DY328" s="2"/>
      <c r="DZ328" s="2" t="s">
        <v>3</v>
      </c>
      <c r="EA328" s="2" t="s">
        <v>3</v>
      </c>
      <c r="EB328" s="2" t="s">
        <v>3</v>
      </c>
      <c r="EC328" s="2" t="s">
        <v>3</v>
      </c>
      <c r="ED328" s="2"/>
      <c r="EE328" s="2">
        <v>55393628</v>
      </c>
      <c r="EF328" s="2">
        <v>213</v>
      </c>
      <c r="EG328" s="2" t="s">
        <v>217</v>
      </c>
      <c r="EH328" s="2">
        <v>0</v>
      </c>
      <c r="EI328" s="2" t="s">
        <v>3</v>
      </c>
      <c r="EJ328" s="2">
        <v>1</v>
      </c>
      <c r="EK328" s="2">
        <v>400005</v>
      </c>
      <c r="EL328" s="2" t="s">
        <v>217</v>
      </c>
      <c r="EM328" s="2" t="s">
        <v>218</v>
      </c>
      <c r="EN328" s="2"/>
      <c r="EO328" s="2" t="s">
        <v>3</v>
      </c>
      <c r="EP328" s="2"/>
      <c r="EQ328" s="2">
        <v>16</v>
      </c>
      <c r="ER328" s="2">
        <v>0</v>
      </c>
      <c r="ES328" s="2">
        <v>6.29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>
        <v>0</v>
      </c>
      <c r="FR328" s="2">
        <v>0</v>
      </c>
      <c r="FS328" s="2">
        <v>0</v>
      </c>
      <c r="FT328" s="2"/>
      <c r="FU328" s="2"/>
      <c r="FV328" s="2"/>
      <c r="FW328" s="2"/>
      <c r="FX328" s="2">
        <v>0</v>
      </c>
      <c r="FY328" s="2">
        <v>0</v>
      </c>
      <c r="FZ328" s="2"/>
      <c r="GA328" s="2" t="s">
        <v>460</v>
      </c>
      <c r="GB328" s="2"/>
      <c r="GC328" s="2"/>
      <c r="GD328" s="2">
        <v>1</v>
      </c>
      <c r="GE328" s="2"/>
      <c r="GF328" s="2">
        <v>-791155987</v>
      </c>
      <c r="GG328" s="2">
        <v>2</v>
      </c>
      <c r="GH328" s="2">
        <v>4</v>
      </c>
      <c r="GI328" s="2">
        <v>-2</v>
      </c>
      <c r="GJ328" s="2">
        <v>0</v>
      </c>
      <c r="GK328" s="2">
        <v>0</v>
      </c>
      <c r="GL328" s="2">
        <f t="shared" si="365"/>
        <v>0</v>
      </c>
      <c r="GM328" s="2">
        <f t="shared" si="366"/>
        <v>12.58</v>
      </c>
      <c r="GN328" s="2">
        <f t="shared" si="367"/>
        <v>0</v>
      </c>
      <c r="GO328" s="2">
        <f t="shared" si="368"/>
        <v>12.58</v>
      </c>
      <c r="GP328" s="2">
        <f t="shared" si="369"/>
        <v>0</v>
      </c>
      <c r="GQ328" s="2"/>
      <c r="GR328" s="2">
        <v>1</v>
      </c>
      <c r="GS328" s="2">
        <v>2</v>
      </c>
      <c r="GT328" s="2">
        <v>0</v>
      </c>
      <c r="GU328" s="2" t="s">
        <v>3</v>
      </c>
      <c r="GV328" s="2">
        <f t="shared" si="370"/>
        <v>0</v>
      </c>
      <c r="GW328" s="2">
        <v>1</v>
      </c>
      <c r="GX328" s="2">
        <f t="shared" si="371"/>
        <v>0</v>
      </c>
      <c r="GY328" s="2"/>
      <c r="GZ328" s="2"/>
      <c r="HA328" s="2">
        <v>0</v>
      </c>
      <c r="HB328" s="2">
        <v>0</v>
      </c>
      <c r="HC328" s="2">
        <f t="shared" si="372"/>
        <v>0</v>
      </c>
      <c r="HD328" s="2"/>
      <c r="HE328" s="2" t="s">
        <v>220</v>
      </c>
      <c r="HF328" s="2" t="s">
        <v>34</v>
      </c>
      <c r="HG328" s="2"/>
      <c r="HH328" s="2"/>
      <c r="HI328" s="2"/>
      <c r="HJ328" s="2"/>
      <c r="HK328" s="2"/>
      <c r="HL328" s="2"/>
      <c r="HM328" s="2" t="s">
        <v>3</v>
      </c>
      <c r="HN328" s="2" t="s">
        <v>3</v>
      </c>
      <c r="HO328" s="2" t="s">
        <v>3</v>
      </c>
      <c r="HP328" s="2" t="s">
        <v>3</v>
      </c>
      <c r="HQ328" s="2" t="s">
        <v>3</v>
      </c>
      <c r="HR328" s="2"/>
      <c r="HS328" s="2">
        <v>0</v>
      </c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>
        <v>0</v>
      </c>
      <c r="IL328" s="2"/>
      <c r="IM328" s="2"/>
      <c r="IN328" s="2"/>
      <c r="IO328" s="2"/>
      <c r="IP328" s="2"/>
      <c r="IQ328" s="2"/>
      <c r="IR328" s="2"/>
      <c r="IS328" s="2"/>
      <c r="IT328" s="2"/>
      <c r="IU328" s="2"/>
    </row>
    <row r="329" spans="1:255" x14ac:dyDescent="0.25">
      <c r="A329" s="3">
        <v>17</v>
      </c>
      <c r="B329" s="3">
        <v>1</v>
      </c>
      <c r="E329" s="3" t="s">
        <v>457</v>
      </c>
      <c r="F329" s="3" t="s">
        <v>458</v>
      </c>
      <c r="G329" s="3" t="s">
        <v>459</v>
      </c>
      <c r="H329" s="3" t="s">
        <v>171</v>
      </c>
      <c r="I329" s="3">
        <v>2</v>
      </c>
      <c r="J329" s="3">
        <v>0</v>
      </c>
      <c r="K329" s="3">
        <v>2</v>
      </c>
      <c r="O329" s="3">
        <f t="shared" si="346"/>
        <v>123.79</v>
      </c>
      <c r="P329" s="3">
        <f t="shared" si="347"/>
        <v>123.79</v>
      </c>
      <c r="Q329" s="3">
        <f t="shared" si="375"/>
        <v>0</v>
      </c>
      <c r="R329" s="3">
        <f t="shared" si="376"/>
        <v>0</v>
      </c>
      <c r="S329" s="3">
        <f t="shared" si="348"/>
        <v>0</v>
      </c>
      <c r="T329" s="3">
        <f t="shared" si="349"/>
        <v>0</v>
      </c>
      <c r="U329" s="3">
        <f t="shared" si="350"/>
        <v>0</v>
      </c>
      <c r="V329" s="3">
        <f t="shared" si="351"/>
        <v>0</v>
      </c>
      <c r="W329" s="3">
        <f t="shared" si="352"/>
        <v>0</v>
      </c>
      <c r="X329" s="3">
        <f t="shared" si="377"/>
        <v>0</v>
      </c>
      <c r="Y329" s="3">
        <f t="shared" si="378"/>
        <v>0</v>
      </c>
      <c r="AA329" s="3">
        <v>55929115</v>
      </c>
      <c r="AB329" s="3">
        <f t="shared" si="353"/>
        <v>6.29</v>
      </c>
      <c r="AC329" s="3">
        <f t="shared" si="379"/>
        <v>6.29</v>
      </c>
      <c r="AD329" s="3">
        <f t="shared" si="380"/>
        <v>0</v>
      </c>
      <c r="AE329" s="3">
        <f t="shared" si="381"/>
        <v>0</v>
      </c>
      <c r="AF329" s="3">
        <f t="shared" si="381"/>
        <v>0</v>
      </c>
      <c r="AG329" s="3">
        <f t="shared" si="355"/>
        <v>0</v>
      </c>
      <c r="AH329" s="3">
        <f t="shared" si="382"/>
        <v>0</v>
      </c>
      <c r="AI329" s="3">
        <f t="shared" si="382"/>
        <v>0</v>
      </c>
      <c r="AJ329" s="3">
        <f t="shared" si="357"/>
        <v>0</v>
      </c>
      <c r="AK329" s="3">
        <v>6.29</v>
      </c>
      <c r="AL329" s="3">
        <v>6.29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1</v>
      </c>
      <c r="AW329" s="3">
        <v>1</v>
      </c>
      <c r="AZ329" s="3">
        <v>1</v>
      </c>
      <c r="BA329" s="3">
        <v>1</v>
      </c>
      <c r="BB329" s="3">
        <v>1</v>
      </c>
      <c r="BC329" s="3">
        <v>9.84</v>
      </c>
      <c r="BD329" s="3" t="s">
        <v>3</v>
      </c>
      <c r="BE329" s="3" t="s">
        <v>3</v>
      </c>
      <c r="BF329" s="3" t="s">
        <v>3</v>
      </c>
      <c r="BG329" s="3" t="s">
        <v>3</v>
      </c>
      <c r="BH329" s="3">
        <v>3</v>
      </c>
      <c r="BI329" s="3">
        <v>2</v>
      </c>
      <c r="BJ329" s="3" t="s">
        <v>458</v>
      </c>
      <c r="BM329" s="3">
        <v>400005</v>
      </c>
      <c r="BN329" s="3">
        <v>0</v>
      </c>
      <c r="BO329" s="3" t="s">
        <v>3</v>
      </c>
      <c r="BP329" s="3">
        <v>0</v>
      </c>
      <c r="BQ329" s="3">
        <v>213</v>
      </c>
      <c r="BR329" s="3">
        <v>0</v>
      </c>
      <c r="BS329" s="3">
        <v>1</v>
      </c>
      <c r="BT329" s="3">
        <v>1</v>
      </c>
      <c r="BU329" s="3">
        <v>1</v>
      </c>
      <c r="BV329" s="3">
        <v>1</v>
      </c>
      <c r="BW329" s="3">
        <v>1</v>
      </c>
      <c r="BX329" s="3">
        <v>1</v>
      </c>
      <c r="BY329" s="3" t="s">
        <v>3</v>
      </c>
      <c r="BZ329" s="3">
        <v>0</v>
      </c>
      <c r="CA329" s="3">
        <v>0</v>
      </c>
      <c r="CB329" s="3" t="s">
        <v>3</v>
      </c>
      <c r="CE329" s="3">
        <v>1566</v>
      </c>
      <c r="CF329" s="3">
        <v>0</v>
      </c>
      <c r="CG329" s="3">
        <v>0</v>
      </c>
      <c r="CM329" s="3">
        <v>0</v>
      </c>
      <c r="CN329" s="3" t="s">
        <v>3</v>
      </c>
      <c r="CO329" s="3">
        <v>0</v>
      </c>
      <c r="CP329" s="3">
        <f t="shared" si="358"/>
        <v>123.79</v>
      </c>
      <c r="CQ329" s="3">
        <f t="shared" si="359"/>
        <v>61.89</v>
      </c>
      <c r="CR329" s="3">
        <f t="shared" si="383"/>
        <v>0</v>
      </c>
      <c r="CS329" s="3">
        <f t="shared" si="384"/>
        <v>0</v>
      </c>
      <c r="CT329" s="3">
        <f t="shared" si="360"/>
        <v>0</v>
      </c>
      <c r="CU329" s="3">
        <f t="shared" si="361"/>
        <v>0</v>
      </c>
      <c r="CV329" s="3">
        <f t="shared" si="362"/>
        <v>0</v>
      </c>
      <c r="CW329" s="3">
        <f t="shared" si="363"/>
        <v>0</v>
      </c>
      <c r="CX329" s="3">
        <f t="shared" si="364"/>
        <v>0</v>
      </c>
      <c r="CY329" s="3">
        <f t="shared" si="385"/>
        <v>0</v>
      </c>
      <c r="CZ329" s="3">
        <f t="shared" si="386"/>
        <v>0</v>
      </c>
      <c r="DC329" s="3" t="s">
        <v>3</v>
      </c>
      <c r="DD329" s="3" t="s">
        <v>3</v>
      </c>
      <c r="DE329" s="3" t="s">
        <v>3</v>
      </c>
      <c r="DF329" s="3" t="s">
        <v>3</v>
      </c>
      <c r="DG329" s="3" t="s">
        <v>3</v>
      </c>
      <c r="DH329" s="3" t="s">
        <v>3</v>
      </c>
      <c r="DI329" s="3" t="s">
        <v>3</v>
      </c>
      <c r="DJ329" s="3" t="s">
        <v>3</v>
      </c>
      <c r="DK329" s="3" t="s">
        <v>3</v>
      </c>
      <c r="DL329" s="3" t="s">
        <v>3</v>
      </c>
      <c r="DM329" s="3" t="s">
        <v>3</v>
      </c>
      <c r="DN329" s="3">
        <v>0</v>
      </c>
      <c r="DO329" s="3">
        <v>0</v>
      </c>
      <c r="DP329" s="3">
        <v>1</v>
      </c>
      <c r="DQ329" s="3">
        <v>1</v>
      </c>
      <c r="DU329" s="3">
        <v>1013</v>
      </c>
      <c r="DV329" s="3" t="s">
        <v>171</v>
      </c>
      <c r="DW329" s="3" t="s">
        <v>171</v>
      </c>
      <c r="DX329" s="3">
        <v>1</v>
      </c>
      <c r="DZ329" s="3" t="s">
        <v>3</v>
      </c>
      <c r="EA329" s="3" t="s">
        <v>3</v>
      </c>
      <c r="EB329" s="3" t="s">
        <v>3</v>
      </c>
      <c r="EC329" s="3" t="s">
        <v>3</v>
      </c>
      <c r="EE329" s="3">
        <v>55393628</v>
      </c>
      <c r="EF329" s="3">
        <v>213</v>
      </c>
      <c r="EG329" s="3" t="s">
        <v>217</v>
      </c>
      <c r="EH329" s="3">
        <v>0</v>
      </c>
      <c r="EI329" s="3" t="s">
        <v>3</v>
      </c>
      <c r="EJ329" s="3">
        <v>1</v>
      </c>
      <c r="EK329" s="3">
        <v>400005</v>
      </c>
      <c r="EL329" s="3" t="s">
        <v>217</v>
      </c>
      <c r="EM329" s="3" t="s">
        <v>218</v>
      </c>
      <c r="EO329" s="3" t="s">
        <v>3</v>
      </c>
      <c r="EQ329" s="3">
        <v>16</v>
      </c>
      <c r="ER329" s="3">
        <v>0</v>
      </c>
      <c r="ES329" s="3">
        <v>6.29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5</v>
      </c>
      <c r="FC329" s="3">
        <v>1</v>
      </c>
      <c r="FD329" s="3">
        <v>18</v>
      </c>
      <c r="FF329" s="3">
        <v>74.010000000000005</v>
      </c>
      <c r="FQ329" s="3">
        <v>0</v>
      </c>
      <c r="FR329" s="3">
        <v>0</v>
      </c>
      <c r="FS329" s="3">
        <v>0</v>
      </c>
      <c r="FX329" s="3">
        <v>0</v>
      </c>
      <c r="FY329" s="3">
        <v>0</v>
      </c>
      <c r="GA329" s="3" t="s">
        <v>460</v>
      </c>
      <c r="GD329" s="3">
        <v>1</v>
      </c>
      <c r="GF329" s="3">
        <v>-791155987</v>
      </c>
      <c r="GG329" s="3">
        <v>2</v>
      </c>
      <c r="GH329" s="3">
        <v>3</v>
      </c>
      <c r="GI329" s="3">
        <v>5</v>
      </c>
      <c r="GJ329" s="3">
        <v>0</v>
      </c>
      <c r="GK329" s="3">
        <v>0</v>
      </c>
      <c r="GL329" s="3">
        <f t="shared" si="365"/>
        <v>0</v>
      </c>
      <c r="GM329" s="3">
        <f t="shared" si="366"/>
        <v>123.79</v>
      </c>
      <c r="GN329" s="3">
        <f t="shared" si="367"/>
        <v>0</v>
      </c>
      <c r="GO329" s="3">
        <f t="shared" si="368"/>
        <v>123.79</v>
      </c>
      <c r="GP329" s="3">
        <f t="shared" si="369"/>
        <v>0</v>
      </c>
      <c r="GR329" s="3">
        <v>1</v>
      </c>
      <c r="GS329" s="3">
        <v>1</v>
      </c>
      <c r="GT329" s="3">
        <v>0</v>
      </c>
      <c r="GU329" s="3" t="s">
        <v>3</v>
      </c>
      <c r="GV329" s="3">
        <f t="shared" si="370"/>
        <v>0</v>
      </c>
      <c r="GW329" s="3">
        <v>1</v>
      </c>
      <c r="GX329" s="3">
        <f t="shared" si="371"/>
        <v>0</v>
      </c>
      <c r="HA329" s="3">
        <v>0</v>
      </c>
      <c r="HB329" s="3">
        <v>0</v>
      </c>
      <c r="HC329" s="3">
        <f t="shared" si="372"/>
        <v>0</v>
      </c>
      <c r="HE329" s="3" t="s">
        <v>220</v>
      </c>
      <c r="HF329" s="3" t="s">
        <v>34</v>
      </c>
      <c r="HM329" s="3" t="s">
        <v>3</v>
      </c>
      <c r="HN329" s="3" t="s">
        <v>3</v>
      </c>
      <c r="HO329" s="3" t="s">
        <v>3</v>
      </c>
      <c r="HP329" s="3" t="s">
        <v>3</v>
      </c>
      <c r="HQ329" s="3" t="s">
        <v>3</v>
      </c>
      <c r="HS329" s="3">
        <v>0</v>
      </c>
      <c r="IK329" s="3">
        <v>0</v>
      </c>
    </row>
    <row r="330" spans="1:255" x14ac:dyDescent="0.25">
      <c r="A330" s="2">
        <v>17</v>
      </c>
      <c r="B330" s="2">
        <v>1</v>
      </c>
      <c r="C330" s="2">
        <f>ROW(SmtRes!A587)</f>
        <v>587</v>
      </c>
      <c r="D330" s="2">
        <f>ROW(EtalonRes!A698)</f>
        <v>698</v>
      </c>
      <c r="E330" s="2" t="s">
        <v>461</v>
      </c>
      <c r="F330" s="2" t="s">
        <v>462</v>
      </c>
      <c r="G330" s="2" t="s">
        <v>463</v>
      </c>
      <c r="H330" s="2" t="s">
        <v>64</v>
      </c>
      <c r="I330" s="2">
        <f>ROUND((31+31)/100,9)</f>
        <v>0.62</v>
      </c>
      <c r="J330" s="2">
        <v>0</v>
      </c>
      <c r="K330" s="2">
        <f>ROUND((31+31)/100,9)</f>
        <v>0.62</v>
      </c>
      <c r="L330" s="2"/>
      <c r="M330" s="2"/>
      <c r="N330" s="2"/>
      <c r="O330" s="2">
        <f t="shared" si="346"/>
        <v>62.77</v>
      </c>
      <c r="P330" s="2">
        <f t="shared" si="347"/>
        <v>0</v>
      </c>
      <c r="Q330" s="2">
        <f>(ROUND((ROUND((((ET330*1.2))*AV330*I330),2)*BB330),2)+ROUND((ROUND(((AE330-((EU330*1.2)))*AV330*I330),2)*BS330),2))</f>
        <v>1.1499999999999999</v>
      </c>
      <c r="R330" s="2">
        <f>(ROUND((ROUND((((EU330*1.2))*AV330*I330),2)*BS330),2)+ROUND((ROUND(((AE330-((EU330*1.2)))*AV330*I330),2)*BS330),2))</f>
        <v>0.05</v>
      </c>
      <c r="S330" s="2">
        <f t="shared" si="348"/>
        <v>61.62</v>
      </c>
      <c r="T330" s="2">
        <f t="shared" si="349"/>
        <v>0</v>
      </c>
      <c r="U330" s="2">
        <f t="shared" si="350"/>
        <v>5.5150934400000002</v>
      </c>
      <c r="V330" s="2">
        <f t="shared" si="351"/>
        <v>0</v>
      </c>
      <c r="W330" s="2">
        <f t="shared" si="352"/>
        <v>0</v>
      </c>
      <c r="X330" s="2">
        <f>(ROUND((((S330+ROUND((ROUND((((EU330*1.2))*AV330*I330),2)*BS330),2))*AT330)/100),2)+ROUND(((ROUND((ROUND(((AE330-((EU330*1.2)))*AV330*I330),2)*BS330),2)*AT330)/100),2))</f>
        <v>59.82</v>
      </c>
      <c r="Y330" s="2">
        <f>(ROUND((((S330+ROUND((ROUND((((EU330*1.2))*AV330*I330),2)*BS330),2))*AU330)/100),2)+ROUND(((ROUND((ROUND(((AE330-((EU330*1.2)))*AV330*I330),2)*BS330),2)*AU330)/100),2))</f>
        <v>31.45</v>
      </c>
      <c r="Z330" s="2"/>
      <c r="AA330" s="2">
        <v>55929113</v>
      </c>
      <c r="AB330" s="2">
        <f t="shared" si="353"/>
        <v>96.683999999999997</v>
      </c>
      <c r="AC330" s="2">
        <f>ROUND(((ES330*1)),6)</f>
        <v>0</v>
      </c>
      <c r="AD330" s="2">
        <f>ROUND(((((ET330*1.2))-((EU330*1.2)))+AE330),6)</f>
        <v>1.764</v>
      </c>
      <c r="AE330" s="2">
        <f>ROUND(((EU330*1.2)),6)</f>
        <v>7.1999999999999995E-2</v>
      </c>
      <c r="AF330" s="2">
        <f>ROUND(((EV330*1.2)),6)</f>
        <v>94.92</v>
      </c>
      <c r="AG330" s="2">
        <f t="shared" si="355"/>
        <v>0</v>
      </c>
      <c r="AH330" s="2">
        <f>((EW330*1.2))</f>
        <v>8.4960000000000004</v>
      </c>
      <c r="AI330" s="2">
        <f>((EX330*1.2))</f>
        <v>0</v>
      </c>
      <c r="AJ330" s="2">
        <f t="shared" si="357"/>
        <v>0</v>
      </c>
      <c r="AK330" s="2">
        <v>80.569999999999993</v>
      </c>
      <c r="AL330" s="2">
        <v>0</v>
      </c>
      <c r="AM330" s="2">
        <v>1.47</v>
      </c>
      <c r="AN330" s="2">
        <v>0.06</v>
      </c>
      <c r="AO330" s="2">
        <v>79.099999999999994</v>
      </c>
      <c r="AP330" s="2">
        <v>0</v>
      </c>
      <c r="AQ330" s="2">
        <v>7.08</v>
      </c>
      <c r="AR330" s="2">
        <v>0</v>
      </c>
      <c r="AS330" s="2">
        <v>0</v>
      </c>
      <c r="AT330" s="2">
        <v>97</v>
      </c>
      <c r="AU330" s="2">
        <v>51</v>
      </c>
      <c r="AV330" s="2">
        <v>1.0469999999999999</v>
      </c>
      <c r="AW330" s="2">
        <v>1</v>
      </c>
      <c r="AX330" s="2"/>
      <c r="AY330" s="2"/>
      <c r="AZ330" s="2">
        <v>1</v>
      </c>
      <c r="BA330" s="2">
        <v>1</v>
      </c>
      <c r="BB330" s="2">
        <v>1</v>
      </c>
      <c r="BC330" s="2">
        <v>1</v>
      </c>
      <c r="BD330" s="2" t="s">
        <v>3</v>
      </c>
      <c r="BE330" s="2" t="s">
        <v>3</v>
      </c>
      <c r="BF330" s="2" t="s">
        <v>3</v>
      </c>
      <c r="BG330" s="2" t="s">
        <v>3</v>
      </c>
      <c r="BH330" s="2">
        <v>0</v>
      </c>
      <c r="BI330" s="2">
        <v>2</v>
      </c>
      <c r="BJ330" s="2" t="s">
        <v>464</v>
      </c>
      <c r="BK330" s="2"/>
      <c r="BL330" s="2"/>
      <c r="BM330" s="2">
        <v>67</v>
      </c>
      <c r="BN330" s="2">
        <v>0</v>
      </c>
      <c r="BO330" s="2" t="s">
        <v>462</v>
      </c>
      <c r="BP330" s="2">
        <v>1</v>
      </c>
      <c r="BQ330" s="2">
        <v>40</v>
      </c>
      <c r="BR330" s="2">
        <v>0</v>
      </c>
      <c r="BS330" s="2">
        <v>1</v>
      </c>
      <c r="BT330" s="2">
        <v>1</v>
      </c>
      <c r="BU330" s="2">
        <v>1</v>
      </c>
      <c r="BV330" s="2">
        <v>1</v>
      </c>
      <c r="BW330" s="2">
        <v>1</v>
      </c>
      <c r="BX330" s="2">
        <v>1</v>
      </c>
      <c r="BY330" s="2" t="s">
        <v>3</v>
      </c>
      <c r="BZ330" s="2">
        <v>97</v>
      </c>
      <c r="CA330" s="2">
        <v>51</v>
      </c>
      <c r="CB330" s="2" t="s">
        <v>3</v>
      </c>
      <c r="CC330" s="2"/>
      <c r="CD330" s="2"/>
      <c r="CE330" s="2">
        <v>1566</v>
      </c>
      <c r="CF330" s="2">
        <v>0</v>
      </c>
      <c r="CG330" s="2">
        <v>0</v>
      </c>
      <c r="CH330" s="2"/>
      <c r="CI330" s="2"/>
      <c r="CJ330" s="2"/>
      <c r="CK330" s="2"/>
      <c r="CL330" s="2"/>
      <c r="CM330" s="2">
        <v>0</v>
      </c>
      <c r="CN330" s="2" t="s">
        <v>1332</v>
      </c>
      <c r="CO330" s="2">
        <v>0</v>
      </c>
      <c r="CP330" s="2">
        <f t="shared" si="358"/>
        <v>62.769999999999996</v>
      </c>
      <c r="CQ330" s="2">
        <f t="shared" si="359"/>
        <v>0</v>
      </c>
      <c r="CR330" s="2">
        <f>(ROUND((ROUND((((ET330*1.2))*AV330*1),2)*BB330),2)+ROUND((ROUND(((AE330-((EU330*1.2)))*AV330*1),2)*BS330),2))</f>
        <v>1.85</v>
      </c>
      <c r="CS330" s="2">
        <f>(ROUND((ROUND((((EU330*1.2))*AV330*1),2)*BS330),2)+ROUND((ROUND(((AE330-((EU330*1.2)))*AV330*1),2)*BS330),2))</f>
        <v>0.08</v>
      </c>
      <c r="CT330" s="2">
        <f t="shared" si="360"/>
        <v>99.38</v>
      </c>
      <c r="CU330" s="2">
        <f t="shared" si="361"/>
        <v>0</v>
      </c>
      <c r="CV330" s="2">
        <f t="shared" si="362"/>
        <v>8.8953120000000006</v>
      </c>
      <c r="CW330" s="2">
        <f t="shared" si="363"/>
        <v>0</v>
      </c>
      <c r="CX330" s="2">
        <f t="shared" si="364"/>
        <v>0</v>
      </c>
      <c r="CY330" s="2">
        <f>(ROUND((((S330+ROUND((ROUND((((EU330*1.2))*AV330*1),2)*BS330),2))*AT330)/100),2)+ROUND(((ROUND((ROUND(((AE330-((EU330*1.2)))*AV330*1),2)*BS330),2)*AT330)/100),2))</f>
        <v>59.85</v>
      </c>
      <c r="CZ330" s="2">
        <f>(ROUND((((S330+ROUND((ROUND((((EU330*1.2))*AV330*1),2)*BS330),2))*AU330)/100),2)+ROUND(((ROUND((ROUND(((AE330-((EU330*1.2)))*AV330*1),2)*BS330),2)*AU330)/100),2))</f>
        <v>31.47</v>
      </c>
      <c r="DA330" s="2"/>
      <c r="DB330" s="2">
        <v>147</v>
      </c>
      <c r="DC330" s="2" t="s">
        <v>3</v>
      </c>
      <c r="DD330" s="2" t="s">
        <v>66</v>
      </c>
      <c r="DE330" s="2" t="s">
        <v>67</v>
      </c>
      <c r="DF330" s="2" t="s">
        <v>67</v>
      </c>
      <c r="DG330" s="2" t="s">
        <v>67</v>
      </c>
      <c r="DH330" s="2" t="s">
        <v>3</v>
      </c>
      <c r="DI330" s="2" t="s">
        <v>67</v>
      </c>
      <c r="DJ330" s="2" t="s">
        <v>67</v>
      </c>
      <c r="DK330" s="2" t="s">
        <v>3</v>
      </c>
      <c r="DL330" s="2" t="s">
        <v>3</v>
      </c>
      <c r="DM330" s="2" t="s">
        <v>3</v>
      </c>
      <c r="DN330" s="2">
        <v>0</v>
      </c>
      <c r="DO330" s="2">
        <v>0</v>
      </c>
      <c r="DP330" s="2">
        <v>1</v>
      </c>
      <c r="DQ330" s="2">
        <v>1</v>
      </c>
      <c r="DR330" s="2"/>
      <c r="DS330" s="2"/>
      <c r="DT330" s="2"/>
      <c r="DU330" s="2">
        <v>1010</v>
      </c>
      <c r="DV330" s="2" t="s">
        <v>64</v>
      </c>
      <c r="DW330" s="2" t="s">
        <v>64</v>
      </c>
      <c r="DX330" s="2">
        <v>100</v>
      </c>
      <c r="DY330" s="2"/>
      <c r="DZ330" s="2" t="s">
        <v>3</v>
      </c>
      <c r="EA330" s="2" t="s">
        <v>3</v>
      </c>
      <c r="EB330" s="2" t="s">
        <v>3</v>
      </c>
      <c r="EC330" s="2" t="s">
        <v>3</v>
      </c>
      <c r="ED330" s="2"/>
      <c r="EE330" s="2">
        <v>55393699</v>
      </c>
      <c r="EF330" s="2">
        <v>40</v>
      </c>
      <c r="EG330" s="2" t="s">
        <v>30</v>
      </c>
      <c r="EH330" s="2">
        <v>0</v>
      </c>
      <c r="EI330" s="2" t="s">
        <v>3</v>
      </c>
      <c r="EJ330" s="2">
        <v>2</v>
      </c>
      <c r="EK330" s="2">
        <v>67</v>
      </c>
      <c r="EL330" s="2" t="s">
        <v>76</v>
      </c>
      <c r="EM330" s="2" t="s">
        <v>77</v>
      </c>
      <c r="EN330" s="2"/>
      <c r="EO330" s="2" t="s">
        <v>71</v>
      </c>
      <c r="EP330" s="2"/>
      <c r="EQ330" s="2">
        <v>0</v>
      </c>
      <c r="ER330" s="2">
        <v>80.569999999999993</v>
      </c>
      <c r="ES330" s="2">
        <v>0</v>
      </c>
      <c r="ET330" s="2">
        <v>1.47</v>
      </c>
      <c r="EU330" s="2">
        <v>0.06</v>
      </c>
      <c r="EV330" s="2">
        <v>79.099999999999994</v>
      </c>
      <c r="EW330" s="2">
        <v>7.08</v>
      </c>
      <c r="EX330" s="2">
        <v>0</v>
      </c>
      <c r="EY330" s="2">
        <v>0</v>
      </c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>
        <v>0</v>
      </c>
      <c r="FR330" s="2">
        <v>0</v>
      </c>
      <c r="FS330" s="2">
        <v>0</v>
      </c>
      <c r="FT330" s="2"/>
      <c r="FU330" s="2"/>
      <c r="FV330" s="2"/>
      <c r="FW330" s="2"/>
      <c r="FX330" s="2">
        <v>97</v>
      </c>
      <c r="FY330" s="2">
        <v>51</v>
      </c>
      <c r="FZ330" s="2"/>
      <c r="GA330" s="2" t="s">
        <v>3</v>
      </c>
      <c r="GB330" s="2"/>
      <c r="GC330" s="2"/>
      <c r="GD330" s="2">
        <v>1</v>
      </c>
      <c r="GE330" s="2"/>
      <c r="GF330" s="2">
        <v>-1468714286</v>
      </c>
      <c r="GG330" s="2">
        <v>2</v>
      </c>
      <c r="GH330" s="2">
        <v>1</v>
      </c>
      <c r="GI330" s="2">
        <v>2</v>
      </c>
      <c r="GJ330" s="2">
        <v>0</v>
      </c>
      <c r="GK330" s="2">
        <v>0</v>
      </c>
      <c r="GL330" s="2">
        <f t="shared" si="365"/>
        <v>0</v>
      </c>
      <c r="GM330" s="2">
        <f t="shared" si="366"/>
        <v>154.04</v>
      </c>
      <c r="GN330" s="2">
        <f t="shared" si="367"/>
        <v>0</v>
      </c>
      <c r="GO330" s="2">
        <f t="shared" si="368"/>
        <v>154.04</v>
      </c>
      <c r="GP330" s="2">
        <f t="shared" si="369"/>
        <v>0</v>
      </c>
      <c r="GQ330" s="2"/>
      <c r="GR330" s="2">
        <v>0</v>
      </c>
      <c r="GS330" s="2">
        <v>3</v>
      </c>
      <c r="GT330" s="2">
        <v>0</v>
      </c>
      <c r="GU330" s="2" t="s">
        <v>3</v>
      </c>
      <c r="GV330" s="2">
        <f t="shared" si="370"/>
        <v>0</v>
      </c>
      <c r="GW330" s="2">
        <v>1</v>
      </c>
      <c r="GX330" s="2">
        <f t="shared" si="371"/>
        <v>0</v>
      </c>
      <c r="GY330" s="2"/>
      <c r="GZ330" s="2"/>
      <c r="HA330" s="2">
        <v>0</v>
      </c>
      <c r="HB330" s="2">
        <v>0</v>
      </c>
      <c r="HC330" s="2">
        <f t="shared" si="372"/>
        <v>0</v>
      </c>
      <c r="HD330" s="2"/>
      <c r="HE330" s="2" t="s">
        <v>3</v>
      </c>
      <c r="HF330" s="2" t="s">
        <v>3</v>
      </c>
      <c r="HG330" s="2"/>
      <c r="HH330" s="2"/>
      <c r="HI330" s="2"/>
      <c r="HJ330" s="2"/>
      <c r="HK330" s="2"/>
      <c r="HL330" s="2"/>
      <c r="HM330" s="2" t="s">
        <v>3</v>
      </c>
      <c r="HN330" s="2" t="s">
        <v>3</v>
      </c>
      <c r="HO330" s="2" t="s">
        <v>3</v>
      </c>
      <c r="HP330" s="2" t="s">
        <v>3</v>
      </c>
      <c r="HQ330" s="2" t="s">
        <v>3</v>
      </c>
      <c r="HR330" s="2"/>
      <c r="HS330" s="2">
        <v>0</v>
      </c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>
        <v>0</v>
      </c>
      <c r="IL330" s="2"/>
      <c r="IM330" s="2"/>
      <c r="IN330" s="2"/>
      <c r="IO330" s="2"/>
      <c r="IP330" s="2"/>
      <c r="IQ330" s="2"/>
      <c r="IR330" s="2"/>
      <c r="IS330" s="2"/>
      <c r="IT330" s="2"/>
      <c r="IU330" s="2"/>
    </row>
    <row r="331" spans="1:255" x14ac:dyDescent="0.25">
      <c r="A331" s="3">
        <v>17</v>
      </c>
      <c r="B331" s="3">
        <v>1</v>
      </c>
      <c r="C331" s="3">
        <f>ROW(SmtRes!A590)</f>
        <v>590</v>
      </c>
      <c r="D331" s="3">
        <f>ROW(EtalonRes!A702)</f>
        <v>702</v>
      </c>
      <c r="E331" s="3" t="s">
        <v>461</v>
      </c>
      <c r="F331" s="3" t="s">
        <v>462</v>
      </c>
      <c r="G331" s="3" t="s">
        <v>463</v>
      </c>
      <c r="H331" s="3" t="s">
        <v>64</v>
      </c>
      <c r="I331" s="3">
        <f>ROUND((31+31)/100,9)</f>
        <v>0.62</v>
      </c>
      <c r="J331" s="3">
        <v>0</v>
      </c>
      <c r="K331" s="3">
        <f>ROUND((31+31)/100,9)</f>
        <v>0.62</v>
      </c>
      <c r="O331" s="3">
        <f t="shared" si="346"/>
        <v>3485.92</v>
      </c>
      <c r="P331" s="3">
        <f t="shared" si="347"/>
        <v>0</v>
      </c>
      <c r="Q331" s="3">
        <f>(ROUND((ROUND((((ET331*1.2))*AV331*I331),2)*BB331),2)+ROUND((ROUND(((AE331-((EU331*1.2)))*AV331*I331),2)*BS331),2))</f>
        <v>13.63</v>
      </c>
      <c r="R331" s="3">
        <f>(ROUND((ROUND((((EU331*1.2))*AV331*I331),2)*BS331),2)+ROUND((ROUND(((AE331-((EU331*1.2)))*AV331*I331),2)*BS331),2))</f>
        <v>2.82</v>
      </c>
      <c r="S331" s="3">
        <f t="shared" si="348"/>
        <v>3472.29</v>
      </c>
      <c r="T331" s="3">
        <f t="shared" si="349"/>
        <v>0</v>
      </c>
      <c r="U331" s="3">
        <f t="shared" si="350"/>
        <v>5.5150934400000002</v>
      </c>
      <c r="V331" s="3">
        <f t="shared" si="351"/>
        <v>0</v>
      </c>
      <c r="W331" s="3">
        <f t="shared" si="352"/>
        <v>0</v>
      </c>
      <c r="X331" s="3">
        <f>(ROUND((((S331+ROUND((ROUND((((EU331*1.2))*AV331*I331),2)*BS331),2))*AT331)/100),2)+ROUND(((ROUND((ROUND(((AE331-((EU331*1.2)))*AV331*I331),2)*BS331),2)*AT331)/100),2))</f>
        <v>3370.86</v>
      </c>
      <c r="Y331" s="3">
        <f>(ROUND((((S331+ROUND((ROUND((((EU331*1.2))*AV331*I331),2)*BS331),2))*AU331)/100),2)+ROUND(((ROUND((ROUND(((AE331-((EU331*1.2)))*AV331*I331),2)*BS331),2)*AU331)/100),2))</f>
        <v>1772.31</v>
      </c>
      <c r="AA331" s="3">
        <v>55929115</v>
      </c>
      <c r="AB331" s="3">
        <f t="shared" si="353"/>
        <v>96.683999999999997</v>
      </c>
      <c r="AC331" s="3">
        <f>ROUND(((ES331*1)),6)</f>
        <v>0</v>
      </c>
      <c r="AD331" s="3">
        <f>ROUND(((((ET331*1.2))-((EU331*1.2)))+AE331),6)</f>
        <v>1.764</v>
      </c>
      <c r="AE331" s="3">
        <f>ROUND(((EU331*1.2)),6)</f>
        <v>7.1999999999999995E-2</v>
      </c>
      <c r="AF331" s="3">
        <f>ROUND(((EV331*1.2)),6)</f>
        <v>94.92</v>
      </c>
      <c r="AG331" s="3">
        <f t="shared" si="355"/>
        <v>0</v>
      </c>
      <c r="AH331" s="3">
        <f>((EW331*1.2))</f>
        <v>8.4960000000000004</v>
      </c>
      <c r="AI331" s="3">
        <f>((EX331*1.2))</f>
        <v>0</v>
      </c>
      <c r="AJ331" s="3">
        <f t="shared" si="357"/>
        <v>0</v>
      </c>
      <c r="AK331" s="3">
        <v>80.569999999999993</v>
      </c>
      <c r="AL331" s="3">
        <v>0</v>
      </c>
      <c r="AM331" s="3">
        <v>1.47</v>
      </c>
      <c r="AN331" s="3">
        <v>0.06</v>
      </c>
      <c r="AO331" s="3">
        <v>79.099999999999994</v>
      </c>
      <c r="AP331" s="3">
        <v>0</v>
      </c>
      <c r="AQ331" s="3">
        <v>7.08</v>
      </c>
      <c r="AR331" s="3">
        <v>0</v>
      </c>
      <c r="AS331" s="3">
        <v>0</v>
      </c>
      <c r="AT331" s="3">
        <v>97</v>
      </c>
      <c r="AU331" s="3">
        <v>51</v>
      </c>
      <c r="AV331" s="3">
        <v>1.0469999999999999</v>
      </c>
      <c r="AW331" s="3">
        <v>1</v>
      </c>
      <c r="AZ331" s="3">
        <v>1</v>
      </c>
      <c r="BA331" s="3">
        <v>56.35</v>
      </c>
      <c r="BB331" s="3">
        <v>11.85</v>
      </c>
      <c r="BC331" s="3">
        <v>1</v>
      </c>
      <c r="BD331" s="3" t="s">
        <v>3</v>
      </c>
      <c r="BE331" s="3" t="s">
        <v>3</v>
      </c>
      <c r="BF331" s="3" t="s">
        <v>3</v>
      </c>
      <c r="BG331" s="3" t="s">
        <v>3</v>
      </c>
      <c r="BH331" s="3">
        <v>0</v>
      </c>
      <c r="BI331" s="3">
        <v>2</v>
      </c>
      <c r="BJ331" s="3" t="s">
        <v>464</v>
      </c>
      <c r="BM331" s="3">
        <v>67</v>
      </c>
      <c r="BN331" s="3">
        <v>0</v>
      </c>
      <c r="BO331" s="3" t="s">
        <v>462</v>
      </c>
      <c r="BP331" s="3">
        <v>1</v>
      </c>
      <c r="BQ331" s="3">
        <v>40</v>
      </c>
      <c r="BR331" s="3">
        <v>0</v>
      </c>
      <c r="BS331" s="3">
        <v>56.35</v>
      </c>
      <c r="BT331" s="3">
        <v>1</v>
      </c>
      <c r="BU331" s="3">
        <v>1</v>
      </c>
      <c r="BV331" s="3">
        <v>1</v>
      </c>
      <c r="BW331" s="3">
        <v>1</v>
      </c>
      <c r="BX331" s="3">
        <v>1</v>
      </c>
      <c r="BY331" s="3" t="s">
        <v>3</v>
      </c>
      <c r="BZ331" s="3">
        <v>97</v>
      </c>
      <c r="CA331" s="3">
        <v>51</v>
      </c>
      <c r="CB331" s="3" t="s">
        <v>3</v>
      </c>
      <c r="CE331" s="3">
        <v>1566</v>
      </c>
      <c r="CF331" s="3">
        <v>0</v>
      </c>
      <c r="CG331" s="3">
        <v>0</v>
      </c>
      <c r="CM331" s="3">
        <v>0</v>
      </c>
      <c r="CN331" s="3" t="s">
        <v>1332</v>
      </c>
      <c r="CO331" s="3">
        <v>0</v>
      </c>
      <c r="CP331" s="3">
        <f t="shared" si="358"/>
        <v>3485.92</v>
      </c>
      <c r="CQ331" s="3">
        <f t="shared" si="359"/>
        <v>0</v>
      </c>
      <c r="CR331" s="3">
        <f>(ROUND((ROUND((((ET331*1.2))*AV331*1),2)*BB331),2)+ROUND((ROUND(((AE331-((EU331*1.2)))*AV331*1),2)*BS331),2))</f>
        <v>21.92</v>
      </c>
      <c r="CS331" s="3">
        <f>(ROUND((ROUND((((EU331*1.2))*AV331*1),2)*BS331),2)+ROUND((ROUND(((AE331-((EU331*1.2)))*AV331*1),2)*BS331),2))</f>
        <v>4.51</v>
      </c>
      <c r="CT331" s="3">
        <f t="shared" si="360"/>
        <v>5600.06</v>
      </c>
      <c r="CU331" s="3">
        <f t="shared" si="361"/>
        <v>0</v>
      </c>
      <c r="CV331" s="3">
        <f t="shared" si="362"/>
        <v>8.8953120000000006</v>
      </c>
      <c r="CW331" s="3">
        <f t="shared" si="363"/>
        <v>0</v>
      </c>
      <c r="CX331" s="3">
        <f t="shared" si="364"/>
        <v>0</v>
      </c>
      <c r="CY331" s="3">
        <f>(ROUND((((S331+ROUND((ROUND((((EU331*1.2))*AV331*1),2)*BS331),2))*AT331)/100),2)+ROUND(((ROUND((ROUND(((AE331-((EU331*1.2)))*AV331*1),2)*BS331),2)*AT331)/100),2))</f>
        <v>3372.5</v>
      </c>
      <c r="CZ331" s="3">
        <f>(ROUND((((S331+ROUND((ROUND((((EU331*1.2))*AV331*1),2)*BS331),2))*AU331)/100),2)+ROUND(((ROUND((ROUND(((AE331-((EU331*1.2)))*AV331*1),2)*BS331),2)*AU331)/100),2))</f>
        <v>1773.17</v>
      </c>
      <c r="DB331" s="3">
        <v>148</v>
      </c>
      <c r="DC331" s="3" t="s">
        <v>3</v>
      </c>
      <c r="DD331" s="3" t="s">
        <v>66</v>
      </c>
      <c r="DE331" s="3" t="s">
        <v>67</v>
      </c>
      <c r="DF331" s="3" t="s">
        <v>67</v>
      </c>
      <c r="DG331" s="3" t="s">
        <v>67</v>
      </c>
      <c r="DH331" s="3" t="s">
        <v>3</v>
      </c>
      <c r="DI331" s="3" t="s">
        <v>67</v>
      </c>
      <c r="DJ331" s="3" t="s">
        <v>67</v>
      </c>
      <c r="DK331" s="3" t="s">
        <v>3</v>
      </c>
      <c r="DL331" s="3" t="s">
        <v>3</v>
      </c>
      <c r="DM331" s="3" t="s">
        <v>3</v>
      </c>
      <c r="DN331" s="3">
        <v>0</v>
      </c>
      <c r="DO331" s="3">
        <v>0</v>
      </c>
      <c r="DP331" s="3">
        <v>1</v>
      </c>
      <c r="DQ331" s="3">
        <v>1</v>
      </c>
      <c r="DU331" s="3">
        <v>1010</v>
      </c>
      <c r="DV331" s="3" t="s">
        <v>64</v>
      </c>
      <c r="DW331" s="3" t="s">
        <v>64</v>
      </c>
      <c r="DX331" s="3">
        <v>100</v>
      </c>
      <c r="DZ331" s="3" t="s">
        <v>3</v>
      </c>
      <c r="EA331" s="3" t="s">
        <v>3</v>
      </c>
      <c r="EB331" s="3" t="s">
        <v>3</v>
      </c>
      <c r="EC331" s="3" t="s">
        <v>3</v>
      </c>
      <c r="EE331" s="3">
        <v>55393699</v>
      </c>
      <c r="EF331" s="3">
        <v>40</v>
      </c>
      <c r="EG331" s="3" t="s">
        <v>30</v>
      </c>
      <c r="EH331" s="3">
        <v>0</v>
      </c>
      <c r="EI331" s="3" t="s">
        <v>3</v>
      </c>
      <c r="EJ331" s="3">
        <v>2</v>
      </c>
      <c r="EK331" s="3">
        <v>67</v>
      </c>
      <c r="EL331" s="3" t="s">
        <v>76</v>
      </c>
      <c r="EM331" s="3" t="s">
        <v>77</v>
      </c>
      <c r="EO331" s="3" t="s">
        <v>71</v>
      </c>
      <c r="EQ331" s="3">
        <v>0</v>
      </c>
      <c r="ER331" s="3">
        <v>80.569999999999993</v>
      </c>
      <c r="ES331" s="3">
        <v>0</v>
      </c>
      <c r="ET331" s="3">
        <v>1.47</v>
      </c>
      <c r="EU331" s="3">
        <v>0.06</v>
      </c>
      <c r="EV331" s="3">
        <v>79.099999999999994</v>
      </c>
      <c r="EW331" s="3">
        <v>7.08</v>
      </c>
      <c r="EX331" s="3">
        <v>0</v>
      </c>
      <c r="EY331" s="3">
        <v>0</v>
      </c>
      <c r="FQ331" s="3">
        <v>0</v>
      </c>
      <c r="FR331" s="3">
        <v>0</v>
      </c>
      <c r="FS331" s="3">
        <v>0</v>
      </c>
      <c r="FX331" s="3">
        <v>97</v>
      </c>
      <c r="FY331" s="3">
        <v>51</v>
      </c>
      <c r="GA331" s="3" t="s">
        <v>3</v>
      </c>
      <c r="GD331" s="3">
        <v>1</v>
      </c>
      <c r="GF331" s="3">
        <v>-1468714286</v>
      </c>
      <c r="GG331" s="3">
        <v>2</v>
      </c>
      <c r="GH331" s="3">
        <v>1</v>
      </c>
      <c r="GI331" s="3">
        <v>2</v>
      </c>
      <c r="GJ331" s="3">
        <v>0</v>
      </c>
      <c r="GK331" s="3">
        <v>0</v>
      </c>
      <c r="GL331" s="3">
        <f t="shared" si="365"/>
        <v>0</v>
      </c>
      <c r="GM331" s="3">
        <f t="shared" si="366"/>
        <v>8629.09</v>
      </c>
      <c r="GN331" s="3">
        <f t="shared" si="367"/>
        <v>0</v>
      </c>
      <c r="GO331" s="3">
        <f t="shared" si="368"/>
        <v>8629.09</v>
      </c>
      <c r="GP331" s="3">
        <f t="shared" si="369"/>
        <v>0</v>
      </c>
      <c r="GR331" s="3">
        <v>0</v>
      </c>
      <c r="GS331" s="3">
        <v>3</v>
      </c>
      <c r="GT331" s="3">
        <v>0</v>
      </c>
      <c r="GU331" s="3" t="s">
        <v>3</v>
      </c>
      <c r="GV331" s="3">
        <f t="shared" si="370"/>
        <v>0</v>
      </c>
      <c r="GW331" s="3">
        <v>1</v>
      </c>
      <c r="GX331" s="3">
        <f t="shared" si="371"/>
        <v>0</v>
      </c>
      <c r="HA331" s="3">
        <v>0</v>
      </c>
      <c r="HB331" s="3">
        <v>0</v>
      </c>
      <c r="HC331" s="3">
        <f t="shared" si="372"/>
        <v>0</v>
      </c>
      <c r="HE331" s="3" t="s">
        <v>3</v>
      </c>
      <c r="HF331" s="3" t="s">
        <v>3</v>
      </c>
      <c r="HM331" s="3" t="s">
        <v>3</v>
      </c>
      <c r="HN331" s="3" t="s">
        <v>3</v>
      </c>
      <c r="HO331" s="3" t="s">
        <v>3</v>
      </c>
      <c r="HP331" s="3" t="s">
        <v>3</v>
      </c>
      <c r="HQ331" s="3" t="s">
        <v>3</v>
      </c>
      <c r="HS331" s="3">
        <v>0</v>
      </c>
      <c r="IK331" s="3">
        <v>0</v>
      </c>
    </row>
    <row r="332" spans="1:255" x14ac:dyDescent="0.25">
      <c r="A332" s="2">
        <v>17</v>
      </c>
      <c r="B332" s="2">
        <v>1</v>
      </c>
      <c r="C332" s="2"/>
      <c r="D332" s="2"/>
      <c r="E332" s="2" t="s">
        <v>465</v>
      </c>
      <c r="F332" s="2" t="s">
        <v>466</v>
      </c>
      <c r="G332" s="2" t="s">
        <v>467</v>
      </c>
      <c r="H332" s="2" t="s">
        <v>279</v>
      </c>
      <c r="I332" s="2">
        <v>31</v>
      </c>
      <c r="J332" s="2">
        <v>0</v>
      </c>
      <c r="K332" s="2">
        <v>31</v>
      </c>
      <c r="L332" s="2"/>
      <c r="M332" s="2"/>
      <c r="N332" s="2"/>
      <c r="O332" s="2">
        <f t="shared" si="346"/>
        <v>322.39999999999998</v>
      </c>
      <c r="P332" s="2">
        <f t="shared" si="347"/>
        <v>322.39999999999998</v>
      </c>
      <c r="Q332" s="2">
        <f t="shared" ref="Q332:Q337" si="387">(ROUND((ROUND(((ET332)*AV332*I332),2)*BB332),2)+ROUND((ROUND(((AE332-(EU332))*AV332*I332),2)*BS332),2))</f>
        <v>0</v>
      </c>
      <c r="R332" s="2">
        <f t="shared" ref="R332:R337" si="388">(ROUND((ROUND(((EU332)*AV332*I332),2)*BS332),2)+ROUND((ROUND(((AE332-(EU332))*AV332*I332),2)*BS332),2))</f>
        <v>0</v>
      </c>
      <c r="S332" s="2">
        <f t="shared" si="348"/>
        <v>0</v>
      </c>
      <c r="T332" s="2">
        <f t="shared" si="349"/>
        <v>0</v>
      </c>
      <c r="U332" s="2">
        <f t="shared" si="350"/>
        <v>0</v>
      </c>
      <c r="V332" s="2">
        <f t="shared" si="351"/>
        <v>0</v>
      </c>
      <c r="W332" s="2">
        <f t="shared" si="352"/>
        <v>0</v>
      </c>
      <c r="X332" s="2">
        <f t="shared" ref="X332:X337" si="389">(ROUND((((S332+ROUND((ROUND(((EU332)*AV332*I332),2)*BS332),2))*AT332)/100),2)+ROUND(((ROUND((ROUND(((AE332-(EU332))*AV332*I332),2)*BS332),2)*AT332)/100),2))</f>
        <v>0</v>
      </c>
      <c r="Y332" s="2">
        <f t="shared" ref="Y332:Y337" si="390">(ROUND((((S332+ROUND((ROUND(((EU332)*AV332*I332),2)*BS332),2))*AU332)/100),2)+ROUND(((ROUND((ROUND(((AE332-(EU332))*AV332*I332),2)*BS332),2)*AU332)/100),2))</f>
        <v>0</v>
      </c>
      <c r="Z332" s="2"/>
      <c r="AA332" s="2">
        <v>55929113</v>
      </c>
      <c r="AB332" s="2">
        <f t="shared" si="353"/>
        <v>10.4</v>
      </c>
      <c r="AC332" s="2">
        <f t="shared" ref="AC332:AC337" si="391">ROUND((ES332),6)</f>
        <v>10.4</v>
      </c>
      <c r="AD332" s="2">
        <f t="shared" ref="AD332:AD337" si="392">ROUND((((ET332)-(EU332))+AE332),6)</f>
        <v>0</v>
      </c>
      <c r="AE332" s="2">
        <f t="shared" ref="AE332:AF337" si="393">ROUND((EU332),6)</f>
        <v>0</v>
      </c>
      <c r="AF332" s="2">
        <f t="shared" si="393"/>
        <v>0</v>
      </c>
      <c r="AG332" s="2">
        <f t="shared" si="355"/>
        <v>0</v>
      </c>
      <c r="AH332" s="2">
        <f t="shared" ref="AH332:AI337" si="394">(EW332)</f>
        <v>0</v>
      </c>
      <c r="AI332" s="2">
        <f t="shared" si="394"/>
        <v>0</v>
      </c>
      <c r="AJ332" s="2">
        <f t="shared" si="357"/>
        <v>0</v>
      </c>
      <c r="AK332" s="2">
        <v>10.4</v>
      </c>
      <c r="AL332" s="2">
        <v>10.4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1</v>
      </c>
      <c r="AW332" s="2">
        <v>1</v>
      </c>
      <c r="AX332" s="2"/>
      <c r="AY332" s="2"/>
      <c r="AZ332" s="2">
        <v>1</v>
      </c>
      <c r="BA332" s="2">
        <v>1</v>
      </c>
      <c r="BB332" s="2">
        <v>1</v>
      </c>
      <c r="BC332" s="2">
        <v>1</v>
      </c>
      <c r="BD332" s="2" t="s">
        <v>3</v>
      </c>
      <c r="BE332" s="2" t="s">
        <v>3</v>
      </c>
      <c r="BF332" s="2" t="s">
        <v>3</v>
      </c>
      <c r="BG332" s="2" t="s">
        <v>3</v>
      </c>
      <c r="BH332" s="2">
        <v>3</v>
      </c>
      <c r="BI332" s="2">
        <v>2</v>
      </c>
      <c r="BJ332" s="2" t="s">
        <v>468</v>
      </c>
      <c r="BK332" s="2"/>
      <c r="BL332" s="2"/>
      <c r="BM332" s="2">
        <v>1617</v>
      </c>
      <c r="BN332" s="2">
        <v>0</v>
      </c>
      <c r="BO332" s="2" t="s">
        <v>3</v>
      </c>
      <c r="BP332" s="2">
        <v>0</v>
      </c>
      <c r="BQ332" s="2">
        <v>200</v>
      </c>
      <c r="BR332" s="2">
        <v>0</v>
      </c>
      <c r="BS332" s="2">
        <v>1</v>
      </c>
      <c r="BT332" s="2">
        <v>1</v>
      </c>
      <c r="BU332" s="2">
        <v>1</v>
      </c>
      <c r="BV332" s="2">
        <v>1</v>
      </c>
      <c r="BW332" s="2">
        <v>1</v>
      </c>
      <c r="BX332" s="2">
        <v>1</v>
      </c>
      <c r="BY332" s="2" t="s">
        <v>3</v>
      </c>
      <c r="BZ332" s="2">
        <v>0</v>
      </c>
      <c r="CA332" s="2">
        <v>0</v>
      </c>
      <c r="CB332" s="2" t="s">
        <v>3</v>
      </c>
      <c r="CC332" s="2"/>
      <c r="CD332" s="2"/>
      <c r="CE332" s="2">
        <v>1566</v>
      </c>
      <c r="CF332" s="2">
        <v>0</v>
      </c>
      <c r="CG332" s="2">
        <v>0</v>
      </c>
      <c r="CH332" s="2"/>
      <c r="CI332" s="2"/>
      <c r="CJ332" s="2"/>
      <c r="CK332" s="2"/>
      <c r="CL332" s="2"/>
      <c r="CM332" s="2">
        <v>0</v>
      </c>
      <c r="CN332" s="2" t="s">
        <v>3</v>
      </c>
      <c r="CO332" s="2">
        <v>0</v>
      </c>
      <c r="CP332" s="2">
        <f t="shared" si="358"/>
        <v>322.39999999999998</v>
      </c>
      <c r="CQ332" s="2">
        <f t="shared" si="359"/>
        <v>10.4</v>
      </c>
      <c r="CR332" s="2">
        <f t="shared" ref="CR332:CR337" si="395">(ROUND((ROUND(((ET332)*AV332*1),2)*BB332),2)+ROUND((ROUND(((AE332-(EU332))*AV332*1),2)*BS332),2))</f>
        <v>0</v>
      </c>
      <c r="CS332" s="2">
        <f t="shared" ref="CS332:CS337" si="396">(ROUND((ROUND(((EU332)*AV332*1),2)*BS332),2)+ROUND((ROUND(((AE332-(EU332))*AV332*1),2)*BS332),2))</f>
        <v>0</v>
      </c>
      <c r="CT332" s="2">
        <f t="shared" si="360"/>
        <v>0</v>
      </c>
      <c r="CU332" s="2">
        <f t="shared" si="361"/>
        <v>0</v>
      </c>
      <c r="CV332" s="2">
        <f t="shared" si="362"/>
        <v>0</v>
      </c>
      <c r="CW332" s="2">
        <f t="shared" si="363"/>
        <v>0</v>
      </c>
      <c r="CX332" s="2">
        <f t="shared" si="364"/>
        <v>0</v>
      </c>
      <c r="CY332" s="2">
        <f t="shared" ref="CY332:CY337" si="397">(ROUND((((S332+ROUND((ROUND(((EU332)*AV332*1),2)*BS332),2))*AT332)/100),2)+ROUND(((ROUND((ROUND(((AE332-(EU332))*AV332*1),2)*BS332),2)*AT332)/100),2))</f>
        <v>0</v>
      </c>
      <c r="CZ332" s="2">
        <f t="shared" ref="CZ332:CZ337" si="398">(ROUND((((S332+ROUND((ROUND(((EU332)*AV332*1),2)*BS332),2))*AU332)/100),2)+ROUND(((ROUND((ROUND(((AE332-(EU332))*AV332*1),2)*BS332),2)*AU332)/100),2))</f>
        <v>0</v>
      </c>
      <c r="DA332" s="2"/>
      <c r="DB332" s="2"/>
      <c r="DC332" s="2" t="s">
        <v>3</v>
      </c>
      <c r="DD332" s="2" t="s">
        <v>3</v>
      </c>
      <c r="DE332" s="2" t="s">
        <v>3</v>
      </c>
      <c r="DF332" s="2" t="s">
        <v>3</v>
      </c>
      <c r="DG332" s="2" t="s">
        <v>3</v>
      </c>
      <c r="DH332" s="2" t="s">
        <v>3</v>
      </c>
      <c r="DI332" s="2" t="s">
        <v>3</v>
      </c>
      <c r="DJ332" s="2" t="s">
        <v>3</v>
      </c>
      <c r="DK332" s="2" t="s">
        <v>3</v>
      </c>
      <c r="DL332" s="2" t="s">
        <v>3</v>
      </c>
      <c r="DM332" s="2" t="s">
        <v>3</v>
      </c>
      <c r="DN332" s="2">
        <v>0</v>
      </c>
      <c r="DO332" s="2">
        <v>0</v>
      </c>
      <c r="DP332" s="2">
        <v>1</v>
      </c>
      <c r="DQ332" s="2">
        <v>1</v>
      </c>
      <c r="DR332" s="2"/>
      <c r="DS332" s="2"/>
      <c r="DT332" s="2"/>
      <c r="DU332" s="2">
        <v>1010</v>
      </c>
      <c r="DV332" s="2" t="s">
        <v>279</v>
      </c>
      <c r="DW332" s="2" t="s">
        <v>279</v>
      </c>
      <c r="DX332" s="2">
        <v>1</v>
      </c>
      <c r="DY332" s="2"/>
      <c r="DZ332" s="2" t="s">
        <v>3</v>
      </c>
      <c r="EA332" s="2" t="s">
        <v>3</v>
      </c>
      <c r="EB332" s="2" t="s">
        <v>3</v>
      </c>
      <c r="EC332" s="2" t="s">
        <v>3</v>
      </c>
      <c r="ED332" s="2"/>
      <c r="EE332" s="2">
        <v>55393728</v>
      </c>
      <c r="EF332" s="2">
        <v>200</v>
      </c>
      <c r="EG332" s="2" t="s">
        <v>469</v>
      </c>
      <c r="EH332" s="2">
        <v>0</v>
      </c>
      <c r="EI332" s="2" t="s">
        <v>3</v>
      </c>
      <c r="EJ332" s="2">
        <v>1</v>
      </c>
      <c r="EK332" s="2">
        <v>1617</v>
      </c>
      <c r="EL332" s="2" t="s">
        <v>470</v>
      </c>
      <c r="EM332" s="2" t="s">
        <v>471</v>
      </c>
      <c r="EN332" s="2"/>
      <c r="EO332" s="2" t="s">
        <v>3</v>
      </c>
      <c r="EP332" s="2"/>
      <c r="EQ332" s="2">
        <v>0</v>
      </c>
      <c r="ER332" s="2">
        <v>10.4</v>
      </c>
      <c r="ES332" s="2">
        <v>10.4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>
        <v>0</v>
      </c>
      <c r="FR332" s="2">
        <v>0</v>
      </c>
      <c r="FS332" s="2">
        <v>0</v>
      </c>
      <c r="FT332" s="2"/>
      <c r="FU332" s="2"/>
      <c r="FV332" s="2"/>
      <c r="FW332" s="2"/>
      <c r="FX332" s="2">
        <v>0</v>
      </c>
      <c r="FY332" s="2">
        <v>0</v>
      </c>
      <c r="FZ332" s="2"/>
      <c r="GA332" s="2" t="s">
        <v>3</v>
      </c>
      <c r="GB332" s="2"/>
      <c r="GC332" s="2"/>
      <c r="GD332" s="2">
        <v>1</v>
      </c>
      <c r="GE332" s="2"/>
      <c r="GF332" s="2">
        <v>2055542618</v>
      </c>
      <c r="GG332" s="2">
        <v>2</v>
      </c>
      <c r="GH332" s="2">
        <v>1</v>
      </c>
      <c r="GI332" s="2">
        <v>-2</v>
      </c>
      <c r="GJ332" s="2">
        <v>0</v>
      </c>
      <c r="GK332" s="2">
        <v>0</v>
      </c>
      <c r="GL332" s="2">
        <f t="shared" si="365"/>
        <v>0</v>
      </c>
      <c r="GM332" s="2">
        <f t="shared" si="366"/>
        <v>322.39999999999998</v>
      </c>
      <c r="GN332" s="2">
        <f t="shared" si="367"/>
        <v>0</v>
      </c>
      <c r="GO332" s="2">
        <f t="shared" si="368"/>
        <v>322.39999999999998</v>
      </c>
      <c r="GP332" s="2">
        <f t="shared" si="369"/>
        <v>0</v>
      </c>
      <c r="GQ332" s="2"/>
      <c r="GR332" s="2">
        <v>0</v>
      </c>
      <c r="GS332" s="2">
        <v>3</v>
      </c>
      <c r="GT332" s="2">
        <v>0</v>
      </c>
      <c r="GU332" s="2" t="s">
        <v>3</v>
      </c>
      <c r="GV332" s="2">
        <f t="shared" si="370"/>
        <v>0</v>
      </c>
      <c r="GW332" s="2">
        <v>1</v>
      </c>
      <c r="GX332" s="2">
        <f t="shared" si="371"/>
        <v>0</v>
      </c>
      <c r="GY332" s="2"/>
      <c r="GZ332" s="2"/>
      <c r="HA332" s="2">
        <v>0</v>
      </c>
      <c r="HB332" s="2">
        <v>0</v>
      </c>
      <c r="HC332" s="2">
        <f t="shared" si="372"/>
        <v>0</v>
      </c>
      <c r="HD332" s="2"/>
      <c r="HE332" s="2" t="s">
        <v>3</v>
      </c>
      <c r="HF332" s="2" t="s">
        <v>3</v>
      </c>
      <c r="HG332" s="2"/>
      <c r="HH332" s="2"/>
      <c r="HI332" s="2"/>
      <c r="HJ332" s="2"/>
      <c r="HK332" s="2"/>
      <c r="HL332" s="2"/>
      <c r="HM332" s="2" t="s">
        <v>3</v>
      </c>
      <c r="HN332" s="2" t="s">
        <v>3</v>
      </c>
      <c r="HO332" s="2" t="s">
        <v>3</v>
      </c>
      <c r="HP332" s="2" t="s">
        <v>3</v>
      </c>
      <c r="HQ332" s="2" t="s">
        <v>3</v>
      </c>
      <c r="HR332" s="2"/>
      <c r="HS332" s="2">
        <v>0</v>
      </c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>
        <v>0</v>
      </c>
      <c r="IL332" s="2"/>
      <c r="IM332" s="2"/>
      <c r="IN332" s="2"/>
      <c r="IO332" s="2"/>
      <c r="IP332" s="2"/>
      <c r="IQ332" s="2"/>
      <c r="IR332" s="2"/>
      <c r="IS332" s="2"/>
      <c r="IT332" s="2"/>
      <c r="IU332" s="2"/>
    </row>
    <row r="333" spans="1:255" x14ac:dyDescent="0.25">
      <c r="A333" s="3">
        <v>17</v>
      </c>
      <c r="B333" s="3">
        <v>1</v>
      </c>
      <c r="E333" s="3" t="s">
        <v>465</v>
      </c>
      <c r="F333" s="3" t="s">
        <v>466</v>
      </c>
      <c r="G333" s="3" t="s">
        <v>467</v>
      </c>
      <c r="H333" s="3" t="s">
        <v>279</v>
      </c>
      <c r="I333" s="3">
        <v>31</v>
      </c>
      <c r="J333" s="3">
        <v>0</v>
      </c>
      <c r="K333" s="3">
        <v>31</v>
      </c>
      <c r="O333" s="3">
        <f t="shared" si="346"/>
        <v>5535.61</v>
      </c>
      <c r="P333" s="3">
        <f t="shared" si="347"/>
        <v>5535.61</v>
      </c>
      <c r="Q333" s="3">
        <f t="shared" si="387"/>
        <v>0</v>
      </c>
      <c r="R333" s="3">
        <f t="shared" si="388"/>
        <v>0</v>
      </c>
      <c r="S333" s="3">
        <f t="shared" si="348"/>
        <v>0</v>
      </c>
      <c r="T333" s="3">
        <f t="shared" si="349"/>
        <v>0</v>
      </c>
      <c r="U333" s="3">
        <f t="shared" si="350"/>
        <v>0</v>
      </c>
      <c r="V333" s="3">
        <f t="shared" si="351"/>
        <v>0</v>
      </c>
      <c r="W333" s="3">
        <f t="shared" si="352"/>
        <v>0</v>
      </c>
      <c r="X333" s="3">
        <f t="shared" si="389"/>
        <v>0</v>
      </c>
      <c r="Y333" s="3">
        <f t="shared" si="390"/>
        <v>0</v>
      </c>
      <c r="AA333" s="3">
        <v>55929115</v>
      </c>
      <c r="AB333" s="3">
        <f t="shared" si="353"/>
        <v>10.4</v>
      </c>
      <c r="AC333" s="3">
        <f t="shared" si="391"/>
        <v>10.4</v>
      </c>
      <c r="AD333" s="3">
        <f t="shared" si="392"/>
        <v>0</v>
      </c>
      <c r="AE333" s="3">
        <f t="shared" si="393"/>
        <v>0</v>
      </c>
      <c r="AF333" s="3">
        <f t="shared" si="393"/>
        <v>0</v>
      </c>
      <c r="AG333" s="3">
        <f t="shared" si="355"/>
        <v>0</v>
      </c>
      <c r="AH333" s="3">
        <f t="shared" si="394"/>
        <v>0</v>
      </c>
      <c r="AI333" s="3">
        <f t="shared" si="394"/>
        <v>0</v>
      </c>
      <c r="AJ333" s="3">
        <f t="shared" si="357"/>
        <v>0</v>
      </c>
      <c r="AK333" s="3">
        <v>10.4</v>
      </c>
      <c r="AL333" s="3">
        <v>10.4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1</v>
      </c>
      <c r="AW333" s="3">
        <v>1</v>
      </c>
      <c r="AZ333" s="3">
        <v>1</v>
      </c>
      <c r="BA333" s="3">
        <v>1</v>
      </c>
      <c r="BB333" s="3">
        <v>1</v>
      </c>
      <c r="BC333" s="3">
        <v>17.170000000000002</v>
      </c>
      <c r="BD333" s="3" t="s">
        <v>3</v>
      </c>
      <c r="BE333" s="3" t="s">
        <v>3</v>
      </c>
      <c r="BF333" s="3" t="s">
        <v>3</v>
      </c>
      <c r="BG333" s="3" t="s">
        <v>3</v>
      </c>
      <c r="BH333" s="3">
        <v>3</v>
      </c>
      <c r="BI333" s="3">
        <v>2</v>
      </c>
      <c r="BJ333" s="3" t="s">
        <v>468</v>
      </c>
      <c r="BM333" s="3">
        <v>1617</v>
      </c>
      <c r="BN333" s="3">
        <v>0</v>
      </c>
      <c r="BO333" s="3" t="s">
        <v>466</v>
      </c>
      <c r="BP333" s="3">
        <v>1</v>
      </c>
      <c r="BQ333" s="3">
        <v>200</v>
      </c>
      <c r="BR333" s="3">
        <v>0</v>
      </c>
      <c r="BS333" s="3">
        <v>1</v>
      </c>
      <c r="BT333" s="3">
        <v>1</v>
      </c>
      <c r="BU333" s="3">
        <v>1</v>
      </c>
      <c r="BV333" s="3">
        <v>1</v>
      </c>
      <c r="BW333" s="3">
        <v>1</v>
      </c>
      <c r="BX333" s="3">
        <v>1</v>
      </c>
      <c r="BY333" s="3" t="s">
        <v>3</v>
      </c>
      <c r="BZ333" s="3">
        <v>0</v>
      </c>
      <c r="CA333" s="3">
        <v>0</v>
      </c>
      <c r="CB333" s="3" t="s">
        <v>3</v>
      </c>
      <c r="CE333" s="3">
        <v>1566</v>
      </c>
      <c r="CF333" s="3">
        <v>0</v>
      </c>
      <c r="CG333" s="3">
        <v>0</v>
      </c>
      <c r="CM333" s="3">
        <v>0</v>
      </c>
      <c r="CN333" s="3" t="s">
        <v>3</v>
      </c>
      <c r="CO333" s="3">
        <v>0</v>
      </c>
      <c r="CP333" s="3">
        <f t="shared" si="358"/>
        <v>5535.61</v>
      </c>
      <c r="CQ333" s="3">
        <f t="shared" si="359"/>
        <v>178.57</v>
      </c>
      <c r="CR333" s="3">
        <f t="shared" si="395"/>
        <v>0</v>
      </c>
      <c r="CS333" s="3">
        <f t="shared" si="396"/>
        <v>0</v>
      </c>
      <c r="CT333" s="3">
        <f t="shared" si="360"/>
        <v>0</v>
      </c>
      <c r="CU333" s="3">
        <f t="shared" si="361"/>
        <v>0</v>
      </c>
      <c r="CV333" s="3">
        <f t="shared" si="362"/>
        <v>0</v>
      </c>
      <c r="CW333" s="3">
        <f t="shared" si="363"/>
        <v>0</v>
      </c>
      <c r="CX333" s="3">
        <f t="shared" si="364"/>
        <v>0</v>
      </c>
      <c r="CY333" s="3">
        <f t="shared" si="397"/>
        <v>0</v>
      </c>
      <c r="CZ333" s="3">
        <f t="shared" si="398"/>
        <v>0</v>
      </c>
      <c r="DC333" s="3" t="s">
        <v>3</v>
      </c>
      <c r="DD333" s="3" t="s">
        <v>3</v>
      </c>
      <c r="DE333" s="3" t="s">
        <v>3</v>
      </c>
      <c r="DF333" s="3" t="s">
        <v>3</v>
      </c>
      <c r="DG333" s="3" t="s">
        <v>3</v>
      </c>
      <c r="DH333" s="3" t="s">
        <v>3</v>
      </c>
      <c r="DI333" s="3" t="s">
        <v>3</v>
      </c>
      <c r="DJ333" s="3" t="s">
        <v>3</v>
      </c>
      <c r="DK333" s="3" t="s">
        <v>3</v>
      </c>
      <c r="DL333" s="3" t="s">
        <v>3</v>
      </c>
      <c r="DM333" s="3" t="s">
        <v>3</v>
      </c>
      <c r="DN333" s="3">
        <v>0</v>
      </c>
      <c r="DO333" s="3">
        <v>0</v>
      </c>
      <c r="DP333" s="3">
        <v>1</v>
      </c>
      <c r="DQ333" s="3">
        <v>1</v>
      </c>
      <c r="DU333" s="3">
        <v>1010</v>
      </c>
      <c r="DV333" s="3" t="s">
        <v>279</v>
      </c>
      <c r="DW333" s="3" t="s">
        <v>279</v>
      </c>
      <c r="DX333" s="3">
        <v>1</v>
      </c>
      <c r="DZ333" s="3" t="s">
        <v>3</v>
      </c>
      <c r="EA333" s="3" t="s">
        <v>3</v>
      </c>
      <c r="EB333" s="3" t="s">
        <v>3</v>
      </c>
      <c r="EC333" s="3" t="s">
        <v>3</v>
      </c>
      <c r="EE333" s="3">
        <v>55393728</v>
      </c>
      <c r="EF333" s="3">
        <v>200</v>
      </c>
      <c r="EG333" s="3" t="s">
        <v>469</v>
      </c>
      <c r="EH333" s="3">
        <v>0</v>
      </c>
      <c r="EI333" s="3" t="s">
        <v>3</v>
      </c>
      <c r="EJ333" s="3">
        <v>1</v>
      </c>
      <c r="EK333" s="3">
        <v>1617</v>
      </c>
      <c r="EL333" s="3" t="s">
        <v>470</v>
      </c>
      <c r="EM333" s="3" t="s">
        <v>471</v>
      </c>
      <c r="EO333" s="3" t="s">
        <v>3</v>
      </c>
      <c r="EQ333" s="3">
        <v>0</v>
      </c>
      <c r="ER333" s="3">
        <v>10.4</v>
      </c>
      <c r="ES333" s="3">
        <v>10.4</v>
      </c>
      <c r="ET333" s="3">
        <v>0</v>
      </c>
      <c r="EU333" s="3">
        <v>0</v>
      </c>
      <c r="EV333" s="3">
        <v>0</v>
      </c>
      <c r="EW333" s="3">
        <v>0</v>
      </c>
      <c r="EX333" s="3">
        <v>0</v>
      </c>
      <c r="EY333" s="3">
        <v>0</v>
      </c>
      <c r="FQ333" s="3">
        <v>0</v>
      </c>
      <c r="FR333" s="3">
        <v>0</v>
      </c>
      <c r="FS333" s="3">
        <v>0</v>
      </c>
      <c r="FX333" s="3">
        <v>0</v>
      </c>
      <c r="FY333" s="3">
        <v>0</v>
      </c>
      <c r="GA333" s="3" t="s">
        <v>3</v>
      </c>
      <c r="GD333" s="3">
        <v>1</v>
      </c>
      <c r="GF333" s="3">
        <v>2055542618</v>
      </c>
      <c r="GG333" s="3">
        <v>2</v>
      </c>
      <c r="GH333" s="3">
        <v>1</v>
      </c>
      <c r="GI333" s="3">
        <v>2</v>
      </c>
      <c r="GJ333" s="3">
        <v>0</v>
      </c>
      <c r="GK333" s="3">
        <v>0</v>
      </c>
      <c r="GL333" s="3">
        <f t="shared" si="365"/>
        <v>0</v>
      </c>
      <c r="GM333" s="3">
        <f t="shared" si="366"/>
        <v>5535.61</v>
      </c>
      <c r="GN333" s="3">
        <f t="shared" si="367"/>
        <v>0</v>
      </c>
      <c r="GO333" s="3">
        <f t="shared" si="368"/>
        <v>5535.61</v>
      </c>
      <c r="GP333" s="3">
        <f t="shared" si="369"/>
        <v>0</v>
      </c>
      <c r="GR333" s="3">
        <v>0</v>
      </c>
      <c r="GS333" s="3">
        <v>3</v>
      </c>
      <c r="GT333" s="3">
        <v>0</v>
      </c>
      <c r="GU333" s="3" t="s">
        <v>3</v>
      </c>
      <c r="GV333" s="3">
        <f t="shared" si="370"/>
        <v>0</v>
      </c>
      <c r="GW333" s="3">
        <v>1</v>
      </c>
      <c r="GX333" s="3">
        <f t="shared" si="371"/>
        <v>0</v>
      </c>
      <c r="HA333" s="3">
        <v>0</v>
      </c>
      <c r="HB333" s="3">
        <v>0</v>
      </c>
      <c r="HC333" s="3">
        <f t="shared" si="372"/>
        <v>0</v>
      </c>
      <c r="HE333" s="3" t="s">
        <v>3</v>
      </c>
      <c r="HF333" s="3" t="s">
        <v>3</v>
      </c>
      <c r="HM333" s="3" t="s">
        <v>3</v>
      </c>
      <c r="HN333" s="3" t="s">
        <v>3</v>
      </c>
      <c r="HO333" s="3" t="s">
        <v>3</v>
      </c>
      <c r="HP333" s="3" t="s">
        <v>3</v>
      </c>
      <c r="HQ333" s="3" t="s">
        <v>3</v>
      </c>
      <c r="HS333" s="3">
        <v>0</v>
      </c>
      <c r="IK333" s="3">
        <v>0</v>
      </c>
    </row>
    <row r="334" spans="1:255" x14ac:dyDescent="0.25">
      <c r="A334" s="2">
        <v>17</v>
      </c>
      <c r="B334" s="2">
        <v>1</v>
      </c>
      <c r="C334" s="2"/>
      <c r="D334" s="2"/>
      <c r="E334" s="2" t="s">
        <v>472</v>
      </c>
      <c r="F334" s="2" t="s">
        <v>473</v>
      </c>
      <c r="G334" s="2" t="s">
        <v>474</v>
      </c>
      <c r="H334" s="2" t="s">
        <v>279</v>
      </c>
      <c r="I334" s="2">
        <v>31</v>
      </c>
      <c r="J334" s="2">
        <v>0</v>
      </c>
      <c r="K334" s="2">
        <v>31</v>
      </c>
      <c r="L334" s="2"/>
      <c r="M334" s="2"/>
      <c r="N334" s="2"/>
      <c r="O334" s="2">
        <f t="shared" si="346"/>
        <v>531.03</v>
      </c>
      <c r="P334" s="2">
        <f t="shared" si="347"/>
        <v>531.03</v>
      </c>
      <c r="Q334" s="2">
        <f t="shared" si="387"/>
        <v>0</v>
      </c>
      <c r="R334" s="2">
        <f t="shared" si="388"/>
        <v>0</v>
      </c>
      <c r="S334" s="2">
        <f t="shared" si="348"/>
        <v>0</v>
      </c>
      <c r="T334" s="2">
        <f t="shared" si="349"/>
        <v>0</v>
      </c>
      <c r="U334" s="2">
        <f t="shared" si="350"/>
        <v>0</v>
      </c>
      <c r="V334" s="2">
        <f t="shared" si="351"/>
        <v>0</v>
      </c>
      <c r="W334" s="2">
        <f t="shared" si="352"/>
        <v>0</v>
      </c>
      <c r="X334" s="2">
        <f t="shared" si="389"/>
        <v>0</v>
      </c>
      <c r="Y334" s="2">
        <f t="shared" si="390"/>
        <v>0</v>
      </c>
      <c r="Z334" s="2"/>
      <c r="AA334" s="2">
        <v>55929113</v>
      </c>
      <c r="AB334" s="2">
        <f t="shared" si="353"/>
        <v>17.13</v>
      </c>
      <c r="AC334" s="2">
        <f t="shared" si="391"/>
        <v>17.13</v>
      </c>
      <c r="AD334" s="2">
        <f t="shared" si="392"/>
        <v>0</v>
      </c>
      <c r="AE334" s="2">
        <f t="shared" si="393"/>
        <v>0</v>
      </c>
      <c r="AF334" s="2">
        <f t="shared" si="393"/>
        <v>0</v>
      </c>
      <c r="AG334" s="2">
        <f t="shared" si="355"/>
        <v>0</v>
      </c>
      <c r="AH334" s="2">
        <f t="shared" si="394"/>
        <v>0</v>
      </c>
      <c r="AI334" s="2">
        <f t="shared" si="394"/>
        <v>0</v>
      </c>
      <c r="AJ334" s="2">
        <f t="shared" si="357"/>
        <v>0</v>
      </c>
      <c r="AK334" s="2">
        <v>17.13</v>
      </c>
      <c r="AL334" s="2">
        <v>17.13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1</v>
      </c>
      <c r="AW334" s="2">
        <v>1</v>
      </c>
      <c r="AX334" s="2"/>
      <c r="AY334" s="2"/>
      <c r="AZ334" s="2">
        <v>1</v>
      </c>
      <c r="BA334" s="2">
        <v>1</v>
      </c>
      <c r="BB334" s="2">
        <v>1</v>
      </c>
      <c r="BC334" s="2">
        <v>1</v>
      </c>
      <c r="BD334" s="2" t="s">
        <v>3</v>
      </c>
      <c r="BE334" s="2" t="s">
        <v>3</v>
      </c>
      <c r="BF334" s="2" t="s">
        <v>3</v>
      </c>
      <c r="BG334" s="2" t="s">
        <v>3</v>
      </c>
      <c r="BH334" s="2">
        <v>3</v>
      </c>
      <c r="BI334" s="2">
        <v>2</v>
      </c>
      <c r="BJ334" s="2" t="s">
        <v>475</v>
      </c>
      <c r="BK334" s="2"/>
      <c r="BL334" s="2"/>
      <c r="BM334" s="2">
        <v>1617</v>
      </c>
      <c r="BN334" s="2">
        <v>0</v>
      </c>
      <c r="BO334" s="2" t="s">
        <v>3</v>
      </c>
      <c r="BP334" s="2">
        <v>0</v>
      </c>
      <c r="BQ334" s="2">
        <v>200</v>
      </c>
      <c r="BR334" s="2">
        <v>0</v>
      </c>
      <c r="BS334" s="2">
        <v>1</v>
      </c>
      <c r="BT334" s="2">
        <v>1</v>
      </c>
      <c r="BU334" s="2">
        <v>1</v>
      </c>
      <c r="BV334" s="2">
        <v>1</v>
      </c>
      <c r="BW334" s="2">
        <v>1</v>
      </c>
      <c r="BX334" s="2">
        <v>1</v>
      </c>
      <c r="BY334" s="2" t="s">
        <v>3</v>
      </c>
      <c r="BZ334" s="2">
        <v>0</v>
      </c>
      <c r="CA334" s="2">
        <v>0</v>
      </c>
      <c r="CB334" s="2" t="s">
        <v>3</v>
      </c>
      <c r="CC334" s="2"/>
      <c r="CD334" s="2"/>
      <c r="CE334" s="2">
        <v>1566</v>
      </c>
      <c r="CF334" s="2">
        <v>0</v>
      </c>
      <c r="CG334" s="2">
        <v>0</v>
      </c>
      <c r="CH334" s="2"/>
      <c r="CI334" s="2"/>
      <c r="CJ334" s="2"/>
      <c r="CK334" s="2"/>
      <c r="CL334" s="2"/>
      <c r="CM334" s="2">
        <v>0</v>
      </c>
      <c r="CN334" s="2" t="s">
        <v>3</v>
      </c>
      <c r="CO334" s="2">
        <v>0</v>
      </c>
      <c r="CP334" s="2">
        <f t="shared" si="358"/>
        <v>531.03</v>
      </c>
      <c r="CQ334" s="2">
        <f t="shared" si="359"/>
        <v>17.13</v>
      </c>
      <c r="CR334" s="2">
        <f t="shared" si="395"/>
        <v>0</v>
      </c>
      <c r="CS334" s="2">
        <f t="shared" si="396"/>
        <v>0</v>
      </c>
      <c r="CT334" s="2">
        <f t="shared" si="360"/>
        <v>0</v>
      </c>
      <c r="CU334" s="2">
        <f t="shared" si="361"/>
        <v>0</v>
      </c>
      <c r="CV334" s="2">
        <f t="shared" si="362"/>
        <v>0</v>
      </c>
      <c r="CW334" s="2">
        <f t="shared" si="363"/>
        <v>0</v>
      </c>
      <c r="CX334" s="2">
        <f t="shared" si="364"/>
        <v>0</v>
      </c>
      <c r="CY334" s="2">
        <f t="shared" si="397"/>
        <v>0</v>
      </c>
      <c r="CZ334" s="2">
        <f t="shared" si="398"/>
        <v>0</v>
      </c>
      <c r="DA334" s="2"/>
      <c r="DB334" s="2"/>
      <c r="DC334" s="2" t="s">
        <v>3</v>
      </c>
      <c r="DD334" s="2" t="s">
        <v>3</v>
      </c>
      <c r="DE334" s="2" t="s">
        <v>3</v>
      </c>
      <c r="DF334" s="2" t="s">
        <v>3</v>
      </c>
      <c r="DG334" s="2" t="s">
        <v>3</v>
      </c>
      <c r="DH334" s="2" t="s">
        <v>3</v>
      </c>
      <c r="DI334" s="2" t="s">
        <v>3</v>
      </c>
      <c r="DJ334" s="2" t="s">
        <v>3</v>
      </c>
      <c r="DK334" s="2" t="s">
        <v>3</v>
      </c>
      <c r="DL334" s="2" t="s">
        <v>3</v>
      </c>
      <c r="DM334" s="2" t="s">
        <v>3</v>
      </c>
      <c r="DN334" s="2">
        <v>0</v>
      </c>
      <c r="DO334" s="2">
        <v>0</v>
      </c>
      <c r="DP334" s="2">
        <v>1</v>
      </c>
      <c r="DQ334" s="2">
        <v>1</v>
      </c>
      <c r="DR334" s="2"/>
      <c r="DS334" s="2"/>
      <c r="DT334" s="2"/>
      <c r="DU334" s="2">
        <v>1010</v>
      </c>
      <c r="DV334" s="2" t="s">
        <v>279</v>
      </c>
      <c r="DW334" s="2" t="s">
        <v>279</v>
      </c>
      <c r="DX334" s="2">
        <v>1</v>
      </c>
      <c r="DY334" s="2"/>
      <c r="DZ334" s="2" t="s">
        <v>3</v>
      </c>
      <c r="EA334" s="2" t="s">
        <v>3</v>
      </c>
      <c r="EB334" s="2" t="s">
        <v>3</v>
      </c>
      <c r="EC334" s="2" t="s">
        <v>3</v>
      </c>
      <c r="ED334" s="2"/>
      <c r="EE334" s="2">
        <v>55393728</v>
      </c>
      <c r="EF334" s="2">
        <v>200</v>
      </c>
      <c r="EG334" s="2" t="s">
        <v>469</v>
      </c>
      <c r="EH334" s="2">
        <v>0</v>
      </c>
      <c r="EI334" s="2" t="s">
        <v>3</v>
      </c>
      <c r="EJ334" s="2">
        <v>1</v>
      </c>
      <c r="EK334" s="2">
        <v>1617</v>
      </c>
      <c r="EL334" s="2" t="s">
        <v>470</v>
      </c>
      <c r="EM334" s="2" t="s">
        <v>471</v>
      </c>
      <c r="EN334" s="2"/>
      <c r="EO334" s="2" t="s">
        <v>3</v>
      </c>
      <c r="EP334" s="2"/>
      <c r="EQ334" s="2">
        <v>0</v>
      </c>
      <c r="ER334" s="2">
        <v>17.13</v>
      </c>
      <c r="ES334" s="2">
        <v>17.13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>
        <v>0</v>
      </c>
      <c r="FR334" s="2">
        <v>0</v>
      </c>
      <c r="FS334" s="2">
        <v>0</v>
      </c>
      <c r="FT334" s="2"/>
      <c r="FU334" s="2"/>
      <c r="FV334" s="2"/>
      <c r="FW334" s="2"/>
      <c r="FX334" s="2">
        <v>0</v>
      </c>
      <c r="FY334" s="2">
        <v>0</v>
      </c>
      <c r="FZ334" s="2"/>
      <c r="GA334" s="2" t="s">
        <v>3</v>
      </c>
      <c r="GB334" s="2"/>
      <c r="GC334" s="2"/>
      <c r="GD334" s="2">
        <v>1</v>
      </c>
      <c r="GE334" s="2"/>
      <c r="GF334" s="2">
        <v>982907153</v>
      </c>
      <c r="GG334" s="2">
        <v>2</v>
      </c>
      <c r="GH334" s="2">
        <v>1</v>
      </c>
      <c r="GI334" s="2">
        <v>-2</v>
      </c>
      <c r="GJ334" s="2">
        <v>0</v>
      </c>
      <c r="GK334" s="2">
        <v>0</v>
      </c>
      <c r="GL334" s="2">
        <f t="shared" si="365"/>
        <v>0</v>
      </c>
      <c r="GM334" s="2">
        <f t="shared" si="366"/>
        <v>531.03</v>
      </c>
      <c r="GN334" s="2">
        <f t="shared" si="367"/>
        <v>0</v>
      </c>
      <c r="GO334" s="2">
        <f t="shared" si="368"/>
        <v>531.03</v>
      </c>
      <c r="GP334" s="2">
        <f t="shared" si="369"/>
        <v>0</v>
      </c>
      <c r="GQ334" s="2"/>
      <c r="GR334" s="2">
        <v>0</v>
      </c>
      <c r="GS334" s="2">
        <v>3</v>
      </c>
      <c r="GT334" s="2">
        <v>0</v>
      </c>
      <c r="GU334" s="2" t="s">
        <v>3</v>
      </c>
      <c r="GV334" s="2">
        <f t="shared" si="370"/>
        <v>0</v>
      </c>
      <c r="GW334" s="2">
        <v>1</v>
      </c>
      <c r="GX334" s="2">
        <f t="shared" si="371"/>
        <v>0</v>
      </c>
      <c r="GY334" s="2"/>
      <c r="GZ334" s="2"/>
      <c r="HA334" s="2">
        <v>0</v>
      </c>
      <c r="HB334" s="2">
        <v>0</v>
      </c>
      <c r="HC334" s="2">
        <f t="shared" si="372"/>
        <v>0</v>
      </c>
      <c r="HD334" s="2"/>
      <c r="HE334" s="2" t="s">
        <v>3</v>
      </c>
      <c r="HF334" s="2" t="s">
        <v>3</v>
      </c>
      <c r="HG334" s="2"/>
      <c r="HH334" s="2"/>
      <c r="HI334" s="2"/>
      <c r="HJ334" s="2"/>
      <c r="HK334" s="2"/>
      <c r="HL334" s="2"/>
      <c r="HM334" s="2" t="s">
        <v>3</v>
      </c>
      <c r="HN334" s="2" t="s">
        <v>3</v>
      </c>
      <c r="HO334" s="2" t="s">
        <v>3</v>
      </c>
      <c r="HP334" s="2" t="s">
        <v>3</v>
      </c>
      <c r="HQ334" s="2" t="s">
        <v>3</v>
      </c>
      <c r="HR334" s="2"/>
      <c r="HS334" s="2">
        <v>0</v>
      </c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>
        <v>0</v>
      </c>
      <c r="IL334" s="2"/>
      <c r="IM334" s="2"/>
      <c r="IN334" s="2"/>
      <c r="IO334" s="2"/>
      <c r="IP334" s="2"/>
      <c r="IQ334" s="2"/>
      <c r="IR334" s="2"/>
      <c r="IS334" s="2"/>
      <c r="IT334" s="2"/>
      <c r="IU334" s="2"/>
    </row>
    <row r="335" spans="1:255" x14ac:dyDescent="0.25">
      <c r="A335" s="3">
        <v>17</v>
      </c>
      <c r="B335" s="3">
        <v>1</v>
      </c>
      <c r="E335" s="3" t="s">
        <v>472</v>
      </c>
      <c r="F335" s="3" t="s">
        <v>473</v>
      </c>
      <c r="G335" s="3" t="s">
        <v>474</v>
      </c>
      <c r="H335" s="3" t="s">
        <v>279</v>
      </c>
      <c r="I335" s="3">
        <v>31</v>
      </c>
      <c r="J335" s="3">
        <v>0</v>
      </c>
      <c r="K335" s="3">
        <v>31</v>
      </c>
      <c r="O335" s="3">
        <f t="shared" si="346"/>
        <v>7997.31</v>
      </c>
      <c r="P335" s="3">
        <f t="shared" si="347"/>
        <v>7997.31</v>
      </c>
      <c r="Q335" s="3">
        <f t="shared" si="387"/>
        <v>0</v>
      </c>
      <c r="R335" s="3">
        <f t="shared" si="388"/>
        <v>0</v>
      </c>
      <c r="S335" s="3">
        <f t="shared" si="348"/>
        <v>0</v>
      </c>
      <c r="T335" s="3">
        <f t="shared" si="349"/>
        <v>0</v>
      </c>
      <c r="U335" s="3">
        <f t="shared" si="350"/>
        <v>0</v>
      </c>
      <c r="V335" s="3">
        <f t="shared" si="351"/>
        <v>0</v>
      </c>
      <c r="W335" s="3">
        <f t="shared" si="352"/>
        <v>0</v>
      </c>
      <c r="X335" s="3">
        <f t="shared" si="389"/>
        <v>0</v>
      </c>
      <c r="Y335" s="3">
        <f t="shared" si="390"/>
        <v>0</v>
      </c>
      <c r="AA335" s="3">
        <v>55929115</v>
      </c>
      <c r="AB335" s="3">
        <f t="shared" si="353"/>
        <v>17.13</v>
      </c>
      <c r="AC335" s="3">
        <f t="shared" si="391"/>
        <v>17.13</v>
      </c>
      <c r="AD335" s="3">
        <f t="shared" si="392"/>
        <v>0</v>
      </c>
      <c r="AE335" s="3">
        <f t="shared" si="393"/>
        <v>0</v>
      </c>
      <c r="AF335" s="3">
        <f t="shared" si="393"/>
        <v>0</v>
      </c>
      <c r="AG335" s="3">
        <f t="shared" si="355"/>
        <v>0</v>
      </c>
      <c r="AH335" s="3">
        <f t="shared" si="394"/>
        <v>0</v>
      </c>
      <c r="AI335" s="3">
        <f t="shared" si="394"/>
        <v>0</v>
      </c>
      <c r="AJ335" s="3">
        <f t="shared" si="357"/>
        <v>0</v>
      </c>
      <c r="AK335" s="3">
        <v>17.13</v>
      </c>
      <c r="AL335" s="3">
        <v>17.13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1</v>
      </c>
      <c r="AW335" s="3">
        <v>1</v>
      </c>
      <c r="AZ335" s="3">
        <v>1</v>
      </c>
      <c r="BA335" s="3">
        <v>1</v>
      </c>
      <c r="BB335" s="3">
        <v>1</v>
      </c>
      <c r="BC335" s="3">
        <v>15.06</v>
      </c>
      <c r="BD335" s="3" t="s">
        <v>3</v>
      </c>
      <c r="BE335" s="3" t="s">
        <v>3</v>
      </c>
      <c r="BF335" s="3" t="s">
        <v>3</v>
      </c>
      <c r="BG335" s="3" t="s">
        <v>3</v>
      </c>
      <c r="BH335" s="3">
        <v>3</v>
      </c>
      <c r="BI335" s="3">
        <v>2</v>
      </c>
      <c r="BJ335" s="3" t="s">
        <v>475</v>
      </c>
      <c r="BM335" s="3">
        <v>1617</v>
      </c>
      <c r="BN335" s="3">
        <v>0</v>
      </c>
      <c r="BO335" s="3" t="s">
        <v>473</v>
      </c>
      <c r="BP335" s="3">
        <v>1</v>
      </c>
      <c r="BQ335" s="3">
        <v>200</v>
      </c>
      <c r="BR335" s="3">
        <v>0</v>
      </c>
      <c r="BS335" s="3">
        <v>1</v>
      </c>
      <c r="BT335" s="3">
        <v>1</v>
      </c>
      <c r="BU335" s="3">
        <v>1</v>
      </c>
      <c r="BV335" s="3">
        <v>1</v>
      </c>
      <c r="BW335" s="3">
        <v>1</v>
      </c>
      <c r="BX335" s="3">
        <v>1</v>
      </c>
      <c r="BY335" s="3" t="s">
        <v>3</v>
      </c>
      <c r="BZ335" s="3">
        <v>0</v>
      </c>
      <c r="CA335" s="3">
        <v>0</v>
      </c>
      <c r="CB335" s="3" t="s">
        <v>3</v>
      </c>
      <c r="CE335" s="3">
        <v>1566</v>
      </c>
      <c r="CF335" s="3">
        <v>0</v>
      </c>
      <c r="CG335" s="3">
        <v>0</v>
      </c>
      <c r="CM335" s="3">
        <v>0</v>
      </c>
      <c r="CN335" s="3" t="s">
        <v>3</v>
      </c>
      <c r="CO335" s="3">
        <v>0</v>
      </c>
      <c r="CP335" s="3">
        <f t="shared" si="358"/>
        <v>7997.31</v>
      </c>
      <c r="CQ335" s="3">
        <f t="shared" si="359"/>
        <v>257.98</v>
      </c>
      <c r="CR335" s="3">
        <f t="shared" si="395"/>
        <v>0</v>
      </c>
      <c r="CS335" s="3">
        <f t="shared" si="396"/>
        <v>0</v>
      </c>
      <c r="CT335" s="3">
        <f t="shared" si="360"/>
        <v>0</v>
      </c>
      <c r="CU335" s="3">
        <f t="shared" si="361"/>
        <v>0</v>
      </c>
      <c r="CV335" s="3">
        <f t="shared" si="362"/>
        <v>0</v>
      </c>
      <c r="CW335" s="3">
        <f t="shared" si="363"/>
        <v>0</v>
      </c>
      <c r="CX335" s="3">
        <f t="shared" si="364"/>
        <v>0</v>
      </c>
      <c r="CY335" s="3">
        <f t="shared" si="397"/>
        <v>0</v>
      </c>
      <c r="CZ335" s="3">
        <f t="shared" si="398"/>
        <v>0</v>
      </c>
      <c r="DC335" s="3" t="s">
        <v>3</v>
      </c>
      <c r="DD335" s="3" t="s">
        <v>3</v>
      </c>
      <c r="DE335" s="3" t="s">
        <v>3</v>
      </c>
      <c r="DF335" s="3" t="s">
        <v>3</v>
      </c>
      <c r="DG335" s="3" t="s">
        <v>3</v>
      </c>
      <c r="DH335" s="3" t="s">
        <v>3</v>
      </c>
      <c r="DI335" s="3" t="s">
        <v>3</v>
      </c>
      <c r="DJ335" s="3" t="s">
        <v>3</v>
      </c>
      <c r="DK335" s="3" t="s">
        <v>3</v>
      </c>
      <c r="DL335" s="3" t="s">
        <v>3</v>
      </c>
      <c r="DM335" s="3" t="s">
        <v>3</v>
      </c>
      <c r="DN335" s="3">
        <v>0</v>
      </c>
      <c r="DO335" s="3">
        <v>0</v>
      </c>
      <c r="DP335" s="3">
        <v>1</v>
      </c>
      <c r="DQ335" s="3">
        <v>1</v>
      </c>
      <c r="DU335" s="3">
        <v>1010</v>
      </c>
      <c r="DV335" s="3" t="s">
        <v>279</v>
      </c>
      <c r="DW335" s="3" t="s">
        <v>279</v>
      </c>
      <c r="DX335" s="3">
        <v>1</v>
      </c>
      <c r="DZ335" s="3" t="s">
        <v>3</v>
      </c>
      <c r="EA335" s="3" t="s">
        <v>3</v>
      </c>
      <c r="EB335" s="3" t="s">
        <v>3</v>
      </c>
      <c r="EC335" s="3" t="s">
        <v>3</v>
      </c>
      <c r="EE335" s="3">
        <v>55393728</v>
      </c>
      <c r="EF335" s="3">
        <v>200</v>
      </c>
      <c r="EG335" s="3" t="s">
        <v>469</v>
      </c>
      <c r="EH335" s="3">
        <v>0</v>
      </c>
      <c r="EI335" s="3" t="s">
        <v>3</v>
      </c>
      <c r="EJ335" s="3">
        <v>1</v>
      </c>
      <c r="EK335" s="3">
        <v>1617</v>
      </c>
      <c r="EL335" s="3" t="s">
        <v>470</v>
      </c>
      <c r="EM335" s="3" t="s">
        <v>471</v>
      </c>
      <c r="EO335" s="3" t="s">
        <v>3</v>
      </c>
      <c r="EQ335" s="3">
        <v>0</v>
      </c>
      <c r="ER335" s="3">
        <v>17.13</v>
      </c>
      <c r="ES335" s="3">
        <v>17.13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0</v>
      </c>
      <c r="FQ335" s="3">
        <v>0</v>
      </c>
      <c r="FR335" s="3">
        <v>0</v>
      </c>
      <c r="FS335" s="3">
        <v>0</v>
      </c>
      <c r="FX335" s="3">
        <v>0</v>
      </c>
      <c r="FY335" s="3">
        <v>0</v>
      </c>
      <c r="GA335" s="3" t="s">
        <v>3</v>
      </c>
      <c r="GD335" s="3">
        <v>1</v>
      </c>
      <c r="GF335" s="3">
        <v>982907153</v>
      </c>
      <c r="GG335" s="3">
        <v>2</v>
      </c>
      <c r="GH335" s="3">
        <v>1</v>
      </c>
      <c r="GI335" s="3">
        <v>2</v>
      </c>
      <c r="GJ335" s="3">
        <v>0</v>
      </c>
      <c r="GK335" s="3">
        <v>0</v>
      </c>
      <c r="GL335" s="3">
        <f t="shared" si="365"/>
        <v>0</v>
      </c>
      <c r="GM335" s="3">
        <f t="shared" si="366"/>
        <v>7997.31</v>
      </c>
      <c r="GN335" s="3">
        <f t="shared" si="367"/>
        <v>0</v>
      </c>
      <c r="GO335" s="3">
        <f t="shared" si="368"/>
        <v>7997.31</v>
      </c>
      <c r="GP335" s="3">
        <f t="shared" si="369"/>
        <v>0</v>
      </c>
      <c r="GR335" s="3">
        <v>0</v>
      </c>
      <c r="GS335" s="3">
        <v>3</v>
      </c>
      <c r="GT335" s="3">
        <v>0</v>
      </c>
      <c r="GU335" s="3" t="s">
        <v>3</v>
      </c>
      <c r="GV335" s="3">
        <f t="shared" si="370"/>
        <v>0</v>
      </c>
      <c r="GW335" s="3">
        <v>1</v>
      </c>
      <c r="GX335" s="3">
        <f t="shared" si="371"/>
        <v>0</v>
      </c>
      <c r="HA335" s="3">
        <v>0</v>
      </c>
      <c r="HB335" s="3">
        <v>0</v>
      </c>
      <c r="HC335" s="3">
        <f t="shared" si="372"/>
        <v>0</v>
      </c>
      <c r="HE335" s="3" t="s">
        <v>3</v>
      </c>
      <c r="HF335" s="3" t="s">
        <v>3</v>
      </c>
      <c r="HM335" s="3" t="s">
        <v>3</v>
      </c>
      <c r="HN335" s="3" t="s">
        <v>3</v>
      </c>
      <c r="HO335" s="3" t="s">
        <v>3</v>
      </c>
      <c r="HP335" s="3" t="s">
        <v>3</v>
      </c>
      <c r="HQ335" s="3" t="s">
        <v>3</v>
      </c>
      <c r="HS335" s="3">
        <v>0</v>
      </c>
      <c r="IK335" s="3">
        <v>0</v>
      </c>
    </row>
    <row r="336" spans="1:255" x14ac:dyDescent="0.25">
      <c r="A336" s="2">
        <v>17</v>
      </c>
      <c r="B336" s="2">
        <v>1</v>
      </c>
      <c r="C336" s="2"/>
      <c r="D336" s="2"/>
      <c r="E336" s="2" t="s">
        <v>476</v>
      </c>
      <c r="F336" s="2" t="s">
        <v>477</v>
      </c>
      <c r="G336" s="2" t="s">
        <v>478</v>
      </c>
      <c r="H336" s="2" t="s">
        <v>171</v>
      </c>
      <c r="I336" s="2">
        <v>33</v>
      </c>
      <c r="J336" s="2">
        <v>0</v>
      </c>
      <c r="K336" s="2">
        <v>33</v>
      </c>
      <c r="L336" s="2"/>
      <c r="M336" s="2"/>
      <c r="N336" s="2"/>
      <c r="O336" s="2">
        <f t="shared" si="346"/>
        <v>398.31</v>
      </c>
      <c r="P336" s="2">
        <f t="shared" si="347"/>
        <v>398.31</v>
      </c>
      <c r="Q336" s="2">
        <f t="shared" si="387"/>
        <v>0</v>
      </c>
      <c r="R336" s="2">
        <f t="shared" si="388"/>
        <v>0</v>
      </c>
      <c r="S336" s="2">
        <f t="shared" si="348"/>
        <v>0</v>
      </c>
      <c r="T336" s="2">
        <f t="shared" si="349"/>
        <v>0</v>
      </c>
      <c r="U336" s="2">
        <f t="shared" si="350"/>
        <v>0</v>
      </c>
      <c r="V336" s="2">
        <f t="shared" si="351"/>
        <v>0</v>
      </c>
      <c r="W336" s="2">
        <f t="shared" si="352"/>
        <v>0</v>
      </c>
      <c r="X336" s="2">
        <f t="shared" si="389"/>
        <v>0</v>
      </c>
      <c r="Y336" s="2">
        <f t="shared" si="390"/>
        <v>0</v>
      </c>
      <c r="Z336" s="2"/>
      <c r="AA336" s="2">
        <v>55929113</v>
      </c>
      <c r="AB336" s="2">
        <f t="shared" si="353"/>
        <v>12.07</v>
      </c>
      <c r="AC336" s="2">
        <f t="shared" si="391"/>
        <v>12.07</v>
      </c>
      <c r="AD336" s="2">
        <f t="shared" si="392"/>
        <v>0</v>
      </c>
      <c r="AE336" s="2">
        <f t="shared" si="393"/>
        <v>0</v>
      </c>
      <c r="AF336" s="2">
        <f t="shared" si="393"/>
        <v>0</v>
      </c>
      <c r="AG336" s="2">
        <f t="shared" si="355"/>
        <v>0</v>
      </c>
      <c r="AH336" s="2">
        <f t="shared" si="394"/>
        <v>0</v>
      </c>
      <c r="AI336" s="2">
        <f t="shared" si="394"/>
        <v>0</v>
      </c>
      <c r="AJ336" s="2">
        <f t="shared" si="357"/>
        <v>0</v>
      </c>
      <c r="AK336" s="2">
        <v>12.07</v>
      </c>
      <c r="AL336" s="2">
        <v>12.07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1</v>
      </c>
      <c r="AW336" s="2">
        <v>1</v>
      </c>
      <c r="AX336" s="2"/>
      <c r="AY336" s="2"/>
      <c r="AZ336" s="2">
        <v>1</v>
      </c>
      <c r="BA336" s="2">
        <v>1</v>
      </c>
      <c r="BB336" s="2">
        <v>1</v>
      </c>
      <c r="BC336" s="2">
        <v>1</v>
      </c>
      <c r="BD336" s="2" t="s">
        <v>3</v>
      </c>
      <c r="BE336" s="2" t="s">
        <v>3</v>
      </c>
      <c r="BF336" s="2" t="s">
        <v>3</v>
      </c>
      <c r="BG336" s="2" t="s">
        <v>3</v>
      </c>
      <c r="BH336" s="2">
        <v>3</v>
      </c>
      <c r="BI336" s="2">
        <v>2</v>
      </c>
      <c r="BJ336" s="2" t="s">
        <v>477</v>
      </c>
      <c r="BK336" s="2"/>
      <c r="BL336" s="2"/>
      <c r="BM336" s="2">
        <v>400005</v>
      </c>
      <c r="BN336" s="2">
        <v>0</v>
      </c>
      <c r="BO336" s="2" t="s">
        <v>3</v>
      </c>
      <c r="BP336" s="2">
        <v>0</v>
      </c>
      <c r="BQ336" s="2">
        <v>213</v>
      </c>
      <c r="BR336" s="2">
        <v>0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  <c r="BY336" s="2" t="s">
        <v>3</v>
      </c>
      <c r="BZ336" s="2">
        <v>0</v>
      </c>
      <c r="CA336" s="2">
        <v>0</v>
      </c>
      <c r="CB336" s="2" t="s">
        <v>3</v>
      </c>
      <c r="CC336" s="2"/>
      <c r="CD336" s="2"/>
      <c r="CE336" s="2">
        <v>1566</v>
      </c>
      <c r="CF336" s="2">
        <v>0</v>
      </c>
      <c r="CG336" s="2">
        <v>0</v>
      </c>
      <c r="CH336" s="2"/>
      <c r="CI336" s="2"/>
      <c r="CJ336" s="2"/>
      <c r="CK336" s="2"/>
      <c r="CL336" s="2"/>
      <c r="CM336" s="2">
        <v>0</v>
      </c>
      <c r="CN336" s="2" t="s">
        <v>3</v>
      </c>
      <c r="CO336" s="2">
        <v>0</v>
      </c>
      <c r="CP336" s="2">
        <f t="shared" si="358"/>
        <v>398.31</v>
      </c>
      <c r="CQ336" s="2">
        <f t="shared" si="359"/>
        <v>12.07</v>
      </c>
      <c r="CR336" s="2">
        <f t="shared" si="395"/>
        <v>0</v>
      </c>
      <c r="CS336" s="2">
        <f t="shared" si="396"/>
        <v>0</v>
      </c>
      <c r="CT336" s="2">
        <f t="shared" si="360"/>
        <v>0</v>
      </c>
      <c r="CU336" s="2">
        <f t="shared" si="361"/>
        <v>0</v>
      </c>
      <c r="CV336" s="2">
        <f t="shared" si="362"/>
        <v>0</v>
      </c>
      <c r="CW336" s="2">
        <f t="shared" si="363"/>
        <v>0</v>
      </c>
      <c r="CX336" s="2">
        <f t="shared" si="364"/>
        <v>0</v>
      </c>
      <c r="CY336" s="2">
        <f t="shared" si="397"/>
        <v>0</v>
      </c>
      <c r="CZ336" s="2">
        <f t="shared" si="398"/>
        <v>0</v>
      </c>
      <c r="DA336" s="2"/>
      <c r="DB336" s="2"/>
      <c r="DC336" s="2" t="s">
        <v>3</v>
      </c>
      <c r="DD336" s="2" t="s">
        <v>3</v>
      </c>
      <c r="DE336" s="2" t="s">
        <v>3</v>
      </c>
      <c r="DF336" s="2" t="s">
        <v>3</v>
      </c>
      <c r="DG336" s="2" t="s">
        <v>3</v>
      </c>
      <c r="DH336" s="2" t="s">
        <v>3</v>
      </c>
      <c r="DI336" s="2" t="s">
        <v>3</v>
      </c>
      <c r="DJ336" s="2" t="s">
        <v>3</v>
      </c>
      <c r="DK336" s="2" t="s">
        <v>3</v>
      </c>
      <c r="DL336" s="2" t="s">
        <v>3</v>
      </c>
      <c r="DM336" s="2" t="s">
        <v>3</v>
      </c>
      <c r="DN336" s="2">
        <v>0</v>
      </c>
      <c r="DO336" s="2">
        <v>0</v>
      </c>
      <c r="DP336" s="2">
        <v>1</v>
      </c>
      <c r="DQ336" s="2">
        <v>1</v>
      </c>
      <c r="DR336" s="2"/>
      <c r="DS336" s="2"/>
      <c r="DT336" s="2"/>
      <c r="DU336" s="2">
        <v>1013</v>
      </c>
      <c r="DV336" s="2" t="s">
        <v>171</v>
      </c>
      <c r="DW336" s="2" t="s">
        <v>171</v>
      </c>
      <c r="DX336" s="2">
        <v>1</v>
      </c>
      <c r="DY336" s="2"/>
      <c r="DZ336" s="2" t="s">
        <v>3</v>
      </c>
      <c r="EA336" s="2" t="s">
        <v>3</v>
      </c>
      <c r="EB336" s="2" t="s">
        <v>3</v>
      </c>
      <c r="EC336" s="2" t="s">
        <v>3</v>
      </c>
      <c r="ED336" s="2"/>
      <c r="EE336" s="2">
        <v>55393628</v>
      </c>
      <c r="EF336" s="2">
        <v>213</v>
      </c>
      <c r="EG336" s="2" t="s">
        <v>217</v>
      </c>
      <c r="EH336" s="2">
        <v>0</v>
      </c>
      <c r="EI336" s="2" t="s">
        <v>3</v>
      </c>
      <c r="EJ336" s="2">
        <v>1</v>
      </c>
      <c r="EK336" s="2">
        <v>400005</v>
      </c>
      <c r="EL336" s="2" t="s">
        <v>217</v>
      </c>
      <c r="EM336" s="2" t="s">
        <v>218</v>
      </c>
      <c r="EN336" s="2"/>
      <c r="EO336" s="2" t="s">
        <v>3</v>
      </c>
      <c r="EP336" s="2"/>
      <c r="EQ336" s="2">
        <v>16</v>
      </c>
      <c r="ER336" s="2">
        <v>0</v>
      </c>
      <c r="ES336" s="2">
        <v>12.07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>
        <v>0</v>
      </c>
      <c r="FR336" s="2">
        <v>0</v>
      </c>
      <c r="FS336" s="2">
        <v>0</v>
      </c>
      <c r="FT336" s="2"/>
      <c r="FU336" s="2"/>
      <c r="FV336" s="2"/>
      <c r="FW336" s="2"/>
      <c r="FX336" s="2">
        <v>0</v>
      </c>
      <c r="FY336" s="2">
        <v>0</v>
      </c>
      <c r="FZ336" s="2"/>
      <c r="GA336" s="2" t="s">
        <v>479</v>
      </c>
      <c r="GB336" s="2"/>
      <c r="GC336" s="2"/>
      <c r="GD336" s="2">
        <v>1</v>
      </c>
      <c r="GE336" s="2"/>
      <c r="GF336" s="2">
        <v>1018491099</v>
      </c>
      <c r="GG336" s="2">
        <v>2</v>
      </c>
      <c r="GH336" s="2">
        <v>4</v>
      </c>
      <c r="GI336" s="2">
        <v>-2</v>
      </c>
      <c r="GJ336" s="2">
        <v>0</v>
      </c>
      <c r="GK336" s="2">
        <v>0</v>
      </c>
      <c r="GL336" s="2">
        <f t="shared" si="365"/>
        <v>0</v>
      </c>
      <c r="GM336" s="2">
        <f t="shared" si="366"/>
        <v>398.31</v>
      </c>
      <c r="GN336" s="2">
        <f t="shared" si="367"/>
        <v>0</v>
      </c>
      <c r="GO336" s="2">
        <f t="shared" si="368"/>
        <v>398.31</v>
      </c>
      <c r="GP336" s="2">
        <f t="shared" si="369"/>
        <v>0</v>
      </c>
      <c r="GQ336" s="2"/>
      <c r="GR336" s="2">
        <v>1</v>
      </c>
      <c r="GS336" s="2">
        <v>2</v>
      </c>
      <c r="GT336" s="2">
        <v>0</v>
      </c>
      <c r="GU336" s="2" t="s">
        <v>3</v>
      </c>
      <c r="GV336" s="2">
        <f t="shared" si="370"/>
        <v>0</v>
      </c>
      <c r="GW336" s="2">
        <v>1</v>
      </c>
      <c r="GX336" s="2">
        <f t="shared" si="371"/>
        <v>0</v>
      </c>
      <c r="GY336" s="2"/>
      <c r="GZ336" s="2"/>
      <c r="HA336" s="2">
        <v>0</v>
      </c>
      <c r="HB336" s="2">
        <v>0</v>
      </c>
      <c r="HC336" s="2">
        <f t="shared" si="372"/>
        <v>0</v>
      </c>
      <c r="HD336" s="2"/>
      <c r="HE336" s="2" t="s">
        <v>220</v>
      </c>
      <c r="HF336" s="2" t="s">
        <v>34</v>
      </c>
      <c r="HG336" s="2"/>
      <c r="HH336" s="2"/>
      <c r="HI336" s="2"/>
      <c r="HJ336" s="2"/>
      <c r="HK336" s="2"/>
      <c r="HL336" s="2"/>
      <c r="HM336" s="2" t="s">
        <v>3</v>
      </c>
      <c r="HN336" s="2" t="s">
        <v>3</v>
      </c>
      <c r="HO336" s="2" t="s">
        <v>3</v>
      </c>
      <c r="HP336" s="2" t="s">
        <v>3</v>
      </c>
      <c r="HQ336" s="2" t="s">
        <v>3</v>
      </c>
      <c r="HR336" s="2"/>
      <c r="HS336" s="2">
        <v>0</v>
      </c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>
        <v>0</v>
      </c>
      <c r="IL336" s="2"/>
      <c r="IM336" s="2"/>
      <c r="IN336" s="2"/>
      <c r="IO336" s="2"/>
      <c r="IP336" s="2"/>
      <c r="IQ336" s="2"/>
      <c r="IR336" s="2"/>
      <c r="IS336" s="2"/>
      <c r="IT336" s="2"/>
      <c r="IU336" s="2"/>
    </row>
    <row r="337" spans="1:255" x14ac:dyDescent="0.25">
      <c r="A337" s="3">
        <v>17</v>
      </c>
      <c r="B337" s="3">
        <v>1</v>
      </c>
      <c r="E337" s="3" t="s">
        <v>476</v>
      </c>
      <c r="F337" s="3" t="s">
        <v>477</v>
      </c>
      <c r="G337" s="3" t="s">
        <v>478</v>
      </c>
      <c r="H337" s="3" t="s">
        <v>171</v>
      </c>
      <c r="I337" s="3">
        <v>33</v>
      </c>
      <c r="J337" s="3">
        <v>0</v>
      </c>
      <c r="K337" s="3">
        <v>33</v>
      </c>
      <c r="O337" s="3">
        <f t="shared" si="346"/>
        <v>3919.37</v>
      </c>
      <c r="P337" s="3">
        <f t="shared" si="347"/>
        <v>3919.37</v>
      </c>
      <c r="Q337" s="3">
        <f t="shared" si="387"/>
        <v>0</v>
      </c>
      <c r="R337" s="3">
        <f t="shared" si="388"/>
        <v>0</v>
      </c>
      <c r="S337" s="3">
        <f t="shared" si="348"/>
        <v>0</v>
      </c>
      <c r="T337" s="3">
        <f t="shared" si="349"/>
        <v>0</v>
      </c>
      <c r="U337" s="3">
        <f t="shared" si="350"/>
        <v>0</v>
      </c>
      <c r="V337" s="3">
        <f t="shared" si="351"/>
        <v>0</v>
      </c>
      <c r="W337" s="3">
        <f t="shared" si="352"/>
        <v>0</v>
      </c>
      <c r="X337" s="3">
        <f t="shared" si="389"/>
        <v>0</v>
      </c>
      <c r="Y337" s="3">
        <f t="shared" si="390"/>
        <v>0</v>
      </c>
      <c r="AA337" s="3">
        <v>55929115</v>
      </c>
      <c r="AB337" s="3">
        <f t="shared" si="353"/>
        <v>12.07</v>
      </c>
      <c r="AC337" s="3">
        <f t="shared" si="391"/>
        <v>12.07</v>
      </c>
      <c r="AD337" s="3">
        <f t="shared" si="392"/>
        <v>0</v>
      </c>
      <c r="AE337" s="3">
        <f t="shared" si="393"/>
        <v>0</v>
      </c>
      <c r="AF337" s="3">
        <f t="shared" si="393"/>
        <v>0</v>
      </c>
      <c r="AG337" s="3">
        <f t="shared" si="355"/>
        <v>0</v>
      </c>
      <c r="AH337" s="3">
        <f t="shared" si="394"/>
        <v>0</v>
      </c>
      <c r="AI337" s="3">
        <f t="shared" si="394"/>
        <v>0</v>
      </c>
      <c r="AJ337" s="3">
        <f t="shared" si="357"/>
        <v>0</v>
      </c>
      <c r="AK337" s="3">
        <v>12.07</v>
      </c>
      <c r="AL337" s="3">
        <v>12.07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1</v>
      </c>
      <c r="AW337" s="3">
        <v>1</v>
      </c>
      <c r="AZ337" s="3">
        <v>1</v>
      </c>
      <c r="BA337" s="3">
        <v>1</v>
      </c>
      <c r="BB337" s="3">
        <v>1</v>
      </c>
      <c r="BC337" s="3">
        <v>9.84</v>
      </c>
      <c r="BD337" s="3" t="s">
        <v>3</v>
      </c>
      <c r="BE337" s="3" t="s">
        <v>3</v>
      </c>
      <c r="BF337" s="3" t="s">
        <v>3</v>
      </c>
      <c r="BG337" s="3" t="s">
        <v>3</v>
      </c>
      <c r="BH337" s="3">
        <v>3</v>
      </c>
      <c r="BI337" s="3">
        <v>2</v>
      </c>
      <c r="BJ337" s="3" t="s">
        <v>477</v>
      </c>
      <c r="BM337" s="3">
        <v>400005</v>
      </c>
      <c r="BN337" s="3">
        <v>0</v>
      </c>
      <c r="BO337" s="3" t="s">
        <v>3</v>
      </c>
      <c r="BP337" s="3">
        <v>0</v>
      </c>
      <c r="BQ337" s="3">
        <v>213</v>
      </c>
      <c r="BR337" s="3">
        <v>0</v>
      </c>
      <c r="BS337" s="3">
        <v>1</v>
      </c>
      <c r="BT337" s="3">
        <v>1</v>
      </c>
      <c r="BU337" s="3">
        <v>1</v>
      </c>
      <c r="BV337" s="3">
        <v>1</v>
      </c>
      <c r="BW337" s="3">
        <v>1</v>
      </c>
      <c r="BX337" s="3">
        <v>1</v>
      </c>
      <c r="BY337" s="3" t="s">
        <v>3</v>
      </c>
      <c r="BZ337" s="3">
        <v>0</v>
      </c>
      <c r="CA337" s="3">
        <v>0</v>
      </c>
      <c r="CB337" s="3" t="s">
        <v>3</v>
      </c>
      <c r="CE337" s="3">
        <v>1566</v>
      </c>
      <c r="CF337" s="3">
        <v>0</v>
      </c>
      <c r="CG337" s="3">
        <v>0</v>
      </c>
      <c r="CM337" s="3">
        <v>0</v>
      </c>
      <c r="CN337" s="3" t="s">
        <v>3</v>
      </c>
      <c r="CO337" s="3">
        <v>0</v>
      </c>
      <c r="CP337" s="3">
        <f t="shared" si="358"/>
        <v>3919.37</v>
      </c>
      <c r="CQ337" s="3">
        <f t="shared" si="359"/>
        <v>118.77</v>
      </c>
      <c r="CR337" s="3">
        <f t="shared" si="395"/>
        <v>0</v>
      </c>
      <c r="CS337" s="3">
        <f t="shared" si="396"/>
        <v>0</v>
      </c>
      <c r="CT337" s="3">
        <f t="shared" si="360"/>
        <v>0</v>
      </c>
      <c r="CU337" s="3">
        <f t="shared" si="361"/>
        <v>0</v>
      </c>
      <c r="CV337" s="3">
        <f t="shared" si="362"/>
        <v>0</v>
      </c>
      <c r="CW337" s="3">
        <f t="shared" si="363"/>
        <v>0</v>
      </c>
      <c r="CX337" s="3">
        <f t="shared" si="364"/>
        <v>0</v>
      </c>
      <c r="CY337" s="3">
        <f t="shared" si="397"/>
        <v>0</v>
      </c>
      <c r="CZ337" s="3">
        <f t="shared" si="398"/>
        <v>0</v>
      </c>
      <c r="DC337" s="3" t="s">
        <v>3</v>
      </c>
      <c r="DD337" s="3" t="s">
        <v>3</v>
      </c>
      <c r="DE337" s="3" t="s">
        <v>3</v>
      </c>
      <c r="DF337" s="3" t="s">
        <v>3</v>
      </c>
      <c r="DG337" s="3" t="s">
        <v>3</v>
      </c>
      <c r="DH337" s="3" t="s">
        <v>3</v>
      </c>
      <c r="DI337" s="3" t="s">
        <v>3</v>
      </c>
      <c r="DJ337" s="3" t="s">
        <v>3</v>
      </c>
      <c r="DK337" s="3" t="s">
        <v>3</v>
      </c>
      <c r="DL337" s="3" t="s">
        <v>3</v>
      </c>
      <c r="DM337" s="3" t="s">
        <v>3</v>
      </c>
      <c r="DN337" s="3">
        <v>0</v>
      </c>
      <c r="DO337" s="3">
        <v>0</v>
      </c>
      <c r="DP337" s="3">
        <v>1</v>
      </c>
      <c r="DQ337" s="3">
        <v>1</v>
      </c>
      <c r="DU337" s="3">
        <v>1013</v>
      </c>
      <c r="DV337" s="3" t="s">
        <v>171</v>
      </c>
      <c r="DW337" s="3" t="s">
        <v>171</v>
      </c>
      <c r="DX337" s="3">
        <v>1</v>
      </c>
      <c r="DZ337" s="3" t="s">
        <v>3</v>
      </c>
      <c r="EA337" s="3" t="s">
        <v>3</v>
      </c>
      <c r="EB337" s="3" t="s">
        <v>3</v>
      </c>
      <c r="EC337" s="3" t="s">
        <v>3</v>
      </c>
      <c r="EE337" s="3">
        <v>55393628</v>
      </c>
      <c r="EF337" s="3">
        <v>213</v>
      </c>
      <c r="EG337" s="3" t="s">
        <v>217</v>
      </c>
      <c r="EH337" s="3">
        <v>0</v>
      </c>
      <c r="EI337" s="3" t="s">
        <v>3</v>
      </c>
      <c r="EJ337" s="3">
        <v>1</v>
      </c>
      <c r="EK337" s="3">
        <v>400005</v>
      </c>
      <c r="EL337" s="3" t="s">
        <v>217</v>
      </c>
      <c r="EM337" s="3" t="s">
        <v>218</v>
      </c>
      <c r="EO337" s="3" t="s">
        <v>3</v>
      </c>
      <c r="EQ337" s="3">
        <v>16</v>
      </c>
      <c r="ER337" s="3">
        <v>0</v>
      </c>
      <c r="ES337" s="3">
        <v>12.07</v>
      </c>
      <c r="ET337" s="3">
        <v>0</v>
      </c>
      <c r="EU337" s="3">
        <v>0</v>
      </c>
      <c r="EV337" s="3">
        <v>0</v>
      </c>
      <c r="EW337" s="3">
        <v>0</v>
      </c>
      <c r="EX337" s="3">
        <v>0</v>
      </c>
      <c r="EY337" s="3">
        <v>0</v>
      </c>
      <c r="EZ337" s="3">
        <v>5</v>
      </c>
      <c r="FC337" s="3">
        <v>1</v>
      </c>
      <c r="FD337" s="3">
        <v>18</v>
      </c>
      <c r="FF337" s="3">
        <v>142</v>
      </c>
      <c r="FQ337" s="3">
        <v>0</v>
      </c>
      <c r="FR337" s="3">
        <v>0</v>
      </c>
      <c r="FS337" s="3">
        <v>0</v>
      </c>
      <c r="FX337" s="3">
        <v>0</v>
      </c>
      <c r="FY337" s="3">
        <v>0</v>
      </c>
      <c r="GA337" s="3" t="s">
        <v>479</v>
      </c>
      <c r="GD337" s="3">
        <v>1</v>
      </c>
      <c r="GF337" s="3">
        <v>1018491099</v>
      </c>
      <c r="GG337" s="3">
        <v>2</v>
      </c>
      <c r="GH337" s="3">
        <v>3</v>
      </c>
      <c r="GI337" s="3">
        <v>5</v>
      </c>
      <c r="GJ337" s="3">
        <v>0</v>
      </c>
      <c r="GK337" s="3">
        <v>0</v>
      </c>
      <c r="GL337" s="3">
        <f t="shared" si="365"/>
        <v>0</v>
      </c>
      <c r="GM337" s="3">
        <f t="shared" si="366"/>
        <v>3919.37</v>
      </c>
      <c r="GN337" s="3">
        <f t="shared" si="367"/>
        <v>0</v>
      </c>
      <c r="GO337" s="3">
        <f t="shared" si="368"/>
        <v>3919.37</v>
      </c>
      <c r="GP337" s="3">
        <f t="shared" si="369"/>
        <v>0</v>
      </c>
      <c r="GR337" s="3">
        <v>1</v>
      </c>
      <c r="GS337" s="3">
        <v>1</v>
      </c>
      <c r="GT337" s="3">
        <v>0</v>
      </c>
      <c r="GU337" s="3" t="s">
        <v>3</v>
      </c>
      <c r="GV337" s="3">
        <f t="shared" si="370"/>
        <v>0</v>
      </c>
      <c r="GW337" s="3">
        <v>1</v>
      </c>
      <c r="GX337" s="3">
        <f t="shared" si="371"/>
        <v>0</v>
      </c>
      <c r="HA337" s="3">
        <v>0</v>
      </c>
      <c r="HB337" s="3">
        <v>0</v>
      </c>
      <c r="HC337" s="3">
        <f t="shared" si="372"/>
        <v>0</v>
      </c>
      <c r="HE337" s="3" t="s">
        <v>220</v>
      </c>
      <c r="HF337" s="3" t="s">
        <v>34</v>
      </c>
      <c r="HM337" s="3" t="s">
        <v>3</v>
      </c>
      <c r="HN337" s="3" t="s">
        <v>3</v>
      </c>
      <c r="HO337" s="3" t="s">
        <v>3</v>
      </c>
      <c r="HP337" s="3" t="s">
        <v>3</v>
      </c>
      <c r="HQ337" s="3" t="s">
        <v>3</v>
      </c>
      <c r="HS337" s="3">
        <v>0</v>
      </c>
      <c r="IK337" s="3">
        <v>0</v>
      </c>
    </row>
    <row r="338" spans="1:255" x14ac:dyDescent="0.25">
      <c r="A338" s="2">
        <v>17</v>
      </c>
      <c r="B338" s="2">
        <v>1</v>
      </c>
      <c r="C338" s="2">
        <f>ROW(SmtRes!A592)</f>
        <v>592</v>
      </c>
      <c r="D338" s="2">
        <f>ROW(EtalonRes!A705)</f>
        <v>705</v>
      </c>
      <c r="E338" s="2" t="s">
        <v>480</v>
      </c>
      <c r="F338" s="2" t="s">
        <v>446</v>
      </c>
      <c r="G338" s="2" t="s">
        <v>447</v>
      </c>
      <c r="H338" s="2" t="s">
        <v>64</v>
      </c>
      <c r="I338" s="2">
        <f>ROUND(126/100,9)</f>
        <v>1.26</v>
      </c>
      <c r="J338" s="2">
        <v>0</v>
      </c>
      <c r="K338" s="2">
        <f>ROUND(126/100,9)</f>
        <v>1.26</v>
      </c>
      <c r="L338" s="2"/>
      <c r="M338" s="2"/>
      <c r="N338" s="2"/>
      <c r="O338" s="2">
        <f t="shared" si="346"/>
        <v>219.72</v>
      </c>
      <c r="P338" s="2">
        <f t="shared" si="347"/>
        <v>0</v>
      </c>
      <c r="Q338" s="2">
        <f>(ROUND((ROUND((((ET338*1.2))*AV338*I338),2)*BB338),2)+ROUND((ROUND(((AE338-((EU338*1.2)))*AV338*I338),2)*BS338),2))</f>
        <v>0.66</v>
      </c>
      <c r="R338" s="2">
        <f>(ROUND((ROUND((((EU338*1.2))*AV338*I338),2)*BS338),2)+ROUND((ROUND(((AE338-((EU338*1.2)))*AV338*I338),2)*BS338),2))</f>
        <v>0.09</v>
      </c>
      <c r="S338" s="2">
        <f t="shared" si="348"/>
        <v>219.06</v>
      </c>
      <c r="T338" s="2">
        <f t="shared" si="349"/>
        <v>0</v>
      </c>
      <c r="U338" s="2">
        <f t="shared" si="350"/>
        <v>19.598332319999997</v>
      </c>
      <c r="V338" s="2">
        <f t="shared" si="351"/>
        <v>0</v>
      </c>
      <c r="W338" s="2">
        <f t="shared" si="352"/>
        <v>0</v>
      </c>
      <c r="X338" s="2">
        <f>(ROUND((((S338+ROUND((ROUND((((EU338*1.2))*AV338*I338),2)*BS338),2))*AT338)/100),2)+ROUND(((ROUND((ROUND(((AE338-((EU338*1.2)))*AV338*I338),2)*BS338),2)*AT338)/100),2))</f>
        <v>212.58</v>
      </c>
      <c r="Y338" s="2">
        <f>(ROUND((((S338+ROUND((ROUND((((EU338*1.2))*AV338*I338),2)*BS338),2))*AU338)/100),2)+ROUND(((ROUND((ROUND(((AE338-((EU338*1.2)))*AV338*I338),2)*BS338),2)*AU338)/100),2))</f>
        <v>111.77</v>
      </c>
      <c r="Z338" s="2"/>
      <c r="AA338" s="2">
        <v>55929113</v>
      </c>
      <c r="AB338" s="2">
        <f t="shared" si="353"/>
        <v>166.56</v>
      </c>
      <c r="AC338" s="2">
        <f>ROUND(((ES338*1)),6)</f>
        <v>0</v>
      </c>
      <c r="AD338" s="2">
        <f>ROUND(((((ET338*1.2))-((EU338*1.2)))+AE338),6)</f>
        <v>0.504</v>
      </c>
      <c r="AE338" s="2">
        <f>ROUND(((EU338*1.2)),6)</f>
        <v>7.1999999999999995E-2</v>
      </c>
      <c r="AF338" s="2">
        <f>ROUND(((EV338*1.2)),6)</f>
        <v>166.05600000000001</v>
      </c>
      <c r="AG338" s="2">
        <f t="shared" si="355"/>
        <v>0</v>
      </c>
      <c r="AH338" s="2">
        <f>((EW338*1.2))</f>
        <v>14.856</v>
      </c>
      <c r="AI338" s="2">
        <f>((EX338*1.2))</f>
        <v>0</v>
      </c>
      <c r="AJ338" s="2">
        <f t="shared" si="357"/>
        <v>0</v>
      </c>
      <c r="AK338" s="2">
        <v>138.80000000000001</v>
      </c>
      <c r="AL338" s="2">
        <v>0</v>
      </c>
      <c r="AM338" s="2">
        <v>0.42</v>
      </c>
      <c r="AN338" s="2">
        <v>0.06</v>
      </c>
      <c r="AO338" s="2">
        <v>138.38</v>
      </c>
      <c r="AP338" s="2">
        <v>0</v>
      </c>
      <c r="AQ338" s="2">
        <v>12.38</v>
      </c>
      <c r="AR338" s="2">
        <v>0</v>
      </c>
      <c r="AS338" s="2">
        <v>0</v>
      </c>
      <c r="AT338" s="2">
        <v>97</v>
      </c>
      <c r="AU338" s="2">
        <v>51</v>
      </c>
      <c r="AV338" s="2">
        <v>1.0469999999999999</v>
      </c>
      <c r="AW338" s="2">
        <v>1</v>
      </c>
      <c r="AX338" s="2"/>
      <c r="AY338" s="2"/>
      <c r="AZ338" s="2">
        <v>1</v>
      </c>
      <c r="BA338" s="2">
        <v>1</v>
      </c>
      <c r="BB338" s="2">
        <v>1</v>
      </c>
      <c r="BC338" s="2">
        <v>1</v>
      </c>
      <c r="BD338" s="2" t="s">
        <v>3</v>
      </c>
      <c r="BE338" s="2" t="s">
        <v>3</v>
      </c>
      <c r="BF338" s="2" t="s">
        <v>3</v>
      </c>
      <c r="BG338" s="2" t="s">
        <v>3</v>
      </c>
      <c r="BH338" s="2">
        <v>0</v>
      </c>
      <c r="BI338" s="2">
        <v>2</v>
      </c>
      <c r="BJ338" s="2" t="s">
        <v>448</v>
      </c>
      <c r="BK338" s="2"/>
      <c r="BL338" s="2"/>
      <c r="BM338" s="2">
        <v>67</v>
      </c>
      <c r="BN338" s="2">
        <v>0</v>
      </c>
      <c r="BO338" s="2" t="s">
        <v>446</v>
      </c>
      <c r="BP338" s="2">
        <v>1</v>
      </c>
      <c r="BQ338" s="2">
        <v>40</v>
      </c>
      <c r="BR338" s="2">
        <v>0</v>
      </c>
      <c r="BS338" s="2">
        <v>1</v>
      </c>
      <c r="BT338" s="2">
        <v>1</v>
      </c>
      <c r="BU338" s="2">
        <v>1</v>
      </c>
      <c r="BV338" s="2">
        <v>1</v>
      </c>
      <c r="BW338" s="2">
        <v>1</v>
      </c>
      <c r="BX338" s="2">
        <v>1</v>
      </c>
      <c r="BY338" s="2" t="s">
        <v>3</v>
      </c>
      <c r="BZ338" s="2">
        <v>97</v>
      </c>
      <c r="CA338" s="2">
        <v>51</v>
      </c>
      <c r="CB338" s="2" t="s">
        <v>3</v>
      </c>
      <c r="CC338" s="2"/>
      <c r="CD338" s="2"/>
      <c r="CE338" s="2">
        <v>1566</v>
      </c>
      <c r="CF338" s="2">
        <v>0</v>
      </c>
      <c r="CG338" s="2">
        <v>0</v>
      </c>
      <c r="CH338" s="2"/>
      <c r="CI338" s="2"/>
      <c r="CJ338" s="2"/>
      <c r="CK338" s="2"/>
      <c r="CL338" s="2"/>
      <c r="CM338" s="2">
        <v>0</v>
      </c>
      <c r="CN338" s="2" t="s">
        <v>1332</v>
      </c>
      <c r="CO338" s="2">
        <v>0</v>
      </c>
      <c r="CP338" s="2">
        <f t="shared" si="358"/>
        <v>219.72</v>
      </c>
      <c r="CQ338" s="2">
        <f t="shared" si="359"/>
        <v>0</v>
      </c>
      <c r="CR338" s="2">
        <f>(ROUND((ROUND((((ET338*1.2))*AV338*1),2)*BB338),2)+ROUND((ROUND(((AE338-((EU338*1.2)))*AV338*1),2)*BS338),2))</f>
        <v>0.53</v>
      </c>
      <c r="CS338" s="2">
        <f>(ROUND((ROUND((((EU338*1.2))*AV338*1),2)*BS338),2)+ROUND((ROUND(((AE338-((EU338*1.2)))*AV338*1),2)*BS338),2))</f>
        <v>0.08</v>
      </c>
      <c r="CT338" s="2">
        <f t="shared" si="360"/>
        <v>173.86</v>
      </c>
      <c r="CU338" s="2">
        <f t="shared" si="361"/>
        <v>0</v>
      </c>
      <c r="CV338" s="2">
        <f t="shared" si="362"/>
        <v>15.554231999999999</v>
      </c>
      <c r="CW338" s="2">
        <f t="shared" si="363"/>
        <v>0</v>
      </c>
      <c r="CX338" s="2">
        <f t="shared" si="364"/>
        <v>0</v>
      </c>
      <c r="CY338" s="2">
        <f>(ROUND((((S338+ROUND((ROUND((((EU338*1.2))*AV338*1),2)*BS338),2))*AT338)/100),2)+ROUND(((ROUND((ROUND(((AE338-((EU338*1.2)))*AV338*1),2)*BS338),2)*AT338)/100),2))</f>
        <v>212.57</v>
      </c>
      <c r="CZ338" s="2">
        <f>(ROUND((((S338+ROUND((ROUND((((EU338*1.2))*AV338*1),2)*BS338),2))*AU338)/100),2)+ROUND(((ROUND((ROUND(((AE338-((EU338*1.2)))*AV338*1),2)*BS338),2)*AU338)/100),2))</f>
        <v>111.76</v>
      </c>
      <c r="DA338" s="2"/>
      <c r="DB338" s="2">
        <v>149</v>
      </c>
      <c r="DC338" s="2" t="s">
        <v>3</v>
      </c>
      <c r="DD338" s="2" t="s">
        <v>66</v>
      </c>
      <c r="DE338" s="2" t="s">
        <v>67</v>
      </c>
      <c r="DF338" s="2" t="s">
        <v>67</v>
      </c>
      <c r="DG338" s="2" t="s">
        <v>67</v>
      </c>
      <c r="DH338" s="2" t="s">
        <v>3</v>
      </c>
      <c r="DI338" s="2" t="s">
        <v>67</v>
      </c>
      <c r="DJ338" s="2" t="s">
        <v>67</v>
      </c>
      <c r="DK338" s="2" t="s">
        <v>3</v>
      </c>
      <c r="DL338" s="2" t="s">
        <v>3</v>
      </c>
      <c r="DM338" s="2" t="s">
        <v>3</v>
      </c>
      <c r="DN338" s="2">
        <v>0</v>
      </c>
      <c r="DO338" s="2">
        <v>0</v>
      </c>
      <c r="DP338" s="2">
        <v>1</v>
      </c>
      <c r="DQ338" s="2">
        <v>1</v>
      </c>
      <c r="DR338" s="2"/>
      <c r="DS338" s="2"/>
      <c r="DT338" s="2"/>
      <c r="DU338" s="2">
        <v>1010</v>
      </c>
      <c r="DV338" s="2" t="s">
        <v>64</v>
      </c>
      <c r="DW338" s="2" t="s">
        <v>64</v>
      </c>
      <c r="DX338" s="2">
        <v>100</v>
      </c>
      <c r="DY338" s="2"/>
      <c r="DZ338" s="2" t="s">
        <v>3</v>
      </c>
      <c r="EA338" s="2" t="s">
        <v>3</v>
      </c>
      <c r="EB338" s="2" t="s">
        <v>3</v>
      </c>
      <c r="EC338" s="2" t="s">
        <v>3</v>
      </c>
      <c r="ED338" s="2"/>
      <c r="EE338" s="2">
        <v>55393699</v>
      </c>
      <c r="EF338" s="2">
        <v>40</v>
      </c>
      <c r="EG338" s="2" t="s">
        <v>30</v>
      </c>
      <c r="EH338" s="2">
        <v>0</v>
      </c>
      <c r="EI338" s="2" t="s">
        <v>3</v>
      </c>
      <c r="EJ338" s="2">
        <v>2</v>
      </c>
      <c r="EK338" s="2">
        <v>67</v>
      </c>
      <c r="EL338" s="2" t="s">
        <v>76</v>
      </c>
      <c r="EM338" s="2" t="s">
        <v>77</v>
      </c>
      <c r="EN338" s="2"/>
      <c r="EO338" s="2" t="s">
        <v>71</v>
      </c>
      <c r="EP338" s="2"/>
      <c r="EQ338" s="2">
        <v>0</v>
      </c>
      <c r="ER338" s="2">
        <v>138.80000000000001</v>
      </c>
      <c r="ES338" s="2">
        <v>0</v>
      </c>
      <c r="ET338" s="2">
        <v>0.42</v>
      </c>
      <c r="EU338" s="2">
        <v>0.06</v>
      </c>
      <c r="EV338" s="2">
        <v>138.38</v>
      </c>
      <c r="EW338" s="2">
        <v>12.38</v>
      </c>
      <c r="EX338" s="2">
        <v>0</v>
      </c>
      <c r="EY338" s="2">
        <v>0</v>
      </c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>
        <v>0</v>
      </c>
      <c r="FR338" s="2">
        <v>0</v>
      </c>
      <c r="FS338" s="2">
        <v>0</v>
      </c>
      <c r="FT338" s="2"/>
      <c r="FU338" s="2"/>
      <c r="FV338" s="2"/>
      <c r="FW338" s="2"/>
      <c r="FX338" s="2">
        <v>97</v>
      </c>
      <c r="FY338" s="2">
        <v>51</v>
      </c>
      <c r="FZ338" s="2"/>
      <c r="GA338" s="2" t="s">
        <v>3</v>
      </c>
      <c r="GB338" s="2"/>
      <c r="GC338" s="2"/>
      <c r="GD338" s="2">
        <v>1</v>
      </c>
      <c r="GE338" s="2"/>
      <c r="GF338" s="2">
        <v>-756185454</v>
      </c>
      <c r="GG338" s="2">
        <v>2</v>
      </c>
      <c r="GH338" s="2">
        <v>1</v>
      </c>
      <c r="GI338" s="2">
        <v>2</v>
      </c>
      <c r="GJ338" s="2">
        <v>0</v>
      </c>
      <c r="GK338" s="2">
        <v>0</v>
      </c>
      <c r="GL338" s="2">
        <f t="shared" si="365"/>
        <v>0</v>
      </c>
      <c r="GM338" s="2">
        <f t="shared" si="366"/>
        <v>544.07000000000005</v>
      </c>
      <c r="GN338" s="2">
        <f t="shared" si="367"/>
        <v>0</v>
      </c>
      <c r="GO338" s="2">
        <f t="shared" si="368"/>
        <v>544.07000000000005</v>
      </c>
      <c r="GP338" s="2">
        <f t="shared" si="369"/>
        <v>0</v>
      </c>
      <c r="GQ338" s="2"/>
      <c r="GR338" s="2">
        <v>0</v>
      </c>
      <c r="GS338" s="2">
        <v>3</v>
      </c>
      <c r="GT338" s="2">
        <v>0</v>
      </c>
      <c r="GU338" s="2" t="s">
        <v>3</v>
      </c>
      <c r="GV338" s="2">
        <f t="shared" si="370"/>
        <v>0</v>
      </c>
      <c r="GW338" s="2">
        <v>1</v>
      </c>
      <c r="GX338" s="2">
        <f t="shared" si="371"/>
        <v>0</v>
      </c>
      <c r="GY338" s="2"/>
      <c r="GZ338" s="2"/>
      <c r="HA338" s="2">
        <v>0</v>
      </c>
      <c r="HB338" s="2">
        <v>0</v>
      </c>
      <c r="HC338" s="2">
        <f t="shared" si="372"/>
        <v>0</v>
      </c>
      <c r="HD338" s="2"/>
      <c r="HE338" s="2" t="s">
        <v>3</v>
      </c>
      <c r="HF338" s="2" t="s">
        <v>3</v>
      </c>
      <c r="HG338" s="2"/>
      <c r="HH338" s="2"/>
      <c r="HI338" s="2"/>
      <c r="HJ338" s="2"/>
      <c r="HK338" s="2"/>
      <c r="HL338" s="2"/>
      <c r="HM338" s="2" t="s">
        <v>3</v>
      </c>
      <c r="HN338" s="2" t="s">
        <v>3</v>
      </c>
      <c r="HO338" s="2" t="s">
        <v>3</v>
      </c>
      <c r="HP338" s="2" t="s">
        <v>3</v>
      </c>
      <c r="HQ338" s="2" t="s">
        <v>3</v>
      </c>
      <c r="HR338" s="2"/>
      <c r="HS338" s="2">
        <v>0</v>
      </c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>
        <v>0</v>
      </c>
      <c r="IL338" s="2"/>
      <c r="IM338" s="2"/>
      <c r="IN338" s="2"/>
      <c r="IO338" s="2"/>
      <c r="IP338" s="2"/>
      <c r="IQ338" s="2"/>
      <c r="IR338" s="2"/>
      <c r="IS338" s="2"/>
      <c r="IT338" s="2"/>
      <c r="IU338" s="2"/>
    </row>
    <row r="339" spans="1:255" x14ac:dyDescent="0.25">
      <c r="A339" s="3">
        <v>17</v>
      </c>
      <c r="B339" s="3">
        <v>1</v>
      </c>
      <c r="C339" s="3">
        <f>ROW(SmtRes!A594)</f>
        <v>594</v>
      </c>
      <c r="D339" s="3">
        <f>ROW(EtalonRes!A708)</f>
        <v>708</v>
      </c>
      <c r="E339" s="3" t="s">
        <v>480</v>
      </c>
      <c r="F339" s="3" t="s">
        <v>446</v>
      </c>
      <c r="G339" s="3" t="s">
        <v>447</v>
      </c>
      <c r="H339" s="3" t="s">
        <v>64</v>
      </c>
      <c r="I339" s="3">
        <f>ROUND(126/100,9)</f>
        <v>1.26</v>
      </c>
      <c r="J339" s="3">
        <v>0</v>
      </c>
      <c r="K339" s="3">
        <f>ROUND(126/100,9)</f>
        <v>1.26</v>
      </c>
      <c r="O339" s="3">
        <f t="shared" si="346"/>
        <v>12355.17</v>
      </c>
      <c r="P339" s="3">
        <f t="shared" si="347"/>
        <v>0</v>
      </c>
      <c r="Q339" s="3">
        <f>(ROUND((ROUND((((ET339*1.2))*AV339*I339),2)*BB339),2)+ROUND((ROUND(((AE339-((EU339*1.2)))*AV339*I339),2)*BS339),2))</f>
        <v>11.14</v>
      </c>
      <c r="R339" s="3">
        <f>(ROUND((ROUND((((EU339*1.2))*AV339*I339),2)*BS339),2)+ROUND((ROUND(((AE339-((EU339*1.2)))*AV339*I339),2)*BS339),2))</f>
        <v>5.07</v>
      </c>
      <c r="S339" s="3">
        <f t="shared" si="348"/>
        <v>12344.03</v>
      </c>
      <c r="T339" s="3">
        <f t="shared" si="349"/>
        <v>0</v>
      </c>
      <c r="U339" s="3">
        <f t="shared" si="350"/>
        <v>19.598332319999997</v>
      </c>
      <c r="V339" s="3">
        <f t="shared" si="351"/>
        <v>0</v>
      </c>
      <c r="W339" s="3">
        <f t="shared" si="352"/>
        <v>0</v>
      </c>
      <c r="X339" s="3">
        <f>(ROUND((((S339+ROUND((ROUND((((EU339*1.2))*AV339*I339),2)*BS339),2))*AT339)/100),2)+ROUND(((ROUND((ROUND(((AE339-((EU339*1.2)))*AV339*I339),2)*BS339),2)*AT339)/100),2))</f>
        <v>11978.63</v>
      </c>
      <c r="Y339" s="3">
        <f>(ROUND((((S339+ROUND((ROUND((((EU339*1.2))*AV339*I339),2)*BS339),2))*AU339)/100),2)+ROUND(((ROUND((ROUND(((AE339-((EU339*1.2)))*AV339*I339),2)*BS339),2)*AU339)/100),2))</f>
        <v>6298.04</v>
      </c>
      <c r="AA339" s="3">
        <v>55929115</v>
      </c>
      <c r="AB339" s="3">
        <f t="shared" si="353"/>
        <v>166.56</v>
      </c>
      <c r="AC339" s="3">
        <f>ROUND(((ES339*1)),6)</f>
        <v>0</v>
      </c>
      <c r="AD339" s="3">
        <f>ROUND(((((ET339*1.2))-((EU339*1.2)))+AE339),6)</f>
        <v>0.504</v>
      </c>
      <c r="AE339" s="3">
        <f>ROUND(((EU339*1.2)),6)</f>
        <v>7.1999999999999995E-2</v>
      </c>
      <c r="AF339" s="3">
        <f>ROUND(((EV339*1.2)),6)</f>
        <v>166.05600000000001</v>
      </c>
      <c r="AG339" s="3">
        <f t="shared" si="355"/>
        <v>0</v>
      </c>
      <c r="AH339" s="3">
        <f>((EW339*1.2))</f>
        <v>14.856</v>
      </c>
      <c r="AI339" s="3">
        <f>((EX339*1.2))</f>
        <v>0</v>
      </c>
      <c r="AJ339" s="3">
        <f t="shared" si="357"/>
        <v>0</v>
      </c>
      <c r="AK339" s="3">
        <v>138.80000000000001</v>
      </c>
      <c r="AL339" s="3">
        <v>0</v>
      </c>
      <c r="AM339" s="3">
        <v>0.42</v>
      </c>
      <c r="AN339" s="3">
        <v>0.06</v>
      </c>
      <c r="AO339" s="3">
        <v>138.38</v>
      </c>
      <c r="AP339" s="3">
        <v>0</v>
      </c>
      <c r="AQ339" s="3">
        <v>12.38</v>
      </c>
      <c r="AR339" s="3">
        <v>0</v>
      </c>
      <c r="AS339" s="3">
        <v>0</v>
      </c>
      <c r="AT339" s="3">
        <v>97</v>
      </c>
      <c r="AU339" s="3">
        <v>51</v>
      </c>
      <c r="AV339" s="3">
        <v>1.0469999999999999</v>
      </c>
      <c r="AW339" s="3">
        <v>1</v>
      </c>
      <c r="AZ339" s="3">
        <v>1</v>
      </c>
      <c r="BA339" s="3">
        <v>56.35</v>
      </c>
      <c r="BB339" s="3">
        <v>16.88</v>
      </c>
      <c r="BC339" s="3">
        <v>1</v>
      </c>
      <c r="BD339" s="3" t="s">
        <v>3</v>
      </c>
      <c r="BE339" s="3" t="s">
        <v>3</v>
      </c>
      <c r="BF339" s="3" t="s">
        <v>3</v>
      </c>
      <c r="BG339" s="3" t="s">
        <v>3</v>
      </c>
      <c r="BH339" s="3">
        <v>0</v>
      </c>
      <c r="BI339" s="3">
        <v>2</v>
      </c>
      <c r="BJ339" s="3" t="s">
        <v>448</v>
      </c>
      <c r="BM339" s="3">
        <v>67</v>
      </c>
      <c r="BN339" s="3">
        <v>0</v>
      </c>
      <c r="BO339" s="3" t="s">
        <v>446</v>
      </c>
      <c r="BP339" s="3">
        <v>1</v>
      </c>
      <c r="BQ339" s="3">
        <v>40</v>
      </c>
      <c r="BR339" s="3">
        <v>0</v>
      </c>
      <c r="BS339" s="3">
        <v>56.35</v>
      </c>
      <c r="BT339" s="3">
        <v>1</v>
      </c>
      <c r="BU339" s="3">
        <v>1</v>
      </c>
      <c r="BV339" s="3">
        <v>1</v>
      </c>
      <c r="BW339" s="3">
        <v>1</v>
      </c>
      <c r="BX339" s="3">
        <v>1</v>
      </c>
      <c r="BY339" s="3" t="s">
        <v>3</v>
      </c>
      <c r="BZ339" s="3">
        <v>97</v>
      </c>
      <c r="CA339" s="3">
        <v>51</v>
      </c>
      <c r="CB339" s="3" t="s">
        <v>3</v>
      </c>
      <c r="CE339" s="3">
        <v>1566</v>
      </c>
      <c r="CF339" s="3">
        <v>0</v>
      </c>
      <c r="CG339" s="3">
        <v>0</v>
      </c>
      <c r="CM339" s="3">
        <v>0</v>
      </c>
      <c r="CN339" s="3" t="s">
        <v>1332</v>
      </c>
      <c r="CO339" s="3">
        <v>0</v>
      </c>
      <c r="CP339" s="3">
        <f t="shared" si="358"/>
        <v>12355.17</v>
      </c>
      <c r="CQ339" s="3">
        <f t="shared" si="359"/>
        <v>0</v>
      </c>
      <c r="CR339" s="3">
        <f>(ROUND((ROUND((((ET339*1.2))*AV339*1),2)*BB339),2)+ROUND((ROUND(((AE339-((EU339*1.2)))*AV339*1),2)*BS339),2))</f>
        <v>8.9499999999999993</v>
      </c>
      <c r="CS339" s="3">
        <f>(ROUND((ROUND((((EU339*1.2))*AV339*1),2)*BS339),2)+ROUND((ROUND(((AE339-((EU339*1.2)))*AV339*1),2)*BS339),2))</f>
        <v>4.51</v>
      </c>
      <c r="CT339" s="3">
        <f t="shared" si="360"/>
        <v>9797.01</v>
      </c>
      <c r="CU339" s="3">
        <f t="shared" si="361"/>
        <v>0</v>
      </c>
      <c r="CV339" s="3">
        <f t="shared" si="362"/>
        <v>15.554231999999999</v>
      </c>
      <c r="CW339" s="3">
        <f t="shared" si="363"/>
        <v>0</v>
      </c>
      <c r="CX339" s="3">
        <f t="shared" si="364"/>
        <v>0</v>
      </c>
      <c r="CY339" s="3">
        <f>(ROUND((((S339+ROUND((ROUND((((EU339*1.2))*AV339*1),2)*BS339),2))*AT339)/100),2)+ROUND(((ROUND((ROUND(((AE339-((EU339*1.2)))*AV339*1),2)*BS339),2)*AT339)/100),2))</f>
        <v>11978.08</v>
      </c>
      <c r="CZ339" s="3">
        <f>(ROUND((((S339+ROUND((ROUND((((EU339*1.2))*AV339*1),2)*BS339),2))*AU339)/100),2)+ROUND(((ROUND((ROUND(((AE339-((EU339*1.2)))*AV339*1),2)*BS339),2)*AU339)/100),2))</f>
        <v>6297.76</v>
      </c>
      <c r="DB339" s="3">
        <v>150</v>
      </c>
      <c r="DC339" s="3" t="s">
        <v>3</v>
      </c>
      <c r="DD339" s="3" t="s">
        <v>66</v>
      </c>
      <c r="DE339" s="3" t="s">
        <v>67</v>
      </c>
      <c r="DF339" s="3" t="s">
        <v>67</v>
      </c>
      <c r="DG339" s="3" t="s">
        <v>67</v>
      </c>
      <c r="DH339" s="3" t="s">
        <v>3</v>
      </c>
      <c r="DI339" s="3" t="s">
        <v>67</v>
      </c>
      <c r="DJ339" s="3" t="s">
        <v>67</v>
      </c>
      <c r="DK339" s="3" t="s">
        <v>3</v>
      </c>
      <c r="DL339" s="3" t="s">
        <v>3</v>
      </c>
      <c r="DM339" s="3" t="s">
        <v>3</v>
      </c>
      <c r="DN339" s="3">
        <v>0</v>
      </c>
      <c r="DO339" s="3">
        <v>0</v>
      </c>
      <c r="DP339" s="3">
        <v>1</v>
      </c>
      <c r="DQ339" s="3">
        <v>1</v>
      </c>
      <c r="DU339" s="3">
        <v>1010</v>
      </c>
      <c r="DV339" s="3" t="s">
        <v>64</v>
      </c>
      <c r="DW339" s="3" t="s">
        <v>64</v>
      </c>
      <c r="DX339" s="3">
        <v>100</v>
      </c>
      <c r="DZ339" s="3" t="s">
        <v>3</v>
      </c>
      <c r="EA339" s="3" t="s">
        <v>3</v>
      </c>
      <c r="EB339" s="3" t="s">
        <v>3</v>
      </c>
      <c r="EC339" s="3" t="s">
        <v>3</v>
      </c>
      <c r="EE339" s="3">
        <v>55393699</v>
      </c>
      <c r="EF339" s="3">
        <v>40</v>
      </c>
      <c r="EG339" s="3" t="s">
        <v>30</v>
      </c>
      <c r="EH339" s="3">
        <v>0</v>
      </c>
      <c r="EI339" s="3" t="s">
        <v>3</v>
      </c>
      <c r="EJ339" s="3">
        <v>2</v>
      </c>
      <c r="EK339" s="3">
        <v>67</v>
      </c>
      <c r="EL339" s="3" t="s">
        <v>76</v>
      </c>
      <c r="EM339" s="3" t="s">
        <v>77</v>
      </c>
      <c r="EO339" s="3" t="s">
        <v>71</v>
      </c>
      <c r="EQ339" s="3">
        <v>0</v>
      </c>
      <c r="ER339" s="3">
        <v>138.80000000000001</v>
      </c>
      <c r="ES339" s="3">
        <v>0</v>
      </c>
      <c r="ET339" s="3">
        <v>0.42</v>
      </c>
      <c r="EU339" s="3">
        <v>0.06</v>
      </c>
      <c r="EV339" s="3">
        <v>138.38</v>
      </c>
      <c r="EW339" s="3">
        <v>12.38</v>
      </c>
      <c r="EX339" s="3">
        <v>0</v>
      </c>
      <c r="EY339" s="3">
        <v>0</v>
      </c>
      <c r="FQ339" s="3">
        <v>0</v>
      </c>
      <c r="FR339" s="3">
        <v>0</v>
      </c>
      <c r="FS339" s="3">
        <v>0</v>
      </c>
      <c r="FX339" s="3">
        <v>97</v>
      </c>
      <c r="FY339" s="3">
        <v>51</v>
      </c>
      <c r="GA339" s="3" t="s">
        <v>3</v>
      </c>
      <c r="GD339" s="3">
        <v>1</v>
      </c>
      <c r="GF339" s="3">
        <v>-756185454</v>
      </c>
      <c r="GG339" s="3">
        <v>2</v>
      </c>
      <c r="GH339" s="3">
        <v>1</v>
      </c>
      <c r="GI339" s="3">
        <v>2</v>
      </c>
      <c r="GJ339" s="3">
        <v>0</v>
      </c>
      <c r="GK339" s="3">
        <v>0</v>
      </c>
      <c r="GL339" s="3">
        <f t="shared" si="365"/>
        <v>0</v>
      </c>
      <c r="GM339" s="3">
        <f t="shared" si="366"/>
        <v>30631.84</v>
      </c>
      <c r="GN339" s="3">
        <f t="shared" si="367"/>
        <v>0</v>
      </c>
      <c r="GO339" s="3">
        <f t="shared" si="368"/>
        <v>30631.84</v>
      </c>
      <c r="GP339" s="3">
        <f t="shared" si="369"/>
        <v>0</v>
      </c>
      <c r="GR339" s="3">
        <v>0</v>
      </c>
      <c r="GS339" s="3">
        <v>3</v>
      </c>
      <c r="GT339" s="3">
        <v>0</v>
      </c>
      <c r="GU339" s="3" t="s">
        <v>3</v>
      </c>
      <c r="GV339" s="3">
        <f t="shared" si="370"/>
        <v>0</v>
      </c>
      <c r="GW339" s="3">
        <v>1</v>
      </c>
      <c r="GX339" s="3">
        <f t="shared" si="371"/>
        <v>0</v>
      </c>
      <c r="HA339" s="3">
        <v>0</v>
      </c>
      <c r="HB339" s="3">
        <v>0</v>
      </c>
      <c r="HC339" s="3">
        <f t="shared" si="372"/>
        <v>0</v>
      </c>
      <c r="HE339" s="3" t="s">
        <v>3</v>
      </c>
      <c r="HF339" s="3" t="s">
        <v>3</v>
      </c>
      <c r="HM339" s="3" t="s">
        <v>3</v>
      </c>
      <c r="HN339" s="3" t="s">
        <v>3</v>
      </c>
      <c r="HO339" s="3" t="s">
        <v>3</v>
      </c>
      <c r="HP339" s="3" t="s">
        <v>3</v>
      </c>
      <c r="HQ339" s="3" t="s">
        <v>3</v>
      </c>
      <c r="HS339" s="3">
        <v>0</v>
      </c>
      <c r="IK339" s="3">
        <v>0</v>
      </c>
    </row>
    <row r="340" spans="1:255" x14ac:dyDescent="0.25">
      <c r="A340" s="2">
        <v>17</v>
      </c>
      <c r="B340" s="2">
        <v>1</v>
      </c>
      <c r="C340" s="2"/>
      <c r="D340" s="2"/>
      <c r="E340" s="2" t="s">
        <v>481</v>
      </c>
      <c r="F340" s="2" t="s">
        <v>482</v>
      </c>
      <c r="G340" s="2" t="s">
        <v>483</v>
      </c>
      <c r="H340" s="2" t="s">
        <v>171</v>
      </c>
      <c r="I340" s="2">
        <v>126</v>
      </c>
      <c r="J340" s="2">
        <v>0</v>
      </c>
      <c r="K340" s="2">
        <v>126</v>
      </c>
      <c r="L340" s="2"/>
      <c r="M340" s="2"/>
      <c r="N340" s="2"/>
      <c r="O340" s="2">
        <f t="shared" si="346"/>
        <v>540.54</v>
      </c>
      <c r="P340" s="2">
        <f t="shared" si="347"/>
        <v>540.54</v>
      </c>
      <c r="Q340" s="2">
        <f>(ROUND((ROUND(((ET340)*AV340*I340),2)*BB340),2)+ROUND((ROUND(((AE340-(EU340))*AV340*I340),2)*BS340),2))</f>
        <v>0</v>
      </c>
      <c r="R340" s="2">
        <f>(ROUND((ROUND(((EU340)*AV340*I340),2)*BS340),2)+ROUND((ROUND(((AE340-(EU340))*AV340*I340),2)*BS340),2))</f>
        <v>0</v>
      </c>
      <c r="S340" s="2">
        <f t="shared" si="348"/>
        <v>0</v>
      </c>
      <c r="T340" s="2">
        <f t="shared" si="349"/>
        <v>0</v>
      </c>
      <c r="U340" s="2">
        <f t="shared" si="350"/>
        <v>0</v>
      </c>
      <c r="V340" s="2">
        <f t="shared" si="351"/>
        <v>0</v>
      </c>
      <c r="W340" s="2">
        <f t="shared" si="352"/>
        <v>0</v>
      </c>
      <c r="X340" s="2">
        <f>(ROUND((((S340+ROUND((ROUND(((EU340)*AV340*I340),2)*BS340),2))*AT340)/100),2)+ROUND(((ROUND((ROUND(((AE340-(EU340))*AV340*I340),2)*BS340),2)*AT340)/100),2))</f>
        <v>0</v>
      </c>
      <c r="Y340" s="2">
        <f>(ROUND((((S340+ROUND((ROUND(((EU340)*AV340*I340),2)*BS340),2))*AU340)/100),2)+ROUND(((ROUND((ROUND(((AE340-(EU340))*AV340*I340),2)*BS340),2)*AU340)/100),2))</f>
        <v>0</v>
      </c>
      <c r="Z340" s="2"/>
      <c r="AA340" s="2">
        <v>55929113</v>
      </c>
      <c r="AB340" s="2">
        <f t="shared" si="353"/>
        <v>4.29</v>
      </c>
      <c r="AC340" s="2">
        <f>ROUND((ES340),6)</f>
        <v>4.29</v>
      </c>
      <c r="AD340" s="2">
        <f>ROUND((((ET340)-(EU340))+AE340),6)</f>
        <v>0</v>
      </c>
      <c r="AE340" s="2">
        <f>ROUND((EU340),6)</f>
        <v>0</v>
      </c>
      <c r="AF340" s="2">
        <f>ROUND((EV340),6)</f>
        <v>0</v>
      </c>
      <c r="AG340" s="2">
        <f t="shared" si="355"/>
        <v>0</v>
      </c>
      <c r="AH340" s="2">
        <f>(EW340)</f>
        <v>0</v>
      </c>
      <c r="AI340" s="2">
        <f>(EX340)</f>
        <v>0</v>
      </c>
      <c r="AJ340" s="2">
        <f t="shared" si="357"/>
        <v>0</v>
      </c>
      <c r="AK340" s="2">
        <v>4.29</v>
      </c>
      <c r="AL340" s="2">
        <v>4.29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1</v>
      </c>
      <c r="AW340" s="2">
        <v>1</v>
      </c>
      <c r="AX340" s="2"/>
      <c r="AY340" s="2"/>
      <c r="AZ340" s="2">
        <v>1</v>
      </c>
      <c r="BA340" s="2">
        <v>1</v>
      </c>
      <c r="BB340" s="2">
        <v>1</v>
      </c>
      <c r="BC340" s="2">
        <v>1</v>
      </c>
      <c r="BD340" s="2" t="s">
        <v>3</v>
      </c>
      <c r="BE340" s="2" t="s">
        <v>3</v>
      </c>
      <c r="BF340" s="2" t="s">
        <v>3</v>
      </c>
      <c r="BG340" s="2" t="s">
        <v>3</v>
      </c>
      <c r="BH340" s="2">
        <v>3</v>
      </c>
      <c r="BI340" s="2">
        <v>2</v>
      </c>
      <c r="BJ340" s="2" t="s">
        <v>482</v>
      </c>
      <c r="BK340" s="2"/>
      <c r="BL340" s="2"/>
      <c r="BM340" s="2">
        <v>400005</v>
      </c>
      <c r="BN340" s="2">
        <v>0</v>
      </c>
      <c r="BO340" s="2" t="s">
        <v>3</v>
      </c>
      <c r="BP340" s="2">
        <v>0</v>
      </c>
      <c r="BQ340" s="2">
        <v>213</v>
      </c>
      <c r="BR340" s="2">
        <v>0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 t="s">
        <v>3</v>
      </c>
      <c r="BZ340" s="2">
        <v>0</v>
      </c>
      <c r="CA340" s="2">
        <v>0</v>
      </c>
      <c r="CB340" s="2" t="s">
        <v>3</v>
      </c>
      <c r="CC340" s="2"/>
      <c r="CD340" s="2"/>
      <c r="CE340" s="2">
        <v>1566</v>
      </c>
      <c r="CF340" s="2">
        <v>0</v>
      </c>
      <c r="CG340" s="2">
        <v>0</v>
      </c>
      <c r="CH340" s="2"/>
      <c r="CI340" s="2"/>
      <c r="CJ340" s="2"/>
      <c r="CK340" s="2"/>
      <c r="CL340" s="2"/>
      <c r="CM340" s="2">
        <v>0</v>
      </c>
      <c r="CN340" s="2" t="s">
        <v>3</v>
      </c>
      <c r="CO340" s="2">
        <v>0</v>
      </c>
      <c r="CP340" s="2">
        <f t="shared" si="358"/>
        <v>540.54</v>
      </c>
      <c r="CQ340" s="2">
        <f t="shared" si="359"/>
        <v>4.29</v>
      </c>
      <c r="CR340" s="2">
        <f>(ROUND((ROUND(((ET340)*AV340*1),2)*BB340),2)+ROUND((ROUND(((AE340-(EU340))*AV340*1),2)*BS340),2))</f>
        <v>0</v>
      </c>
      <c r="CS340" s="2">
        <f>(ROUND((ROUND(((EU340)*AV340*1),2)*BS340),2)+ROUND((ROUND(((AE340-(EU340))*AV340*1),2)*BS340),2))</f>
        <v>0</v>
      </c>
      <c r="CT340" s="2">
        <f t="shared" si="360"/>
        <v>0</v>
      </c>
      <c r="CU340" s="2">
        <f t="shared" si="361"/>
        <v>0</v>
      </c>
      <c r="CV340" s="2">
        <f t="shared" si="362"/>
        <v>0</v>
      </c>
      <c r="CW340" s="2">
        <f t="shared" si="363"/>
        <v>0</v>
      </c>
      <c r="CX340" s="2">
        <f t="shared" si="364"/>
        <v>0</v>
      </c>
      <c r="CY340" s="2">
        <f>(ROUND((((S340+ROUND((ROUND(((EU340)*AV340*1),2)*BS340),2))*AT340)/100),2)+ROUND(((ROUND((ROUND(((AE340-(EU340))*AV340*1),2)*BS340),2)*AT340)/100),2))</f>
        <v>0</v>
      </c>
      <c r="CZ340" s="2">
        <f>(ROUND((((S340+ROUND((ROUND(((EU340)*AV340*1),2)*BS340),2))*AU340)/100),2)+ROUND(((ROUND((ROUND(((AE340-(EU340))*AV340*1),2)*BS340),2)*AU340)/100),2))</f>
        <v>0</v>
      </c>
      <c r="DA340" s="2"/>
      <c r="DB340" s="2"/>
      <c r="DC340" s="2" t="s">
        <v>3</v>
      </c>
      <c r="DD340" s="2" t="s">
        <v>3</v>
      </c>
      <c r="DE340" s="2" t="s">
        <v>3</v>
      </c>
      <c r="DF340" s="2" t="s">
        <v>3</v>
      </c>
      <c r="DG340" s="2" t="s">
        <v>3</v>
      </c>
      <c r="DH340" s="2" t="s">
        <v>3</v>
      </c>
      <c r="DI340" s="2" t="s">
        <v>3</v>
      </c>
      <c r="DJ340" s="2" t="s">
        <v>3</v>
      </c>
      <c r="DK340" s="2" t="s">
        <v>3</v>
      </c>
      <c r="DL340" s="2" t="s">
        <v>3</v>
      </c>
      <c r="DM340" s="2" t="s">
        <v>3</v>
      </c>
      <c r="DN340" s="2">
        <v>0</v>
      </c>
      <c r="DO340" s="2">
        <v>0</v>
      </c>
      <c r="DP340" s="2">
        <v>1</v>
      </c>
      <c r="DQ340" s="2">
        <v>1</v>
      </c>
      <c r="DR340" s="2"/>
      <c r="DS340" s="2"/>
      <c r="DT340" s="2"/>
      <c r="DU340" s="2">
        <v>1013</v>
      </c>
      <c r="DV340" s="2" t="s">
        <v>171</v>
      </c>
      <c r="DW340" s="2" t="s">
        <v>171</v>
      </c>
      <c r="DX340" s="2">
        <v>1</v>
      </c>
      <c r="DY340" s="2"/>
      <c r="DZ340" s="2" t="s">
        <v>3</v>
      </c>
      <c r="EA340" s="2" t="s">
        <v>3</v>
      </c>
      <c r="EB340" s="2" t="s">
        <v>3</v>
      </c>
      <c r="EC340" s="2" t="s">
        <v>3</v>
      </c>
      <c r="ED340" s="2"/>
      <c r="EE340" s="2">
        <v>55393628</v>
      </c>
      <c r="EF340" s="2">
        <v>213</v>
      </c>
      <c r="EG340" s="2" t="s">
        <v>217</v>
      </c>
      <c r="EH340" s="2">
        <v>0</v>
      </c>
      <c r="EI340" s="2" t="s">
        <v>3</v>
      </c>
      <c r="EJ340" s="2">
        <v>1</v>
      </c>
      <c r="EK340" s="2">
        <v>400005</v>
      </c>
      <c r="EL340" s="2" t="s">
        <v>217</v>
      </c>
      <c r="EM340" s="2" t="s">
        <v>218</v>
      </c>
      <c r="EN340" s="2"/>
      <c r="EO340" s="2" t="s">
        <v>3</v>
      </c>
      <c r="EP340" s="2"/>
      <c r="EQ340" s="2">
        <v>16</v>
      </c>
      <c r="ER340" s="2">
        <v>0</v>
      </c>
      <c r="ES340" s="2">
        <v>4.29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>
        <v>0</v>
      </c>
      <c r="FR340" s="2">
        <v>0</v>
      </c>
      <c r="FS340" s="2">
        <v>0</v>
      </c>
      <c r="FT340" s="2"/>
      <c r="FU340" s="2"/>
      <c r="FV340" s="2"/>
      <c r="FW340" s="2"/>
      <c r="FX340" s="2">
        <v>0</v>
      </c>
      <c r="FY340" s="2">
        <v>0</v>
      </c>
      <c r="FZ340" s="2"/>
      <c r="GA340" s="2" t="s">
        <v>484</v>
      </c>
      <c r="GB340" s="2"/>
      <c r="GC340" s="2"/>
      <c r="GD340" s="2">
        <v>1</v>
      </c>
      <c r="GE340" s="2"/>
      <c r="GF340" s="2">
        <v>579529337</v>
      </c>
      <c r="GG340" s="2">
        <v>2</v>
      </c>
      <c r="GH340" s="2">
        <v>4</v>
      </c>
      <c r="GI340" s="2">
        <v>-2</v>
      </c>
      <c r="GJ340" s="2">
        <v>0</v>
      </c>
      <c r="GK340" s="2">
        <v>0</v>
      </c>
      <c r="GL340" s="2">
        <f t="shared" si="365"/>
        <v>0</v>
      </c>
      <c r="GM340" s="2">
        <f t="shared" si="366"/>
        <v>540.54</v>
      </c>
      <c r="GN340" s="2">
        <f t="shared" si="367"/>
        <v>0</v>
      </c>
      <c r="GO340" s="2">
        <f t="shared" si="368"/>
        <v>540.54</v>
      </c>
      <c r="GP340" s="2">
        <f t="shared" si="369"/>
        <v>0</v>
      </c>
      <c r="GQ340" s="2"/>
      <c r="GR340" s="2">
        <v>1</v>
      </c>
      <c r="GS340" s="2">
        <v>2</v>
      </c>
      <c r="GT340" s="2">
        <v>0</v>
      </c>
      <c r="GU340" s="2" t="s">
        <v>3</v>
      </c>
      <c r="GV340" s="2">
        <f t="shared" si="370"/>
        <v>0</v>
      </c>
      <c r="GW340" s="2">
        <v>1</v>
      </c>
      <c r="GX340" s="2">
        <f t="shared" si="371"/>
        <v>0</v>
      </c>
      <c r="GY340" s="2"/>
      <c r="GZ340" s="2"/>
      <c r="HA340" s="2">
        <v>0</v>
      </c>
      <c r="HB340" s="2">
        <v>0</v>
      </c>
      <c r="HC340" s="2">
        <f t="shared" si="372"/>
        <v>0</v>
      </c>
      <c r="HD340" s="2"/>
      <c r="HE340" s="2" t="s">
        <v>220</v>
      </c>
      <c r="HF340" s="2" t="s">
        <v>34</v>
      </c>
      <c r="HG340" s="2"/>
      <c r="HH340" s="2"/>
      <c r="HI340" s="2"/>
      <c r="HJ340" s="2"/>
      <c r="HK340" s="2"/>
      <c r="HL340" s="2"/>
      <c r="HM340" s="2" t="s">
        <v>3</v>
      </c>
      <c r="HN340" s="2" t="s">
        <v>3</v>
      </c>
      <c r="HO340" s="2" t="s">
        <v>3</v>
      </c>
      <c r="HP340" s="2" t="s">
        <v>3</v>
      </c>
      <c r="HQ340" s="2" t="s">
        <v>3</v>
      </c>
      <c r="HR340" s="2"/>
      <c r="HS340" s="2">
        <v>0</v>
      </c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>
        <v>0</v>
      </c>
      <c r="IL340" s="2"/>
      <c r="IM340" s="2"/>
      <c r="IN340" s="2"/>
      <c r="IO340" s="2"/>
      <c r="IP340" s="2"/>
      <c r="IQ340" s="2"/>
      <c r="IR340" s="2"/>
      <c r="IS340" s="2"/>
      <c r="IT340" s="2"/>
      <c r="IU340" s="2"/>
    </row>
    <row r="341" spans="1:255" x14ac:dyDescent="0.25">
      <c r="A341" s="3">
        <v>17</v>
      </c>
      <c r="B341" s="3">
        <v>1</v>
      </c>
      <c r="E341" s="3" t="s">
        <v>481</v>
      </c>
      <c r="F341" s="3" t="s">
        <v>482</v>
      </c>
      <c r="G341" s="3" t="s">
        <v>483</v>
      </c>
      <c r="H341" s="3" t="s">
        <v>171</v>
      </c>
      <c r="I341" s="3">
        <v>126</v>
      </c>
      <c r="J341" s="3">
        <v>0</v>
      </c>
      <c r="K341" s="3">
        <v>126</v>
      </c>
      <c r="O341" s="3">
        <f t="shared" si="346"/>
        <v>5318.91</v>
      </c>
      <c r="P341" s="3">
        <f t="shared" si="347"/>
        <v>5318.91</v>
      </c>
      <c r="Q341" s="3">
        <f>(ROUND((ROUND(((ET341)*AV341*I341),2)*BB341),2)+ROUND((ROUND(((AE341-(EU341))*AV341*I341),2)*BS341),2))</f>
        <v>0</v>
      </c>
      <c r="R341" s="3">
        <f>(ROUND((ROUND(((EU341)*AV341*I341),2)*BS341),2)+ROUND((ROUND(((AE341-(EU341))*AV341*I341),2)*BS341),2))</f>
        <v>0</v>
      </c>
      <c r="S341" s="3">
        <f t="shared" si="348"/>
        <v>0</v>
      </c>
      <c r="T341" s="3">
        <f t="shared" si="349"/>
        <v>0</v>
      </c>
      <c r="U341" s="3">
        <f t="shared" si="350"/>
        <v>0</v>
      </c>
      <c r="V341" s="3">
        <f t="shared" si="351"/>
        <v>0</v>
      </c>
      <c r="W341" s="3">
        <f t="shared" si="352"/>
        <v>0</v>
      </c>
      <c r="X341" s="3">
        <f>(ROUND((((S341+ROUND((ROUND(((EU341)*AV341*I341),2)*BS341),2))*AT341)/100),2)+ROUND(((ROUND((ROUND(((AE341-(EU341))*AV341*I341),2)*BS341),2)*AT341)/100),2))</f>
        <v>0</v>
      </c>
      <c r="Y341" s="3">
        <f>(ROUND((((S341+ROUND((ROUND(((EU341)*AV341*I341),2)*BS341),2))*AU341)/100),2)+ROUND(((ROUND((ROUND(((AE341-(EU341))*AV341*I341),2)*BS341),2)*AU341)/100),2))</f>
        <v>0</v>
      </c>
      <c r="AA341" s="3">
        <v>55929115</v>
      </c>
      <c r="AB341" s="3">
        <f t="shared" si="353"/>
        <v>4.29</v>
      </c>
      <c r="AC341" s="3">
        <f>ROUND((ES341),6)</f>
        <v>4.29</v>
      </c>
      <c r="AD341" s="3">
        <f>ROUND((((ET341)-(EU341))+AE341),6)</f>
        <v>0</v>
      </c>
      <c r="AE341" s="3">
        <f>ROUND((EU341),6)</f>
        <v>0</v>
      </c>
      <c r="AF341" s="3">
        <f>ROUND((EV341),6)</f>
        <v>0</v>
      </c>
      <c r="AG341" s="3">
        <f t="shared" si="355"/>
        <v>0</v>
      </c>
      <c r="AH341" s="3">
        <f>(EW341)</f>
        <v>0</v>
      </c>
      <c r="AI341" s="3">
        <f>(EX341)</f>
        <v>0</v>
      </c>
      <c r="AJ341" s="3">
        <f t="shared" si="357"/>
        <v>0</v>
      </c>
      <c r="AK341" s="3">
        <v>4.29</v>
      </c>
      <c r="AL341" s="3">
        <v>4.29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1</v>
      </c>
      <c r="AW341" s="3">
        <v>1</v>
      </c>
      <c r="AZ341" s="3">
        <v>1</v>
      </c>
      <c r="BA341" s="3">
        <v>1</v>
      </c>
      <c r="BB341" s="3">
        <v>1</v>
      </c>
      <c r="BC341" s="3">
        <v>9.84</v>
      </c>
      <c r="BD341" s="3" t="s">
        <v>3</v>
      </c>
      <c r="BE341" s="3" t="s">
        <v>3</v>
      </c>
      <c r="BF341" s="3" t="s">
        <v>3</v>
      </c>
      <c r="BG341" s="3" t="s">
        <v>3</v>
      </c>
      <c r="BH341" s="3">
        <v>3</v>
      </c>
      <c r="BI341" s="3">
        <v>2</v>
      </c>
      <c r="BJ341" s="3" t="s">
        <v>482</v>
      </c>
      <c r="BM341" s="3">
        <v>400005</v>
      </c>
      <c r="BN341" s="3">
        <v>0</v>
      </c>
      <c r="BO341" s="3" t="s">
        <v>3</v>
      </c>
      <c r="BP341" s="3">
        <v>0</v>
      </c>
      <c r="BQ341" s="3">
        <v>213</v>
      </c>
      <c r="BR341" s="3">
        <v>0</v>
      </c>
      <c r="BS341" s="3">
        <v>1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 t="s">
        <v>3</v>
      </c>
      <c r="BZ341" s="3">
        <v>0</v>
      </c>
      <c r="CA341" s="3">
        <v>0</v>
      </c>
      <c r="CB341" s="3" t="s">
        <v>3</v>
      </c>
      <c r="CE341" s="3">
        <v>1566</v>
      </c>
      <c r="CF341" s="3">
        <v>0</v>
      </c>
      <c r="CG341" s="3">
        <v>0</v>
      </c>
      <c r="CM341" s="3">
        <v>0</v>
      </c>
      <c r="CN341" s="3" t="s">
        <v>3</v>
      </c>
      <c r="CO341" s="3">
        <v>0</v>
      </c>
      <c r="CP341" s="3">
        <f t="shared" si="358"/>
        <v>5318.91</v>
      </c>
      <c r="CQ341" s="3">
        <f t="shared" si="359"/>
        <v>42.21</v>
      </c>
      <c r="CR341" s="3">
        <f>(ROUND((ROUND(((ET341)*AV341*1),2)*BB341),2)+ROUND((ROUND(((AE341-(EU341))*AV341*1),2)*BS341),2))</f>
        <v>0</v>
      </c>
      <c r="CS341" s="3">
        <f>(ROUND((ROUND(((EU341)*AV341*1),2)*BS341),2)+ROUND((ROUND(((AE341-(EU341))*AV341*1),2)*BS341),2))</f>
        <v>0</v>
      </c>
      <c r="CT341" s="3">
        <f t="shared" si="360"/>
        <v>0</v>
      </c>
      <c r="CU341" s="3">
        <f t="shared" si="361"/>
        <v>0</v>
      </c>
      <c r="CV341" s="3">
        <f t="shared" si="362"/>
        <v>0</v>
      </c>
      <c r="CW341" s="3">
        <f t="shared" si="363"/>
        <v>0</v>
      </c>
      <c r="CX341" s="3">
        <f t="shared" si="364"/>
        <v>0</v>
      </c>
      <c r="CY341" s="3">
        <f>(ROUND((((S341+ROUND((ROUND(((EU341)*AV341*1),2)*BS341),2))*AT341)/100),2)+ROUND(((ROUND((ROUND(((AE341-(EU341))*AV341*1),2)*BS341),2)*AT341)/100),2))</f>
        <v>0</v>
      </c>
      <c r="CZ341" s="3">
        <f>(ROUND((((S341+ROUND((ROUND(((EU341)*AV341*1),2)*BS341),2))*AU341)/100),2)+ROUND(((ROUND((ROUND(((AE341-(EU341))*AV341*1),2)*BS341),2)*AU341)/100),2))</f>
        <v>0</v>
      </c>
      <c r="DC341" s="3" t="s">
        <v>3</v>
      </c>
      <c r="DD341" s="3" t="s">
        <v>3</v>
      </c>
      <c r="DE341" s="3" t="s">
        <v>3</v>
      </c>
      <c r="DF341" s="3" t="s">
        <v>3</v>
      </c>
      <c r="DG341" s="3" t="s">
        <v>3</v>
      </c>
      <c r="DH341" s="3" t="s">
        <v>3</v>
      </c>
      <c r="DI341" s="3" t="s">
        <v>3</v>
      </c>
      <c r="DJ341" s="3" t="s">
        <v>3</v>
      </c>
      <c r="DK341" s="3" t="s">
        <v>3</v>
      </c>
      <c r="DL341" s="3" t="s">
        <v>3</v>
      </c>
      <c r="DM341" s="3" t="s">
        <v>3</v>
      </c>
      <c r="DN341" s="3">
        <v>0</v>
      </c>
      <c r="DO341" s="3">
        <v>0</v>
      </c>
      <c r="DP341" s="3">
        <v>1</v>
      </c>
      <c r="DQ341" s="3">
        <v>1</v>
      </c>
      <c r="DU341" s="3">
        <v>1013</v>
      </c>
      <c r="DV341" s="3" t="s">
        <v>171</v>
      </c>
      <c r="DW341" s="3" t="s">
        <v>171</v>
      </c>
      <c r="DX341" s="3">
        <v>1</v>
      </c>
      <c r="DZ341" s="3" t="s">
        <v>3</v>
      </c>
      <c r="EA341" s="3" t="s">
        <v>3</v>
      </c>
      <c r="EB341" s="3" t="s">
        <v>3</v>
      </c>
      <c r="EC341" s="3" t="s">
        <v>3</v>
      </c>
      <c r="EE341" s="3">
        <v>55393628</v>
      </c>
      <c r="EF341" s="3">
        <v>213</v>
      </c>
      <c r="EG341" s="3" t="s">
        <v>217</v>
      </c>
      <c r="EH341" s="3">
        <v>0</v>
      </c>
      <c r="EI341" s="3" t="s">
        <v>3</v>
      </c>
      <c r="EJ341" s="3">
        <v>1</v>
      </c>
      <c r="EK341" s="3">
        <v>400005</v>
      </c>
      <c r="EL341" s="3" t="s">
        <v>217</v>
      </c>
      <c r="EM341" s="3" t="s">
        <v>218</v>
      </c>
      <c r="EO341" s="3" t="s">
        <v>3</v>
      </c>
      <c r="EQ341" s="3">
        <v>16</v>
      </c>
      <c r="ER341" s="3">
        <v>0</v>
      </c>
      <c r="ES341" s="3">
        <v>4.29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5</v>
      </c>
      <c r="FC341" s="3">
        <v>1</v>
      </c>
      <c r="FD341" s="3">
        <v>18</v>
      </c>
      <c r="FF341" s="3">
        <v>50.6</v>
      </c>
      <c r="FQ341" s="3">
        <v>0</v>
      </c>
      <c r="FR341" s="3">
        <v>0</v>
      </c>
      <c r="FS341" s="3">
        <v>0</v>
      </c>
      <c r="FX341" s="3">
        <v>0</v>
      </c>
      <c r="FY341" s="3">
        <v>0</v>
      </c>
      <c r="GA341" s="3" t="s">
        <v>484</v>
      </c>
      <c r="GD341" s="3">
        <v>1</v>
      </c>
      <c r="GF341" s="3">
        <v>579529337</v>
      </c>
      <c r="GG341" s="3">
        <v>2</v>
      </c>
      <c r="GH341" s="3">
        <v>3</v>
      </c>
      <c r="GI341" s="3">
        <v>5</v>
      </c>
      <c r="GJ341" s="3">
        <v>0</v>
      </c>
      <c r="GK341" s="3">
        <v>0</v>
      </c>
      <c r="GL341" s="3">
        <f t="shared" si="365"/>
        <v>0</v>
      </c>
      <c r="GM341" s="3">
        <f t="shared" si="366"/>
        <v>5318.91</v>
      </c>
      <c r="GN341" s="3">
        <f t="shared" si="367"/>
        <v>0</v>
      </c>
      <c r="GO341" s="3">
        <f t="shared" si="368"/>
        <v>5318.91</v>
      </c>
      <c r="GP341" s="3">
        <f t="shared" si="369"/>
        <v>0</v>
      </c>
      <c r="GR341" s="3">
        <v>1</v>
      </c>
      <c r="GS341" s="3">
        <v>1</v>
      </c>
      <c r="GT341" s="3">
        <v>0</v>
      </c>
      <c r="GU341" s="3" t="s">
        <v>3</v>
      </c>
      <c r="GV341" s="3">
        <f t="shared" si="370"/>
        <v>0</v>
      </c>
      <c r="GW341" s="3">
        <v>1</v>
      </c>
      <c r="GX341" s="3">
        <f t="shared" si="371"/>
        <v>0</v>
      </c>
      <c r="HA341" s="3">
        <v>0</v>
      </c>
      <c r="HB341" s="3">
        <v>0</v>
      </c>
      <c r="HC341" s="3">
        <f t="shared" si="372"/>
        <v>0</v>
      </c>
      <c r="HE341" s="3" t="s">
        <v>220</v>
      </c>
      <c r="HF341" s="3" t="s">
        <v>34</v>
      </c>
      <c r="HM341" s="3" t="s">
        <v>3</v>
      </c>
      <c r="HN341" s="3" t="s">
        <v>3</v>
      </c>
      <c r="HO341" s="3" t="s">
        <v>3</v>
      </c>
      <c r="HP341" s="3" t="s">
        <v>3</v>
      </c>
      <c r="HQ341" s="3" t="s">
        <v>3</v>
      </c>
      <c r="HS341" s="3">
        <v>0</v>
      </c>
      <c r="IK341" s="3">
        <v>0</v>
      </c>
    </row>
    <row r="342" spans="1:255" x14ac:dyDescent="0.25">
      <c r="A342" s="2">
        <v>17</v>
      </c>
      <c r="B342" s="2">
        <v>1</v>
      </c>
      <c r="C342" s="2">
        <f>ROW(SmtRes!A599)</f>
        <v>599</v>
      </c>
      <c r="D342" s="2">
        <f>ROW(EtalonRes!A714)</f>
        <v>714</v>
      </c>
      <c r="E342" s="2" t="s">
        <v>485</v>
      </c>
      <c r="F342" s="2" t="s">
        <v>486</v>
      </c>
      <c r="G342" s="2" t="s">
        <v>487</v>
      </c>
      <c r="H342" s="2" t="s">
        <v>26</v>
      </c>
      <c r="I342" s="2">
        <v>1</v>
      </c>
      <c r="J342" s="2">
        <v>0</v>
      </c>
      <c r="K342" s="2">
        <v>1</v>
      </c>
      <c r="L342" s="2"/>
      <c r="M342" s="2"/>
      <c r="N342" s="2"/>
      <c r="O342" s="2">
        <f t="shared" si="346"/>
        <v>681.61</v>
      </c>
      <c r="P342" s="2">
        <f t="shared" si="347"/>
        <v>626.28</v>
      </c>
      <c r="Q342" s="2">
        <f>(ROUND((ROUND((((ET342*1.2))*AV342*I342),2)*BB342),2)+ROUND((ROUND(((AE342-((EU342*1.2)))*AV342*I342),2)*BS342),2))</f>
        <v>0.09</v>
      </c>
      <c r="R342" s="2">
        <f>(ROUND((ROUND((((EU342*1.2))*AV342*I342),2)*BS342),2)+ROUND((ROUND(((AE342-((EU342*1.2)))*AV342*I342),2)*BS342),2))</f>
        <v>0</v>
      </c>
      <c r="S342" s="2">
        <f t="shared" si="348"/>
        <v>55.24</v>
      </c>
      <c r="T342" s="2">
        <f t="shared" si="349"/>
        <v>0</v>
      </c>
      <c r="U342" s="2">
        <f t="shared" si="350"/>
        <v>2.8808999999999996</v>
      </c>
      <c r="V342" s="2">
        <f t="shared" si="351"/>
        <v>0</v>
      </c>
      <c r="W342" s="2">
        <f t="shared" si="352"/>
        <v>0</v>
      </c>
      <c r="X342" s="2">
        <f>(ROUND((((S342+ROUND((ROUND((((EU342*1.2))*AV342*I342),2)*BS342),2))*AT342)/100),2)+ROUND(((ROUND((ROUND(((AE342-((EU342*1.2)))*AV342*I342),2)*BS342),2)*AT342)/100),2))</f>
        <v>49.72</v>
      </c>
      <c r="Y342" s="2">
        <f>(ROUND((((S342+ROUND((ROUND((((EU342*1.2))*AV342*I342),2)*BS342),2))*AU342)/100),2)+ROUND(((ROUND((ROUND(((AE342-((EU342*1.2)))*AV342*I342),2)*BS342),2)*AU342)/100),2))</f>
        <v>25.41</v>
      </c>
      <c r="Z342" s="2"/>
      <c r="AA342" s="2">
        <v>55929113</v>
      </c>
      <c r="AB342" s="2">
        <f t="shared" si="353"/>
        <v>631.202</v>
      </c>
      <c r="AC342" s="2">
        <f>ROUND(((ES342*1)),6)</f>
        <v>579.35</v>
      </c>
      <c r="AD342" s="2">
        <f>ROUND(((((ET342*1.2))-((EU342*1.2)))+AE342),6)</f>
        <v>8.4000000000000005E-2</v>
      </c>
      <c r="AE342" s="2">
        <f t="shared" ref="AE342:AF345" si="399">ROUND(((EU342*1.2)),6)</f>
        <v>0</v>
      </c>
      <c r="AF342" s="2">
        <f t="shared" si="399"/>
        <v>51.768000000000001</v>
      </c>
      <c r="AG342" s="2">
        <f t="shared" si="355"/>
        <v>0</v>
      </c>
      <c r="AH342" s="2">
        <f t="shared" ref="AH342:AI345" si="400">((EW342*1.2))</f>
        <v>2.6999999999999997</v>
      </c>
      <c r="AI342" s="2">
        <f t="shared" si="400"/>
        <v>0</v>
      </c>
      <c r="AJ342" s="2">
        <f t="shared" si="357"/>
        <v>0</v>
      </c>
      <c r="AK342" s="2">
        <v>622.55999999999995</v>
      </c>
      <c r="AL342" s="2">
        <v>579.35</v>
      </c>
      <c r="AM342" s="2">
        <v>7.0000000000000007E-2</v>
      </c>
      <c r="AN342" s="2">
        <v>0</v>
      </c>
      <c r="AO342" s="2">
        <v>43.14</v>
      </c>
      <c r="AP342" s="2">
        <v>0</v>
      </c>
      <c r="AQ342" s="2">
        <v>2.25</v>
      </c>
      <c r="AR342" s="2">
        <v>0</v>
      </c>
      <c r="AS342" s="2">
        <v>0</v>
      </c>
      <c r="AT342" s="2">
        <v>90</v>
      </c>
      <c r="AU342" s="2">
        <v>46</v>
      </c>
      <c r="AV342" s="2">
        <v>1.0669999999999999</v>
      </c>
      <c r="AW342" s="2">
        <v>1.081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2</v>
      </c>
      <c r="BJ342" s="2" t="s">
        <v>488</v>
      </c>
      <c r="BK342" s="2"/>
      <c r="BL342" s="2"/>
      <c r="BM342" s="2">
        <v>71</v>
      </c>
      <c r="BN342" s="2">
        <v>0</v>
      </c>
      <c r="BO342" s="2" t="s">
        <v>486</v>
      </c>
      <c r="BP342" s="2">
        <v>1</v>
      </c>
      <c r="BQ342" s="2">
        <v>40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90</v>
      </c>
      <c r="CA342" s="2">
        <v>46</v>
      </c>
      <c r="CB342" s="2" t="s">
        <v>3</v>
      </c>
      <c r="CC342" s="2"/>
      <c r="CD342" s="2"/>
      <c r="CE342" s="2">
        <v>1566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1332</v>
      </c>
      <c r="CO342" s="2">
        <v>0</v>
      </c>
      <c r="CP342" s="2">
        <f t="shared" si="358"/>
        <v>681.61</v>
      </c>
      <c r="CQ342" s="2">
        <f t="shared" si="359"/>
        <v>626.28</v>
      </c>
      <c r="CR342" s="2">
        <f>(ROUND((ROUND((((ET342*1.2))*AV342*1),2)*BB342),2)+ROUND((ROUND(((AE342-((EU342*1.2)))*AV342*1),2)*BS342),2))</f>
        <v>0.09</v>
      </c>
      <c r="CS342" s="2">
        <f>(ROUND((ROUND((((EU342*1.2))*AV342*1),2)*BS342),2)+ROUND((ROUND(((AE342-((EU342*1.2)))*AV342*1),2)*BS342),2))</f>
        <v>0</v>
      </c>
      <c r="CT342" s="2">
        <f t="shared" si="360"/>
        <v>55.24</v>
      </c>
      <c r="CU342" s="2">
        <f t="shared" si="361"/>
        <v>0</v>
      </c>
      <c r="CV342" s="2">
        <f t="shared" si="362"/>
        <v>2.8808999999999996</v>
      </c>
      <c r="CW342" s="2">
        <f t="shared" si="363"/>
        <v>0</v>
      </c>
      <c r="CX342" s="2">
        <f t="shared" si="364"/>
        <v>0</v>
      </c>
      <c r="CY342" s="2">
        <f>(ROUND((((S342+ROUND((ROUND((((EU342*1.2))*AV342*1),2)*BS342),2))*AT342)/100),2)+ROUND(((ROUND((ROUND(((AE342-((EU342*1.2)))*AV342*1),2)*BS342),2)*AT342)/100),2))</f>
        <v>49.72</v>
      </c>
      <c r="CZ342" s="2">
        <f>(ROUND((((S342+ROUND((ROUND((((EU342*1.2))*AV342*1),2)*BS342),2))*AU342)/100),2)+ROUND(((ROUND((ROUND(((AE342-((EU342*1.2)))*AV342*1),2)*BS342),2)*AU342)/100),2))</f>
        <v>25.41</v>
      </c>
      <c r="DA342" s="2"/>
      <c r="DB342" s="2">
        <v>151</v>
      </c>
      <c r="DC342" s="2" t="s">
        <v>3</v>
      </c>
      <c r="DD342" s="2" t="s">
        <v>66</v>
      </c>
      <c r="DE342" s="2" t="s">
        <v>67</v>
      </c>
      <c r="DF342" s="2" t="s">
        <v>67</v>
      </c>
      <c r="DG342" s="2" t="s">
        <v>67</v>
      </c>
      <c r="DH342" s="2" t="s">
        <v>3</v>
      </c>
      <c r="DI342" s="2" t="s">
        <v>67</v>
      </c>
      <c r="DJ342" s="2" t="s">
        <v>67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26</v>
      </c>
      <c r="DW342" s="2" t="s">
        <v>26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55393703</v>
      </c>
      <c r="EF342" s="2">
        <v>40</v>
      </c>
      <c r="EG342" s="2" t="s">
        <v>30</v>
      </c>
      <c r="EH342" s="2">
        <v>0</v>
      </c>
      <c r="EI342" s="2" t="s">
        <v>3</v>
      </c>
      <c r="EJ342" s="2">
        <v>2</v>
      </c>
      <c r="EK342" s="2">
        <v>71</v>
      </c>
      <c r="EL342" s="2" t="s">
        <v>55</v>
      </c>
      <c r="EM342" s="2" t="s">
        <v>56</v>
      </c>
      <c r="EN342" s="2"/>
      <c r="EO342" s="2" t="s">
        <v>71</v>
      </c>
      <c r="EP342" s="2"/>
      <c r="EQ342" s="2">
        <v>0</v>
      </c>
      <c r="ER342" s="2">
        <v>622.55999999999995</v>
      </c>
      <c r="ES342" s="2">
        <v>579.35</v>
      </c>
      <c r="ET342" s="2">
        <v>7.0000000000000007E-2</v>
      </c>
      <c r="EU342" s="2">
        <v>0</v>
      </c>
      <c r="EV342" s="2">
        <v>43.14</v>
      </c>
      <c r="EW342" s="2">
        <v>2.25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2</v>
      </c>
      <c r="FT342" s="2"/>
      <c r="FU342" s="2"/>
      <c r="FV342" s="2"/>
      <c r="FW342" s="2"/>
      <c r="FX342" s="2">
        <v>90</v>
      </c>
      <c r="FY342" s="2">
        <v>46</v>
      </c>
      <c r="FZ342" s="2"/>
      <c r="GA342" s="2" t="s">
        <v>3</v>
      </c>
      <c r="GB342" s="2"/>
      <c r="GC342" s="2"/>
      <c r="GD342" s="2">
        <v>1</v>
      </c>
      <c r="GE342" s="2"/>
      <c r="GF342" s="2">
        <v>1850819020</v>
      </c>
      <c r="GG342" s="2">
        <v>2</v>
      </c>
      <c r="GH342" s="2">
        <v>1</v>
      </c>
      <c r="GI342" s="2">
        <v>2</v>
      </c>
      <c r="GJ342" s="2">
        <v>0</v>
      </c>
      <c r="GK342" s="2">
        <v>0</v>
      </c>
      <c r="GL342" s="2">
        <f t="shared" si="365"/>
        <v>0</v>
      </c>
      <c r="GM342" s="2">
        <f t="shared" si="366"/>
        <v>756.74</v>
      </c>
      <c r="GN342" s="2">
        <f t="shared" si="367"/>
        <v>0</v>
      </c>
      <c r="GO342" s="2">
        <f t="shared" si="368"/>
        <v>756.74</v>
      </c>
      <c r="GP342" s="2">
        <f t="shared" si="369"/>
        <v>0</v>
      </c>
      <c r="GQ342" s="2"/>
      <c r="GR342" s="2">
        <v>0</v>
      </c>
      <c r="GS342" s="2">
        <v>3</v>
      </c>
      <c r="GT342" s="2">
        <v>0</v>
      </c>
      <c r="GU342" s="2" t="s">
        <v>3</v>
      </c>
      <c r="GV342" s="2">
        <f t="shared" si="370"/>
        <v>0</v>
      </c>
      <c r="GW342" s="2">
        <v>1</v>
      </c>
      <c r="GX342" s="2">
        <f t="shared" si="371"/>
        <v>0</v>
      </c>
      <c r="GY342" s="2"/>
      <c r="GZ342" s="2"/>
      <c r="HA342" s="2">
        <v>0</v>
      </c>
      <c r="HB342" s="2">
        <v>0</v>
      </c>
      <c r="HC342" s="2">
        <f t="shared" si="372"/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5">
      <c r="A343" s="3">
        <v>17</v>
      </c>
      <c r="B343" s="3">
        <v>1</v>
      </c>
      <c r="C343" s="3">
        <f>ROW(SmtRes!A604)</f>
        <v>604</v>
      </c>
      <c r="D343" s="3">
        <f>ROW(EtalonRes!A720)</f>
        <v>720</v>
      </c>
      <c r="E343" s="3" t="s">
        <v>485</v>
      </c>
      <c r="F343" s="3" t="s">
        <v>486</v>
      </c>
      <c r="G343" s="3" t="s">
        <v>487</v>
      </c>
      <c r="H343" s="3" t="s">
        <v>26</v>
      </c>
      <c r="I343" s="3">
        <v>1</v>
      </c>
      <c r="J343" s="3">
        <v>0</v>
      </c>
      <c r="K343" s="3">
        <v>1</v>
      </c>
      <c r="O343" s="3">
        <f t="shared" si="346"/>
        <v>4316.17</v>
      </c>
      <c r="P343" s="3">
        <f t="shared" si="347"/>
        <v>1202.46</v>
      </c>
      <c r="Q343" s="3">
        <f>(ROUND((ROUND((((ET343*1.2))*AV343*I343),2)*BB343),2)+ROUND((ROUND(((AE343-((EU343*1.2)))*AV343*I343),2)*BS343),2))</f>
        <v>0.94</v>
      </c>
      <c r="R343" s="3">
        <f>(ROUND((ROUND((((EU343*1.2))*AV343*I343),2)*BS343),2)+ROUND((ROUND(((AE343-((EU343*1.2)))*AV343*I343),2)*BS343),2))</f>
        <v>0</v>
      </c>
      <c r="S343" s="3">
        <f t="shared" si="348"/>
        <v>3112.77</v>
      </c>
      <c r="T343" s="3">
        <f t="shared" si="349"/>
        <v>0</v>
      </c>
      <c r="U343" s="3">
        <f t="shared" si="350"/>
        <v>2.8808999999999996</v>
      </c>
      <c r="V343" s="3">
        <f t="shared" si="351"/>
        <v>0</v>
      </c>
      <c r="W343" s="3">
        <f t="shared" si="352"/>
        <v>0</v>
      </c>
      <c r="X343" s="3">
        <f>(ROUND((((S343+ROUND((ROUND((((EU343*1.2))*AV343*I343),2)*BS343),2))*AT343)/100),2)+ROUND(((ROUND((ROUND(((AE343-((EU343*1.2)))*AV343*I343),2)*BS343),2)*AT343)/100),2))</f>
        <v>2801.49</v>
      </c>
      <c r="Y343" s="3">
        <f>(ROUND((((S343+ROUND((ROUND((((EU343*1.2))*AV343*I343),2)*BS343),2))*AU343)/100),2)+ROUND(((ROUND((ROUND(((AE343-((EU343*1.2)))*AV343*I343),2)*BS343),2)*AU343)/100),2))</f>
        <v>1431.87</v>
      </c>
      <c r="AA343" s="3">
        <v>55929115</v>
      </c>
      <c r="AB343" s="3">
        <f t="shared" si="353"/>
        <v>631.202</v>
      </c>
      <c r="AC343" s="3">
        <f>ROUND(((ES343*1)),6)</f>
        <v>579.35</v>
      </c>
      <c r="AD343" s="3">
        <f>ROUND(((((ET343*1.2))-((EU343*1.2)))+AE343),6)</f>
        <v>8.4000000000000005E-2</v>
      </c>
      <c r="AE343" s="3">
        <f t="shared" si="399"/>
        <v>0</v>
      </c>
      <c r="AF343" s="3">
        <f t="shared" si="399"/>
        <v>51.768000000000001</v>
      </c>
      <c r="AG343" s="3">
        <f t="shared" si="355"/>
        <v>0</v>
      </c>
      <c r="AH343" s="3">
        <f t="shared" si="400"/>
        <v>2.6999999999999997</v>
      </c>
      <c r="AI343" s="3">
        <f t="shared" si="400"/>
        <v>0</v>
      </c>
      <c r="AJ343" s="3">
        <f t="shared" si="357"/>
        <v>0</v>
      </c>
      <c r="AK343" s="3">
        <v>622.55999999999995</v>
      </c>
      <c r="AL343" s="3">
        <v>579.35</v>
      </c>
      <c r="AM343" s="3">
        <v>7.0000000000000007E-2</v>
      </c>
      <c r="AN343" s="3">
        <v>0</v>
      </c>
      <c r="AO343" s="3">
        <v>43.14</v>
      </c>
      <c r="AP343" s="3">
        <v>0</v>
      </c>
      <c r="AQ343" s="3">
        <v>2.25</v>
      </c>
      <c r="AR343" s="3">
        <v>0</v>
      </c>
      <c r="AS343" s="3">
        <v>0</v>
      </c>
      <c r="AT343" s="3">
        <v>90</v>
      </c>
      <c r="AU343" s="3">
        <v>46</v>
      </c>
      <c r="AV343" s="3">
        <v>1.0669999999999999</v>
      </c>
      <c r="AW343" s="3">
        <v>1.081</v>
      </c>
      <c r="AZ343" s="3">
        <v>1</v>
      </c>
      <c r="BA343" s="3">
        <v>56.35</v>
      </c>
      <c r="BB343" s="3">
        <v>10.43</v>
      </c>
      <c r="BC343" s="3">
        <v>1.92</v>
      </c>
      <c r="BD343" s="3" t="s">
        <v>3</v>
      </c>
      <c r="BE343" s="3" t="s">
        <v>3</v>
      </c>
      <c r="BF343" s="3" t="s">
        <v>3</v>
      </c>
      <c r="BG343" s="3" t="s">
        <v>3</v>
      </c>
      <c r="BH343" s="3">
        <v>0</v>
      </c>
      <c r="BI343" s="3">
        <v>2</v>
      </c>
      <c r="BJ343" s="3" t="s">
        <v>488</v>
      </c>
      <c r="BM343" s="3">
        <v>71</v>
      </c>
      <c r="BN343" s="3">
        <v>0</v>
      </c>
      <c r="BO343" s="3" t="s">
        <v>486</v>
      </c>
      <c r="BP343" s="3">
        <v>1</v>
      </c>
      <c r="BQ343" s="3">
        <v>40</v>
      </c>
      <c r="BR343" s="3">
        <v>0</v>
      </c>
      <c r="BS343" s="3">
        <v>56.35</v>
      </c>
      <c r="BT343" s="3">
        <v>1</v>
      </c>
      <c r="BU343" s="3">
        <v>1</v>
      </c>
      <c r="BV343" s="3">
        <v>1</v>
      </c>
      <c r="BW343" s="3">
        <v>1</v>
      </c>
      <c r="BX343" s="3">
        <v>1</v>
      </c>
      <c r="BY343" s="3" t="s">
        <v>3</v>
      </c>
      <c r="BZ343" s="3">
        <v>90</v>
      </c>
      <c r="CA343" s="3">
        <v>46</v>
      </c>
      <c r="CB343" s="3" t="s">
        <v>3</v>
      </c>
      <c r="CE343" s="3">
        <v>1566</v>
      </c>
      <c r="CF343" s="3">
        <v>0</v>
      </c>
      <c r="CG343" s="3">
        <v>0</v>
      </c>
      <c r="CM343" s="3">
        <v>0</v>
      </c>
      <c r="CN343" s="3" t="s">
        <v>1332</v>
      </c>
      <c r="CO343" s="3">
        <v>0</v>
      </c>
      <c r="CP343" s="3">
        <f t="shared" si="358"/>
        <v>4316.17</v>
      </c>
      <c r="CQ343" s="3">
        <f t="shared" si="359"/>
        <v>1202.46</v>
      </c>
      <c r="CR343" s="3">
        <f>(ROUND((ROUND((((ET343*1.2))*AV343*1),2)*BB343),2)+ROUND((ROUND(((AE343-((EU343*1.2)))*AV343*1),2)*BS343),2))</f>
        <v>0.94</v>
      </c>
      <c r="CS343" s="3">
        <f>(ROUND((ROUND((((EU343*1.2))*AV343*1),2)*BS343),2)+ROUND((ROUND(((AE343-((EU343*1.2)))*AV343*1),2)*BS343),2))</f>
        <v>0</v>
      </c>
      <c r="CT343" s="3">
        <f t="shared" si="360"/>
        <v>3112.77</v>
      </c>
      <c r="CU343" s="3">
        <f t="shared" si="361"/>
        <v>0</v>
      </c>
      <c r="CV343" s="3">
        <f t="shared" si="362"/>
        <v>2.8808999999999996</v>
      </c>
      <c r="CW343" s="3">
        <f t="shared" si="363"/>
        <v>0</v>
      </c>
      <c r="CX343" s="3">
        <f t="shared" si="364"/>
        <v>0</v>
      </c>
      <c r="CY343" s="3">
        <f>(ROUND((((S343+ROUND((ROUND((((EU343*1.2))*AV343*1),2)*BS343),2))*AT343)/100),2)+ROUND(((ROUND((ROUND(((AE343-((EU343*1.2)))*AV343*1),2)*BS343),2)*AT343)/100),2))</f>
        <v>2801.49</v>
      </c>
      <c r="CZ343" s="3">
        <f>(ROUND((((S343+ROUND((ROUND((((EU343*1.2))*AV343*1),2)*BS343),2))*AU343)/100),2)+ROUND(((ROUND((ROUND(((AE343-((EU343*1.2)))*AV343*1),2)*BS343),2)*AU343)/100),2))</f>
        <v>1431.87</v>
      </c>
      <c r="DB343" s="3">
        <v>152</v>
      </c>
      <c r="DC343" s="3" t="s">
        <v>3</v>
      </c>
      <c r="DD343" s="3" t="s">
        <v>66</v>
      </c>
      <c r="DE343" s="3" t="s">
        <v>67</v>
      </c>
      <c r="DF343" s="3" t="s">
        <v>67</v>
      </c>
      <c r="DG343" s="3" t="s">
        <v>67</v>
      </c>
      <c r="DH343" s="3" t="s">
        <v>3</v>
      </c>
      <c r="DI343" s="3" t="s">
        <v>67</v>
      </c>
      <c r="DJ343" s="3" t="s">
        <v>67</v>
      </c>
      <c r="DK343" s="3" t="s">
        <v>3</v>
      </c>
      <c r="DL343" s="3" t="s">
        <v>3</v>
      </c>
      <c r="DM343" s="3" t="s">
        <v>3</v>
      </c>
      <c r="DN343" s="3">
        <v>0</v>
      </c>
      <c r="DO343" s="3">
        <v>0</v>
      </c>
      <c r="DP343" s="3">
        <v>1</v>
      </c>
      <c r="DQ343" s="3">
        <v>1</v>
      </c>
      <c r="DU343" s="3">
        <v>1013</v>
      </c>
      <c r="DV343" s="3" t="s">
        <v>26</v>
      </c>
      <c r="DW343" s="3" t="s">
        <v>26</v>
      </c>
      <c r="DX343" s="3">
        <v>1</v>
      </c>
      <c r="DZ343" s="3" t="s">
        <v>3</v>
      </c>
      <c r="EA343" s="3" t="s">
        <v>3</v>
      </c>
      <c r="EB343" s="3" t="s">
        <v>3</v>
      </c>
      <c r="EC343" s="3" t="s">
        <v>3</v>
      </c>
      <c r="EE343" s="3">
        <v>55393703</v>
      </c>
      <c r="EF343" s="3">
        <v>40</v>
      </c>
      <c r="EG343" s="3" t="s">
        <v>30</v>
      </c>
      <c r="EH343" s="3">
        <v>0</v>
      </c>
      <c r="EI343" s="3" t="s">
        <v>3</v>
      </c>
      <c r="EJ343" s="3">
        <v>2</v>
      </c>
      <c r="EK343" s="3">
        <v>71</v>
      </c>
      <c r="EL343" s="3" t="s">
        <v>55</v>
      </c>
      <c r="EM343" s="3" t="s">
        <v>56</v>
      </c>
      <c r="EO343" s="3" t="s">
        <v>71</v>
      </c>
      <c r="EQ343" s="3">
        <v>0</v>
      </c>
      <c r="ER343" s="3">
        <v>622.55999999999995</v>
      </c>
      <c r="ES343" s="3">
        <v>579.35</v>
      </c>
      <c r="ET343" s="3">
        <v>7.0000000000000007E-2</v>
      </c>
      <c r="EU343" s="3">
        <v>0</v>
      </c>
      <c r="EV343" s="3">
        <v>43.14</v>
      </c>
      <c r="EW343" s="3">
        <v>2.25</v>
      </c>
      <c r="EX343" s="3">
        <v>0</v>
      </c>
      <c r="EY343" s="3">
        <v>0</v>
      </c>
      <c r="FQ343" s="3">
        <v>0</v>
      </c>
      <c r="FR343" s="3">
        <v>0</v>
      </c>
      <c r="FS343" s="3">
        <v>2</v>
      </c>
      <c r="FX343" s="3">
        <v>90</v>
      </c>
      <c r="FY343" s="3">
        <v>46</v>
      </c>
      <c r="GA343" s="3" t="s">
        <v>3</v>
      </c>
      <c r="GD343" s="3">
        <v>1</v>
      </c>
      <c r="GF343" s="3">
        <v>1850819020</v>
      </c>
      <c r="GG343" s="3">
        <v>2</v>
      </c>
      <c r="GH343" s="3">
        <v>1</v>
      </c>
      <c r="GI343" s="3">
        <v>2</v>
      </c>
      <c r="GJ343" s="3">
        <v>0</v>
      </c>
      <c r="GK343" s="3">
        <v>0</v>
      </c>
      <c r="GL343" s="3">
        <f t="shared" si="365"/>
        <v>0</v>
      </c>
      <c r="GM343" s="3">
        <f t="shared" si="366"/>
        <v>8549.5300000000007</v>
      </c>
      <c r="GN343" s="3">
        <f t="shared" si="367"/>
        <v>0</v>
      </c>
      <c r="GO343" s="3">
        <f t="shared" si="368"/>
        <v>8549.5300000000007</v>
      </c>
      <c r="GP343" s="3">
        <f t="shared" si="369"/>
        <v>0</v>
      </c>
      <c r="GR343" s="3">
        <v>0</v>
      </c>
      <c r="GS343" s="3">
        <v>3</v>
      </c>
      <c r="GT343" s="3">
        <v>0</v>
      </c>
      <c r="GU343" s="3" t="s">
        <v>3</v>
      </c>
      <c r="GV343" s="3">
        <f t="shared" si="370"/>
        <v>0</v>
      </c>
      <c r="GW343" s="3">
        <v>1</v>
      </c>
      <c r="GX343" s="3">
        <f t="shared" si="371"/>
        <v>0</v>
      </c>
      <c r="HA343" s="3">
        <v>0</v>
      </c>
      <c r="HB343" s="3">
        <v>0</v>
      </c>
      <c r="HC343" s="3">
        <f t="shared" si="372"/>
        <v>0</v>
      </c>
      <c r="HE343" s="3" t="s">
        <v>3</v>
      </c>
      <c r="HF343" s="3" t="s">
        <v>3</v>
      </c>
      <c r="HM343" s="3" t="s">
        <v>3</v>
      </c>
      <c r="HN343" s="3" t="s">
        <v>3</v>
      </c>
      <c r="HO343" s="3" t="s">
        <v>3</v>
      </c>
      <c r="HP343" s="3" t="s">
        <v>3</v>
      </c>
      <c r="HQ343" s="3" t="s">
        <v>3</v>
      </c>
      <c r="HS343" s="3">
        <v>0</v>
      </c>
      <c r="IK343" s="3">
        <v>0</v>
      </c>
    </row>
    <row r="344" spans="1:255" x14ac:dyDescent="0.25">
      <c r="A344" s="2">
        <v>17</v>
      </c>
      <c r="B344" s="2">
        <v>1</v>
      </c>
      <c r="C344" s="2">
        <f>ROW(SmtRes!A617)</f>
        <v>617</v>
      </c>
      <c r="D344" s="2">
        <f>ROW(EtalonRes!A733)</f>
        <v>733</v>
      </c>
      <c r="E344" s="2" t="s">
        <v>3</v>
      </c>
      <c r="F344" s="2" t="s">
        <v>489</v>
      </c>
      <c r="G344" s="2" t="s">
        <v>490</v>
      </c>
      <c r="H344" s="2" t="s">
        <v>26</v>
      </c>
      <c r="I344" s="2">
        <v>1</v>
      </c>
      <c r="J344" s="2">
        <v>0</v>
      </c>
      <c r="K344" s="2">
        <v>1</v>
      </c>
      <c r="L344" s="2"/>
      <c r="M344" s="2"/>
      <c r="N344" s="2"/>
      <c r="O344" s="2">
        <f t="shared" si="346"/>
        <v>262.95</v>
      </c>
      <c r="P344" s="2">
        <f t="shared" si="347"/>
        <v>34.950000000000003</v>
      </c>
      <c r="Q344" s="2">
        <f>(ROUND((ROUND((((ET344*1.2))*AV344*I344),2)*BB344),2)+ROUND((ROUND(((AE344-((EU344*1.2)))*AV344*I344),2)*BS344),2))</f>
        <v>0</v>
      </c>
      <c r="R344" s="2">
        <f>(ROUND((ROUND((((EU344*1.2))*AV344*I344),2)*BS344),2)+ROUND((ROUND(((AE344-((EU344*1.2)))*AV344*I344),2)*BS344),2))</f>
        <v>0</v>
      </c>
      <c r="S344" s="2">
        <f t="shared" si="348"/>
        <v>228</v>
      </c>
      <c r="T344" s="2">
        <f t="shared" si="349"/>
        <v>0</v>
      </c>
      <c r="U344" s="2">
        <f t="shared" si="350"/>
        <v>17.285399999999999</v>
      </c>
      <c r="V344" s="2">
        <f t="shared" si="351"/>
        <v>0</v>
      </c>
      <c r="W344" s="2">
        <f t="shared" si="352"/>
        <v>0</v>
      </c>
      <c r="X344" s="2">
        <f>(ROUND((((S344+ROUND((ROUND((((EU344*1.2))*AV344*I344),2)*BS344),2))*AT344)/100),2)+ROUND(((ROUND((ROUND(((AE344-((EU344*1.2)))*AV344*I344),2)*BS344),2)*AT344)/100),2))</f>
        <v>216.6</v>
      </c>
      <c r="Y344" s="2">
        <f>(ROUND((((S344+ROUND((ROUND((((EU344*1.2))*AV344*I344),2)*BS344),2))*AU344)/100),2)+ROUND(((ROUND((ROUND(((AE344-((EU344*1.2)))*AV344*I344),2)*BS344),2)*AU344)/100),2))</f>
        <v>102.6</v>
      </c>
      <c r="Z344" s="2"/>
      <c r="AA344" s="2">
        <v>-1</v>
      </c>
      <c r="AB344" s="2">
        <f t="shared" si="353"/>
        <v>247.684</v>
      </c>
      <c r="AC344" s="2">
        <f>ROUND(((ES344*1)),6)</f>
        <v>34</v>
      </c>
      <c r="AD344" s="2">
        <f>ROUND(((((ET344*1.2))-((EU344*1.2)))+AE344),6)</f>
        <v>0</v>
      </c>
      <c r="AE344" s="2">
        <f t="shared" si="399"/>
        <v>0</v>
      </c>
      <c r="AF344" s="2">
        <f t="shared" si="399"/>
        <v>213.684</v>
      </c>
      <c r="AG344" s="2">
        <f t="shared" si="355"/>
        <v>0</v>
      </c>
      <c r="AH344" s="2">
        <f t="shared" si="400"/>
        <v>16.2</v>
      </c>
      <c r="AI344" s="2">
        <f t="shared" si="400"/>
        <v>0</v>
      </c>
      <c r="AJ344" s="2">
        <f t="shared" si="357"/>
        <v>0</v>
      </c>
      <c r="AK344" s="2">
        <v>212.07</v>
      </c>
      <c r="AL344" s="2">
        <v>34</v>
      </c>
      <c r="AM344" s="2">
        <v>0</v>
      </c>
      <c r="AN344" s="2">
        <v>0</v>
      </c>
      <c r="AO344" s="2">
        <v>178.07</v>
      </c>
      <c r="AP344" s="2">
        <v>0</v>
      </c>
      <c r="AQ344" s="2">
        <v>13.5</v>
      </c>
      <c r="AR344" s="2">
        <v>0</v>
      </c>
      <c r="AS344" s="2">
        <v>0</v>
      </c>
      <c r="AT344" s="2">
        <v>95</v>
      </c>
      <c r="AU344" s="2">
        <v>45</v>
      </c>
      <c r="AV344" s="2">
        <v>1.0669999999999999</v>
      </c>
      <c r="AW344" s="2">
        <v>1.028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0</v>
      </c>
      <c r="BI344" s="2">
        <v>2</v>
      </c>
      <c r="BJ344" s="2" t="s">
        <v>491</v>
      </c>
      <c r="BK344" s="2"/>
      <c r="BL344" s="2"/>
      <c r="BM344" s="2">
        <v>75</v>
      </c>
      <c r="BN344" s="2">
        <v>0</v>
      </c>
      <c r="BO344" s="2" t="s">
        <v>489</v>
      </c>
      <c r="BP344" s="2">
        <v>1</v>
      </c>
      <c r="BQ344" s="2">
        <v>40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95</v>
      </c>
      <c r="CA344" s="2">
        <v>45</v>
      </c>
      <c r="CB344" s="2" t="s">
        <v>3</v>
      </c>
      <c r="CC344" s="2"/>
      <c r="CD344" s="2"/>
      <c r="CE344" s="2">
        <v>1566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1332</v>
      </c>
      <c r="CO344" s="2">
        <v>0</v>
      </c>
      <c r="CP344" s="2">
        <f t="shared" si="358"/>
        <v>262.95</v>
      </c>
      <c r="CQ344" s="2">
        <f t="shared" si="359"/>
        <v>34.950000000000003</v>
      </c>
      <c r="CR344" s="2">
        <f>(ROUND((ROUND((((ET344*1.2))*AV344*1),2)*BB344),2)+ROUND((ROUND(((AE344-((EU344*1.2)))*AV344*1),2)*BS344),2))</f>
        <v>0</v>
      </c>
      <c r="CS344" s="2">
        <f>(ROUND((ROUND((((EU344*1.2))*AV344*1),2)*BS344),2)+ROUND((ROUND(((AE344-((EU344*1.2)))*AV344*1),2)*BS344),2))</f>
        <v>0</v>
      </c>
      <c r="CT344" s="2">
        <f t="shared" si="360"/>
        <v>228</v>
      </c>
      <c r="CU344" s="2">
        <f t="shared" si="361"/>
        <v>0</v>
      </c>
      <c r="CV344" s="2">
        <f t="shared" si="362"/>
        <v>17.285399999999999</v>
      </c>
      <c r="CW344" s="2">
        <f t="shared" si="363"/>
        <v>0</v>
      </c>
      <c r="CX344" s="2">
        <f t="shared" si="364"/>
        <v>0</v>
      </c>
      <c r="CY344" s="2">
        <f>(ROUND((((S344+ROUND((ROUND((((EU344*1.2))*AV344*1),2)*BS344),2))*AT344)/100),2)+ROUND(((ROUND((ROUND(((AE344-((EU344*1.2)))*AV344*1),2)*BS344),2)*AT344)/100),2))</f>
        <v>216.6</v>
      </c>
      <c r="CZ344" s="2">
        <f>(ROUND((((S344+ROUND((ROUND((((EU344*1.2))*AV344*1),2)*BS344),2))*AU344)/100),2)+ROUND(((ROUND((ROUND(((AE344-((EU344*1.2)))*AV344*1),2)*BS344),2)*AU344)/100),2))</f>
        <v>102.6</v>
      </c>
      <c r="DA344" s="2"/>
      <c r="DB344" s="2">
        <v>153</v>
      </c>
      <c r="DC344" s="2" t="s">
        <v>3</v>
      </c>
      <c r="DD344" s="2" t="s">
        <v>66</v>
      </c>
      <c r="DE344" s="2" t="s">
        <v>67</v>
      </c>
      <c r="DF344" s="2" t="s">
        <v>67</v>
      </c>
      <c r="DG344" s="2" t="s">
        <v>67</v>
      </c>
      <c r="DH344" s="2" t="s">
        <v>3</v>
      </c>
      <c r="DI344" s="2" t="s">
        <v>67</v>
      </c>
      <c r="DJ344" s="2" t="s">
        <v>67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1013</v>
      </c>
      <c r="DV344" s="2" t="s">
        <v>26</v>
      </c>
      <c r="DW344" s="2" t="s">
        <v>26</v>
      </c>
      <c r="DX344" s="2">
        <v>1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55393707</v>
      </c>
      <c r="EF344" s="2">
        <v>40</v>
      </c>
      <c r="EG344" s="2" t="s">
        <v>30</v>
      </c>
      <c r="EH344" s="2">
        <v>0</v>
      </c>
      <c r="EI344" s="2" t="s">
        <v>3</v>
      </c>
      <c r="EJ344" s="2">
        <v>2</v>
      </c>
      <c r="EK344" s="2">
        <v>75</v>
      </c>
      <c r="EL344" s="2" t="s">
        <v>492</v>
      </c>
      <c r="EM344" s="2" t="s">
        <v>493</v>
      </c>
      <c r="EN344" s="2"/>
      <c r="EO344" s="2" t="s">
        <v>71</v>
      </c>
      <c r="EP344" s="2"/>
      <c r="EQ344" s="2">
        <v>1024</v>
      </c>
      <c r="ER344" s="2">
        <v>212.07</v>
      </c>
      <c r="ES344" s="2">
        <v>34</v>
      </c>
      <c r="ET344" s="2">
        <v>0</v>
      </c>
      <c r="EU344" s="2">
        <v>0</v>
      </c>
      <c r="EV344" s="2">
        <v>178.07</v>
      </c>
      <c r="EW344" s="2">
        <v>13.5</v>
      </c>
      <c r="EX344" s="2">
        <v>0</v>
      </c>
      <c r="EY344" s="2">
        <v>0</v>
      </c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v>0</v>
      </c>
      <c r="FS344" s="2">
        <v>0</v>
      </c>
      <c r="FT344" s="2"/>
      <c r="FU344" s="2"/>
      <c r="FV344" s="2"/>
      <c r="FW344" s="2"/>
      <c r="FX344" s="2">
        <v>95</v>
      </c>
      <c r="FY344" s="2">
        <v>45</v>
      </c>
      <c r="FZ344" s="2"/>
      <c r="GA344" s="2" t="s">
        <v>3</v>
      </c>
      <c r="GB344" s="2"/>
      <c r="GC344" s="2"/>
      <c r="GD344" s="2">
        <v>1</v>
      </c>
      <c r="GE344" s="2"/>
      <c r="GF344" s="2">
        <v>-1407681660</v>
      </c>
      <c r="GG344" s="2">
        <v>2</v>
      </c>
      <c r="GH344" s="2">
        <v>1</v>
      </c>
      <c r="GI344" s="2">
        <v>2</v>
      </c>
      <c r="GJ344" s="2">
        <v>0</v>
      </c>
      <c r="GK344" s="2">
        <v>0</v>
      </c>
      <c r="GL344" s="2">
        <f t="shared" si="365"/>
        <v>0</v>
      </c>
      <c r="GM344" s="2">
        <f t="shared" si="366"/>
        <v>582.15</v>
      </c>
      <c r="GN344" s="2">
        <f t="shared" si="367"/>
        <v>0</v>
      </c>
      <c r="GO344" s="2">
        <f t="shared" si="368"/>
        <v>582.15</v>
      </c>
      <c r="GP344" s="2">
        <f t="shared" si="369"/>
        <v>0</v>
      </c>
      <c r="GQ344" s="2"/>
      <c r="GR344" s="2">
        <v>0</v>
      </c>
      <c r="GS344" s="2">
        <v>3</v>
      </c>
      <c r="GT344" s="2">
        <v>0</v>
      </c>
      <c r="GU344" s="2" t="s">
        <v>3</v>
      </c>
      <c r="GV344" s="2">
        <f t="shared" si="370"/>
        <v>0</v>
      </c>
      <c r="GW344" s="2">
        <v>1</v>
      </c>
      <c r="GX344" s="2">
        <f t="shared" si="371"/>
        <v>0</v>
      </c>
      <c r="GY344" s="2"/>
      <c r="GZ344" s="2"/>
      <c r="HA344" s="2">
        <v>0</v>
      </c>
      <c r="HB344" s="2">
        <v>0</v>
      </c>
      <c r="HC344" s="2">
        <f t="shared" si="372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5">
      <c r="A345" s="3">
        <v>17</v>
      </c>
      <c r="B345" s="3">
        <v>1</v>
      </c>
      <c r="C345" s="3">
        <f>ROW(SmtRes!A630)</f>
        <v>630</v>
      </c>
      <c r="D345" s="3">
        <f>ROW(EtalonRes!A746)</f>
        <v>746</v>
      </c>
      <c r="E345" s="3" t="s">
        <v>3</v>
      </c>
      <c r="F345" s="3" t="s">
        <v>489</v>
      </c>
      <c r="G345" s="3" t="s">
        <v>490</v>
      </c>
      <c r="H345" s="3" t="s">
        <v>26</v>
      </c>
      <c r="I345" s="3">
        <v>1</v>
      </c>
      <c r="J345" s="3">
        <v>0</v>
      </c>
      <c r="K345" s="3">
        <v>1</v>
      </c>
      <c r="O345" s="3">
        <f t="shared" si="346"/>
        <v>13228.41</v>
      </c>
      <c r="P345" s="3">
        <f t="shared" si="347"/>
        <v>380.61</v>
      </c>
      <c r="Q345" s="3">
        <f>(ROUND((ROUND((((ET345*1.2))*AV345*I345),2)*BB345),2)+ROUND((ROUND(((AE345-((EU345*1.2)))*AV345*I345),2)*BS345),2))</f>
        <v>0</v>
      </c>
      <c r="R345" s="3">
        <f>(ROUND((ROUND((((EU345*1.2))*AV345*I345),2)*BS345),2)+ROUND((ROUND(((AE345-((EU345*1.2)))*AV345*I345),2)*BS345),2))</f>
        <v>0</v>
      </c>
      <c r="S345" s="3">
        <f t="shared" si="348"/>
        <v>12847.8</v>
      </c>
      <c r="T345" s="3">
        <f t="shared" si="349"/>
        <v>0</v>
      </c>
      <c r="U345" s="3">
        <f t="shared" si="350"/>
        <v>17.285399999999999</v>
      </c>
      <c r="V345" s="3">
        <f t="shared" si="351"/>
        <v>0</v>
      </c>
      <c r="W345" s="3">
        <f t="shared" si="352"/>
        <v>0</v>
      </c>
      <c r="X345" s="3">
        <f>(ROUND((((S345+ROUND((ROUND((((EU345*1.2))*AV345*I345),2)*BS345),2))*AT345)/100),2)+ROUND(((ROUND((ROUND(((AE345-((EU345*1.2)))*AV345*I345),2)*BS345),2)*AT345)/100),2))</f>
        <v>12205.41</v>
      </c>
      <c r="Y345" s="3">
        <f>(ROUND((((S345+ROUND((ROUND((((EU345*1.2))*AV345*I345),2)*BS345),2))*AU345)/100),2)+ROUND(((ROUND((ROUND(((AE345-((EU345*1.2)))*AV345*I345),2)*BS345),2)*AU345)/100),2))</f>
        <v>5781.51</v>
      </c>
      <c r="AA345" s="3">
        <v>-1</v>
      </c>
      <c r="AB345" s="3">
        <f t="shared" si="353"/>
        <v>247.684</v>
      </c>
      <c r="AC345" s="3">
        <f>ROUND(((ES345*1)),6)</f>
        <v>34</v>
      </c>
      <c r="AD345" s="3">
        <f>ROUND(((((ET345*1.2))-((EU345*1.2)))+AE345),6)</f>
        <v>0</v>
      </c>
      <c r="AE345" s="3">
        <f t="shared" si="399"/>
        <v>0</v>
      </c>
      <c r="AF345" s="3">
        <f t="shared" si="399"/>
        <v>213.684</v>
      </c>
      <c r="AG345" s="3">
        <f t="shared" si="355"/>
        <v>0</v>
      </c>
      <c r="AH345" s="3">
        <f t="shared" si="400"/>
        <v>16.2</v>
      </c>
      <c r="AI345" s="3">
        <f t="shared" si="400"/>
        <v>0</v>
      </c>
      <c r="AJ345" s="3">
        <f t="shared" si="357"/>
        <v>0</v>
      </c>
      <c r="AK345" s="3">
        <v>212.07</v>
      </c>
      <c r="AL345" s="3">
        <v>34</v>
      </c>
      <c r="AM345" s="3">
        <v>0</v>
      </c>
      <c r="AN345" s="3">
        <v>0</v>
      </c>
      <c r="AO345" s="3">
        <v>178.07</v>
      </c>
      <c r="AP345" s="3">
        <v>0</v>
      </c>
      <c r="AQ345" s="3">
        <v>13.5</v>
      </c>
      <c r="AR345" s="3">
        <v>0</v>
      </c>
      <c r="AS345" s="3">
        <v>0</v>
      </c>
      <c r="AT345" s="3">
        <v>95</v>
      </c>
      <c r="AU345" s="3">
        <v>45</v>
      </c>
      <c r="AV345" s="3">
        <v>1.0669999999999999</v>
      </c>
      <c r="AW345" s="3">
        <v>1.028</v>
      </c>
      <c r="AZ345" s="3">
        <v>1</v>
      </c>
      <c r="BA345" s="3">
        <v>56.35</v>
      </c>
      <c r="BB345" s="3">
        <v>1</v>
      </c>
      <c r="BC345" s="3">
        <v>10.89</v>
      </c>
      <c r="BD345" s="3" t="s">
        <v>3</v>
      </c>
      <c r="BE345" s="3" t="s">
        <v>3</v>
      </c>
      <c r="BF345" s="3" t="s">
        <v>3</v>
      </c>
      <c r="BG345" s="3" t="s">
        <v>3</v>
      </c>
      <c r="BH345" s="3">
        <v>0</v>
      </c>
      <c r="BI345" s="3">
        <v>2</v>
      </c>
      <c r="BJ345" s="3" t="s">
        <v>491</v>
      </c>
      <c r="BM345" s="3">
        <v>75</v>
      </c>
      <c r="BN345" s="3">
        <v>0</v>
      </c>
      <c r="BO345" s="3" t="s">
        <v>489</v>
      </c>
      <c r="BP345" s="3">
        <v>1</v>
      </c>
      <c r="BQ345" s="3">
        <v>40</v>
      </c>
      <c r="BR345" s="3">
        <v>0</v>
      </c>
      <c r="BS345" s="3">
        <v>56.35</v>
      </c>
      <c r="BT345" s="3">
        <v>1</v>
      </c>
      <c r="BU345" s="3">
        <v>1</v>
      </c>
      <c r="BV345" s="3">
        <v>1</v>
      </c>
      <c r="BW345" s="3">
        <v>1</v>
      </c>
      <c r="BX345" s="3">
        <v>1</v>
      </c>
      <c r="BY345" s="3" t="s">
        <v>3</v>
      </c>
      <c r="BZ345" s="3">
        <v>95</v>
      </c>
      <c r="CA345" s="3">
        <v>45</v>
      </c>
      <c r="CB345" s="3" t="s">
        <v>3</v>
      </c>
      <c r="CE345" s="3">
        <v>1566</v>
      </c>
      <c r="CF345" s="3">
        <v>0</v>
      </c>
      <c r="CG345" s="3">
        <v>0</v>
      </c>
      <c r="CM345" s="3">
        <v>0</v>
      </c>
      <c r="CN345" s="3" t="s">
        <v>1332</v>
      </c>
      <c r="CO345" s="3">
        <v>0</v>
      </c>
      <c r="CP345" s="3">
        <f t="shared" si="358"/>
        <v>13228.41</v>
      </c>
      <c r="CQ345" s="3">
        <f t="shared" si="359"/>
        <v>380.61</v>
      </c>
      <c r="CR345" s="3">
        <f>(ROUND((ROUND((((ET345*1.2))*AV345*1),2)*BB345),2)+ROUND((ROUND(((AE345-((EU345*1.2)))*AV345*1),2)*BS345),2))</f>
        <v>0</v>
      </c>
      <c r="CS345" s="3">
        <f>(ROUND((ROUND((((EU345*1.2))*AV345*1),2)*BS345),2)+ROUND((ROUND(((AE345-((EU345*1.2)))*AV345*1),2)*BS345),2))</f>
        <v>0</v>
      </c>
      <c r="CT345" s="3">
        <f t="shared" si="360"/>
        <v>12847.8</v>
      </c>
      <c r="CU345" s="3">
        <f t="shared" si="361"/>
        <v>0</v>
      </c>
      <c r="CV345" s="3">
        <f t="shared" si="362"/>
        <v>17.285399999999999</v>
      </c>
      <c r="CW345" s="3">
        <f t="shared" si="363"/>
        <v>0</v>
      </c>
      <c r="CX345" s="3">
        <f t="shared" si="364"/>
        <v>0</v>
      </c>
      <c r="CY345" s="3">
        <f>(ROUND((((S345+ROUND((ROUND((((EU345*1.2))*AV345*1),2)*BS345),2))*AT345)/100),2)+ROUND(((ROUND((ROUND(((AE345-((EU345*1.2)))*AV345*1),2)*BS345),2)*AT345)/100),2))</f>
        <v>12205.41</v>
      </c>
      <c r="CZ345" s="3">
        <f>(ROUND((((S345+ROUND((ROUND((((EU345*1.2))*AV345*1),2)*BS345),2))*AU345)/100),2)+ROUND(((ROUND((ROUND(((AE345-((EU345*1.2)))*AV345*1),2)*BS345),2)*AU345)/100),2))</f>
        <v>5781.51</v>
      </c>
      <c r="DB345" s="3">
        <v>154</v>
      </c>
      <c r="DC345" s="3" t="s">
        <v>3</v>
      </c>
      <c r="DD345" s="3" t="s">
        <v>66</v>
      </c>
      <c r="DE345" s="3" t="s">
        <v>67</v>
      </c>
      <c r="DF345" s="3" t="s">
        <v>67</v>
      </c>
      <c r="DG345" s="3" t="s">
        <v>67</v>
      </c>
      <c r="DH345" s="3" t="s">
        <v>3</v>
      </c>
      <c r="DI345" s="3" t="s">
        <v>67</v>
      </c>
      <c r="DJ345" s="3" t="s">
        <v>67</v>
      </c>
      <c r="DK345" s="3" t="s">
        <v>3</v>
      </c>
      <c r="DL345" s="3" t="s">
        <v>3</v>
      </c>
      <c r="DM345" s="3" t="s">
        <v>3</v>
      </c>
      <c r="DN345" s="3">
        <v>0</v>
      </c>
      <c r="DO345" s="3">
        <v>0</v>
      </c>
      <c r="DP345" s="3">
        <v>1</v>
      </c>
      <c r="DQ345" s="3">
        <v>1</v>
      </c>
      <c r="DU345" s="3">
        <v>1013</v>
      </c>
      <c r="DV345" s="3" t="s">
        <v>26</v>
      </c>
      <c r="DW345" s="3" t="s">
        <v>26</v>
      </c>
      <c r="DX345" s="3">
        <v>1</v>
      </c>
      <c r="DZ345" s="3" t="s">
        <v>3</v>
      </c>
      <c r="EA345" s="3" t="s">
        <v>3</v>
      </c>
      <c r="EB345" s="3" t="s">
        <v>3</v>
      </c>
      <c r="EC345" s="3" t="s">
        <v>3</v>
      </c>
      <c r="EE345" s="3">
        <v>55393707</v>
      </c>
      <c r="EF345" s="3">
        <v>40</v>
      </c>
      <c r="EG345" s="3" t="s">
        <v>30</v>
      </c>
      <c r="EH345" s="3">
        <v>0</v>
      </c>
      <c r="EI345" s="3" t="s">
        <v>3</v>
      </c>
      <c r="EJ345" s="3">
        <v>2</v>
      </c>
      <c r="EK345" s="3">
        <v>75</v>
      </c>
      <c r="EL345" s="3" t="s">
        <v>492</v>
      </c>
      <c r="EM345" s="3" t="s">
        <v>493</v>
      </c>
      <c r="EO345" s="3" t="s">
        <v>71</v>
      </c>
      <c r="EQ345" s="3">
        <v>1024</v>
      </c>
      <c r="ER345" s="3">
        <v>212.07</v>
      </c>
      <c r="ES345" s="3">
        <v>34</v>
      </c>
      <c r="ET345" s="3">
        <v>0</v>
      </c>
      <c r="EU345" s="3">
        <v>0</v>
      </c>
      <c r="EV345" s="3">
        <v>178.07</v>
      </c>
      <c r="EW345" s="3">
        <v>13.5</v>
      </c>
      <c r="EX345" s="3">
        <v>0</v>
      </c>
      <c r="EY345" s="3">
        <v>0</v>
      </c>
      <c r="FQ345" s="3">
        <v>0</v>
      </c>
      <c r="FR345" s="3">
        <v>0</v>
      </c>
      <c r="FS345" s="3">
        <v>0</v>
      </c>
      <c r="FX345" s="3">
        <v>95</v>
      </c>
      <c r="FY345" s="3">
        <v>45</v>
      </c>
      <c r="GA345" s="3" t="s">
        <v>3</v>
      </c>
      <c r="GD345" s="3">
        <v>1</v>
      </c>
      <c r="GF345" s="3">
        <v>-1407681660</v>
      </c>
      <c r="GG345" s="3">
        <v>2</v>
      </c>
      <c r="GH345" s="3">
        <v>1</v>
      </c>
      <c r="GI345" s="3">
        <v>2</v>
      </c>
      <c r="GJ345" s="3">
        <v>0</v>
      </c>
      <c r="GK345" s="3">
        <v>0</v>
      </c>
      <c r="GL345" s="3">
        <f t="shared" si="365"/>
        <v>0</v>
      </c>
      <c r="GM345" s="3">
        <f t="shared" si="366"/>
        <v>31215.33</v>
      </c>
      <c r="GN345" s="3">
        <f t="shared" si="367"/>
        <v>0</v>
      </c>
      <c r="GO345" s="3">
        <f t="shared" si="368"/>
        <v>31215.33</v>
      </c>
      <c r="GP345" s="3">
        <f t="shared" si="369"/>
        <v>0</v>
      </c>
      <c r="GR345" s="3">
        <v>0</v>
      </c>
      <c r="GS345" s="3">
        <v>3</v>
      </c>
      <c r="GT345" s="3">
        <v>0</v>
      </c>
      <c r="GU345" s="3" t="s">
        <v>3</v>
      </c>
      <c r="GV345" s="3">
        <f t="shared" si="370"/>
        <v>0</v>
      </c>
      <c r="GW345" s="3">
        <v>1</v>
      </c>
      <c r="GX345" s="3">
        <f t="shared" si="371"/>
        <v>0</v>
      </c>
      <c r="HA345" s="3">
        <v>0</v>
      </c>
      <c r="HB345" s="3">
        <v>0</v>
      </c>
      <c r="HC345" s="3">
        <f t="shared" si="372"/>
        <v>0</v>
      </c>
      <c r="HE345" s="3" t="s">
        <v>3</v>
      </c>
      <c r="HF345" s="3" t="s">
        <v>3</v>
      </c>
      <c r="HM345" s="3" t="s">
        <v>3</v>
      </c>
      <c r="HN345" s="3" t="s">
        <v>3</v>
      </c>
      <c r="HO345" s="3" t="s">
        <v>3</v>
      </c>
      <c r="HP345" s="3" t="s">
        <v>3</v>
      </c>
      <c r="HQ345" s="3" t="s">
        <v>3</v>
      </c>
      <c r="HS345" s="3">
        <v>0</v>
      </c>
      <c r="IK345" s="3">
        <v>0</v>
      </c>
    </row>
    <row r="346" spans="1:255" x14ac:dyDescent="0.25">
      <c r="A346" s="2">
        <v>17</v>
      </c>
      <c r="B346" s="2">
        <v>1</v>
      </c>
      <c r="C346" s="2"/>
      <c r="D346" s="2"/>
      <c r="E346" s="2" t="s">
        <v>494</v>
      </c>
      <c r="F346" s="2" t="s">
        <v>495</v>
      </c>
      <c r="G346" s="2" t="s">
        <v>496</v>
      </c>
      <c r="H346" s="2" t="s">
        <v>171</v>
      </c>
      <c r="I346" s="2">
        <v>1</v>
      </c>
      <c r="J346" s="2">
        <v>0</v>
      </c>
      <c r="K346" s="2">
        <v>1</v>
      </c>
      <c r="L346" s="2"/>
      <c r="M346" s="2"/>
      <c r="N346" s="2"/>
      <c r="O346" s="2">
        <f t="shared" si="346"/>
        <v>119.11</v>
      </c>
      <c r="P346" s="2">
        <f t="shared" si="347"/>
        <v>119.11</v>
      </c>
      <c r="Q346" s="2">
        <f>(ROUND((ROUND(((ET346)*AV346*I346),2)*BB346),2)+ROUND((ROUND(((AE346-(EU346))*AV346*I346),2)*BS346),2))</f>
        <v>0</v>
      </c>
      <c r="R346" s="2">
        <f>(ROUND((ROUND(((EU346)*AV346*I346),2)*BS346),2)+ROUND((ROUND(((AE346-(EU346))*AV346*I346),2)*BS346),2))</f>
        <v>0</v>
      </c>
      <c r="S346" s="2">
        <f t="shared" si="348"/>
        <v>0</v>
      </c>
      <c r="T346" s="2">
        <f t="shared" si="349"/>
        <v>0</v>
      </c>
      <c r="U346" s="2">
        <f t="shared" si="350"/>
        <v>0</v>
      </c>
      <c r="V346" s="2">
        <f t="shared" si="351"/>
        <v>0</v>
      </c>
      <c r="W346" s="2">
        <f t="shared" si="352"/>
        <v>0</v>
      </c>
      <c r="X346" s="2">
        <f>(ROUND((((S346+ROUND((ROUND(((EU346)*AV346*I346),2)*BS346),2))*AT346)/100),2)+ROUND(((ROUND((ROUND(((AE346-(EU346))*AV346*I346),2)*BS346),2)*AT346)/100),2))</f>
        <v>0</v>
      </c>
      <c r="Y346" s="2">
        <f>(ROUND((((S346+ROUND((ROUND(((EU346)*AV346*I346),2)*BS346),2))*AU346)/100),2)+ROUND(((ROUND((ROUND(((AE346-(EU346))*AV346*I346),2)*BS346),2)*AU346)/100),2))</f>
        <v>0</v>
      </c>
      <c r="Z346" s="2"/>
      <c r="AA346" s="2">
        <v>55929113</v>
      </c>
      <c r="AB346" s="2">
        <f t="shared" si="353"/>
        <v>119.11</v>
      </c>
      <c r="AC346" s="2">
        <f>ROUND((ES346),6)</f>
        <v>119.11</v>
      </c>
      <c r="AD346" s="2">
        <f>ROUND((((ET346)-(EU346))+AE346),6)</f>
        <v>0</v>
      </c>
      <c r="AE346" s="2">
        <f>ROUND((EU346),6)</f>
        <v>0</v>
      </c>
      <c r="AF346" s="2">
        <f>ROUND((EV346),6)</f>
        <v>0</v>
      </c>
      <c r="AG346" s="2">
        <f t="shared" si="355"/>
        <v>0</v>
      </c>
      <c r="AH346" s="2">
        <f>(EW346)</f>
        <v>0</v>
      </c>
      <c r="AI346" s="2">
        <f>(EX346)</f>
        <v>0</v>
      </c>
      <c r="AJ346" s="2">
        <f t="shared" si="357"/>
        <v>0</v>
      </c>
      <c r="AK346" s="2">
        <v>119.11</v>
      </c>
      <c r="AL346" s="2">
        <v>119.11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1</v>
      </c>
      <c r="AW346" s="2">
        <v>1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3</v>
      </c>
      <c r="BI346" s="2">
        <v>2</v>
      </c>
      <c r="BJ346" s="2" t="s">
        <v>495</v>
      </c>
      <c r="BK346" s="2"/>
      <c r="BL346" s="2"/>
      <c r="BM346" s="2">
        <v>400005</v>
      </c>
      <c r="BN346" s="2">
        <v>0</v>
      </c>
      <c r="BO346" s="2" t="s">
        <v>3</v>
      </c>
      <c r="BP346" s="2">
        <v>0</v>
      </c>
      <c r="BQ346" s="2">
        <v>213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0</v>
      </c>
      <c r="CA346" s="2">
        <v>0</v>
      </c>
      <c r="CB346" s="2" t="s">
        <v>3</v>
      </c>
      <c r="CC346" s="2"/>
      <c r="CD346" s="2"/>
      <c r="CE346" s="2">
        <v>1566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3</v>
      </c>
      <c r="CO346" s="2">
        <v>0</v>
      </c>
      <c r="CP346" s="2">
        <f t="shared" si="358"/>
        <v>119.11</v>
      </c>
      <c r="CQ346" s="2">
        <f t="shared" si="359"/>
        <v>119.11</v>
      </c>
      <c r="CR346" s="2">
        <f>(ROUND((ROUND(((ET346)*AV346*1),2)*BB346),2)+ROUND((ROUND(((AE346-(EU346))*AV346*1),2)*BS346),2))</f>
        <v>0</v>
      </c>
      <c r="CS346" s="2">
        <f>(ROUND((ROUND(((EU346)*AV346*1),2)*BS346),2)+ROUND((ROUND(((AE346-(EU346))*AV346*1),2)*BS346),2))</f>
        <v>0</v>
      </c>
      <c r="CT346" s="2">
        <f t="shared" si="360"/>
        <v>0</v>
      </c>
      <c r="CU346" s="2">
        <f t="shared" si="361"/>
        <v>0</v>
      </c>
      <c r="CV346" s="2">
        <f t="shared" si="362"/>
        <v>0</v>
      </c>
      <c r="CW346" s="2">
        <f t="shared" si="363"/>
        <v>0</v>
      </c>
      <c r="CX346" s="2">
        <f t="shared" si="364"/>
        <v>0</v>
      </c>
      <c r="CY346" s="2">
        <f>(ROUND((((S346+ROUND((ROUND(((EU346)*AV346*1),2)*BS346),2))*AT346)/100),2)+ROUND(((ROUND((ROUND(((AE346-(EU346))*AV346*1),2)*BS346),2)*AT346)/100),2))</f>
        <v>0</v>
      </c>
      <c r="CZ346" s="2">
        <f>(ROUND((((S346+ROUND((ROUND(((EU346)*AV346*1),2)*BS346),2))*AU346)/100),2)+ROUND(((ROUND((ROUND(((AE346-(EU346))*AV346*1),2)*BS346),2)*AU346)/100),2))</f>
        <v>0</v>
      </c>
      <c r="DA346" s="2"/>
      <c r="DB346" s="2"/>
      <c r="DC346" s="2" t="s">
        <v>3</v>
      </c>
      <c r="DD346" s="2" t="s">
        <v>3</v>
      </c>
      <c r="DE346" s="2" t="s">
        <v>3</v>
      </c>
      <c r="DF346" s="2" t="s">
        <v>3</v>
      </c>
      <c r="DG346" s="2" t="s">
        <v>3</v>
      </c>
      <c r="DH346" s="2" t="s">
        <v>3</v>
      </c>
      <c r="DI346" s="2" t="s">
        <v>3</v>
      </c>
      <c r="DJ346" s="2" t="s">
        <v>3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1013</v>
      </c>
      <c r="DV346" s="2" t="s">
        <v>171</v>
      </c>
      <c r="DW346" s="2" t="s">
        <v>171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55393628</v>
      </c>
      <c r="EF346" s="2">
        <v>213</v>
      </c>
      <c r="EG346" s="2" t="s">
        <v>217</v>
      </c>
      <c r="EH346" s="2">
        <v>0</v>
      </c>
      <c r="EI346" s="2" t="s">
        <v>3</v>
      </c>
      <c r="EJ346" s="2">
        <v>1</v>
      </c>
      <c r="EK346" s="2">
        <v>400005</v>
      </c>
      <c r="EL346" s="2" t="s">
        <v>217</v>
      </c>
      <c r="EM346" s="2" t="s">
        <v>218</v>
      </c>
      <c r="EN346" s="2"/>
      <c r="EO346" s="2" t="s">
        <v>3</v>
      </c>
      <c r="EP346" s="2"/>
      <c r="EQ346" s="2">
        <v>16</v>
      </c>
      <c r="ER346" s="2">
        <v>0</v>
      </c>
      <c r="ES346" s="2">
        <v>119.11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v>0</v>
      </c>
      <c r="FS346" s="2">
        <v>0</v>
      </c>
      <c r="FT346" s="2"/>
      <c r="FU346" s="2"/>
      <c r="FV346" s="2"/>
      <c r="FW346" s="2"/>
      <c r="FX346" s="2">
        <v>0</v>
      </c>
      <c r="FY346" s="2">
        <v>0</v>
      </c>
      <c r="FZ346" s="2"/>
      <c r="GA346" s="2" t="s">
        <v>497</v>
      </c>
      <c r="GB346" s="2"/>
      <c r="GC346" s="2"/>
      <c r="GD346" s="2">
        <v>1</v>
      </c>
      <c r="GE346" s="2"/>
      <c r="GF346" s="2">
        <v>1199130103</v>
      </c>
      <c r="GG346" s="2">
        <v>2</v>
      </c>
      <c r="GH346" s="2">
        <v>4</v>
      </c>
      <c r="GI346" s="2">
        <v>-2</v>
      </c>
      <c r="GJ346" s="2">
        <v>0</v>
      </c>
      <c r="GK346" s="2">
        <v>0</v>
      </c>
      <c r="GL346" s="2">
        <f t="shared" si="365"/>
        <v>0</v>
      </c>
      <c r="GM346" s="2">
        <f t="shared" si="366"/>
        <v>119.11</v>
      </c>
      <c r="GN346" s="2">
        <f t="shared" si="367"/>
        <v>0</v>
      </c>
      <c r="GO346" s="2">
        <f t="shared" si="368"/>
        <v>119.11</v>
      </c>
      <c r="GP346" s="2">
        <f t="shared" si="369"/>
        <v>0</v>
      </c>
      <c r="GQ346" s="2"/>
      <c r="GR346" s="2">
        <v>1</v>
      </c>
      <c r="GS346" s="2">
        <v>2</v>
      </c>
      <c r="GT346" s="2">
        <v>0</v>
      </c>
      <c r="GU346" s="2" t="s">
        <v>3</v>
      </c>
      <c r="GV346" s="2">
        <f t="shared" si="370"/>
        <v>0</v>
      </c>
      <c r="GW346" s="2">
        <v>1</v>
      </c>
      <c r="GX346" s="2">
        <f t="shared" si="371"/>
        <v>0</v>
      </c>
      <c r="GY346" s="2"/>
      <c r="GZ346" s="2"/>
      <c r="HA346" s="2">
        <v>0</v>
      </c>
      <c r="HB346" s="2">
        <v>0</v>
      </c>
      <c r="HC346" s="2">
        <f t="shared" si="372"/>
        <v>0</v>
      </c>
      <c r="HD346" s="2"/>
      <c r="HE346" s="2" t="s">
        <v>220</v>
      </c>
      <c r="HF346" s="2" t="s">
        <v>34</v>
      </c>
      <c r="HG346" s="2"/>
      <c r="HH346" s="2"/>
      <c r="HI346" s="2"/>
      <c r="HJ346" s="2"/>
      <c r="HK346" s="2"/>
      <c r="HL346" s="2"/>
      <c r="HM346" s="2" t="s">
        <v>3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5">
      <c r="A347" s="3">
        <v>17</v>
      </c>
      <c r="B347" s="3">
        <v>1</v>
      </c>
      <c r="E347" s="3" t="s">
        <v>494</v>
      </c>
      <c r="F347" s="3" t="s">
        <v>495</v>
      </c>
      <c r="G347" s="3" t="s">
        <v>496</v>
      </c>
      <c r="H347" s="3" t="s">
        <v>171</v>
      </c>
      <c r="I347" s="3">
        <v>1</v>
      </c>
      <c r="J347" s="3">
        <v>0</v>
      </c>
      <c r="K347" s="3">
        <v>1</v>
      </c>
      <c r="O347" s="3">
        <f t="shared" si="346"/>
        <v>1172.04</v>
      </c>
      <c r="P347" s="3">
        <f t="shared" si="347"/>
        <v>1172.04</v>
      </c>
      <c r="Q347" s="3">
        <f>(ROUND((ROUND(((ET347)*AV347*I347),2)*BB347),2)+ROUND((ROUND(((AE347-(EU347))*AV347*I347),2)*BS347),2))</f>
        <v>0</v>
      </c>
      <c r="R347" s="3">
        <f>(ROUND((ROUND(((EU347)*AV347*I347),2)*BS347),2)+ROUND((ROUND(((AE347-(EU347))*AV347*I347),2)*BS347),2))</f>
        <v>0</v>
      </c>
      <c r="S347" s="3">
        <f t="shared" si="348"/>
        <v>0</v>
      </c>
      <c r="T347" s="3">
        <f t="shared" si="349"/>
        <v>0</v>
      </c>
      <c r="U347" s="3">
        <f t="shared" si="350"/>
        <v>0</v>
      </c>
      <c r="V347" s="3">
        <f t="shared" si="351"/>
        <v>0</v>
      </c>
      <c r="W347" s="3">
        <f t="shared" si="352"/>
        <v>0</v>
      </c>
      <c r="X347" s="3">
        <f>(ROUND((((S347+ROUND((ROUND(((EU347)*AV347*I347),2)*BS347),2))*AT347)/100),2)+ROUND(((ROUND((ROUND(((AE347-(EU347))*AV347*I347),2)*BS347),2)*AT347)/100),2))</f>
        <v>0</v>
      </c>
      <c r="Y347" s="3">
        <f>(ROUND((((S347+ROUND((ROUND(((EU347)*AV347*I347),2)*BS347),2))*AU347)/100),2)+ROUND(((ROUND((ROUND(((AE347-(EU347))*AV347*I347),2)*BS347),2)*AU347)/100),2))</f>
        <v>0</v>
      </c>
      <c r="AA347" s="3">
        <v>55929115</v>
      </c>
      <c r="AB347" s="3">
        <f t="shared" si="353"/>
        <v>119.11</v>
      </c>
      <c r="AC347" s="3">
        <f>ROUND((ES347),6)</f>
        <v>119.11</v>
      </c>
      <c r="AD347" s="3">
        <f>ROUND((((ET347)-(EU347))+AE347),6)</f>
        <v>0</v>
      </c>
      <c r="AE347" s="3">
        <f>ROUND((EU347),6)</f>
        <v>0</v>
      </c>
      <c r="AF347" s="3">
        <f>ROUND((EV347),6)</f>
        <v>0</v>
      </c>
      <c r="AG347" s="3">
        <f t="shared" si="355"/>
        <v>0</v>
      </c>
      <c r="AH347" s="3">
        <f>(EW347)</f>
        <v>0</v>
      </c>
      <c r="AI347" s="3">
        <f>(EX347)</f>
        <v>0</v>
      </c>
      <c r="AJ347" s="3">
        <f t="shared" si="357"/>
        <v>0</v>
      </c>
      <c r="AK347" s="3">
        <v>119.11</v>
      </c>
      <c r="AL347" s="3">
        <v>119.11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1</v>
      </c>
      <c r="AW347" s="3">
        <v>1</v>
      </c>
      <c r="AZ347" s="3">
        <v>1</v>
      </c>
      <c r="BA347" s="3">
        <v>1</v>
      </c>
      <c r="BB347" s="3">
        <v>1</v>
      </c>
      <c r="BC347" s="3">
        <v>9.84</v>
      </c>
      <c r="BD347" s="3" t="s">
        <v>3</v>
      </c>
      <c r="BE347" s="3" t="s">
        <v>3</v>
      </c>
      <c r="BF347" s="3" t="s">
        <v>3</v>
      </c>
      <c r="BG347" s="3" t="s">
        <v>3</v>
      </c>
      <c r="BH347" s="3">
        <v>3</v>
      </c>
      <c r="BI347" s="3">
        <v>2</v>
      </c>
      <c r="BJ347" s="3" t="s">
        <v>495</v>
      </c>
      <c r="BM347" s="3">
        <v>400005</v>
      </c>
      <c r="BN347" s="3">
        <v>0</v>
      </c>
      <c r="BO347" s="3" t="s">
        <v>3</v>
      </c>
      <c r="BP347" s="3">
        <v>0</v>
      </c>
      <c r="BQ347" s="3">
        <v>213</v>
      </c>
      <c r="BR347" s="3">
        <v>0</v>
      </c>
      <c r="BS347" s="3">
        <v>1</v>
      </c>
      <c r="BT347" s="3">
        <v>1</v>
      </c>
      <c r="BU347" s="3">
        <v>1</v>
      </c>
      <c r="BV347" s="3">
        <v>1</v>
      </c>
      <c r="BW347" s="3">
        <v>1</v>
      </c>
      <c r="BX347" s="3">
        <v>1</v>
      </c>
      <c r="BY347" s="3" t="s">
        <v>3</v>
      </c>
      <c r="BZ347" s="3">
        <v>0</v>
      </c>
      <c r="CA347" s="3">
        <v>0</v>
      </c>
      <c r="CB347" s="3" t="s">
        <v>3</v>
      </c>
      <c r="CE347" s="3">
        <v>1566</v>
      </c>
      <c r="CF347" s="3">
        <v>0</v>
      </c>
      <c r="CG347" s="3">
        <v>0</v>
      </c>
      <c r="CM347" s="3">
        <v>0</v>
      </c>
      <c r="CN347" s="3" t="s">
        <v>3</v>
      </c>
      <c r="CO347" s="3">
        <v>0</v>
      </c>
      <c r="CP347" s="3">
        <f t="shared" si="358"/>
        <v>1172.04</v>
      </c>
      <c r="CQ347" s="3">
        <f t="shared" si="359"/>
        <v>1172.04</v>
      </c>
      <c r="CR347" s="3">
        <f>(ROUND((ROUND(((ET347)*AV347*1),2)*BB347),2)+ROUND((ROUND(((AE347-(EU347))*AV347*1),2)*BS347),2))</f>
        <v>0</v>
      </c>
      <c r="CS347" s="3">
        <f>(ROUND((ROUND(((EU347)*AV347*1),2)*BS347),2)+ROUND((ROUND(((AE347-(EU347))*AV347*1),2)*BS347),2))</f>
        <v>0</v>
      </c>
      <c r="CT347" s="3">
        <f t="shared" si="360"/>
        <v>0</v>
      </c>
      <c r="CU347" s="3">
        <f t="shared" si="361"/>
        <v>0</v>
      </c>
      <c r="CV347" s="3">
        <f t="shared" si="362"/>
        <v>0</v>
      </c>
      <c r="CW347" s="3">
        <f t="shared" si="363"/>
        <v>0</v>
      </c>
      <c r="CX347" s="3">
        <f t="shared" si="364"/>
        <v>0</v>
      </c>
      <c r="CY347" s="3">
        <f>(ROUND((((S347+ROUND((ROUND(((EU347)*AV347*1),2)*BS347),2))*AT347)/100),2)+ROUND(((ROUND((ROUND(((AE347-(EU347))*AV347*1),2)*BS347),2)*AT347)/100),2))</f>
        <v>0</v>
      </c>
      <c r="CZ347" s="3">
        <f>(ROUND((((S347+ROUND((ROUND(((EU347)*AV347*1),2)*BS347),2))*AU347)/100),2)+ROUND(((ROUND((ROUND(((AE347-(EU347))*AV347*1),2)*BS347),2)*AU347)/100),2))</f>
        <v>0</v>
      </c>
      <c r="DC347" s="3" t="s">
        <v>3</v>
      </c>
      <c r="DD347" s="3" t="s">
        <v>3</v>
      </c>
      <c r="DE347" s="3" t="s">
        <v>3</v>
      </c>
      <c r="DF347" s="3" t="s">
        <v>3</v>
      </c>
      <c r="DG347" s="3" t="s">
        <v>3</v>
      </c>
      <c r="DH347" s="3" t="s">
        <v>3</v>
      </c>
      <c r="DI347" s="3" t="s">
        <v>3</v>
      </c>
      <c r="DJ347" s="3" t="s">
        <v>3</v>
      </c>
      <c r="DK347" s="3" t="s">
        <v>3</v>
      </c>
      <c r="DL347" s="3" t="s">
        <v>3</v>
      </c>
      <c r="DM347" s="3" t="s">
        <v>3</v>
      </c>
      <c r="DN347" s="3">
        <v>0</v>
      </c>
      <c r="DO347" s="3">
        <v>0</v>
      </c>
      <c r="DP347" s="3">
        <v>1</v>
      </c>
      <c r="DQ347" s="3">
        <v>1</v>
      </c>
      <c r="DU347" s="3">
        <v>1013</v>
      </c>
      <c r="DV347" s="3" t="s">
        <v>171</v>
      </c>
      <c r="DW347" s="3" t="s">
        <v>171</v>
      </c>
      <c r="DX347" s="3">
        <v>1</v>
      </c>
      <c r="DZ347" s="3" t="s">
        <v>3</v>
      </c>
      <c r="EA347" s="3" t="s">
        <v>3</v>
      </c>
      <c r="EB347" s="3" t="s">
        <v>3</v>
      </c>
      <c r="EC347" s="3" t="s">
        <v>3</v>
      </c>
      <c r="EE347" s="3">
        <v>55393628</v>
      </c>
      <c r="EF347" s="3">
        <v>213</v>
      </c>
      <c r="EG347" s="3" t="s">
        <v>217</v>
      </c>
      <c r="EH347" s="3">
        <v>0</v>
      </c>
      <c r="EI347" s="3" t="s">
        <v>3</v>
      </c>
      <c r="EJ347" s="3">
        <v>1</v>
      </c>
      <c r="EK347" s="3">
        <v>400005</v>
      </c>
      <c r="EL347" s="3" t="s">
        <v>217</v>
      </c>
      <c r="EM347" s="3" t="s">
        <v>218</v>
      </c>
      <c r="EO347" s="3" t="s">
        <v>3</v>
      </c>
      <c r="EQ347" s="3">
        <v>16</v>
      </c>
      <c r="ER347" s="3">
        <v>0</v>
      </c>
      <c r="ES347" s="3">
        <v>119.11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5</v>
      </c>
      <c r="FC347" s="3">
        <v>1</v>
      </c>
      <c r="FD347" s="3">
        <v>18</v>
      </c>
      <c r="FF347" s="3">
        <v>1401.85</v>
      </c>
      <c r="FQ347" s="3">
        <v>0</v>
      </c>
      <c r="FR347" s="3">
        <v>0</v>
      </c>
      <c r="FS347" s="3">
        <v>0</v>
      </c>
      <c r="FX347" s="3">
        <v>0</v>
      </c>
      <c r="FY347" s="3">
        <v>0</v>
      </c>
      <c r="GA347" s="3" t="s">
        <v>497</v>
      </c>
      <c r="GD347" s="3">
        <v>1</v>
      </c>
      <c r="GF347" s="3">
        <v>1199130103</v>
      </c>
      <c r="GG347" s="3">
        <v>2</v>
      </c>
      <c r="GH347" s="3">
        <v>3</v>
      </c>
      <c r="GI347" s="3">
        <v>5</v>
      </c>
      <c r="GJ347" s="3">
        <v>0</v>
      </c>
      <c r="GK347" s="3">
        <v>0</v>
      </c>
      <c r="GL347" s="3">
        <f t="shared" si="365"/>
        <v>0</v>
      </c>
      <c r="GM347" s="3">
        <f t="shared" si="366"/>
        <v>1172.04</v>
      </c>
      <c r="GN347" s="3">
        <f t="shared" si="367"/>
        <v>0</v>
      </c>
      <c r="GO347" s="3">
        <f t="shared" si="368"/>
        <v>1172.04</v>
      </c>
      <c r="GP347" s="3">
        <f t="shared" si="369"/>
        <v>0</v>
      </c>
      <c r="GR347" s="3">
        <v>1</v>
      </c>
      <c r="GS347" s="3">
        <v>1</v>
      </c>
      <c r="GT347" s="3">
        <v>0</v>
      </c>
      <c r="GU347" s="3" t="s">
        <v>3</v>
      </c>
      <c r="GV347" s="3">
        <f t="shared" si="370"/>
        <v>0</v>
      </c>
      <c r="GW347" s="3">
        <v>1</v>
      </c>
      <c r="GX347" s="3">
        <f t="shared" si="371"/>
        <v>0</v>
      </c>
      <c r="HA347" s="3">
        <v>0</v>
      </c>
      <c r="HB347" s="3">
        <v>0</v>
      </c>
      <c r="HC347" s="3">
        <f t="shared" si="372"/>
        <v>0</v>
      </c>
      <c r="HE347" s="3" t="s">
        <v>220</v>
      </c>
      <c r="HF347" s="3" t="s">
        <v>34</v>
      </c>
      <c r="HM347" s="3" t="s">
        <v>3</v>
      </c>
      <c r="HN347" s="3" t="s">
        <v>3</v>
      </c>
      <c r="HO347" s="3" t="s">
        <v>3</v>
      </c>
      <c r="HP347" s="3" t="s">
        <v>3</v>
      </c>
      <c r="HQ347" s="3" t="s">
        <v>3</v>
      </c>
      <c r="HS347" s="3">
        <v>0</v>
      </c>
      <c r="IK347" s="3">
        <v>0</v>
      </c>
    </row>
    <row r="348" spans="1:255" x14ac:dyDescent="0.25">
      <c r="A348" s="2">
        <v>17</v>
      </c>
      <c r="B348" s="2">
        <v>1</v>
      </c>
      <c r="C348" s="2">
        <f>ROW(SmtRes!A640)</f>
        <v>640</v>
      </c>
      <c r="D348" s="2">
        <f>ROW(EtalonRes!A756)</f>
        <v>756</v>
      </c>
      <c r="E348" s="2" t="s">
        <v>498</v>
      </c>
      <c r="F348" s="2" t="s">
        <v>499</v>
      </c>
      <c r="G348" s="2" t="s">
        <v>500</v>
      </c>
      <c r="H348" s="2" t="s">
        <v>26</v>
      </c>
      <c r="I348" s="2">
        <v>18</v>
      </c>
      <c r="J348" s="2">
        <v>0</v>
      </c>
      <c r="K348" s="2">
        <v>18</v>
      </c>
      <c r="L348" s="2"/>
      <c r="M348" s="2"/>
      <c r="N348" s="2"/>
      <c r="O348" s="2">
        <f t="shared" ref="O348:O355" si="401">ROUND(CP348,2)</f>
        <v>612.37</v>
      </c>
      <c r="P348" s="2">
        <f t="shared" ref="P348:P355" si="402">ROUND((ROUND((AC348*AW348*I348),2)*BC348),2)</f>
        <v>406.8</v>
      </c>
      <c r="Q348" s="2">
        <f>(ROUND((ROUND((((ET348*1.2))*AV348*I348),2)*BB348),2)+ROUND((ROUND(((AE348-((EU348*1.2)))*AV348*I348),2)*BS348),2))</f>
        <v>0</v>
      </c>
      <c r="R348" s="2">
        <f>(ROUND((ROUND((((EU348*1.2))*AV348*I348),2)*BS348),2)+ROUND((ROUND(((AE348-((EU348*1.2)))*AV348*I348),2)*BS348),2))</f>
        <v>0</v>
      </c>
      <c r="S348" s="2">
        <f t="shared" ref="S348:S355" si="403">ROUND((ROUND((AF348*AV348*I348),2)*BA348),2)</f>
        <v>205.57</v>
      </c>
      <c r="T348" s="2">
        <f t="shared" ref="T348:T355" si="404">ROUND(CU348*I348,2)</f>
        <v>0</v>
      </c>
      <c r="U348" s="2">
        <f t="shared" ref="U348:U355" si="405">CV348*I348</f>
        <v>16.282944000000001</v>
      </c>
      <c r="V348" s="2">
        <f t="shared" ref="V348:V355" si="406">CW348*I348</f>
        <v>0</v>
      </c>
      <c r="W348" s="2">
        <f t="shared" ref="W348:W355" si="407">ROUND(CX348*I348,2)</f>
        <v>0</v>
      </c>
      <c r="X348" s="2">
        <f>(ROUND((((S348+ROUND((ROUND((((EU348*1.2))*AV348*I348),2)*BS348),2))*AT348)/100),2)+ROUND(((ROUND((ROUND(((AE348-((EU348*1.2)))*AV348*I348),2)*BS348),2)*AT348)/100),2))</f>
        <v>185.01</v>
      </c>
      <c r="Y348" s="2">
        <f>(ROUND((((S348+ROUND((ROUND((((EU348*1.2))*AV348*I348),2)*BS348),2))*AU348)/100),2)+ROUND(((ROUND((ROUND(((AE348-((EU348*1.2)))*AV348*I348),2)*BS348),2)*AU348)/100),2))</f>
        <v>94.56</v>
      </c>
      <c r="Z348" s="2"/>
      <c r="AA348" s="2">
        <v>55929113</v>
      </c>
      <c r="AB348" s="2">
        <f t="shared" ref="AB348:AB355" si="408">ROUND((AC348+AD348+AF348),6)</f>
        <v>33.508000000000003</v>
      </c>
      <c r="AC348" s="2">
        <f>ROUND(((ES348*1)),6)</f>
        <v>22.6</v>
      </c>
      <c r="AD348" s="2">
        <f>ROUND(((((ET348*1.2))-((EU348*1.2)))+AE348),6)</f>
        <v>0</v>
      </c>
      <c r="AE348" s="2">
        <f>ROUND(((EU348*1.2)),6)</f>
        <v>0</v>
      </c>
      <c r="AF348" s="2">
        <f>ROUND(((EV348*1.2)),6)</f>
        <v>10.907999999999999</v>
      </c>
      <c r="AG348" s="2">
        <f t="shared" ref="AG348:AG355" si="409">ROUND((AP348),6)</f>
        <v>0</v>
      </c>
      <c r="AH348" s="2">
        <f>((EW348*1.2))</f>
        <v>0.86399999999999999</v>
      </c>
      <c r="AI348" s="2">
        <f>((EX348*1.2))</f>
        <v>0</v>
      </c>
      <c r="AJ348" s="2">
        <f t="shared" ref="AJ348:AJ355" si="410">(AS348)</f>
        <v>0</v>
      </c>
      <c r="AK348" s="2">
        <v>31.69</v>
      </c>
      <c r="AL348" s="2">
        <v>22.6</v>
      </c>
      <c r="AM348" s="2">
        <v>0</v>
      </c>
      <c r="AN348" s="2">
        <v>0</v>
      </c>
      <c r="AO348" s="2">
        <v>9.09</v>
      </c>
      <c r="AP348" s="2">
        <v>0</v>
      </c>
      <c r="AQ348" s="2">
        <v>0.72</v>
      </c>
      <c r="AR348" s="2">
        <v>0</v>
      </c>
      <c r="AS348" s="2">
        <v>0</v>
      </c>
      <c r="AT348" s="2">
        <v>90</v>
      </c>
      <c r="AU348" s="2">
        <v>46</v>
      </c>
      <c r="AV348" s="2">
        <v>1.0469999999999999</v>
      </c>
      <c r="AW348" s="2">
        <v>1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0</v>
      </c>
      <c r="BI348" s="2">
        <v>2</v>
      </c>
      <c r="BJ348" s="2" t="s">
        <v>501</v>
      </c>
      <c r="BK348" s="2"/>
      <c r="BL348" s="2"/>
      <c r="BM348" s="2">
        <v>68</v>
      </c>
      <c r="BN348" s="2">
        <v>0</v>
      </c>
      <c r="BO348" s="2" t="s">
        <v>499</v>
      </c>
      <c r="BP348" s="2">
        <v>1</v>
      </c>
      <c r="BQ348" s="2">
        <v>40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90</v>
      </c>
      <c r="CA348" s="2">
        <v>46</v>
      </c>
      <c r="CB348" s="2" t="s">
        <v>3</v>
      </c>
      <c r="CC348" s="2"/>
      <c r="CD348" s="2"/>
      <c r="CE348" s="2">
        <v>1566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1332</v>
      </c>
      <c r="CO348" s="2">
        <v>0</v>
      </c>
      <c r="CP348" s="2">
        <f t="shared" ref="CP348:CP355" si="411">(P348+Q348+S348)</f>
        <v>612.37</v>
      </c>
      <c r="CQ348" s="2">
        <f t="shared" ref="CQ348:CQ355" si="412">ROUND((ROUND((AC348*AW348*1),2)*BC348),2)</f>
        <v>22.6</v>
      </c>
      <c r="CR348" s="2">
        <f>(ROUND((ROUND((((ET348*1.2))*AV348*1),2)*BB348),2)+ROUND((ROUND(((AE348-((EU348*1.2)))*AV348*1),2)*BS348),2))</f>
        <v>0</v>
      </c>
      <c r="CS348" s="2">
        <f>(ROUND((ROUND((((EU348*1.2))*AV348*1),2)*BS348),2)+ROUND((ROUND(((AE348-((EU348*1.2)))*AV348*1),2)*BS348),2))</f>
        <v>0</v>
      </c>
      <c r="CT348" s="2">
        <f t="shared" ref="CT348:CT355" si="413">ROUND((ROUND((AF348*AV348*1),2)*BA348),2)</f>
        <v>11.42</v>
      </c>
      <c r="CU348" s="2">
        <f t="shared" ref="CU348:CU355" si="414">AG348</f>
        <v>0</v>
      </c>
      <c r="CV348" s="2">
        <f t="shared" ref="CV348:CV355" si="415">(AH348*AV348)</f>
        <v>0.90460799999999997</v>
      </c>
      <c r="CW348" s="2">
        <f t="shared" ref="CW348:CW355" si="416">AI348</f>
        <v>0</v>
      </c>
      <c r="CX348" s="2">
        <f t="shared" ref="CX348:CX355" si="417">AJ348</f>
        <v>0</v>
      </c>
      <c r="CY348" s="2">
        <f>(ROUND((((S348+ROUND((ROUND((((EU348*1.2))*AV348*1),2)*BS348),2))*AT348)/100),2)+ROUND(((ROUND((ROUND(((AE348-((EU348*1.2)))*AV348*1),2)*BS348),2)*AT348)/100),2))</f>
        <v>185.01</v>
      </c>
      <c r="CZ348" s="2">
        <f>(ROUND((((S348+ROUND((ROUND((((EU348*1.2))*AV348*1),2)*BS348),2))*AU348)/100),2)+ROUND(((ROUND((ROUND(((AE348-((EU348*1.2)))*AV348*1),2)*BS348),2)*AU348)/100),2))</f>
        <v>94.56</v>
      </c>
      <c r="DA348" s="2"/>
      <c r="DB348" s="2">
        <v>155</v>
      </c>
      <c r="DC348" s="2" t="s">
        <v>3</v>
      </c>
      <c r="DD348" s="2" t="s">
        <v>66</v>
      </c>
      <c r="DE348" s="2" t="s">
        <v>67</v>
      </c>
      <c r="DF348" s="2" t="s">
        <v>67</v>
      </c>
      <c r="DG348" s="2" t="s">
        <v>67</v>
      </c>
      <c r="DH348" s="2" t="s">
        <v>3</v>
      </c>
      <c r="DI348" s="2" t="s">
        <v>67</v>
      </c>
      <c r="DJ348" s="2" t="s">
        <v>67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1013</v>
      </c>
      <c r="DV348" s="2" t="s">
        <v>26</v>
      </c>
      <c r="DW348" s="2" t="s">
        <v>26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55393700</v>
      </c>
      <c r="EF348" s="2">
        <v>40</v>
      </c>
      <c r="EG348" s="2" t="s">
        <v>30</v>
      </c>
      <c r="EH348" s="2">
        <v>0</v>
      </c>
      <c r="EI348" s="2" t="s">
        <v>3</v>
      </c>
      <c r="EJ348" s="2">
        <v>2</v>
      </c>
      <c r="EK348" s="2">
        <v>68</v>
      </c>
      <c r="EL348" s="2" t="s">
        <v>31</v>
      </c>
      <c r="EM348" s="2" t="s">
        <v>32</v>
      </c>
      <c r="EN348" s="2"/>
      <c r="EO348" s="2" t="s">
        <v>71</v>
      </c>
      <c r="EP348" s="2"/>
      <c r="EQ348" s="2">
        <v>0</v>
      </c>
      <c r="ER348" s="2">
        <v>31.69</v>
      </c>
      <c r="ES348" s="2">
        <v>22.6</v>
      </c>
      <c r="ET348" s="2">
        <v>0</v>
      </c>
      <c r="EU348" s="2">
        <v>0</v>
      </c>
      <c r="EV348" s="2">
        <v>9.09</v>
      </c>
      <c r="EW348" s="2">
        <v>0.72</v>
      </c>
      <c r="EX348" s="2">
        <v>0</v>
      </c>
      <c r="EY348" s="2">
        <v>0</v>
      </c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v>0</v>
      </c>
      <c r="FS348" s="2">
        <v>0</v>
      </c>
      <c r="FT348" s="2"/>
      <c r="FU348" s="2"/>
      <c r="FV348" s="2"/>
      <c r="FW348" s="2"/>
      <c r="FX348" s="2">
        <v>90</v>
      </c>
      <c r="FY348" s="2">
        <v>46</v>
      </c>
      <c r="FZ348" s="2"/>
      <c r="GA348" s="2" t="s">
        <v>3</v>
      </c>
      <c r="GB348" s="2"/>
      <c r="GC348" s="2"/>
      <c r="GD348" s="2">
        <v>1</v>
      </c>
      <c r="GE348" s="2"/>
      <c r="GF348" s="2">
        <v>882046267</v>
      </c>
      <c r="GG348" s="2">
        <v>2</v>
      </c>
      <c r="GH348" s="2">
        <v>1</v>
      </c>
      <c r="GI348" s="2">
        <v>2</v>
      </c>
      <c r="GJ348" s="2">
        <v>0</v>
      </c>
      <c r="GK348" s="2">
        <v>0</v>
      </c>
      <c r="GL348" s="2">
        <f t="shared" ref="GL348:GL355" si="418">ROUND(IF(AND(BH348=3,BI348=3,FS348&lt;&gt;0),P348,0),2)</f>
        <v>0</v>
      </c>
      <c r="GM348" s="2">
        <f t="shared" ref="GM348:GM355" si="419">ROUND(O348+X348+Y348,2)+GX348</f>
        <v>891.94</v>
      </c>
      <c r="GN348" s="2">
        <f t="shared" ref="GN348:GN355" si="420">IF(OR(BI348=0,BI348=1),GM348-GX348,0)</f>
        <v>0</v>
      </c>
      <c r="GO348" s="2">
        <f t="shared" ref="GO348:GO355" si="421">IF(BI348=2,GM348-GX348,0)</f>
        <v>891.94</v>
      </c>
      <c r="GP348" s="2">
        <f t="shared" ref="GP348:GP355" si="422">IF(BI348=4,GM348-GX348,0)</f>
        <v>0</v>
      </c>
      <c r="GQ348" s="2"/>
      <c r="GR348" s="2">
        <v>0</v>
      </c>
      <c r="GS348" s="2">
        <v>3</v>
      </c>
      <c r="GT348" s="2">
        <v>0</v>
      </c>
      <c r="GU348" s="2" t="s">
        <v>3</v>
      </c>
      <c r="GV348" s="2">
        <f t="shared" ref="GV348:GV355" si="423">ROUND((GT348),6)</f>
        <v>0</v>
      </c>
      <c r="GW348" s="2">
        <v>1</v>
      </c>
      <c r="GX348" s="2">
        <f t="shared" ref="GX348:GX355" si="424">ROUND(HC348*I348,2)</f>
        <v>0</v>
      </c>
      <c r="GY348" s="2"/>
      <c r="GZ348" s="2"/>
      <c r="HA348" s="2">
        <v>0</v>
      </c>
      <c r="HB348" s="2">
        <v>0</v>
      </c>
      <c r="HC348" s="2">
        <f t="shared" ref="HC348:HC355" si="425">GV348*GW348</f>
        <v>0</v>
      </c>
      <c r="HD348" s="2"/>
      <c r="HE348" s="2" t="s">
        <v>3</v>
      </c>
      <c r="HF348" s="2" t="s">
        <v>3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5">
      <c r="A349" s="3">
        <v>17</v>
      </c>
      <c r="B349" s="3">
        <v>1</v>
      </c>
      <c r="C349" s="3">
        <f>ROW(SmtRes!A650)</f>
        <v>650</v>
      </c>
      <c r="D349" s="3">
        <f>ROW(EtalonRes!A766)</f>
        <v>766</v>
      </c>
      <c r="E349" s="3" t="s">
        <v>498</v>
      </c>
      <c r="F349" s="3" t="s">
        <v>499</v>
      </c>
      <c r="G349" s="3" t="s">
        <v>500</v>
      </c>
      <c r="H349" s="3" t="s">
        <v>26</v>
      </c>
      <c r="I349" s="3">
        <v>18</v>
      </c>
      <c r="J349" s="3">
        <v>0</v>
      </c>
      <c r="K349" s="3">
        <v>18</v>
      </c>
      <c r="O349" s="3">
        <f t="shared" si="401"/>
        <v>13438.88</v>
      </c>
      <c r="P349" s="3">
        <f t="shared" si="402"/>
        <v>1855.01</v>
      </c>
      <c r="Q349" s="3">
        <f>(ROUND((ROUND((((ET349*1.2))*AV349*I349),2)*BB349),2)+ROUND((ROUND(((AE349-((EU349*1.2)))*AV349*I349),2)*BS349),2))</f>
        <v>0</v>
      </c>
      <c r="R349" s="3">
        <f>(ROUND((ROUND((((EU349*1.2))*AV349*I349),2)*BS349),2)+ROUND((ROUND(((AE349-((EU349*1.2)))*AV349*I349),2)*BS349),2))</f>
        <v>0</v>
      </c>
      <c r="S349" s="3">
        <f t="shared" si="403"/>
        <v>11583.87</v>
      </c>
      <c r="T349" s="3">
        <f t="shared" si="404"/>
        <v>0</v>
      </c>
      <c r="U349" s="3">
        <f t="shared" si="405"/>
        <v>16.282944000000001</v>
      </c>
      <c r="V349" s="3">
        <f t="shared" si="406"/>
        <v>0</v>
      </c>
      <c r="W349" s="3">
        <f t="shared" si="407"/>
        <v>0</v>
      </c>
      <c r="X349" s="3">
        <f>(ROUND((((S349+ROUND((ROUND((((EU349*1.2))*AV349*I349),2)*BS349),2))*AT349)/100),2)+ROUND(((ROUND((ROUND(((AE349-((EU349*1.2)))*AV349*I349),2)*BS349),2)*AT349)/100),2))</f>
        <v>10425.48</v>
      </c>
      <c r="Y349" s="3">
        <f>(ROUND((((S349+ROUND((ROUND((((EU349*1.2))*AV349*I349),2)*BS349),2))*AU349)/100),2)+ROUND(((ROUND((ROUND(((AE349-((EU349*1.2)))*AV349*I349),2)*BS349),2)*AU349)/100),2))</f>
        <v>5328.58</v>
      </c>
      <c r="AA349" s="3">
        <v>55929115</v>
      </c>
      <c r="AB349" s="3">
        <f t="shared" si="408"/>
        <v>33.508000000000003</v>
      </c>
      <c r="AC349" s="3">
        <f>ROUND(((ES349*1)),6)</f>
        <v>22.6</v>
      </c>
      <c r="AD349" s="3">
        <f>ROUND(((((ET349*1.2))-((EU349*1.2)))+AE349),6)</f>
        <v>0</v>
      </c>
      <c r="AE349" s="3">
        <f>ROUND(((EU349*1.2)),6)</f>
        <v>0</v>
      </c>
      <c r="AF349" s="3">
        <f>ROUND(((EV349*1.2)),6)</f>
        <v>10.907999999999999</v>
      </c>
      <c r="AG349" s="3">
        <f t="shared" si="409"/>
        <v>0</v>
      </c>
      <c r="AH349" s="3">
        <f>((EW349*1.2))</f>
        <v>0.86399999999999999</v>
      </c>
      <c r="AI349" s="3">
        <f>((EX349*1.2))</f>
        <v>0</v>
      </c>
      <c r="AJ349" s="3">
        <f t="shared" si="410"/>
        <v>0</v>
      </c>
      <c r="AK349" s="3">
        <v>31.69</v>
      </c>
      <c r="AL349" s="3">
        <v>22.6</v>
      </c>
      <c r="AM349" s="3">
        <v>0</v>
      </c>
      <c r="AN349" s="3">
        <v>0</v>
      </c>
      <c r="AO349" s="3">
        <v>9.09</v>
      </c>
      <c r="AP349" s="3">
        <v>0</v>
      </c>
      <c r="AQ349" s="3">
        <v>0.72</v>
      </c>
      <c r="AR349" s="3">
        <v>0</v>
      </c>
      <c r="AS349" s="3">
        <v>0</v>
      </c>
      <c r="AT349" s="3">
        <v>90</v>
      </c>
      <c r="AU349" s="3">
        <v>46</v>
      </c>
      <c r="AV349" s="3">
        <v>1.0469999999999999</v>
      </c>
      <c r="AW349" s="3">
        <v>1</v>
      </c>
      <c r="AZ349" s="3">
        <v>1</v>
      </c>
      <c r="BA349" s="3">
        <v>56.35</v>
      </c>
      <c r="BB349" s="3">
        <v>1</v>
      </c>
      <c r="BC349" s="3">
        <v>4.5599999999999996</v>
      </c>
      <c r="BD349" s="3" t="s">
        <v>3</v>
      </c>
      <c r="BE349" s="3" t="s">
        <v>3</v>
      </c>
      <c r="BF349" s="3" t="s">
        <v>3</v>
      </c>
      <c r="BG349" s="3" t="s">
        <v>3</v>
      </c>
      <c r="BH349" s="3">
        <v>0</v>
      </c>
      <c r="BI349" s="3">
        <v>2</v>
      </c>
      <c r="BJ349" s="3" t="s">
        <v>501</v>
      </c>
      <c r="BM349" s="3">
        <v>68</v>
      </c>
      <c r="BN349" s="3">
        <v>0</v>
      </c>
      <c r="BO349" s="3" t="s">
        <v>499</v>
      </c>
      <c r="BP349" s="3">
        <v>1</v>
      </c>
      <c r="BQ349" s="3">
        <v>40</v>
      </c>
      <c r="BR349" s="3">
        <v>0</v>
      </c>
      <c r="BS349" s="3">
        <v>56.35</v>
      </c>
      <c r="BT349" s="3">
        <v>1</v>
      </c>
      <c r="BU349" s="3">
        <v>1</v>
      </c>
      <c r="BV349" s="3">
        <v>1</v>
      </c>
      <c r="BW349" s="3">
        <v>1</v>
      </c>
      <c r="BX349" s="3">
        <v>1</v>
      </c>
      <c r="BY349" s="3" t="s">
        <v>3</v>
      </c>
      <c r="BZ349" s="3">
        <v>90</v>
      </c>
      <c r="CA349" s="3">
        <v>46</v>
      </c>
      <c r="CB349" s="3" t="s">
        <v>3</v>
      </c>
      <c r="CE349" s="3">
        <v>1566</v>
      </c>
      <c r="CF349" s="3">
        <v>0</v>
      </c>
      <c r="CG349" s="3">
        <v>0</v>
      </c>
      <c r="CM349" s="3">
        <v>0</v>
      </c>
      <c r="CN349" s="3" t="s">
        <v>1332</v>
      </c>
      <c r="CO349" s="3">
        <v>0</v>
      </c>
      <c r="CP349" s="3">
        <f t="shared" si="411"/>
        <v>13438.880000000001</v>
      </c>
      <c r="CQ349" s="3">
        <f t="shared" si="412"/>
        <v>103.06</v>
      </c>
      <c r="CR349" s="3">
        <f>(ROUND((ROUND((((ET349*1.2))*AV349*1),2)*BB349),2)+ROUND((ROUND(((AE349-((EU349*1.2)))*AV349*1),2)*BS349),2))</f>
        <v>0</v>
      </c>
      <c r="CS349" s="3">
        <f>(ROUND((ROUND((((EU349*1.2))*AV349*1),2)*BS349),2)+ROUND((ROUND(((AE349-((EU349*1.2)))*AV349*1),2)*BS349),2))</f>
        <v>0</v>
      </c>
      <c r="CT349" s="3">
        <f t="shared" si="413"/>
        <v>643.52</v>
      </c>
      <c r="CU349" s="3">
        <f t="shared" si="414"/>
        <v>0</v>
      </c>
      <c r="CV349" s="3">
        <f t="shared" si="415"/>
        <v>0.90460799999999997</v>
      </c>
      <c r="CW349" s="3">
        <f t="shared" si="416"/>
        <v>0</v>
      </c>
      <c r="CX349" s="3">
        <f t="shared" si="417"/>
        <v>0</v>
      </c>
      <c r="CY349" s="3">
        <f>(ROUND((((S349+ROUND((ROUND((((EU349*1.2))*AV349*1),2)*BS349),2))*AT349)/100),2)+ROUND(((ROUND((ROUND(((AE349-((EU349*1.2)))*AV349*1),2)*BS349),2)*AT349)/100),2))</f>
        <v>10425.48</v>
      </c>
      <c r="CZ349" s="3">
        <f>(ROUND((((S349+ROUND((ROUND((((EU349*1.2))*AV349*1),2)*BS349),2))*AU349)/100),2)+ROUND(((ROUND((ROUND(((AE349-((EU349*1.2)))*AV349*1),2)*BS349),2)*AU349)/100),2))</f>
        <v>5328.58</v>
      </c>
      <c r="DB349" s="3">
        <v>156</v>
      </c>
      <c r="DC349" s="3" t="s">
        <v>3</v>
      </c>
      <c r="DD349" s="3" t="s">
        <v>66</v>
      </c>
      <c r="DE349" s="3" t="s">
        <v>67</v>
      </c>
      <c r="DF349" s="3" t="s">
        <v>67</v>
      </c>
      <c r="DG349" s="3" t="s">
        <v>67</v>
      </c>
      <c r="DH349" s="3" t="s">
        <v>3</v>
      </c>
      <c r="DI349" s="3" t="s">
        <v>67</v>
      </c>
      <c r="DJ349" s="3" t="s">
        <v>67</v>
      </c>
      <c r="DK349" s="3" t="s">
        <v>3</v>
      </c>
      <c r="DL349" s="3" t="s">
        <v>3</v>
      </c>
      <c r="DM349" s="3" t="s">
        <v>3</v>
      </c>
      <c r="DN349" s="3">
        <v>0</v>
      </c>
      <c r="DO349" s="3">
        <v>0</v>
      </c>
      <c r="DP349" s="3">
        <v>1</v>
      </c>
      <c r="DQ349" s="3">
        <v>1</v>
      </c>
      <c r="DU349" s="3">
        <v>1013</v>
      </c>
      <c r="DV349" s="3" t="s">
        <v>26</v>
      </c>
      <c r="DW349" s="3" t="s">
        <v>26</v>
      </c>
      <c r="DX349" s="3">
        <v>1</v>
      </c>
      <c r="DZ349" s="3" t="s">
        <v>3</v>
      </c>
      <c r="EA349" s="3" t="s">
        <v>3</v>
      </c>
      <c r="EB349" s="3" t="s">
        <v>3</v>
      </c>
      <c r="EC349" s="3" t="s">
        <v>3</v>
      </c>
      <c r="EE349" s="3">
        <v>55393700</v>
      </c>
      <c r="EF349" s="3">
        <v>40</v>
      </c>
      <c r="EG349" s="3" t="s">
        <v>30</v>
      </c>
      <c r="EH349" s="3">
        <v>0</v>
      </c>
      <c r="EI349" s="3" t="s">
        <v>3</v>
      </c>
      <c r="EJ349" s="3">
        <v>2</v>
      </c>
      <c r="EK349" s="3">
        <v>68</v>
      </c>
      <c r="EL349" s="3" t="s">
        <v>31</v>
      </c>
      <c r="EM349" s="3" t="s">
        <v>32</v>
      </c>
      <c r="EO349" s="3" t="s">
        <v>71</v>
      </c>
      <c r="EQ349" s="3">
        <v>0</v>
      </c>
      <c r="ER349" s="3">
        <v>31.69</v>
      </c>
      <c r="ES349" s="3">
        <v>22.6</v>
      </c>
      <c r="ET349" s="3">
        <v>0</v>
      </c>
      <c r="EU349" s="3">
        <v>0</v>
      </c>
      <c r="EV349" s="3">
        <v>9.09</v>
      </c>
      <c r="EW349" s="3">
        <v>0.72</v>
      </c>
      <c r="EX349" s="3">
        <v>0</v>
      </c>
      <c r="EY349" s="3">
        <v>0</v>
      </c>
      <c r="FQ349" s="3">
        <v>0</v>
      </c>
      <c r="FR349" s="3">
        <v>0</v>
      </c>
      <c r="FS349" s="3">
        <v>0</v>
      </c>
      <c r="FX349" s="3">
        <v>90</v>
      </c>
      <c r="FY349" s="3">
        <v>46</v>
      </c>
      <c r="GA349" s="3" t="s">
        <v>3</v>
      </c>
      <c r="GD349" s="3">
        <v>1</v>
      </c>
      <c r="GF349" s="3">
        <v>882046267</v>
      </c>
      <c r="GG349" s="3">
        <v>2</v>
      </c>
      <c r="GH349" s="3">
        <v>1</v>
      </c>
      <c r="GI349" s="3">
        <v>2</v>
      </c>
      <c r="GJ349" s="3">
        <v>0</v>
      </c>
      <c r="GK349" s="3">
        <v>0</v>
      </c>
      <c r="GL349" s="3">
        <f t="shared" si="418"/>
        <v>0</v>
      </c>
      <c r="GM349" s="3">
        <f t="shared" si="419"/>
        <v>29192.94</v>
      </c>
      <c r="GN349" s="3">
        <f t="shared" si="420"/>
        <v>0</v>
      </c>
      <c r="GO349" s="3">
        <f t="shared" si="421"/>
        <v>29192.94</v>
      </c>
      <c r="GP349" s="3">
        <f t="shared" si="422"/>
        <v>0</v>
      </c>
      <c r="GR349" s="3">
        <v>0</v>
      </c>
      <c r="GS349" s="3">
        <v>3</v>
      </c>
      <c r="GT349" s="3">
        <v>0</v>
      </c>
      <c r="GU349" s="3" t="s">
        <v>3</v>
      </c>
      <c r="GV349" s="3">
        <f t="shared" si="423"/>
        <v>0</v>
      </c>
      <c r="GW349" s="3">
        <v>1</v>
      </c>
      <c r="GX349" s="3">
        <f t="shared" si="424"/>
        <v>0</v>
      </c>
      <c r="HA349" s="3">
        <v>0</v>
      </c>
      <c r="HB349" s="3">
        <v>0</v>
      </c>
      <c r="HC349" s="3">
        <f t="shared" si="425"/>
        <v>0</v>
      </c>
      <c r="HE349" s="3" t="s">
        <v>3</v>
      </c>
      <c r="HF349" s="3" t="s">
        <v>3</v>
      </c>
      <c r="HM349" s="3" t="s">
        <v>3</v>
      </c>
      <c r="HN349" s="3" t="s">
        <v>3</v>
      </c>
      <c r="HO349" s="3" t="s">
        <v>3</v>
      </c>
      <c r="HP349" s="3" t="s">
        <v>3</v>
      </c>
      <c r="HQ349" s="3" t="s">
        <v>3</v>
      </c>
      <c r="HS349" s="3">
        <v>0</v>
      </c>
      <c r="IK349" s="3">
        <v>0</v>
      </c>
    </row>
    <row r="350" spans="1:255" x14ac:dyDescent="0.25">
      <c r="A350" s="2">
        <v>18</v>
      </c>
      <c r="B350" s="2">
        <v>1</v>
      </c>
      <c r="C350" s="2">
        <v>640</v>
      </c>
      <c r="D350" s="2"/>
      <c r="E350" s="2" t="s">
        <v>502</v>
      </c>
      <c r="F350" s="2" t="s">
        <v>503</v>
      </c>
      <c r="G350" s="2" t="s">
        <v>504</v>
      </c>
      <c r="H350" s="2" t="s">
        <v>171</v>
      </c>
      <c r="I350" s="2">
        <f>I348*J350</f>
        <v>18</v>
      </c>
      <c r="J350" s="2">
        <v>1</v>
      </c>
      <c r="K350" s="2">
        <v>1</v>
      </c>
      <c r="L350" s="2"/>
      <c r="M350" s="2"/>
      <c r="N350" s="2"/>
      <c r="O350" s="2">
        <f t="shared" si="401"/>
        <v>46348.56</v>
      </c>
      <c r="P350" s="2">
        <f t="shared" si="402"/>
        <v>46348.56</v>
      </c>
      <c r="Q350" s="2">
        <f>(ROUND((ROUND(((ET350)*AV350*I350),2)*BB350),2)+ROUND((ROUND(((AE350-(EU350))*AV350*I350),2)*BS350),2))</f>
        <v>0</v>
      </c>
      <c r="R350" s="2">
        <f>(ROUND((ROUND(((EU350)*AV350*I350),2)*BS350),2)+ROUND((ROUND(((AE350-(EU350))*AV350*I350),2)*BS350),2))</f>
        <v>0</v>
      </c>
      <c r="S350" s="2">
        <f t="shared" si="403"/>
        <v>0</v>
      </c>
      <c r="T350" s="2">
        <f t="shared" si="404"/>
        <v>0</v>
      </c>
      <c r="U350" s="2">
        <f t="shared" si="405"/>
        <v>0</v>
      </c>
      <c r="V350" s="2">
        <f t="shared" si="406"/>
        <v>0</v>
      </c>
      <c r="W350" s="2">
        <f t="shared" si="407"/>
        <v>0</v>
      </c>
      <c r="X350" s="2">
        <f>(ROUND((((S350+ROUND((ROUND(((EU350)*AV350*I350),2)*BS350),2))*AT350)/100),2)+ROUND(((ROUND((ROUND(((AE350-(EU350))*AV350*I350),2)*BS350),2)*AT350)/100),2))</f>
        <v>0</v>
      </c>
      <c r="Y350" s="2">
        <f>(ROUND((((S350+ROUND((ROUND(((EU350)*AV350*I350),2)*BS350),2))*AU350)/100),2)+ROUND(((ROUND((ROUND(((AE350-(EU350))*AV350*I350),2)*BS350),2)*AU350)/100),2))</f>
        <v>0</v>
      </c>
      <c r="Z350" s="2"/>
      <c r="AA350" s="2">
        <v>55929113</v>
      </c>
      <c r="AB350" s="2">
        <f t="shared" si="408"/>
        <v>2574.92</v>
      </c>
      <c r="AC350" s="2">
        <f>ROUND((ES350),6)</f>
        <v>2574.92</v>
      </c>
      <c r="AD350" s="2">
        <f>ROUND((((ET350)-(EU350))+AE350),6)</f>
        <v>0</v>
      </c>
      <c r="AE350" s="2">
        <f>ROUND((EU350),6)</f>
        <v>0</v>
      </c>
      <c r="AF350" s="2">
        <f>ROUND((EV350),6)</f>
        <v>0</v>
      </c>
      <c r="AG350" s="2">
        <f t="shared" si="409"/>
        <v>0</v>
      </c>
      <c r="AH350" s="2">
        <f>(EW350)</f>
        <v>0</v>
      </c>
      <c r="AI350" s="2">
        <f>(EX350)</f>
        <v>0</v>
      </c>
      <c r="AJ350" s="2">
        <f t="shared" si="410"/>
        <v>0</v>
      </c>
      <c r="AK350" s="2">
        <v>2574.9200000000005</v>
      </c>
      <c r="AL350" s="2">
        <v>2574.9200000000005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1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3</v>
      </c>
      <c r="BI350" s="2">
        <v>3</v>
      </c>
      <c r="BJ350" s="2" t="s">
        <v>503</v>
      </c>
      <c r="BK350" s="2"/>
      <c r="BL350" s="2"/>
      <c r="BM350" s="2">
        <v>400007</v>
      </c>
      <c r="BN350" s="2">
        <v>0</v>
      </c>
      <c r="BO350" s="2" t="s">
        <v>3</v>
      </c>
      <c r="BP350" s="2">
        <v>0</v>
      </c>
      <c r="BQ350" s="2">
        <v>214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90</v>
      </c>
      <c r="CA350" s="2">
        <v>46</v>
      </c>
      <c r="CB350" s="2" t="s">
        <v>3</v>
      </c>
      <c r="CC350" s="2"/>
      <c r="CD350" s="2"/>
      <c r="CE350" s="2">
        <v>1566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3</v>
      </c>
      <c r="CO350" s="2">
        <v>0</v>
      </c>
      <c r="CP350" s="2">
        <f t="shared" si="411"/>
        <v>46348.56</v>
      </c>
      <c r="CQ350" s="2">
        <f t="shared" si="412"/>
        <v>2574.92</v>
      </c>
      <c r="CR350" s="2">
        <f>(ROUND((ROUND(((ET350)*AV350*1),2)*BB350),2)+ROUND((ROUND(((AE350-(EU350))*AV350*1),2)*BS350),2))</f>
        <v>0</v>
      </c>
      <c r="CS350" s="2">
        <f>(ROUND((ROUND(((EU350)*AV350*1),2)*BS350),2)+ROUND((ROUND(((AE350-(EU350))*AV350*1),2)*BS350),2))</f>
        <v>0</v>
      </c>
      <c r="CT350" s="2">
        <f t="shared" si="413"/>
        <v>0</v>
      </c>
      <c r="CU350" s="2">
        <f t="shared" si="414"/>
        <v>0</v>
      </c>
      <c r="CV350" s="2">
        <f t="shared" si="415"/>
        <v>0</v>
      </c>
      <c r="CW350" s="2">
        <f t="shared" si="416"/>
        <v>0</v>
      </c>
      <c r="CX350" s="2">
        <f t="shared" si="417"/>
        <v>0</v>
      </c>
      <c r="CY350" s="2">
        <f>(ROUND((((S350+ROUND((ROUND(((EU350)*AV350*1),2)*BS350),2))*AT350)/100),2)+ROUND(((ROUND((ROUND(((AE350-(EU350))*AV350*1),2)*BS350),2)*AT350)/100),2))</f>
        <v>0</v>
      </c>
      <c r="CZ350" s="2">
        <f>(ROUND((((S350+ROUND((ROUND(((EU350)*AV350*1),2)*BS350),2))*AU350)/100),2)+ROUND(((ROUND((ROUND(((AE350-(EU350))*AV350*1),2)*BS350),2)*AU350)/100),2))</f>
        <v>0</v>
      </c>
      <c r="DA350" s="2"/>
      <c r="DB350" s="2"/>
      <c r="DC350" s="2" t="s">
        <v>3</v>
      </c>
      <c r="DD350" s="2" t="s">
        <v>3</v>
      </c>
      <c r="DE350" s="2" t="s">
        <v>3</v>
      </c>
      <c r="DF350" s="2" t="s">
        <v>3</v>
      </c>
      <c r="DG350" s="2" t="s">
        <v>3</v>
      </c>
      <c r="DH350" s="2" t="s">
        <v>3</v>
      </c>
      <c r="DI350" s="2" t="s">
        <v>3</v>
      </c>
      <c r="DJ350" s="2" t="s">
        <v>3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171</v>
      </c>
      <c r="DW350" s="2" t="s">
        <v>171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55393630</v>
      </c>
      <c r="EF350" s="2">
        <v>214</v>
      </c>
      <c r="EG350" s="2" t="s">
        <v>172</v>
      </c>
      <c r="EH350" s="2">
        <v>0</v>
      </c>
      <c r="EI350" s="2" t="s">
        <v>3</v>
      </c>
      <c r="EJ350" s="2">
        <v>3</v>
      </c>
      <c r="EK350" s="2">
        <v>400007</v>
      </c>
      <c r="EL350" s="2" t="s">
        <v>172</v>
      </c>
      <c r="EM350" s="2" t="s">
        <v>173</v>
      </c>
      <c r="EN350" s="2"/>
      <c r="EO350" s="2" t="s">
        <v>3</v>
      </c>
      <c r="EP350" s="2"/>
      <c r="EQ350" s="2">
        <v>16</v>
      </c>
      <c r="ER350" s="2">
        <v>0</v>
      </c>
      <c r="ES350" s="2">
        <v>2574.9200000000005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f>P350</f>
        <v>46348.56</v>
      </c>
      <c r="FS350" s="2">
        <v>0</v>
      </c>
      <c r="FT350" s="2"/>
      <c r="FU350" s="2"/>
      <c r="FV350" s="2"/>
      <c r="FW350" s="2"/>
      <c r="FX350" s="2">
        <v>90</v>
      </c>
      <c r="FY350" s="2">
        <v>46</v>
      </c>
      <c r="FZ350" s="2"/>
      <c r="GA350" s="2" t="s">
        <v>505</v>
      </c>
      <c r="GB350" s="2"/>
      <c r="GC350" s="2"/>
      <c r="GD350" s="2">
        <v>1</v>
      </c>
      <c r="GE350" s="2"/>
      <c r="GF350" s="2">
        <v>1196809009</v>
      </c>
      <c r="GG350" s="2">
        <v>2</v>
      </c>
      <c r="GH350" s="2">
        <v>4</v>
      </c>
      <c r="GI350" s="2">
        <v>-2</v>
      </c>
      <c r="GJ350" s="2">
        <v>0</v>
      </c>
      <c r="GK350" s="2">
        <v>0</v>
      </c>
      <c r="GL350" s="2">
        <f t="shared" si="418"/>
        <v>0</v>
      </c>
      <c r="GM350" s="2">
        <f t="shared" si="419"/>
        <v>46348.56</v>
      </c>
      <c r="GN350" s="2">
        <f t="shared" si="420"/>
        <v>0</v>
      </c>
      <c r="GO350" s="2">
        <f t="shared" si="421"/>
        <v>0</v>
      </c>
      <c r="GP350" s="2">
        <f t="shared" si="422"/>
        <v>0</v>
      </c>
      <c r="GQ350" s="2"/>
      <c r="GR350" s="2">
        <v>1</v>
      </c>
      <c r="GS350" s="2">
        <v>2</v>
      </c>
      <c r="GT350" s="2">
        <v>0</v>
      </c>
      <c r="GU350" s="2" t="s">
        <v>3</v>
      </c>
      <c r="GV350" s="2">
        <f t="shared" si="423"/>
        <v>0</v>
      </c>
      <c r="GW350" s="2">
        <v>1</v>
      </c>
      <c r="GX350" s="2">
        <f t="shared" si="424"/>
        <v>0</v>
      </c>
      <c r="GY350" s="2"/>
      <c r="GZ350" s="2"/>
      <c r="HA350" s="2">
        <v>0</v>
      </c>
      <c r="HB350" s="2">
        <v>0</v>
      </c>
      <c r="HC350" s="2">
        <f t="shared" si="425"/>
        <v>0</v>
      </c>
      <c r="HD350" s="2"/>
      <c r="HE350" s="2" t="s">
        <v>38</v>
      </c>
      <c r="HF350" s="2" t="s">
        <v>175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5">
      <c r="A351" s="3">
        <v>18</v>
      </c>
      <c r="B351" s="3">
        <v>1</v>
      </c>
      <c r="C351" s="3">
        <v>650</v>
      </c>
      <c r="E351" s="3" t="s">
        <v>502</v>
      </c>
      <c r="F351" s="3" t="s">
        <v>503</v>
      </c>
      <c r="G351" s="3" t="s">
        <v>504</v>
      </c>
      <c r="H351" s="3" t="s">
        <v>171</v>
      </c>
      <c r="I351" s="3">
        <f>I349*J351</f>
        <v>18</v>
      </c>
      <c r="J351" s="3">
        <v>1</v>
      </c>
      <c r="K351" s="3">
        <v>1</v>
      </c>
      <c r="O351" s="3">
        <f t="shared" si="401"/>
        <v>350858.6</v>
      </c>
      <c r="P351" s="3">
        <f t="shared" si="402"/>
        <v>350858.6</v>
      </c>
      <c r="Q351" s="3">
        <f>(ROUND((ROUND(((ET351)*AV351*I351),2)*BB351),2)+ROUND((ROUND(((AE351-(EU351))*AV351*I351),2)*BS351),2))</f>
        <v>0</v>
      </c>
      <c r="R351" s="3">
        <f>(ROUND((ROUND(((EU351)*AV351*I351),2)*BS351),2)+ROUND((ROUND(((AE351-(EU351))*AV351*I351),2)*BS351),2))</f>
        <v>0</v>
      </c>
      <c r="S351" s="3">
        <f t="shared" si="403"/>
        <v>0</v>
      </c>
      <c r="T351" s="3">
        <f t="shared" si="404"/>
        <v>0</v>
      </c>
      <c r="U351" s="3">
        <f t="shared" si="405"/>
        <v>0</v>
      </c>
      <c r="V351" s="3">
        <f t="shared" si="406"/>
        <v>0</v>
      </c>
      <c r="W351" s="3">
        <f t="shared" si="407"/>
        <v>0</v>
      </c>
      <c r="X351" s="3">
        <f>(ROUND((((S351+ROUND((ROUND(((EU351)*AV351*I351),2)*BS351),2))*AT351)/100),2)+ROUND(((ROUND((ROUND(((AE351-(EU351))*AV351*I351),2)*BS351),2)*AT351)/100),2))</f>
        <v>0</v>
      </c>
      <c r="Y351" s="3">
        <f>(ROUND((((S351+ROUND((ROUND(((EU351)*AV351*I351),2)*BS351),2))*AU351)/100),2)+ROUND(((ROUND((ROUND(((AE351-(EU351))*AV351*I351),2)*BS351),2)*AU351)/100),2))</f>
        <v>0</v>
      </c>
      <c r="AA351" s="3">
        <v>55929115</v>
      </c>
      <c r="AB351" s="3">
        <f t="shared" si="408"/>
        <v>2574.92</v>
      </c>
      <c r="AC351" s="3">
        <f>ROUND((ES351),6)</f>
        <v>2574.92</v>
      </c>
      <c r="AD351" s="3">
        <f>ROUND((((ET351)-(EU351))+AE351),6)</f>
        <v>0</v>
      </c>
      <c r="AE351" s="3">
        <f>ROUND((EU351),6)</f>
        <v>0</v>
      </c>
      <c r="AF351" s="3">
        <f>ROUND((EV351),6)</f>
        <v>0</v>
      </c>
      <c r="AG351" s="3">
        <f t="shared" si="409"/>
        <v>0</v>
      </c>
      <c r="AH351" s="3">
        <f>(EW351)</f>
        <v>0</v>
      </c>
      <c r="AI351" s="3">
        <f>(EX351)</f>
        <v>0</v>
      </c>
      <c r="AJ351" s="3">
        <f t="shared" si="410"/>
        <v>0</v>
      </c>
      <c r="AK351" s="3">
        <v>2574.9200000000005</v>
      </c>
      <c r="AL351" s="3">
        <v>2574.9200000000005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1</v>
      </c>
      <c r="AW351" s="3">
        <v>1</v>
      </c>
      <c r="AZ351" s="3">
        <v>1</v>
      </c>
      <c r="BA351" s="3">
        <v>1</v>
      </c>
      <c r="BB351" s="3">
        <v>1</v>
      </c>
      <c r="BC351" s="3">
        <v>7.57</v>
      </c>
      <c r="BD351" s="3" t="s">
        <v>3</v>
      </c>
      <c r="BE351" s="3" t="s">
        <v>3</v>
      </c>
      <c r="BF351" s="3" t="s">
        <v>3</v>
      </c>
      <c r="BG351" s="3" t="s">
        <v>3</v>
      </c>
      <c r="BH351" s="3">
        <v>3</v>
      </c>
      <c r="BI351" s="3">
        <v>3</v>
      </c>
      <c r="BJ351" s="3" t="s">
        <v>503</v>
      </c>
      <c r="BM351" s="3">
        <v>400007</v>
      </c>
      <c r="BN351" s="3">
        <v>0</v>
      </c>
      <c r="BO351" s="3" t="s">
        <v>3</v>
      </c>
      <c r="BP351" s="3">
        <v>0</v>
      </c>
      <c r="BQ351" s="3">
        <v>214</v>
      </c>
      <c r="BR351" s="3">
        <v>0</v>
      </c>
      <c r="BS351" s="3">
        <v>1</v>
      </c>
      <c r="BT351" s="3">
        <v>1</v>
      </c>
      <c r="BU351" s="3">
        <v>1</v>
      </c>
      <c r="BV351" s="3">
        <v>1</v>
      </c>
      <c r="BW351" s="3">
        <v>1</v>
      </c>
      <c r="BX351" s="3">
        <v>1</v>
      </c>
      <c r="BY351" s="3" t="s">
        <v>3</v>
      </c>
      <c r="BZ351" s="3">
        <v>90</v>
      </c>
      <c r="CA351" s="3">
        <v>46</v>
      </c>
      <c r="CB351" s="3" t="s">
        <v>3</v>
      </c>
      <c r="CE351" s="3">
        <v>1566</v>
      </c>
      <c r="CF351" s="3">
        <v>0</v>
      </c>
      <c r="CG351" s="3">
        <v>0</v>
      </c>
      <c r="CM351" s="3">
        <v>0</v>
      </c>
      <c r="CN351" s="3" t="s">
        <v>3</v>
      </c>
      <c r="CO351" s="3">
        <v>0</v>
      </c>
      <c r="CP351" s="3">
        <f t="shared" si="411"/>
        <v>350858.6</v>
      </c>
      <c r="CQ351" s="3">
        <f t="shared" si="412"/>
        <v>19492.14</v>
      </c>
      <c r="CR351" s="3">
        <f>(ROUND((ROUND(((ET351)*AV351*1),2)*BB351),2)+ROUND((ROUND(((AE351-(EU351))*AV351*1),2)*BS351),2))</f>
        <v>0</v>
      </c>
      <c r="CS351" s="3">
        <f>(ROUND((ROUND(((EU351)*AV351*1),2)*BS351),2)+ROUND((ROUND(((AE351-(EU351))*AV351*1),2)*BS351),2))</f>
        <v>0</v>
      </c>
      <c r="CT351" s="3">
        <f t="shared" si="413"/>
        <v>0</v>
      </c>
      <c r="CU351" s="3">
        <f t="shared" si="414"/>
        <v>0</v>
      </c>
      <c r="CV351" s="3">
        <f t="shared" si="415"/>
        <v>0</v>
      </c>
      <c r="CW351" s="3">
        <f t="shared" si="416"/>
        <v>0</v>
      </c>
      <c r="CX351" s="3">
        <f t="shared" si="417"/>
        <v>0</v>
      </c>
      <c r="CY351" s="3">
        <f>(ROUND((((S351+ROUND((ROUND(((EU351)*AV351*1),2)*BS351),2))*AT351)/100),2)+ROUND(((ROUND((ROUND(((AE351-(EU351))*AV351*1),2)*BS351),2)*AT351)/100),2))</f>
        <v>0</v>
      </c>
      <c r="CZ351" s="3">
        <f>(ROUND((((S351+ROUND((ROUND(((EU351)*AV351*1),2)*BS351),2))*AU351)/100),2)+ROUND(((ROUND((ROUND(((AE351-(EU351))*AV351*1),2)*BS351),2)*AU351)/100),2))</f>
        <v>0</v>
      </c>
      <c r="DC351" s="3" t="s">
        <v>3</v>
      </c>
      <c r="DD351" s="3" t="s">
        <v>3</v>
      </c>
      <c r="DE351" s="3" t="s">
        <v>3</v>
      </c>
      <c r="DF351" s="3" t="s">
        <v>3</v>
      </c>
      <c r="DG351" s="3" t="s">
        <v>3</v>
      </c>
      <c r="DH351" s="3" t="s">
        <v>3</v>
      </c>
      <c r="DI351" s="3" t="s">
        <v>3</v>
      </c>
      <c r="DJ351" s="3" t="s">
        <v>3</v>
      </c>
      <c r="DK351" s="3" t="s">
        <v>3</v>
      </c>
      <c r="DL351" s="3" t="s">
        <v>3</v>
      </c>
      <c r="DM351" s="3" t="s">
        <v>3</v>
      </c>
      <c r="DN351" s="3">
        <v>0</v>
      </c>
      <c r="DO351" s="3">
        <v>0</v>
      </c>
      <c r="DP351" s="3">
        <v>1</v>
      </c>
      <c r="DQ351" s="3">
        <v>1</v>
      </c>
      <c r="DU351" s="3">
        <v>1013</v>
      </c>
      <c r="DV351" s="3" t="s">
        <v>171</v>
      </c>
      <c r="DW351" s="3" t="s">
        <v>171</v>
      </c>
      <c r="DX351" s="3">
        <v>1</v>
      </c>
      <c r="DZ351" s="3" t="s">
        <v>3</v>
      </c>
      <c r="EA351" s="3" t="s">
        <v>3</v>
      </c>
      <c r="EB351" s="3" t="s">
        <v>3</v>
      </c>
      <c r="EC351" s="3" t="s">
        <v>3</v>
      </c>
      <c r="EE351" s="3">
        <v>55393630</v>
      </c>
      <c r="EF351" s="3">
        <v>214</v>
      </c>
      <c r="EG351" s="3" t="s">
        <v>172</v>
      </c>
      <c r="EH351" s="3">
        <v>0</v>
      </c>
      <c r="EI351" s="3" t="s">
        <v>3</v>
      </c>
      <c r="EJ351" s="3">
        <v>3</v>
      </c>
      <c r="EK351" s="3">
        <v>400007</v>
      </c>
      <c r="EL351" s="3" t="s">
        <v>172</v>
      </c>
      <c r="EM351" s="3" t="s">
        <v>173</v>
      </c>
      <c r="EO351" s="3" t="s">
        <v>3</v>
      </c>
      <c r="EQ351" s="3">
        <v>16</v>
      </c>
      <c r="ER351" s="3">
        <v>0</v>
      </c>
      <c r="ES351" s="3">
        <v>2574.9200000000005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Z351" s="3">
        <v>5</v>
      </c>
      <c r="FC351" s="3">
        <v>1</v>
      </c>
      <c r="FD351" s="3">
        <v>18</v>
      </c>
      <c r="FF351" s="3">
        <v>22814</v>
      </c>
      <c r="FQ351" s="3">
        <v>0</v>
      </c>
      <c r="FR351" s="3">
        <f>P351</f>
        <v>350858.6</v>
      </c>
      <c r="FS351" s="3">
        <v>0</v>
      </c>
      <c r="FX351" s="3">
        <v>90</v>
      </c>
      <c r="FY351" s="3">
        <v>46</v>
      </c>
      <c r="GA351" s="3" t="s">
        <v>505</v>
      </c>
      <c r="GD351" s="3">
        <v>1</v>
      </c>
      <c r="GF351" s="3">
        <v>1196809009</v>
      </c>
      <c r="GG351" s="3">
        <v>2</v>
      </c>
      <c r="GH351" s="3">
        <v>3</v>
      </c>
      <c r="GI351" s="3">
        <v>5</v>
      </c>
      <c r="GJ351" s="3">
        <v>0</v>
      </c>
      <c r="GK351" s="3">
        <v>0</v>
      </c>
      <c r="GL351" s="3">
        <f t="shared" si="418"/>
        <v>0</v>
      </c>
      <c r="GM351" s="3">
        <f t="shared" si="419"/>
        <v>350858.6</v>
      </c>
      <c r="GN351" s="3">
        <f t="shared" si="420"/>
        <v>0</v>
      </c>
      <c r="GO351" s="3">
        <f t="shared" si="421"/>
        <v>0</v>
      </c>
      <c r="GP351" s="3">
        <f t="shared" si="422"/>
        <v>0</v>
      </c>
      <c r="GR351" s="3">
        <v>1</v>
      </c>
      <c r="GS351" s="3">
        <v>1</v>
      </c>
      <c r="GT351" s="3">
        <v>0</v>
      </c>
      <c r="GU351" s="3" t="s">
        <v>3</v>
      </c>
      <c r="GV351" s="3">
        <f t="shared" si="423"/>
        <v>0</v>
      </c>
      <c r="GW351" s="3">
        <v>1</v>
      </c>
      <c r="GX351" s="3">
        <f t="shared" si="424"/>
        <v>0</v>
      </c>
      <c r="HA351" s="3">
        <v>0</v>
      </c>
      <c r="HB351" s="3">
        <v>0</v>
      </c>
      <c r="HC351" s="3">
        <f t="shared" si="425"/>
        <v>0</v>
      </c>
      <c r="HE351" s="3" t="s">
        <v>38</v>
      </c>
      <c r="HF351" s="3" t="s">
        <v>175</v>
      </c>
      <c r="HM351" s="3" t="s">
        <v>3</v>
      </c>
      <c r="HN351" s="3" t="s">
        <v>3</v>
      </c>
      <c r="HO351" s="3" t="s">
        <v>3</v>
      </c>
      <c r="HP351" s="3" t="s">
        <v>3</v>
      </c>
      <c r="HQ351" s="3" t="s">
        <v>3</v>
      </c>
      <c r="HS351" s="3">
        <v>0</v>
      </c>
      <c r="IK351" s="3">
        <v>0</v>
      </c>
    </row>
    <row r="352" spans="1:255" x14ac:dyDescent="0.25">
      <c r="A352" s="2">
        <v>17</v>
      </c>
      <c r="B352" s="2">
        <v>1</v>
      </c>
      <c r="C352" s="2">
        <f>ROW(SmtRes!A656)</f>
        <v>656</v>
      </c>
      <c r="D352" s="2">
        <f>ROW(EtalonRes!A773)</f>
        <v>773</v>
      </c>
      <c r="E352" s="2" t="s">
        <v>506</v>
      </c>
      <c r="F352" s="2" t="s">
        <v>79</v>
      </c>
      <c r="G352" s="2" t="s">
        <v>507</v>
      </c>
      <c r="H352" s="2" t="s">
        <v>81</v>
      </c>
      <c r="I352" s="2">
        <f>ROUND(4/10,9)</f>
        <v>0.4</v>
      </c>
      <c r="J352" s="2">
        <v>0</v>
      </c>
      <c r="K352" s="2">
        <f>ROUND(4/10,9)</f>
        <v>0.4</v>
      </c>
      <c r="L352" s="2"/>
      <c r="M352" s="2"/>
      <c r="N352" s="2"/>
      <c r="O352" s="2">
        <f t="shared" si="401"/>
        <v>142.53</v>
      </c>
      <c r="P352" s="2">
        <f t="shared" si="402"/>
        <v>17</v>
      </c>
      <c r="Q352" s="2">
        <f>(ROUND((ROUND((((ET352*1.2))*AV352*I352),2)*BB352),2)+ROUND((ROUND(((AE352-((EU352*1.2)))*AV352*I352),2)*BS352),2))</f>
        <v>1.19</v>
      </c>
      <c r="R352" s="2">
        <f>(ROUND((ROUND((((EU352*1.2))*AV352*I352),2)*BS352),2)+ROUND((ROUND(((AE352-((EU352*1.2)))*AV352*I352),2)*BS352),2))</f>
        <v>7.0000000000000007E-2</v>
      </c>
      <c r="S352" s="2">
        <f t="shared" si="403"/>
        <v>124.34</v>
      </c>
      <c r="T352" s="2">
        <f t="shared" si="404"/>
        <v>0</v>
      </c>
      <c r="U352" s="2">
        <f t="shared" si="405"/>
        <v>7.8097823999999996</v>
      </c>
      <c r="V352" s="2">
        <f t="shared" si="406"/>
        <v>0</v>
      </c>
      <c r="W352" s="2">
        <f t="shared" si="407"/>
        <v>0</v>
      </c>
      <c r="X352" s="2">
        <f>(ROUND((((S352+ROUND((ROUND((((EU352*1.2))*AV352*I352),2)*BS352),2))*AT352)/100),2)+ROUND(((ROUND((ROUND(((AE352-((EU352*1.2)))*AV352*I352),2)*BS352),2)*AT352)/100),2))</f>
        <v>111.97</v>
      </c>
      <c r="Y352" s="2">
        <f>(ROUND((((S352+ROUND((ROUND((((EU352*1.2))*AV352*I352),2)*BS352),2))*AU352)/100),2)+ROUND(((ROUND((ROUND(((AE352-((EU352*1.2)))*AV352*I352),2)*BS352),2)*AU352)/100),2))</f>
        <v>57.23</v>
      </c>
      <c r="Z352" s="2"/>
      <c r="AA352" s="2">
        <v>55929113</v>
      </c>
      <c r="AB352" s="2">
        <f t="shared" si="408"/>
        <v>342.24599999999998</v>
      </c>
      <c r="AC352" s="2">
        <f>ROUND(((ES352*1)),6)</f>
        <v>42.51</v>
      </c>
      <c r="AD352" s="2">
        <f>ROUND(((((ET352*1.2))-((EU352*1.2)))+AE352),6)</f>
        <v>2.8319999999999999</v>
      </c>
      <c r="AE352" s="2">
        <f>ROUND(((EU352*1.2)),6)</f>
        <v>0.156</v>
      </c>
      <c r="AF352" s="2">
        <f>ROUND(((EV352*1.2)),6)</f>
        <v>296.904</v>
      </c>
      <c r="AG352" s="2">
        <f t="shared" si="409"/>
        <v>0</v>
      </c>
      <c r="AH352" s="2">
        <f>((EW352*1.2))</f>
        <v>18.648</v>
      </c>
      <c r="AI352" s="2">
        <f>((EX352*1.2))</f>
        <v>0</v>
      </c>
      <c r="AJ352" s="2">
        <f t="shared" si="410"/>
        <v>0</v>
      </c>
      <c r="AK352" s="2">
        <v>292.29000000000002</v>
      </c>
      <c r="AL352" s="2">
        <v>42.51</v>
      </c>
      <c r="AM352" s="2">
        <v>2.36</v>
      </c>
      <c r="AN352" s="2">
        <v>0.13</v>
      </c>
      <c r="AO352" s="2">
        <v>247.42</v>
      </c>
      <c r="AP352" s="2">
        <v>0</v>
      </c>
      <c r="AQ352" s="2">
        <v>15.54</v>
      </c>
      <c r="AR352" s="2">
        <v>0</v>
      </c>
      <c r="AS352" s="2">
        <v>0</v>
      </c>
      <c r="AT352" s="2">
        <v>90</v>
      </c>
      <c r="AU352" s="2">
        <v>46</v>
      </c>
      <c r="AV352" s="2">
        <v>1.0469999999999999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0</v>
      </c>
      <c r="BI352" s="2">
        <v>2</v>
      </c>
      <c r="BJ352" s="2" t="s">
        <v>82</v>
      </c>
      <c r="BK352" s="2"/>
      <c r="BL352" s="2"/>
      <c r="BM352" s="2">
        <v>68</v>
      </c>
      <c r="BN352" s="2">
        <v>0</v>
      </c>
      <c r="BO352" s="2" t="s">
        <v>79</v>
      </c>
      <c r="BP352" s="2">
        <v>1</v>
      </c>
      <c r="BQ352" s="2">
        <v>40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90</v>
      </c>
      <c r="CA352" s="2">
        <v>46</v>
      </c>
      <c r="CB352" s="2" t="s">
        <v>3</v>
      </c>
      <c r="CC352" s="2"/>
      <c r="CD352" s="2"/>
      <c r="CE352" s="2">
        <v>1566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1332</v>
      </c>
      <c r="CO352" s="2">
        <v>0</v>
      </c>
      <c r="CP352" s="2">
        <f t="shared" si="411"/>
        <v>142.53</v>
      </c>
      <c r="CQ352" s="2">
        <f t="shared" si="412"/>
        <v>42.51</v>
      </c>
      <c r="CR352" s="2">
        <f>(ROUND((ROUND((((ET352*1.2))*AV352*1),2)*BB352),2)+ROUND((ROUND(((AE352-((EU352*1.2)))*AV352*1),2)*BS352),2))</f>
        <v>2.97</v>
      </c>
      <c r="CS352" s="2">
        <f>(ROUND((ROUND((((EU352*1.2))*AV352*1),2)*BS352),2)+ROUND((ROUND(((AE352-((EU352*1.2)))*AV352*1),2)*BS352),2))</f>
        <v>0.16</v>
      </c>
      <c r="CT352" s="2">
        <f t="shared" si="413"/>
        <v>310.86</v>
      </c>
      <c r="CU352" s="2">
        <f t="shared" si="414"/>
        <v>0</v>
      </c>
      <c r="CV352" s="2">
        <f t="shared" si="415"/>
        <v>19.524455999999997</v>
      </c>
      <c r="CW352" s="2">
        <f t="shared" si="416"/>
        <v>0</v>
      </c>
      <c r="CX352" s="2">
        <f t="shared" si="417"/>
        <v>0</v>
      </c>
      <c r="CY352" s="2">
        <f>(ROUND((((S352+ROUND((ROUND((((EU352*1.2))*AV352*1),2)*BS352),2))*AT352)/100),2)+ROUND(((ROUND((ROUND(((AE352-((EU352*1.2)))*AV352*1),2)*BS352),2)*AT352)/100),2))</f>
        <v>112.05</v>
      </c>
      <c r="CZ352" s="2">
        <f>(ROUND((((S352+ROUND((ROUND((((EU352*1.2))*AV352*1),2)*BS352),2))*AU352)/100),2)+ROUND(((ROUND((ROUND(((AE352-((EU352*1.2)))*AV352*1),2)*BS352),2)*AU352)/100),2))</f>
        <v>57.27</v>
      </c>
      <c r="DA352" s="2"/>
      <c r="DB352" s="2">
        <v>157</v>
      </c>
      <c r="DC352" s="2" t="s">
        <v>3</v>
      </c>
      <c r="DD352" s="2" t="s">
        <v>66</v>
      </c>
      <c r="DE352" s="2" t="s">
        <v>67</v>
      </c>
      <c r="DF352" s="2" t="s">
        <v>67</v>
      </c>
      <c r="DG352" s="2" t="s">
        <v>67</v>
      </c>
      <c r="DH352" s="2" t="s">
        <v>3</v>
      </c>
      <c r="DI352" s="2" t="s">
        <v>67</v>
      </c>
      <c r="DJ352" s="2" t="s">
        <v>67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1010</v>
      </c>
      <c r="DV352" s="2" t="s">
        <v>81</v>
      </c>
      <c r="DW352" s="2" t="s">
        <v>81</v>
      </c>
      <c r="DX352" s="2">
        <v>10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55393700</v>
      </c>
      <c r="EF352" s="2">
        <v>40</v>
      </c>
      <c r="EG352" s="2" t="s">
        <v>30</v>
      </c>
      <c r="EH352" s="2">
        <v>0</v>
      </c>
      <c r="EI352" s="2" t="s">
        <v>3</v>
      </c>
      <c r="EJ352" s="2">
        <v>2</v>
      </c>
      <c r="EK352" s="2">
        <v>68</v>
      </c>
      <c r="EL352" s="2" t="s">
        <v>31</v>
      </c>
      <c r="EM352" s="2" t="s">
        <v>32</v>
      </c>
      <c r="EN352" s="2"/>
      <c r="EO352" s="2" t="s">
        <v>71</v>
      </c>
      <c r="EP352" s="2"/>
      <c r="EQ352" s="2">
        <v>0</v>
      </c>
      <c r="ER352" s="2">
        <v>292.29000000000002</v>
      </c>
      <c r="ES352" s="2">
        <v>42.51</v>
      </c>
      <c r="ET352" s="2">
        <v>2.36</v>
      </c>
      <c r="EU352" s="2">
        <v>0.13</v>
      </c>
      <c r="EV352" s="2">
        <v>247.42</v>
      </c>
      <c r="EW352" s="2">
        <v>15.54</v>
      </c>
      <c r="EX352" s="2">
        <v>0</v>
      </c>
      <c r="EY352" s="2">
        <v>0</v>
      </c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v>0</v>
      </c>
      <c r="FS352" s="2">
        <v>0</v>
      </c>
      <c r="FT352" s="2"/>
      <c r="FU352" s="2"/>
      <c r="FV352" s="2"/>
      <c r="FW352" s="2"/>
      <c r="FX352" s="2">
        <v>90</v>
      </c>
      <c r="FY352" s="2">
        <v>46</v>
      </c>
      <c r="FZ352" s="2"/>
      <c r="GA352" s="2" t="s">
        <v>3</v>
      </c>
      <c r="GB352" s="2"/>
      <c r="GC352" s="2"/>
      <c r="GD352" s="2">
        <v>1</v>
      </c>
      <c r="GE352" s="2"/>
      <c r="GF352" s="2">
        <v>-950859191</v>
      </c>
      <c r="GG352" s="2">
        <v>2</v>
      </c>
      <c r="GH352" s="2">
        <v>1</v>
      </c>
      <c r="GI352" s="2">
        <v>2</v>
      </c>
      <c r="GJ352" s="2">
        <v>0</v>
      </c>
      <c r="GK352" s="2">
        <v>0</v>
      </c>
      <c r="GL352" s="2">
        <f t="shared" si="418"/>
        <v>0</v>
      </c>
      <c r="GM352" s="2">
        <f t="shared" si="419"/>
        <v>311.73</v>
      </c>
      <c r="GN352" s="2">
        <f t="shared" si="420"/>
        <v>0</v>
      </c>
      <c r="GO352" s="2">
        <f t="shared" si="421"/>
        <v>311.73</v>
      </c>
      <c r="GP352" s="2">
        <f t="shared" si="422"/>
        <v>0</v>
      </c>
      <c r="GQ352" s="2"/>
      <c r="GR352" s="2">
        <v>0</v>
      </c>
      <c r="GS352" s="2">
        <v>3</v>
      </c>
      <c r="GT352" s="2">
        <v>0</v>
      </c>
      <c r="GU352" s="2" t="s">
        <v>3</v>
      </c>
      <c r="GV352" s="2">
        <f t="shared" si="423"/>
        <v>0</v>
      </c>
      <c r="GW352" s="2">
        <v>1</v>
      </c>
      <c r="GX352" s="2">
        <f t="shared" si="424"/>
        <v>0</v>
      </c>
      <c r="GY352" s="2"/>
      <c r="GZ352" s="2"/>
      <c r="HA352" s="2">
        <v>0</v>
      </c>
      <c r="HB352" s="2">
        <v>0</v>
      </c>
      <c r="HC352" s="2">
        <f t="shared" si="425"/>
        <v>0</v>
      </c>
      <c r="HD352" s="2"/>
      <c r="HE352" s="2" t="s">
        <v>3</v>
      </c>
      <c r="HF352" s="2" t="s">
        <v>3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5">
      <c r="A353" s="3">
        <v>17</v>
      </c>
      <c r="B353" s="3">
        <v>1</v>
      </c>
      <c r="C353" s="3">
        <f>ROW(SmtRes!A662)</f>
        <v>662</v>
      </c>
      <c r="D353" s="3">
        <f>ROW(EtalonRes!A780)</f>
        <v>780</v>
      </c>
      <c r="E353" s="3" t="s">
        <v>506</v>
      </c>
      <c r="F353" s="3" t="s">
        <v>79</v>
      </c>
      <c r="G353" s="3" t="s">
        <v>507</v>
      </c>
      <c r="H353" s="3" t="s">
        <v>81</v>
      </c>
      <c r="I353" s="3">
        <f>ROUND(4/10,9)</f>
        <v>0.4</v>
      </c>
      <c r="J353" s="3">
        <v>0</v>
      </c>
      <c r="K353" s="3">
        <f>ROUND(4/10,9)</f>
        <v>0.4</v>
      </c>
      <c r="O353" s="3">
        <f t="shared" si="401"/>
        <v>7052.37</v>
      </c>
      <c r="P353" s="3">
        <f t="shared" si="402"/>
        <v>31.28</v>
      </c>
      <c r="Q353" s="3">
        <f>(ROUND((ROUND((((ET353*1.2))*AV353*I353),2)*BB353),2)+ROUND((ROUND(((AE353-((EU353*1.2)))*AV353*I353),2)*BS353),2))</f>
        <v>14.53</v>
      </c>
      <c r="R353" s="3">
        <f>(ROUND((ROUND((((EU353*1.2))*AV353*I353),2)*BS353),2)+ROUND((ROUND(((AE353-((EU353*1.2)))*AV353*I353),2)*BS353),2))</f>
        <v>3.94</v>
      </c>
      <c r="S353" s="3">
        <f t="shared" si="403"/>
        <v>7006.56</v>
      </c>
      <c r="T353" s="3">
        <f t="shared" si="404"/>
        <v>0</v>
      </c>
      <c r="U353" s="3">
        <f t="shared" si="405"/>
        <v>7.8097823999999996</v>
      </c>
      <c r="V353" s="3">
        <f t="shared" si="406"/>
        <v>0</v>
      </c>
      <c r="W353" s="3">
        <f t="shared" si="407"/>
        <v>0</v>
      </c>
      <c r="X353" s="3">
        <f>(ROUND((((S353+ROUND((ROUND((((EU353*1.2))*AV353*I353),2)*BS353),2))*AT353)/100),2)+ROUND(((ROUND((ROUND(((AE353-((EU353*1.2)))*AV353*I353),2)*BS353),2)*AT353)/100),2))</f>
        <v>6309.45</v>
      </c>
      <c r="Y353" s="3">
        <f>(ROUND((((S353+ROUND((ROUND((((EU353*1.2))*AV353*I353),2)*BS353),2))*AU353)/100),2)+ROUND(((ROUND((ROUND(((AE353-((EU353*1.2)))*AV353*I353),2)*BS353),2)*AU353)/100),2))</f>
        <v>3224.83</v>
      </c>
      <c r="AA353" s="3">
        <v>55929115</v>
      </c>
      <c r="AB353" s="3">
        <f t="shared" si="408"/>
        <v>342.24599999999998</v>
      </c>
      <c r="AC353" s="3">
        <f>ROUND(((ES353*1)),6)</f>
        <v>42.51</v>
      </c>
      <c r="AD353" s="3">
        <f>ROUND(((((ET353*1.2))-((EU353*1.2)))+AE353),6)</f>
        <v>2.8319999999999999</v>
      </c>
      <c r="AE353" s="3">
        <f>ROUND(((EU353*1.2)),6)</f>
        <v>0.156</v>
      </c>
      <c r="AF353" s="3">
        <f>ROUND(((EV353*1.2)),6)</f>
        <v>296.904</v>
      </c>
      <c r="AG353" s="3">
        <f t="shared" si="409"/>
        <v>0</v>
      </c>
      <c r="AH353" s="3">
        <f>((EW353*1.2))</f>
        <v>18.648</v>
      </c>
      <c r="AI353" s="3">
        <f>((EX353*1.2))</f>
        <v>0</v>
      </c>
      <c r="AJ353" s="3">
        <f t="shared" si="410"/>
        <v>0</v>
      </c>
      <c r="AK353" s="3">
        <v>292.29000000000002</v>
      </c>
      <c r="AL353" s="3">
        <v>42.51</v>
      </c>
      <c r="AM353" s="3">
        <v>2.36</v>
      </c>
      <c r="AN353" s="3">
        <v>0.13</v>
      </c>
      <c r="AO353" s="3">
        <v>247.42</v>
      </c>
      <c r="AP353" s="3">
        <v>0</v>
      </c>
      <c r="AQ353" s="3">
        <v>15.54</v>
      </c>
      <c r="AR353" s="3">
        <v>0</v>
      </c>
      <c r="AS353" s="3">
        <v>0</v>
      </c>
      <c r="AT353" s="3">
        <v>90</v>
      </c>
      <c r="AU353" s="3">
        <v>46</v>
      </c>
      <c r="AV353" s="3">
        <v>1.0469999999999999</v>
      </c>
      <c r="AW353" s="3">
        <v>1</v>
      </c>
      <c r="AZ353" s="3">
        <v>1</v>
      </c>
      <c r="BA353" s="3">
        <v>56.35</v>
      </c>
      <c r="BB353" s="3">
        <v>12.21</v>
      </c>
      <c r="BC353" s="3">
        <v>1.84</v>
      </c>
      <c r="BD353" s="3" t="s">
        <v>3</v>
      </c>
      <c r="BE353" s="3" t="s">
        <v>3</v>
      </c>
      <c r="BF353" s="3" t="s">
        <v>3</v>
      </c>
      <c r="BG353" s="3" t="s">
        <v>3</v>
      </c>
      <c r="BH353" s="3">
        <v>0</v>
      </c>
      <c r="BI353" s="3">
        <v>2</v>
      </c>
      <c r="BJ353" s="3" t="s">
        <v>82</v>
      </c>
      <c r="BM353" s="3">
        <v>68</v>
      </c>
      <c r="BN353" s="3">
        <v>0</v>
      </c>
      <c r="BO353" s="3" t="s">
        <v>79</v>
      </c>
      <c r="BP353" s="3">
        <v>1</v>
      </c>
      <c r="BQ353" s="3">
        <v>40</v>
      </c>
      <c r="BR353" s="3">
        <v>0</v>
      </c>
      <c r="BS353" s="3">
        <v>56.35</v>
      </c>
      <c r="BT353" s="3">
        <v>1</v>
      </c>
      <c r="BU353" s="3">
        <v>1</v>
      </c>
      <c r="BV353" s="3">
        <v>1</v>
      </c>
      <c r="BW353" s="3">
        <v>1</v>
      </c>
      <c r="BX353" s="3">
        <v>1</v>
      </c>
      <c r="BY353" s="3" t="s">
        <v>3</v>
      </c>
      <c r="BZ353" s="3">
        <v>90</v>
      </c>
      <c r="CA353" s="3">
        <v>46</v>
      </c>
      <c r="CB353" s="3" t="s">
        <v>3</v>
      </c>
      <c r="CE353" s="3">
        <v>1566</v>
      </c>
      <c r="CF353" s="3">
        <v>0</v>
      </c>
      <c r="CG353" s="3">
        <v>0</v>
      </c>
      <c r="CM353" s="3">
        <v>0</v>
      </c>
      <c r="CN353" s="3" t="s">
        <v>1332</v>
      </c>
      <c r="CO353" s="3">
        <v>0</v>
      </c>
      <c r="CP353" s="3">
        <f t="shared" si="411"/>
        <v>7052.3700000000008</v>
      </c>
      <c r="CQ353" s="3">
        <f t="shared" si="412"/>
        <v>78.22</v>
      </c>
      <c r="CR353" s="3">
        <f>(ROUND((ROUND((((ET353*1.2))*AV353*1),2)*BB353),2)+ROUND((ROUND(((AE353-((EU353*1.2)))*AV353*1),2)*BS353),2))</f>
        <v>36.26</v>
      </c>
      <c r="CS353" s="3">
        <f>(ROUND((ROUND((((EU353*1.2))*AV353*1),2)*BS353),2)+ROUND((ROUND(((AE353-((EU353*1.2)))*AV353*1),2)*BS353),2))</f>
        <v>9.02</v>
      </c>
      <c r="CT353" s="3">
        <f t="shared" si="413"/>
        <v>17516.96</v>
      </c>
      <c r="CU353" s="3">
        <f t="shared" si="414"/>
        <v>0</v>
      </c>
      <c r="CV353" s="3">
        <f t="shared" si="415"/>
        <v>19.524455999999997</v>
      </c>
      <c r="CW353" s="3">
        <f t="shared" si="416"/>
        <v>0</v>
      </c>
      <c r="CX353" s="3">
        <f t="shared" si="417"/>
        <v>0</v>
      </c>
      <c r="CY353" s="3">
        <f>(ROUND((((S353+ROUND((ROUND((((EU353*1.2))*AV353*1),2)*BS353),2))*AT353)/100),2)+ROUND(((ROUND((ROUND(((AE353-((EU353*1.2)))*AV353*1),2)*BS353),2)*AT353)/100),2))</f>
        <v>6314.02</v>
      </c>
      <c r="CZ353" s="3">
        <f>(ROUND((((S353+ROUND((ROUND((((EU353*1.2))*AV353*1),2)*BS353),2))*AU353)/100),2)+ROUND(((ROUND((ROUND(((AE353-((EU353*1.2)))*AV353*1),2)*BS353),2)*AU353)/100),2))</f>
        <v>3227.17</v>
      </c>
      <c r="DB353" s="3">
        <v>158</v>
      </c>
      <c r="DC353" s="3" t="s">
        <v>3</v>
      </c>
      <c r="DD353" s="3" t="s">
        <v>66</v>
      </c>
      <c r="DE353" s="3" t="s">
        <v>67</v>
      </c>
      <c r="DF353" s="3" t="s">
        <v>67</v>
      </c>
      <c r="DG353" s="3" t="s">
        <v>67</v>
      </c>
      <c r="DH353" s="3" t="s">
        <v>3</v>
      </c>
      <c r="DI353" s="3" t="s">
        <v>67</v>
      </c>
      <c r="DJ353" s="3" t="s">
        <v>67</v>
      </c>
      <c r="DK353" s="3" t="s">
        <v>3</v>
      </c>
      <c r="DL353" s="3" t="s">
        <v>3</v>
      </c>
      <c r="DM353" s="3" t="s">
        <v>3</v>
      </c>
      <c r="DN353" s="3">
        <v>0</v>
      </c>
      <c r="DO353" s="3">
        <v>0</v>
      </c>
      <c r="DP353" s="3">
        <v>1</v>
      </c>
      <c r="DQ353" s="3">
        <v>1</v>
      </c>
      <c r="DU353" s="3">
        <v>1010</v>
      </c>
      <c r="DV353" s="3" t="s">
        <v>81</v>
      </c>
      <c r="DW353" s="3" t="s">
        <v>81</v>
      </c>
      <c r="DX353" s="3">
        <v>10</v>
      </c>
      <c r="DZ353" s="3" t="s">
        <v>3</v>
      </c>
      <c r="EA353" s="3" t="s">
        <v>3</v>
      </c>
      <c r="EB353" s="3" t="s">
        <v>3</v>
      </c>
      <c r="EC353" s="3" t="s">
        <v>3</v>
      </c>
      <c r="EE353" s="3">
        <v>55393700</v>
      </c>
      <c r="EF353" s="3">
        <v>40</v>
      </c>
      <c r="EG353" s="3" t="s">
        <v>30</v>
      </c>
      <c r="EH353" s="3">
        <v>0</v>
      </c>
      <c r="EI353" s="3" t="s">
        <v>3</v>
      </c>
      <c r="EJ353" s="3">
        <v>2</v>
      </c>
      <c r="EK353" s="3">
        <v>68</v>
      </c>
      <c r="EL353" s="3" t="s">
        <v>31</v>
      </c>
      <c r="EM353" s="3" t="s">
        <v>32</v>
      </c>
      <c r="EO353" s="3" t="s">
        <v>71</v>
      </c>
      <c r="EQ353" s="3">
        <v>0</v>
      </c>
      <c r="ER353" s="3">
        <v>292.29000000000002</v>
      </c>
      <c r="ES353" s="3">
        <v>42.51</v>
      </c>
      <c r="ET353" s="3">
        <v>2.36</v>
      </c>
      <c r="EU353" s="3">
        <v>0.13</v>
      </c>
      <c r="EV353" s="3">
        <v>247.42</v>
      </c>
      <c r="EW353" s="3">
        <v>15.54</v>
      </c>
      <c r="EX353" s="3">
        <v>0</v>
      </c>
      <c r="EY353" s="3">
        <v>0</v>
      </c>
      <c r="FQ353" s="3">
        <v>0</v>
      </c>
      <c r="FR353" s="3">
        <v>0</v>
      </c>
      <c r="FS353" s="3">
        <v>0</v>
      </c>
      <c r="FX353" s="3">
        <v>90</v>
      </c>
      <c r="FY353" s="3">
        <v>46</v>
      </c>
      <c r="GA353" s="3" t="s">
        <v>3</v>
      </c>
      <c r="GD353" s="3">
        <v>1</v>
      </c>
      <c r="GF353" s="3">
        <v>-950859191</v>
      </c>
      <c r="GG353" s="3">
        <v>2</v>
      </c>
      <c r="GH353" s="3">
        <v>1</v>
      </c>
      <c r="GI353" s="3">
        <v>2</v>
      </c>
      <c r="GJ353" s="3">
        <v>0</v>
      </c>
      <c r="GK353" s="3">
        <v>0</v>
      </c>
      <c r="GL353" s="3">
        <f t="shared" si="418"/>
        <v>0</v>
      </c>
      <c r="GM353" s="3">
        <f t="shared" si="419"/>
        <v>16586.650000000001</v>
      </c>
      <c r="GN353" s="3">
        <f t="shared" si="420"/>
        <v>0</v>
      </c>
      <c r="GO353" s="3">
        <f t="shared" si="421"/>
        <v>16586.650000000001</v>
      </c>
      <c r="GP353" s="3">
        <f t="shared" si="422"/>
        <v>0</v>
      </c>
      <c r="GR353" s="3">
        <v>0</v>
      </c>
      <c r="GS353" s="3">
        <v>3</v>
      </c>
      <c r="GT353" s="3">
        <v>0</v>
      </c>
      <c r="GU353" s="3" t="s">
        <v>3</v>
      </c>
      <c r="GV353" s="3">
        <f t="shared" si="423"/>
        <v>0</v>
      </c>
      <c r="GW353" s="3">
        <v>1</v>
      </c>
      <c r="GX353" s="3">
        <f t="shared" si="424"/>
        <v>0</v>
      </c>
      <c r="HA353" s="3">
        <v>0</v>
      </c>
      <c r="HB353" s="3">
        <v>0</v>
      </c>
      <c r="HC353" s="3">
        <f t="shared" si="425"/>
        <v>0</v>
      </c>
      <c r="HE353" s="3" t="s">
        <v>3</v>
      </c>
      <c r="HF353" s="3" t="s">
        <v>3</v>
      </c>
      <c r="HM353" s="3" t="s">
        <v>3</v>
      </c>
      <c r="HN353" s="3" t="s">
        <v>3</v>
      </c>
      <c r="HO353" s="3" t="s">
        <v>3</v>
      </c>
      <c r="HP353" s="3" t="s">
        <v>3</v>
      </c>
      <c r="HQ353" s="3" t="s">
        <v>3</v>
      </c>
      <c r="HS353" s="3">
        <v>0</v>
      </c>
      <c r="IK353" s="3">
        <v>0</v>
      </c>
    </row>
    <row r="354" spans="1:255" x14ac:dyDescent="0.25">
      <c r="A354" s="2">
        <v>17</v>
      </c>
      <c r="B354" s="2">
        <v>1</v>
      </c>
      <c r="C354" s="2"/>
      <c r="D354" s="2"/>
      <c r="E354" s="2" t="s">
        <v>508</v>
      </c>
      <c r="F354" s="2" t="s">
        <v>509</v>
      </c>
      <c r="G354" s="2" t="s">
        <v>510</v>
      </c>
      <c r="H354" s="2" t="s">
        <v>171</v>
      </c>
      <c r="I354" s="2">
        <v>4</v>
      </c>
      <c r="J354" s="2">
        <v>0</v>
      </c>
      <c r="K354" s="2">
        <v>4</v>
      </c>
      <c r="L354" s="2"/>
      <c r="M354" s="2"/>
      <c r="N354" s="2"/>
      <c r="O354" s="2">
        <f t="shared" si="401"/>
        <v>24672.44</v>
      </c>
      <c r="P354" s="2">
        <f t="shared" si="402"/>
        <v>24672.44</v>
      </c>
      <c r="Q354" s="2">
        <f>(ROUND((ROUND(((ET354)*AV354*I354),2)*BB354),2)+ROUND((ROUND(((AE354-(EU354))*AV354*I354),2)*BS354),2))</f>
        <v>0</v>
      </c>
      <c r="R354" s="2">
        <f>(ROUND((ROUND(((EU354)*AV354*I354),2)*BS354),2)+ROUND((ROUND(((AE354-(EU354))*AV354*I354),2)*BS354),2))</f>
        <v>0</v>
      </c>
      <c r="S354" s="2">
        <f t="shared" si="403"/>
        <v>0</v>
      </c>
      <c r="T354" s="2">
        <f t="shared" si="404"/>
        <v>0</v>
      </c>
      <c r="U354" s="2">
        <f t="shared" si="405"/>
        <v>0</v>
      </c>
      <c r="V354" s="2">
        <f t="shared" si="406"/>
        <v>0</v>
      </c>
      <c r="W354" s="2">
        <f t="shared" si="407"/>
        <v>0</v>
      </c>
      <c r="X354" s="2">
        <f>(ROUND((((S354+ROUND((ROUND(((EU354)*AV354*I354),2)*BS354),2))*AT354)/100),2)+ROUND(((ROUND((ROUND(((AE354-(EU354))*AV354*I354),2)*BS354),2)*AT354)/100),2))</f>
        <v>0</v>
      </c>
      <c r="Y354" s="2">
        <f>(ROUND((((S354+ROUND((ROUND(((EU354)*AV354*I354),2)*BS354),2))*AU354)/100),2)+ROUND(((ROUND((ROUND(((AE354-(EU354))*AV354*I354),2)*BS354),2)*AU354)/100),2))</f>
        <v>0</v>
      </c>
      <c r="Z354" s="2"/>
      <c r="AA354" s="2">
        <v>55929113</v>
      </c>
      <c r="AB354" s="2">
        <f t="shared" si="408"/>
        <v>6168.11</v>
      </c>
      <c r="AC354" s="2">
        <f>ROUND((ES354),6)</f>
        <v>6168.11</v>
      </c>
      <c r="AD354" s="2">
        <f>ROUND((((ET354)-(EU354))+AE354),6)</f>
        <v>0</v>
      </c>
      <c r="AE354" s="2">
        <f>ROUND((EU354),6)</f>
        <v>0</v>
      </c>
      <c r="AF354" s="2">
        <f>ROUND((EV354),6)</f>
        <v>0</v>
      </c>
      <c r="AG354" s="2">
        <f t="shared" si="409"/>
        <v>0</v>
      </c>
      <c r="AH354" s="2">
        <f>(EW354)</f>
        <v>0</v>
      </c>
      <c r="AI354" s="2">
        <f>(EX354)</f>
        <v>0</v>
      </c>
      <c r="AJ354" s="2">
        <f t="shared" si="410"/>
        <v>0</v>
      </c>
      <c r="AK354" s="2">
        <v>6168.1100000000006</v>
      </c>
      <c r="AL354" s="2">
        <v>6168.1100000000006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1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3</v>
      </c>
      <c r="BI354" s="2">
        <v>3</v>
      </c>
      <c r="BJ354" s="2" t="s">
        <v>509</v>
      </c>
      <c r="BK354" s="2"/>
      <c r="BL354" s="2"/>
      <c r="BM354" s="2">
        <v>400007</v>
      </c>
      <c r="BN354" s="2">
        <v>0</v>
      </c>
      <c r="BO354" s="2" t="s">
        <v>3</v>
      </c>
      <c r="BP354" s="2">
        <v>0</v>
      </c>
      <c r="BQ354" s="2">
        <v>214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0</v>
      </c>
      <c r="CA354" s="2">
        <v>0</v>
      </c>
      <c r="CB354" s="2" t="s">
        <v>3</v>
      </c>
      <c r="CC354" s="2"/>
      <c r="CD354" s="2"/>
      <c r="CE354" s="2">
        <v>1566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3</v>
      </c>
      <c r="CO354" s="2">
        <v>0</v>
      </c>
      <c r="CP354" s="2">
        <f t="shared" si="411"/>
        <v>24672.44</v>
      </c>
      <c r="CQ354" s="2">
        <f t="shared" si="412"/>
        <v>6168.11</v>
      </c>
      <c r="CR354" s="2">
        <f>(ROUND((ROUND(((ET354)*AV354*1),2)*BB354),2)+ROUND((ROUND(((AE354-(EU354))*AV354*1),2)*BS354),2))</f>
        <v>0</v>
      </c>
      <c r="CS354" s="2">
        <f>(ROUND((ROUND(((EU354)*AV354*1),2)*BS354),2)+ROUND((ROUND(((AE354-(EU354))*AV354*1),2)*BS354),2))</f>
        <v>0</v>
      </c>
      <c r="CT354" s="2">
        <f t="shared" si="413"/>
        <v>0</v>
      </c>
      <c r="CU354" s="2">
        <f t="shared" si="414"/>
        <v>0</v>
      </c>
      <c r="CV354" s="2">
        <f t="shared" si="415"/>
        <v>0</v>
      </c>
      <c r="CW354" s="2">
        <f t="shared" si="416"/>
        <v>0</v>
      </c>
      <c r="CX354" s="2">
        <f t="shared" si="417"/>
        <v>0</v>
      </c>
      <c r="CY354" s="2">
        <f>(ROUND((((S354+ROUND((ROUND(((EU354)*AV354*1),2)*BS354),2))*AT354)/100),2)+ROUND(((ROUND((ROUND(((AE354-(EU354))*AV354*1),2)*BS354),2)*AT354)/100),2))</f>
        <v>0</v>
      </c>
      <c r="CZ354" s="2">
        <f>(ROUND((((S354+ROUND((ROUND(((EU354)*AV354*1),2)*BS354),2))*AU354)/100),2)+ROUND(((ROUND((ROUND(((AE354-(EU354))*AV354*1),2)*BS354),2)*AU354)/100),2))</f>
        <v>0</v>
      </c>
      <c r="DA354" s="2"/>
      <c r="DB354" s="2"/>
      <c r="DC354" s="2" t="s">
        <v>3</v>
      </c>
      <c r="DD354" s="2" t="s">
        <v>3</v>
      </c>
      <c r="DE354" s="2" t="s">
        <v>3</v>
      </c>
      <c r="DF354" s="2" t="s">
        <v>3</v>
      </c>
      <c r="DG354" s="2" t="s">
        <v>3</v>
      </c>
      <c r="DH354" s="2" t="s">
        <v>3</v>
      </c>
      <c r="DI354" s="2" t="s">
        <v>3</v>
      </c>
      <c r="DJ354" s="2" t="s">
        <v>3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1013</v>
      </c>
      <c r="DV354" s="2" t="s">
        <v>171</v>
      </c>
      <c r="DW354" s="2" t="s">
        <v>171</v>
      </c>
      <c r="DX354" s="2">
        <v>1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55393630</v>
      </c>
      <c r="EF354" s="2">
        <v>214</v>
      </c>
      <c r="EG354" s="2" t="s">
        <v>172</v>
      </c>
      <c r="EH354" s="2">
        <v>0</v>
      </c>
      <c r="EI354" s="2" t="s">
        <v>3</v>
      </c>
      <c r="EJ354" s="2">
        <v>3</v>
      </c>
      <c r="EK354" s="2">
        <v>400007</v>
      </c>
      <c r="EL354" s="2" t="s">
        <v>172</v>
      </c>
      <c r="EM354" s="2" t="s">
        <v>173</v>
      </c>
      <c r="EN354" s="2"/>
      <c r="EO354" s="2" t="s">
        <v>3</v>
      </c>
      <c r="EP354" s="2"/>
      <c r="EQ354" s="2">
        <v>16</v>
      </c>
      <c r="ER354" s="2">
        <v>0</v>
      </c>
      <c r="ES354" s="2">
        <v>6168.1100000000006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f>P354</f>
        <v>24672.44</v>
      </c>
      <c r="FS354" s="2">
        <v>0</v>
      </c>
      <c r="FT354" s="2"/>
      <c r="FU354" s="2"/>
      <c r="FV354" s="2"/>
      <c r="FW354" s="2"/>
      <c r="FX354" s="2">
        <v>0</v>
      </c>
      <c r="FY354" s="2">
        <v>0</v>
      </c>
      <c r="FZ354" s="2"/>
      <c r="GA354" s="2" t="s">
        <v>511</v>
      </c>
      <c r="GB354" s="2"/>
      <c r="GC354" s="2"/>
      <c r="GD354" s="2">
        <v>1</v>
      </c>
      <c r="GE354" s="2"/>
      <c r="GF354" s="2">
        <v>-2123994619</v>
      </c>
      <c r="GG354" s="2">
        <v>2</v>
      </c>
      <c r="GH354" s="2">
        <v>4</v>
      </c>
      <c r="GI354" s="2">
        <v>-2</v>
      </c>
      <c r="GJ354" s="2">
        <v>0</v>
      </c>
      <c r="GK354" s="2">
        <v>0</v>
      </c>
      <c r="GL354" s="2">
        <f t="shared" si="418"/>
        <v>0</v>
      </c>
      <c r="GM354" s="2">
        <f t="shared" si="419"/>
        <v>24672.44</v>
      </c>
      <c r="GN354" s="2">
        <f t="shared" si="420"/>
        <v>0</v>
      </c>
      <c r="GO354" s="2">
        <f t="shared" si="421"/>
        <v>0</v>
      </c>
      <c r="GP354" s="2">
        <f t="shared" si="422"/>
        <v>0</v>
      </c>
      <c r="GQ354" s="2"/>
      <c r="GR354" s="2">
        <v>1</v>
      </c>
      <c r="GS354" s="2">
        <v>2</v>
      </c>
      <c r="GT354" s="2">
        <v>0</v>
      </c>
      <c r="GU354" s="2" t="s">
        <v>3</v>
      </c>
      <c r="GV354" s="2">
        <f t="shared" si="423"/>
        <v>0</v>
      </c>
      <c r="GW354" s="2">
        <v>1</v>
      </c>
      <c r="GX354" s="2">
        <f t="shared" si="424"/>
        <v>0</v>
      </c>
      <c r="GY354" s="2"/>
      <c r="GZ354" s="2"/>
      <c r="HA354" s="2">
        <v>0</v>
      </c>
      <c r="HB354" s="2">
        <v>0</v>
      </c>
      <c r="HC354" s="2">
        <f t="shared" si="425"/>
        <v>0</v>
      </c>
      <c r="HD354" s="2"/>
      <c r="HE354" s="2" t="s">
        <v>38</v>
      </c>
      <c r="HF354" s="2" t="s">
        <v>175</v>
      </c>
      <c r="HG354" s="2"/>
      <c r="HH354" s="2"/>
      <c r="HI354" s="2"/>
      <c r="HJ354" s="2"/>
      <c r="HK354" s="2"/>
      <c r="HL354" s="2"/>
      <c r="HM354" s="2" t="s">
        <v>3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5">
      <c r="A355" s="3">
        <v>17</v>
      </c>
      <c r="B355" s="3">
        <v>1</v>
      </c>
      <c r="E355" s="3" t="s">
        <v>508</v>
      </c>
      <c r="F355" s="3" t="s">
        <v>509</v>
      </c>
      <c r="G355" s="3" t="s">
        <v>510</v>
      </c>
      <c r="H355" s="3" t="s">
        <v>171</v>
      </c>
      <c r="I355" s="3">
        <v>4</v>
      </c>
      <c r="J355" s="3">
        <v>0</v>
      </c>
      <c r="K355" s="3">
        <v>4</v>
      </c>
      <c r="O355" s="3">
        <f t="shared" si="401"/>
        <v>186770.37</v>
      </c>
      <c r="P355" s="3">
        <f t="shared" si="402"/>
        <v>186770.37</v>
      </c>
      <c r="Q355" s="3">
        <f>(ROUND((ROUND(((ET355)*AV355*I355),2)*BB355),2)+ROUND((ROUND(((AE355-(EU355))*AV355*I355),2)*BS355),2))</f>
        <v>0</v>
      </c>
      <c r="R355" s="3">
        <f>(ROUND((ROUND(((EU355)*AV355*I355),2)*BS355),2)+ROUND((ROUND(((AE355-(EU355))*AV355*I355),2)*BS355),2))</f>
        <v>0</v>
      </c>
      <c r="S355" s="3">
        <f t="shared" si="403"/>
        <v>0</v>
      </c>
      <c r="T355" s="3">
        <f t="shared" si="404"/>
        <v>0</v>
      </c>
      <c r="U355" s="3">
        <f t="shared" si="405"/>
        <v>0</v>
      </c>
      <c r="V355" s="3">
        <f t="shared" si="406"/>
        <v>0</v>
      </c>
      <c r="W355" s="3">
        <f t="shared" si="407"/>
        <v>0</v>
      </c>
      <c r="X355" s="3">
        <f>(ROUND((((S355+ROUND((ROUND(((EU355)*AV355*I355),2)*BS355),2))*AT355)/100),2)+ROUND(((ROUND((ROUND(((AE355-(EU355))*AV355*I355),2)*BS355),2)*AT355)/100),2))</f>
        <v>0</v>
      </c>
      <c r="Y355" s="3">
        <f>(ROUND((((S355+ROUND((ROUND(((EU355)*AV355*I355),2)*BS355),2))*AU355)/100),2)+ROUND(((ROUND((ROUND(((AE355-(EU355))*AV355*I355),2)*BS355),2)*AU355)/100),2))</f>
        <v>0</v>
      </c>
      <c r="AA355" s="3">
        <v>55929115</v>
      </c>
      <c r="AB355" s="3">
        <f t="shared" si="408"/>
        <v>6168.11</v>
      </c>
      <c r="AC355" s="3">
        <f>ROUND((ES355),6)</f>
        <v>6168.11</v>
      </c>
      <c r="AD355" s="3">
        <f>ROUND((((ET355)-(EU355))+AE355),6)</f>
        <v>0</v>
      </c>
      <c r="AE355" s="3">
        <f>ROUND((EU355),6)</f>
        <v>0</v>
      </c>
      <c r="AF355" s="3">
        <f>ROUND((EV355),6)</f>
        <v>0</v>
      </c>
      <c r="AG355" s="3">
        <f t="shared" si="409"/>
        <v>0</v>
      </c>
      <c r="AH355" s="3">
        <f>(EW355)</f>
        <v>0</v>
      </c>
      <c r="AI355" s="3">
        <f>(EX355)</f>
        <v>0</v>
      </c>
      <c r="AJ355" s="3">
        <f t="shared" si="410"/>
        <v>0</v>
      </c>
      <c r="AK355" s="3">
        <v>6168.1100000000006</v>
      </c>
      <c r="AL355" s="3">
        <v>6168.1100000000006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1</v>
      </c>
      <c r="AW355" s="3">
        <v>1</v>
      </c>
      <c r="AZ355" s="3">
        <v>1</v>
      </c>
      <c r="BA355" s="3">
        <v>1</v>
      </c>
      <c r="BB355" s="3">
        <v>1</v>
      </c>
      <c r="BC355" s="3">
        <v>7.57</v>
      </c>
      <c r="BD355" s="3" t="s">
        <v>3</v>
      </c>
      <c r="BE355" s="3" t="s">
        <v>3</v>
      </c>
      <c r="BF355" s="3" t="s">
        <v>3</v>
      </c>
      <c r="BG355" s="3" t="s">
        <v>3</v>
      </c>
      <c r="BH355" s="3">
        <v>3</v>
      </c>
      <c r="BI355" s="3">
        <v>3</v>
      </c>
      <c r="BJ355" s="3" t="s">
        <v>509</v>
      </c>
      <c r="BM355" s="3">
        <v>400007</v>
      </c>
      <c r="BN355" s="3">
        <v>0</v>
      </c>
      <c r="BO355" s="3" t="s">
        <v>3</v>
      </c>
      <c r="BP355" s="3">
        <v>0</v>
      </c>
      <c r="BQ355" s="3">
        <v>214</v>
      </c>
      <c r="BR355" s="3">
        <v>0</v>
      </c>
      <c r="BS355" s="3">
        <v>1</v>
      </c>
      <c r="BT355" s="3">
        <v>1</v>
      </c>
      <c r="BU355" s="3">
        <v>1</v>
      </c>
      <c r="BV355" s="3">
        <v>1</v>
      </c>
      <c r="BW355" s="3">
        <v>1</v>
      </c>
      <c r="BX355" s="3">
        <v>1</v>
      </c>
      <c r="BY355" s="3" t="s">
        <v>3</v>
      </c>
      <c r="BZ355" s="3">
        <v>0</v>
      </c>
      <c r="CA355" s="3">
        <v>0</v>
      </c>
      <c r="CB355" s="3" t="s">
        <v>3</v>
      </c>
      <c r="CE355" s="3">
        <v>1566</v>
      </c>
      <c r="CF355" s="3">
        <v>0</v>
      </c>
      <c r="CG355" s="3">
        <v>0</v>
      </c>
      <c r="CM355" s="3">
        <v>0</v>
      </c>
      <c r="CN355" s="3" t="s">
        <v>3</v>
      </c>
      <c r="CO355" s="3">
        <v>0</v>
      </c>
      <c r="CP355" s="3">
        <f t="shared" si="411"/>
        <v>186770.37</v>
      </c>
      <c r="CQ355" s="3">
        <f t="shared" si="412"/>
        <v>46692.59</v>
      </c>
      <c r="CR355" s="3">
        <f>(ROUND((ROUND(((ET355)*AV355*1),2)*BB355),2)+ROUND((ROUND(((AE355-(EU355))*AV355*1),2)*BS355),2))</f>
        <v>0</v>
      </c>
      <c r="CS355" s="3">
        <f>(ROUND((ROUND(((EU355)*AV355*1),2)*BS355),2)+ROUND((ROUND(((AE355-(EU355))*AV355*1),2)*BS355),2))</f>
        <v>0</v>
      </c>
      <c r="CT355" s="3">
        <f t="shared" si="413"/>
        <v>0</v>
      </c>
      <c r="CU355" s="3">
        <f t="shared" si="414"/>
        <v>0</v>
      </c>
      <c r="CV355" s="3">
        <f t="shared" si="415"/>
        <v>0</v>
      </c>
      <c r="CW355" s="3">
        <f t="shared" si="416"/>
        <v>0</v>
      </c>
      <c r="CX355" s="3">
        <f t="shared" si="417"/>
        <v>0</v>
      </c>
      <c r="CY355" s="3">
        <f>(ROUND((((S355+ROUND((ROUND(((EU355)*AV355*1),2)*BS355),2))*AT355)/100),2)+ROUND(((ROUND((ROUND(((AE355-(EU355))*AV355*1),2)*BS355),2)*AT355)/100),2))</f>
        <v>0</v>
      </c>
      <c r="CZ355" s="3">
        <f>(ROUND((((S355+ROUND((ROUND(((EU355)*AV355*1),2)*BS355),2))*AU355)/100),2)+ROUND(((ROUND((ROUND(((AE355-(EU355))*AV355*1),2)*BS355),2)*AU355)/100),2))</f>
        <v>0</v>
      </c>
      <c r="DC355" s="3" t="s">
        <v>3</v>
      </c>
      <c r="DD355" s="3" t="s">
        <v>3</v>
      </c>
      <c r="DE355" s="3" t="s">
        <v>3</v>
      </c>
      <c r="DF355" s="3" t="s">
        <v>3</v>
      </c>
      <c r="DG355" s="3" t="s">
        <v>3</v>
      </c>
      <c r="DH355" s="3" t="s">
        <v>3</v>
      </c>
      <c r="DI355" s="3" t="s">
        <v>3</v>
      </c>
      <c r="DJ355" s="3" t="s">
        <v>3</v>
      </c>
      <c r="DK355" s="3" t="s">
        <v>3</v>
      </c>
      <c r="DL355" s="3" t="s">
        <v>3</v>
      </c>
      <c r="DM355" s="3" t="s">
        <v>3</v>
      </c>
      <c r="DN355" s="3">
        <v>0</v>
      </c>
      <c r="DO355" s="3">
        <v>0</v>
      </c>
      <c r="DP355" s="3">
        <v>1</v>
      </c>
      <c r="DQ355" s="3">
        <v>1</v>
      </c>
      <c r="DU355" s="3">
        <v>1013</v>
      </c>
      <c r="DV355" s="3" t="s">
        <v>171</v>
      </c>
      <c r="DW355" s="3" t="s">
        <v>171</v>
      </c>
      <c r="DX355" s="3">
        <v>1</v>
      </c>
      <c r="DZ355" s="3" t="s">
        <v>3</v>
      </c>
      <c r="EA355" s="3" t="s">
        <v>3</v>
      </c>
      <c r="EB355" s="3" t="s">
        <v>3</v>
      </c>
      <c r="EC355" s="3" t="s">
        <v>3</v>
      </c>
      <c r="EE355" s="3">
        <v>55393630</v>
      </c>
      <c r="EF355" s="3">
        <v>214</v>
      </c>
      <c r="EG355" s="3" t="s">
        <v>172</v>
      </c>
      <c r="EH355" s="3">
        <v>0</v>
      </c>
      <c r="EI355" s="3" t="s">
        <v>3</v>
      </c>
      <c r="EJ355" s="3">
        <v>3</v>
      </c>
      <c r="EK355" s="3">
        <v>400007</v>
      </c>
      <c r="EL355" s="3" t="s">
        <v>172</v>
      </c>
      <c r="EM355" s="3" t="s">
        <v>173</v>
      </c>
      <c r="EO355" s="3" t="s">
        <v>3</v>
      </c>
      <c r="EQ355" s="3">
        <v>16</v>
      </c>
      <c r="ER355" s="3">
        <v>0</v>
      </c>
      <c r="ES355" s="3">
        <v>6168.1100000000006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5</v>
      </c>
      <c r="FC355" s="3">
        <v>1</v>
      </c>
      <c r="FD355" s="3">
        <v>18</v>
      </c>
      <c r="FF355" s="3">
        <v>54650</v>
      </c>
      <c r="FQ355" s="3">
        <v>0</v>
      </c>
      <c r="FR355" s="3">
        <f>P355</f>
        <v>186770.37</v>
      </c>
      <c r="FS355" s="3">
        <v>0</v>
      </c>
      <c r="FX355" s="3">
        <v>0</v>
      </c>
      <c r="FY355" s="3">
        <v>0</v>
      </c>
      <c r="GA355" s="3" t="s">
        <v>511</v>
      </c>
      <c r="GD355" s="3">
        <v>1</v>
      </c>
      <c r="GF355" s="3">
        <v>-2123994619</v>
      </c>
      <c r="GG355" s="3">
        <v>2</v>
      </c>
      <c r="GH355" s="3">
        <v>3</v>
      </c>
      <c r="GI355" s="3">
        <v>5</v>
      </c>
      <c r="GJ355" s="3">
        <v>0</v>
      </c>
      <c r="GK355" s="3">
        <v>0</v>
      </c>
      <c r="GL355" s="3">
        <f t="shared" si="418"/>
        <v>0</v>
      </c>
      <c r="GM355" s="3">
        <f t="shared" si="419"/>
        <v>186770.37</v>
      </c>
      <c r="GN355" s="3">
        <f t="shared" si="420"/>
        <v>0</v>
      </c>
      <c r="GO355" s="3">
        <f t="shared" si="421"/>
        <v>0</v>
      </c>
      <c r="GP355" s="3">
        <f t="shared" si="422"/>
        <v>0</v>
      </c>
      <c r="GR355" s="3">
        <v>1</v>
      </c>
      <c r="GS355" s="3">
        <v>1</v>
      </c>
      <c r="GT355" s="3">
        <v>0</v>
      </c>
      <c r="GU355" s="3" t="s">
        <v>3</v>
      </c>
      <c r="GV355" s="3">
        <f t="shared" si="423"/>
        <v>0</v>
      </c>
      <c r="GW355" s="3">
        <v>1</v>
      </c>
      <c r="GX355" s="3">
        <f t="shared" si="424"/>
        <v>0</v>
      </c>
      <c r="HA355" s="3">
        <v>0</v>
      </c>
      <c r="HB355" s="3">
        <v>0</v>
      </c>
      <c r="HC355" s="3">
        <f t="shared" si="425"/>
        <v>0</v>
      </c>
      <c r="HE355" s="3" t="s">
        <v>38</v>
      </c>
      <c r="HF355" s="3" t="s">
        <v>175</v>
      </c>
      <c r="HM355" s="3" t="s">
        <v>3</v>
      </c>
      <c r="HN355" s="3" t="s">
        <v>3</v>
      </c>
      <c r="HO355" s="3" t="s">
        <v>3</v>
      </c>
      <c r="HP355" s="3" t="s">
        <v>3</v>
      </c>
      <c r="HQ355" s="3" t="s">
        <v>3</v>
      </c>
      <c r="HS355" s="3">
        <v>0</v>
      </c>
      <c r="IK355" s="3">
        <v>0</v>
      </c>
    </row>
    <row r="357" spans="1:255" ht="13" x14ac:dyDescent="0.3">
      <c r="A357" s="11">
        <v>51</v>
      </c>
      <c r="B357" s="11">
        <f>B280</f>
        <v>1</v>
      </c>
      <c r="C357" s="11">
        <f>A280</f>
        <v>4</v>
      </c>
      <c r="D357" s="11">
        <f>ROW(A280)</f>
        <v>280</v>
      </c>
      <c r="E357" s="11"/>
      <c r="F357" s="11" t="str">
        <f>IF(F280&lt;&gt;"",F280,"")</f>
        <v>2</v>
      </c>
      <c r="G357" s="11" t="str">
        <f>IF(G280&lt;&gt;"",G280,"")</f>
        <v>Оборудование устанавливаемое по месту</v>
      </c>
      <c r="H357" s="11">
        <v>0</v>
      </c>
      <c r="I357" s="11"/>
      <c r="J357" s="11"/>
      <c r="K357" s="11"/>
      <c r="L357" s="11"/>
      <c r="M357" s="11"/>
      <c r="N357" s="11"/>
      <c r="O357" s="11">
        <f t="shared" ref="O357:T357" si="426">ROUND(AB357,2)</f>
        <v>154301.66</v>
      </c>
      <c r="P357" s="11">
        <f t="shared" si="426"/>
        <v>152103.64000000001</v>
      </c>
      <c r="Q357" s="11">
        <f t="shared" si="426"/>
        <v>26.38</v>
      </c>
      <c r="R357" s="11">
        <f t="shared" si="426"/>
        <v>0.82</v>
      </c>
      <c r="S357" s="11">
        <f t="shared" si="426"/>
        <v>2171.64</v>
      </c>
      <c r="T357" s="11">
        <f t="shared" si="426"/>
        <v>0</v>
      </c>
      <c r="U357" s="11">
        <f>AH357</f>
        <v>185.49612719999996</v>
      </c>
      <c r="V357" s="11">
        <f>AI357</f>
        <v>0</v>
      </c>
      <c r="W357" s="11">
        <f>ROUND(AJ357,2)</f>
        <v>0</v>
      </c>
      <c r="X357" s="11">
        <f>ROUND(AK357,2)</f>
        <v>2065.35</v>
      </c>
      <c r="Y357" s="11">
        <f>ROUND(AL357,2)</f>
        <v>1078</v>
      </c>
      <c r="Z357" s="11"/>
      <c r="AA357" s="11"/>
      <c r="AB357" s="11">
        <f>ROUND(SUMIF(AA284:AA355,"=55929113",O284:O355),2)</f>
        <v>154301.66</v>
      </c>
      <c r="AC357" s="11">
        <f>ROUND(SUMIF(AA284:AA355,"=55929113",P284:P355),2)</f>
        <v>152103.64000000001</v>
      </c>
      <c r="AD357" s="11">
        <f>ROUND(SUMIF(AA284:AA355,"=55929113",Q284:Q355),2)</f>
        <v>26.38</v>
      </c>
      <c r="AE357" s="11">
        <f>ROUND(SUMIF(AA284:AA355,"=55929113",R284:R355),2)</f>
        <v>0.82</v>
      </c>
      <c r="AF357" s="11">
        <f>ROUND(SUMIF(AA284:AA355,"=55929113",S284:S355),2)</f>
        <v>2171.64</v>
      </c>
      <c r="AG357" s="11">
        <f>ROUND(SUMIF(AA284:AA355,"=55929113",T284:T355),2)</f>
        <v>0</v>
      </c>
      <c r="AH357" s="11">
        <f>SUMIF(AA284:AA355,"=55929113",U284:U355)</f>
        <v>185.49612719999996</v>
      </c>
      <c r="AI357" s="11">
        <f>SUMIF(AA284:AA355,"=55929113",V284:V355)</f>
        <v>0</v>
      </c>
      <c r="AJ357" s="11">
        <f>ROUND(SUMIF(AA284:AA355,"=55929113",W284:W355),2)</f>
        <v>0</v>
      </c>
      <c r="AK357" s="11">
        <f>ROUND(SUMIF(AA284:AA355,"=55929113",X284:X355),2)</f>
        <v>2065.35</v>
      </c>
      <c r="AL357" s="11">
        <f>ROUND(SUMIF(AA284:AA355,"=55929113",Y284:Y355),2)</f>
        <v>1078</v>
      </c>
      <c r="AM357" s="11"/>
      <c r="AN357" s="11"/>
      <c r="AO357" s="11">
        <f t="shared" ref="AO357:BD357" si="427">ROUND(BX357,2)</f>
        <v>0</v>
      </c>
      <c r="AP357" s="11">
        <f t="shared" si="427"/>
        <v>71021</v>
      </c>
      <c r="AQ357" s="11">
        <f t="shared" si="427"/>
        <v>0</v>
      </c>
      <c r="AR357" s="11">
        <f t="shared" si="427"/>
        <v>157445.01</v>
      </c>
      <c r="AS357" s="11">
        <f t="shared" si="427"/>
        <v>0</v>
      </c>
      <c r="AT357" s="11">
        <f t="shared" si="427"/>
        <v>86424.01</v>
      </c>
      <c r="AU357" s="11">
        <f t="shared" si="427"/>
        <v>0</v>
      </c>
      <c r="AV357" s="11">
        <f t="shared" si="427"/>
        <v>152103.64000000001</v>
      </c>
      <c r="AW357" s="11">
        <f t="shared" si="427"/>
        <v>81082.64</v>
      </c>
      <c r="AX357" s="11">
        <f t="shared" si="427"/>
        <v>0</v>
      </c>
      <c r="AY357" s="11">
        <f t="shared" si="427"/>
        <v>81082.64</v>
      </c>
      <c r="AZ357" s="11">
        <f t="shared" si="427"/>
        <v>71021</v>
      </c>
      <c r="BA357" s="11">
        <f t="shared" si="427"/>
        <v>0</v>
      </c>
      <c r="BB357" s="11">
        <f t="shared" si="427"/>
        <v>0</v>
      </c>
      <c r="BC357" s="11">
        <f t="shared" si="427"/>
        <v>0</v>
      </c>
      <c r="BD357" s="11">
        <f t="shared" si="427"/>
        <v>0</v>
      </c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>
        <f>ROUND(SUMIF(AA284:AA355,"=55929113",FQ284:FQ355),2)</f>
        <v>0</v>
      </c>
      <c r="BY357" s="11">
        <f>ROUND(SUMIF(AA284:AA355,"=55929113",FR284:FR355),2)</f>
        <v>71021</v>
      </c>
      <c r="BZ357" s="11">
        <f>ROUND(SUMIF(AA284:AA355,"=55929113",GL284:GL355),2)</f>
        <v>0</v>
      </c>
      <c r="CA357" s="11">
        <f>ROUND(SUMIF(AA284:AA355,"=55929113",GM284:GM355),2)</f>
        <v>157445.01</v>
      </c>
      <c r="CB357" s="11">
        <f>ROUND(SUMIF(AA284:AA355,"=55929113",GN284:GN355),2)</f>
        <v>0</v>
      </c>
      <c r="CC357" s="11">
        <f>ROUND(SUMIF(AA284:AA355,"=55929113",GO284:GO355),2)</f>
        <v>86424.01</v>
      </c>
      <c r="CD357" s="11">
        <f>ROUND(SUMIF(AA284:AA355,"=55929113",GP284:GP355),2)</f>
        <v>0</v>
      </c>
      <c r="CE357" s="11">
        <f>AC357-BX357</f>
        <v>152103.64000000001</v>
      </c>
      <c r="CF357" s="11">
        <f>AC357-BY357</f>
        <v>81082.640000000014</v>
      </c>
      <c r="CG357" s="11">
        <f>BX357-BZ357</f>
        <v>0</v>
      </c>
      <c r="CH357" s="11">
        <f>AC357-BX357-BY357+BZ357</f>
        <v>81082.640000000014</v>
      </c>
      <c r="CI357" s="11">
        <f>BY357-BZ357</f>
        <v>71021</v>
      </c>
      <c r="CJ357" s="11">
        <f>ROUND(SUMIF(AA284:AA355,"=55929113",GX284:GX355),2)</f>
        <v>0</v>
      </c>
      <c r="CK357" s="11">
        <f>ROUND(SUMIF(AA284:AA355,"=55929113",GY284:GY355),2)</f>
        <v>0</v>
      </c>
      <c r="CL357" s="11">
        <f>ROUND(SUMIF(AA284:AA355,"=55929113",GZ284:GZ355),2)</f>
        <v>0</v>
      </c>
      <c r="CM357" s="11">
        <f>ROUND(SUMIF(AA284:AA355,"=55929113",HD284:HD355),2)</f>
        <v>0</v>
      </c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2">
        <f t="shared" ref="DG357:DL357" si="428">ROUND(DT357,2)</f>
        <v>1366597.3</v>
      </c>
      <c r="DH357" s="12">
        <f t="shared" si="428"/>
        <v>1243932.76</v>
      </c>
      <c r="DI357" s="12">
        <f t="shared" si="428"/>
        <v>292.62</v>
      </c>
      <c r="DJ357" s="12">
        <f t="shared" si="428"/>
        <v>46.2</v>
      </c>
      <c r="DK357" s="12">
        <f t="shared" si="428"/>
        <v>122371.92</v>
      </c>
      <c r="DL357" s="12">
        <f t="shared" si="428"/>
        <v>0</v>
      </c>
      <c r="DM357" s="12">
        <f>DZ357</f>
        <v>185.49612719999996</v>
      </c>
      <c r="DN357" s="12">
        <f>EA357</f>
        <v>0</v>
      </c>
      <c r="DO357" s="12">
        <f>ROUND(EB357,2)</f>
        <v>0</v>
      </c>
      <c r="DP357" s="12">
        <f>ROUND(EC357,2)</f>
        <v>116382.71</v>
      </c>
      <c r="DQ357" s="12">
        <f>ROUND(ED357,2)</f>
        <v>60745.48</v>
      </c>
      <c r="DR357" s="12"/>
      <c r="DS357" s="12"/>
      <c r="DT357" s="12">
        <f>ROUND(SUMIF(AA284:AA355,"=55929115",O284:O355),2)</f>
        <v>1366597.3</v>
      </c>
      <c r="DU357" s="12">
        <f>ROUND(SUMIF(AA284:AA355,"=55929115",P284:P355),2)</f>
        <v>1243932.76</v>
      </c>
      <c r="DV357" s="12">
        <f>ROUND(SUMIF(AA284:AA355,"=55929115",Q284:Q355),2)</f>
        <v>292.62</v>
      </c>
      <c r="DW357" s="12">
        <f>ROUND(SUMIF(AA284:AA355,"=55929115",R284:R355),2)</f>
        <v>46.2</v>
      </c>
      <c r="DX357" s="12">
        <f>ROUND(SUMIF(AA284:AA355,"=55929115",S284:S355),2)</f>
        <v>122371.92</v>
      </c>
      <c r="DY357" s="12">
        <f>ROUND(SUMIF(AA284:AA355,"=55929115",T284:T355),2)</f>
        <v>0</v>
      </c>
      <c r="DZ357" s="12">
        <f>SUMIF(AA284:AA355,"=55929115",U284:U355)</f>
        <v>185.49612719999996</v>
      </c>
      <c r="EA357" s="12">
        <f>SUMIF(AA284:AA355,"=55929115",V284:V355)</f>
        <v>0</v>
      </c>
      <c r="EB357" s="12">
        <f>ROUND(SUMIF(AA284:AA355,"=55929115",W284:W355),2)</f>
        <v>0</v>
      </c>
      <c r="EC357" s="12">
        <f>ROUND(SUMIF(AA284:AA355,"=55929115",X284:X355),2)</f>
        <v>116382.71</v>
      </c>
      <c r="ED357" s="12">
        <f>ROUND(SUMIF(AA284:AA355,"=55929115",Y284:Y355),2)</f>
        <v>60745.48</v>
      </c>
      <c r="EE357" s="12"/>
      <c r="EF357" s="12"/>
      <c r="EG357" s="12">
        <f t="shared" ref="EG357:EV357" si="429">ROUND(FP357,2)</f>
        <v>0</v>
      </c>
      <c r="EH357" s="12">
        <f t="shared" si="429"/>
        <v>537628.97</v>
      </c>
      <c r="EI357" s="12">
        <f t="shared" si="429"/>
        <v>0</v>
      </c>
      <c r="EJ357" s="12">
        <f t="shared" si="429"/>
        <v>1543725.49</v>
      </c>
      <c r="EK357" s="12">
        <f t="shared" si="429"/>
        <v>0</v>
      </c>
      <c r="EL357" s="12">
        <f t="shared" si="429"/>
        <v>1006096.52</v>
      </c>
      <c r="EM357" s="12">
        <f t="shared" si="429"/>
        <v>0</v>
      </c>
      <c r="EN357" s="12">
        <f t="shared" si="429"/>
        <v>1243932.76</v>
      </c>
      <c r="EO357" s="12">
        <f t="shared" si="429"/>
        <v>706303.79</v>
      </c>
      <c r="EP357" s="12">
        <f t="shared" si="429"/>
        <v>0</v>
      </c>
      <c r="EQ357" s="12">
        <f t="shared" si="429"/>
        <v>706303.79</v>
      </c>
      <c r="ER357" s="12">
        <f t="shared" si="429"/>
        <v>537628.97</v>
      </c>
      <c r="ES357" s="12">
        <f t="shared" si="429"/>
        <v>0</v>
      </c>
      <c r="ET357" s="12">
        <f t="shared" si="429"/>
        <v>0</v>
      </c>
      <c r="EU357" s="12">
        <f t="shared" si="429"/>
        <v>0</v>
      </c>
      <c r="EV357" s="12">
        <f t="shared" si="429"/>
        <v>0</v>
      </c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>
        <f>ROUND(SUMIF(AA284:AA355,"=55929115",FQ284:FQ355),2)</f>
        <v>0</v>
      </c>
      <c r="FQ357" s="12">
        <f>ROUND(SUMIF(AA284:AA355,"=55929115",FR284:FR355),2)</f>
        <v>537628.97</v>
      </c>
      <c r="FR357" s="12">
        <f>ROUND(SUMIF(AA284:AA355,"=55929115",GL284:GL355),2)</f>
        <v>0</v>
      </c>
      <c r="FS357" s="12">
        <f>ROUND(SUMIF(AA284:AA355,"=55929115",GM284:GM355),2)</f>
        <v>1543725.49</v>
      </c>
      <c r="FT357" s="12">
        <f>ROUND(SUMIF(AA284:AA355,"=55929115",GN284:GN355),2)</f>
        <v>0</v>
      </c>
      <c r="FU357" s="12">
        <f>ROUND(SUMIF(AA284:AA355,"=55929115",GO284:GO355),2)</f>
        <v>1006096.52</v>
      </c>
      <c r="FV357" s="12">
        <f>ROUND(SUMIF(AA284:AA355,"=55929115",GP284:GP355),2)</f>
        <v>0</v>
      </c>
      <c r="FW357" s="12">
        <f>DU357-FP357</f>
        <v>1243932.76</v>
      </c>
      <c r="FX357" s="12">
        <f>DU357-FQ357</f>
        <v>706303.79</v>
      </c>
      <c r="FY357" s="12">
        <f>FP357-FR357</f>
        <v>0</v>
      </c>
      <c r="FZ357" s="12">
        <f>DU357-FP357-FQ357+FR357</f>
        <v>706303.79</v>
      </c>
      <c r="GA357" s="12">
        <f>FQ357-FR357</f>
        <v>537628.97</v>
      </c>
      <c r="GB357" s="12">
        <f>ROUND(SUMIF(AA284:AA355,"=55929115",GX284:GX355),2)</f>
        <v>0</v>
      </c>
      <c r="GC357" s="12">
        <f>ROUND(SUMIF(AA284:AA355,"=55929115",GY284:GY355),2)</f>
        <v>0</v>
      </c>
      <c r="GD357" s="12">
        <f>ROUND(SUMIF(AA284:AA355,"=55929115",GZ284:GZ355),2)</f>
        <v>0</v>
      </c>
      <c r="GE357" s="12">
        <f>ROUND(SUMIF(AA284:AA355,"=55929115",HD284:HD355),2)</f>
        <v>0</v>
      </c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>
        <v>0</v>
      </c>
    </row>
    <row r="359" spans="1:255" ht="13" x14ac:dyDescent="0.3">
      <c r="A359" s="13">
        <v>50</v>
      </c>
      <c r="B359" s="13">
        <v>0</v>
      </c>
      <c r="C359" s="13">
        <v>0</v>
      </c>
      <c r="D359" s="13">
        <v>1</v>
      </c>
      <c r="E359" s="13">
        <v>201</v>
      </c>
      <c r="F359" s="13">
        <f>ROUND(Source!O357,O359)</f>
        <v>154301.66</v>
      </c>
      <c r="G359" s="13" t="s">
        <v>111</v>
      </c>
      <c r="H359" s="13" t="s">
        <v>112</v>
      </c>
      <c r="I359" s="13"/>
      <c r="J359" s="13"/>
      <c r="K359" s="13">
        <v>201</v>
      </c>
      <c r="L359" s="13">
        <v>1</v>
      </c>
      <c r="M359" s="13">
        <v>3</v>
      </c>
      <c r="N359" s="13" t="s">
        <v>3</v>
      </c>
      <c r="O359" s="13">
        <v>2</v>
      </c>
      <c r="P359" s="13">
        <f>ROUND(Source!DG357,O359)</f>
        <v>1366597.3</v>
      </c>
      <c r="Q359" s="13"/>
      <c r="R359" s="13"/>
      <c r="S359" s="13"/>
      <c r="T359" s="13"/>
      <c r="U359" s="13"/>
      <c r="V359" s="13"/>
      <c r="W359" s="13">
        <v>154301.66</v>
      </c>
      <c r="X359" s="13">
        <v>1</v>
      </c>
      <c r="Y359" s="13">
        <v>154301.66</v>
      </c>
      <c r="Z359" s="13">
        <v>1366597.3</v>
      </c>
      <c r="AA359" s="13">
        <v>1</v>
      </c>
      <c r="AB359" s="13">
        <v>1366597.3</v>
      </c>
    </row>
    <row r="360" spans="1:255" ht="13" x14ac:dyDescent="0.3">
      <c r="A360" s="13">
        <v>50</v>
      </c>
      <c r="B360" s="13">
        <v>0</v>
      </c>
      <c r="C360" s="13">
        <v>0</v>
      </c>
      <c r="D360" s="13">
        <v>1</v>
      </c>
      <c r="E360" s="13">
        <v>202</v>
      </c>
      <c r="F360" s="13">
        <f>ROUND(Source!P357,O360)</f>
        <v>152103.64000000001</v>
      </c>
      <c r="G360" s="13" t="s">
        <v>113</v>
      </c>
      <c r="H360" s="13" t="s">
        <v>114</v>
      </c>
      <c r="I360" s="13"/>
      <c r="J360" s="13"/>
      <c r="K360" s="13">
        <v>202</v>
      </c>
      <c r="L360" s="13">
        <v>2</v>
      </c>
      <c r="M360" s="13">
        <v>3</v>
      </c>
      <c r="N360" s="13" t="s">
        <v>3</v>
      </c>
      <c r="O360" s="13">
        <v>2</v>
      </c>
      <c r="P360" s="13">
        <f>ROUND(Source!DH357,O360)</f>
        <v>1243932.76</v>
      </c>
      <c r="Q360" s="13"/>
      <c r="R360" s="13"/>
      <c r="S360" s="13"/>
      <c r="T360" s="13"/>
      <c r="U360" s="13"/>
      <c r="V360" s="13"/>
      <c r="W360" s="13">
        <v>152103.64000000001</v>
      </c>
      <c r="X360" s="13">
        <v>1</v>
      </c>
      <c r="Y360" s="13">
        <v>152103.64000000001</v>
      </c>
      <c r="Z360" s="13">
        <v>1243932.76</v>
      </c>
      <c r="AA360" s="13">
        <v>1</v>
      </c>
      <c r="AB360" s="13">
        <v>1243932.76</v>
      </c>
    </row>
    <row r="361" spans="1:255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222</v>
      </c>
      <c r="F361" s="13">
        <f>ROUND(Source!AO357,O361)</f>
        <v>0</v>
      </c>
      <c r="G361" s="13" t="s">
        <v>115</v>
      </c>
      <c r="H361" s="13" t="s">
        <v>116</v>
      </c>
      <c r="I361" s="13"/>
      <c r="J361" s="13"/>
      <c r="K361" s="13">
        <v>222</v>
      </c>
      <c r="L361" s="13">
        <v>3</v>
      </c>
      <c r="M361" s="13">
        <v>3</v>
      </c>
      <c r="N361" s="13" t="s">
        <v>3</v>
      </c>
      <c r="O361" s="13">
        <v>2</v>
      </c>
      <c r="P361" s="13">
        <f>ROUND(Source!EG357,O361)</f>
        <v>0</v>
      </c>
      <c r="Q361" s="13"/>
      <c r="R361" s="13"/>
      <c r="S361" s="13"/>
      <c r="T361" s="13"/>
      <c r="U361" s="13"/>
      <c r="V361" s="13"/>
      <c r="W361" s="13">
        <v>0</v>
      </c>
      <c r="X361" s="13">
        <v>1</v>
      </c>
      <c r="Y361" s="13">
        <v>0</v>
      </c>
      <c r="Z361" s="13">
        <v>0</v>
      </c>
      <c r="AA361" s="13">
        <v>1</v>
      </c>
      <c r="AB361" s="13">
        <v>0</v>
      </c>
    </row>
    <row r="362" spans="1:255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225</v>
      </c>
      <c r="F362" s="13">
        <f>ROUND(Source!AV357,O362)</f>
        <v>152103.64000000001</v>
      </c>
      <c r="G362" s="13" t="s">
        <v>117</v>
      </c>
      <c r="H362" s="13" t="s">
        <v>118</v>
      </c>
      <c r="I362" s="13"/>
      <c r="J362" s="13"/>
      <c r="K362" s="13">
        <v>225</v>
      </c>
      <c r="L362" s="13">
        <v>4</v>
      </c>
      <c r="M362" s="13">
        <v>3</v>
      </c>
      <c r="N362" s="13" t="s">
        <v>3</v>
      </c>
      <c r="O362" s="13">
        <v>2</v>
      </c>
      <c r="P362" s="13">
        <f>ROUND(Source!EN357,O362)</f>
        <v>1243932.76</v>
      </c>
      <c r="Q362" s="13"/>
      <c r="R362" s="13"/>
      <c r="S362" s="13"/>
      <c r="T362" s="13"/>
      <c r="U362" s="13"/>
      <c r="V362" s="13"/>
      <c r="W362" s="13">
        <v>152103.64000000001</v>
      </c>
      <c r="X362" s="13">
        <v>1</v>
      </c>
      <c r="Y362" s="13">
        <v>152103.64000000001</v>
      </c>
      <c r="Z362" s="13">
        <v>1243932.76</v>
      </c>
      <c r="AA362" s="13">
        <v>1</v>
      </c>
      <c r="AB362" s="13">
        <v>1243932.76</v>
      </c>
    </row>
    <row r="363" spans="1:255" ht="13" x14ac:dyDescent="0.3">
      <c r="A363" s="13">
        <v>50</v>
      </c>
      <c r="B363" s="13">
        <v>0</v>
      </c>
      <c r="C363" s="13">
        <v>0</v>
      </c>
      <c r="D363" s="13">
        <v>1</v>
      </c>
      <c r="E363" s="13">
        <v>226</v>
      </c>
      <c r="F363" s="13">
        <f>ROUND(Source!AW357,O363)</f>
        <v>81082.64</v>
      </c>
      <c r="G363" s="13" t="s">
        <v>119</v>
      </c>
      <c r="H363" s="13" t="s">
        <v>120</v>
      </c>
      <c r="I363" s="13"/>
      <c r="J363" s="13"/>
      <c r="K363" s="13">
        <v>226</v>
      </c>
      <c r="L363" s="13">
        <v>5</v>
      </c>
      <c r="M363" s="13">
        <v>3</v>
      </c>
      <c r="N363" s="13" t="s">
        <v>3</v>
      </c>
      <c r="O363" s="13">
        <v>2</v>
      </c>
      <c r="P363" s="13">
        <f>ROUND(Source!EO357,O363)</f>
        <v>706303.79</v>
      </c>
      <c r="Q363" s="13"/>
      <c r="R363" s="13"/>
      <c r="S363" s="13"/>
      <c r="T363" s="13"/>
      <c r="U363" s="13"/>
      <c r="V363" s="13"/>
      <c r="W363" s="13">
        <v>81082.64</v>
      </c>
      <c r="X363" s="13">
        <v>1</v>
      </c>
      <c r="Y363" s="13">
        <v>81082.64</v>
      </c>
      <c r="Z363" s="13">
        <v>706303.79</v>
      </c>
      <c r="AA363" s="13">
        <v>1</v>
      </c>
      <c r="AB363" s="13">
        <v>706303.79</v>
      </c>
    </row>
    <row r="364" spans="1:255" ht="13" x14ac:dyDescent="0.3">
      <c r="A364" s="13">
        <v>50</v>
      </c>
      <c r="B364" s="13">
        <v>0</v>
      </c>
      <c r="C364" s="13">
        <v>0</v>
      </c>
      <c r="D364" s="13">
        <v>1</v>
      </c>
      <c r="E364" s="13">
        <v>227</v>
      </c>
      <c r="F364" s="13">
        <f>ROUND(Source!AX357,O364)</f>
        <v>0</v>
      </c>
      <c r="G364" s="13" t="s">
        <v>121</v>
      </c>
      <c r="H364" s="13" t="s">
        <v>122</v>
      </c>
      <c r="I364" s="13"/>
      <c r="J364" s="13"/>
      <c r="K364" s="13">
        <v>227</v>
      </c>
      <c r="L364" s="13">
        <v>6</v>
      </c>
      <c r="M364" s="13">
        <v>3</v>
      </c>
      <c r="N364" s="13" t="s">
        <v>3</v>
      </c>
      <c r="O364" s="13">
        <v>2</v>
      </c>
      <c r="P364" s="13">
        <f>ROUND(Source!EP357,O364)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55" ht="13" x14ac:dyDescent="0.3">
      <c r="A365" s="13">
        <v>50</v>
      </c>
      <c r="B365" s="13">
        <v>0</v>
      </c>
      <c r="C365" s="13">
        <v>0</v>
      </c>
      <c r="D365" s="13">
        <v>1</v>
      </c>
      <c r="E365" s="13">
        <v>228</v>
      </c>
      <c r="F365" s="13">
        <f>ROUND(Source!AY357,O365)</f>
        <v>81082.64</v>
      </c>
      <c r="G365" s="13" t="s">
        <v>123</v>
      </c>
      <c r="H365" s="13" t="s">
        <v>124</v>
      </c>
      <c r="I365" s="13"/>
      <c r="J365" s="13"/>
      <c r="K365" s="13">
        <v>228</v>
      </c>
      <c r="L365" s="13">
        <v>7</v>
      </c>
      <c r="M365" s="13">
        <v>3</v>
      </c>
      <c r="N365" s="13" t="s">
        <v>3</v>
      </c>
      <c r="O365" s="13">
        <v>2</v>
      </c>
      <c r="P365" s="13">
        <f>ROUND(Source!EQ357,O365)</f>
        <v>706303.79</v>
      </c>
      <c r="Q365" s="13"/>
      <c r="R365" s="13"/>
      <c r="S365" s="13"/>
      <c r="T365" s="13"/>
      <c r="U365" s="13"/>
      <c r="V365" s="13"/>
      <c r="W365" s="13">
        <v>81082.64</v>
      </c>
      <c r="X365" s="13">
        <v>1</v>
      </c>
      <c r="Y365" s="13">
        <v>81082.64</v>
      </c>
      <c r="Z365" s="13">
        <v>706303.79</v>
      </c>
      <c r="AA365" s="13">
        <v>1</v>
      </c>
      <c r="AB365" s="13">
        <v>706303.79</v>
      </c>
    </row>
    <row r="366" spans="1:255" ht="13" x14ac:dyDescent="0.3">
      <c r="A366" s="13">
        <v>50</v>
      </c>
      <c r="B366" s="13">
        <v>0</v>
      </c>
      <c r="C366" s="13">
        <v>0</v>
      </c>
      <c r="D366" s="13">
        <v>1</v>
      </c>
      <c r="E366" s="13">
        <v>216</v>
      </c>
      <c r="F366" s="13">
        <f>ROUND(Source!AP357,O366)</f>
        <v>71021</v>
      </c>
      <c r="G366" s="13" t="s">
        <v>125</v>
      </c>
      <c r="H366" s="13" t="s">
        <v>126</v>
      </c>
      <c r="I366" s="13"/>
      <c r="J366" s="13"/>
      <c r="K366" s="13">
        <v>216</v>
      </c>
      <c r="L366" s="13">
        <v>8</v>
      </c>
      <c r="M366" s="13">
        <v>3</v>
      </c>
      <c r="N366" s="13" t="s">
        <v>3</v>
      </c>
      <c r="O366" s="13">
        <v>2</v>
      </c>
      <c r="P366" s="13">
        <f>ROUND(Source!EH357,O366)</f>
        <v>537628.97</v>
      </c>
      <c r="Q366" s="13"/>
      <c r="R366" s="13"/>
      <c r="S366" s="13"/>
      <c r="T366" s="13"/>
      <c r="U366" s="13"/>
      <c r="V366" s="13"/>
      <c r="W366" s="13">
        <v>71021</v>
      </c>
      <c r="X366" s="13">
        <v>1</v>
      </c>
      <c r="Y366" s="13">
        <v>71021</v>
      </c>
      <c r="Z366" s="13">
        <v>537628.97</v>
      </c>
      <c r="AA366" s="13">
        <v>1</v>
      </c>
      <c r="AB366" s="13">
        <v>537628.97</v>
      </c>
    </row>
    <row r="367" spans="1:255" ht="13" x14ac:dyDescent="0.3">
      <c r="A367" s="13">
        <v>50</v>
      </c>
      <c r="B367" s="13">
        <v>0</v>
      </c>
      <c r="C367" s="13">
        <v>0</v>
      </c>
      <c r="D367" s="13">
        <v>1</v>
      </c>
      <c r="E367" s="13">
        <v>223</v>
      </c>
      <c r="F367" s="13">
        <f>ROUND(Source!AQ357,O367)</f>
        <v>0</v>
      </c>
      <c r="G367" s="13" t="s">
        <v>127</v>
      </c>
      <c r="H367" s="13" t="s">
        <v>128</v>
      </c>
      <c r="I367" s="13"/>
      <c r="J367" s="13"/>
      <c r="K367" s="13">
        <v>223</v>
      </c>
      <c r="L367" s="13">
        <v>9</v>
      </c>
      <c r="M367" s="13">
        <v>3</v>
      </c>
      <c r="N367" s="13" t="s">
        <v>3</v>
      </c>
      <c r="O367" s="13">
        <v>2</v>
      </c>
      <c r="P367" s="13">
        <f>ROUND(Source!EI357,O367)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55" ht="13" x14ac:dyDescent="0.3">
      <c r="A368" s="13">
        <v>50</v>
      </c>
      <c r="B368" s="13">
        <v>0</v>
      </c>
      <c r="C368" s="13">
        <v>0</v>
      </c>
      <c r="D368" s="13">
        <v>1</v>
      </c>
      <c r="E368" s="13">
        <v>229</v>
      </c>
      <c r="F368" s="13">
        <f>ROUND(Source!AZ357,O368)</f>
        <v>71021</v>
      </c>
      <c r="G368" s="13" t="s">
        <v>129</v>
      </c>
      <c r="H368" s="13" t="s">
        <v>130</v>
      </c>
      <c r="I368" s="13"/>
      <c r="J368" s="13"/>
      <c r="K368" s="13">
        <v>229</v>
      </c>
      <c r="L368" s="13">
        <v>10</v>
      </c>
      <c r="M368" s="13">
        <v>3</v>
      </c>
      <c r="N368" s="13" t="s">
        <v>3</v>
      </c>
      <c r="O368" s="13">
        <v>2</v>
      </c>
      <c r="P368" s="13">
        <f>ROUND(Source!ER357,O368)</f>
        <v>537628.97</v>
      </c>
      <c r="Q368" s="13"/>
      <c r="R368" s="13"/>
      <c r="S368" s="13"/>
      <c r="T368" s="13"/>
      <c r="U368" s="13"/>
      <c r="V368" s="13"/>
      <c r="W368" s="13">
        <v>71021</v>
      </c>
      <c r="X368" s="13">
        <v>1</v>
      </c>
      <c r="Y368" s="13">
        <v>71021</v>
      </c>
      <c r="Z368" s="13">
        <v>537628.97</v>
      </c>
      <c r="AA368" s="13">
        <v>1</v>
      </c>
      <c r="AB368" s="13">
        <v>537628.97</v>
      </c>
    </row>
    <row r="369" spans="1:28" ht="13" x14ac:dyDescent="0.3">
      <c r="A369" s="13">
        <v>50</v>
      </c>
      <c r="B369" s="13">
        <v>0</v>
      </c>
      <c r="C369" s="13">
        <v>0</v>
      </c>
      <c r="D369" s="13">
        <v>1</v>
      </c>
      <c r="E369" s="13">
        <v>203</v>
      </c>
      <c r="F369" s="13">
        <f>ROUND(Source!Q357,O369)</f>
        <v>26.38</v>
      </c>
      <c r="G369" s="13" t="s">
        <v>131</v>
      </c>
      <c r="H369" s="13" t="s">
        <v>132</v>
      </c>
      <c r="I369" s="13"/>
      <c r="J369" s="13"/>
      <c r="K369" s="13">
        <v>203</v>
      </c>
      <c r="L369" s="13">
        <v>11</v>
      </c>
      <c r="M369" s="13">
        <v>3</v>
      </c>
      <c r="N369" s="13" t="s">
        <v>3</v>
      </c>
      <c r="O369" s="13">
        <v>2</v>
      </c>
      <c r="P369" s="13">
        <f>ROUND(Source!DI357,O369)</f>
        <v>292.62</v>
      </c>
      <c r="Q369" s="13"/>
      <c r="R369" s="13"/>
      <c r="S369" s="13"/>
      <c r="T369" s="13"/>
      <c r="U369" s="13"/>
      <c r="V369" s="13"/>
      <c r="W369" s="13">
        <v>26.38</v>
      </c>
      <c r="X369" s="13">
        <v>1</v>
      </c>
      <c r="Y369" s="13">
        <v>26.38</v>
      </c>
      <c r="Z369" s="13">
        <v>292.62</v>
      </c>
      <c r="AA369" s="13">
        <v>1</v>
      </c>
      <c r="AB369" s="13">
        <v>292.62</v>
      </c>
    </row>
    <row r="370" spans="1:28" ht="13" x14ac:dyDescent="0.3">
      <c r="A370" s="13">
        <v>50</v>
      </c>
      <c r="B370" s="13">
        <v>0</v>
      </c>
      <c r="C370" s="13">
        <v>0</v>
      </c>
      <c r="D370" s="13">
        <v>1</v>
      </c>
      <c r="E370" s="13">
        <v>231</v>
      </c>
      <c r="F370" s="13">
        <f>ROUND(Source!BB357,O370)</f>
        <v>0</v>
      </c>
      <c r="G370" s="13" t="s">
        <v>133</v>
      </c>
      <c r="H370" s="13" t="s">
        <v>134</v>
      </c>
      <c r="I370" s="13"/>
      <c r="J370" s="13"/>
      <c r="K370" s="13">
        <v>231</v>
      </c>
      <c r="L370" s="13">
        <v>12</v>
      </c>
      <c r="M370" s="13">
        <v>3</v>
      </c>
      <c r="N370" s="13" t="s">
        <v>3</v>
      </c>
      <c r="O370" s="13">
        <v>2</v>
      </c>
      <c r="P370" s="13">
        <f>ROUND(Source!ET357,O370)</f>
        <v>0</v>
      </c>
      <c r="Q370" s="13"/>
      <c r="R370" s="13"/>
      <c r="S370" s="13"/>
      <c r="T370" s="13"/>
      <c r="U370" s="13"/>
      <c r="V370" s="13"/>
      <c r="W370" s="13">
        <v>0</v>
      </c>
      <c r="X370" s="13">
        <v>1</v>
      </c>
      <c r="Y370" s="13">
        <v>0</v>
      </c>
      <c r="Z370" s="13">
        <v>0</v>
      </c>
      <c r="AA370" s="13">
        <v>1</v>
      </c>
      <c r="AB370" s="13">
        <v>0</v>
      </c>
    </row>
    <row r="371" spans="1:28" ht="13" x14ac:dyDescent="0.3">
      <c r="A371" s="13">
        <v>50</v>
      </c>
      <c r="B371" s="13">
        <v>0</v>
      </c>
      <c r="C371" s="13">
        <v>0</v>
      </c>
      <c r="D371" s="13">
        <v>1</v>
      </c>
      <c r="E371" s="13">
        <v>204</v>
      </c>
      <c r="F371" s="13">
        <f>ROUND(Source!R357,O371)</f>
        <v>0.82</v>
      </c>
      <c r="G371" s="13" t="s">
        <v>135</v>
      </c>
      <c r="H371" s="13" t="s">
        <v>136</v>
      </c>
      <c r="I371" s="13"/>
      <c r="J371" s="13"/>
      <c r="K371" s="13">
        <v>204</v>
      </c>
      <c r="L371" s="13">
        <v>13</v>
      </c>
      <c r="M371" s="13">
        <v>3</v>
      </c>
      <c r="N371" s="13" t="s">
        <v>3</v>
      </c>
      <c r="O371" s="13">
        <v>2</v>
      </c>
      <c r="P371" s="13">
        <f>ROUND(Source!DJ357,O371)</f>
        <v>46.2</v>
      </c>
      <c r="Q371" s="13"/>
      <c r="R371" s="13"/>
      <c r="S371" s="13"/>
      <c r="T371" s="13"/>
      <c r="U371" s="13"/>
      <c r="V371" s="13"/>
      <c r="W371" s="13">
        <v>0.82</v>
      </c>
      <c r="X371" s="13">
        <v>1</v>
      </c>
      <c r="Y371" s="13">
        <v>0.82</v>
      </c>
      <c r="Z371" s="13">
        <v>46.2</v>
      </c>
      <c r="AA371" s="13">
        <v>1</v>
      </c>
      <c r="AB371" s="13">
        <v>46.2</v>
      </c>
    </row>
    <row r="372" spans="1:28" ht="13" x14ac:dyDescent="0.3">
      <c r="A372" s="13">
        <v>50</v>
      </c>
      <c r="B372" s="13">
        <v>0</v>
      </c>
      <c r="C372" s="13">
        <v>0</v>
      </c>
      <c r="D372" s="13">
        <v>1</v>
      </c>
      <c r="E372" s="13">
        <v>205</v>
      </c>
      <c r="F372" s="13">
        <f>ROUND(Source!S357,O372)</f>
        <v>2171.64</v>
      </c>
      <c r="G372" s="13" t="s">
        <v>137</v>
      </c>
      <c r="H372" s="13" t="s">
        <v>138</v>
      </c>
      <c r="I372" s="13"/>
      <c r="J372" s="13"/>
      <c r="K372" s="13">
        <v>205</v>
      </c>
      <c r="L372" s="13">
        <v>14</v>
      </c>
      <c r="M372" s="13">
        <v>3</v>
      </c>
      <c r="N372" s="13" t="s">
        <v>3</v>
      </c>
      <c r="O372" s="13">
        <v>2</v>
      </c>
      <c r="P372" s="13">
        <f>ROUND(Source!DK357,O372)</f>
        <v>122371.92</v>
      </c>
      <c r="Q372" s="13"/>
      <c r="R372" s="13"/>
      <c r="S372" s="13"/>
      <c r="T372" s="13"/>
      <c r="U372" s="13"/>
      <c r="V372" s="13"/>
      <c r="W372" s="13">
        <v>2171.64</v>
      </c>
      <c r="X372" s="13">
        <v>1</v>
      </c>
      <c r="Y372" s="13">
        <v>2171.64</v>
      </c>
      <c r="Z372" s="13">
        <v>122371.92</v>
      </c>
      <c r="AA372" s="13">
        <v>1</v>
      </c>
      <c r="AB372" s="13">
        <v>122371.92</v>
      </c>
    </row>
    <row r="373" spans="1:28" ht="13" x14ac:dyDescent="0.3">
      <c r="A373" s="13">
        <v>50</v>
      </c>
      <c r="B373" s="13">
        <v>0</v>
      </c>
      <c r="C373" s="13">
        <v>0</v>
      </c>
      <c r="D373" s="13">
        <v>1</v>
      </c>
      <c r="E373" s="13">
        <v>232</v>
      </c>
      <c r="F373" s="13">
        <f>ROUND(Source!BC357,O373)</f>
        <v>0</v>
      </c>
      <c r="G373" s="13" t="s">
        <v>139</v>
      </c>
      <c r="H373" s="13" t="s">
        <v>140</v>
      </c>
      <c r="I373" s="13"/>
      <c r="J373" s="13"/>
      <c r="K373" s="13">
        <v>232</v>
      </c>
      <c r="L373" s="13">
        <v>15</v>
      </c>
      <c r="M373" s="13">
        <v>3</v>
      </c>
      <c r="N373" s="13" t="s">
        <v>3</v>
      </c>
      <c r="O373" s="13">
        <v>2</v>
      </c>
      <c r="P373" s="13">
        <f>ROUND(Source!EU357,O373)</f>
        <v>0</v>
      </c>
      <c r="Q373" s="13"/>
      <c r="R373" s="13"/>
      <c r="S373" s="13"/>
      <c r="T373" s="13"/>
      <c r="U373" s="13"/>
      <c r="V373" s="13"/>
      <c r="W373" s="13">
        <v>0</v>
      </c>
      <c r="X373" s="13">
        <v>1</v>
      </c>
      <c r="Y373" s="13">
        <v>0</v>
      </c>
      <c r="Z373" s="13">
        <v>0</v>
      </c>
      <c r="AA373" s="13">
        <v>1</v>
      </c>
      <c r="AB373" s="13">
        <v>0</v>
      </c>
    </row>
    <row r="374" spans="1:28" ht="13" x14ac:dyDescent="0.3">
      <c r="A374" s="13">
        <v>50</v>
      </c>
      <c r="B374" s="13">
        <v>0</v>
      </c>
      <c r="C374" s="13">
        <v>0</v>
      </c>
      <c r="D374" s="13">
        <v>1</v>
      </c>
      <c r="E374" s="13">
        <v>214</v>
      </c>
      <c r="F374" s="13">
        <f>ROUND(Source!AS357,O374)</f>
        <v>0</v>
      </c>
      <c r="G374" s="13" t="s">
        <v>141</v>
      </c>
      <c r="H374" s="13" t="s">
        <v>142</v>
      </c>
      <c r="I374" s="13"/>
      <c r="J374" s="13"/>
      <c r="K374" s="13">
        <v>214</v>
      </c>
      <c r="L374" s="13">
        <v>16</v>
      </c>
      <c r="M374" s="13">
        <v>3</v>
      </c>
      <c r="N374" s="13" t="s">
        <v>3</v>
      </c>
      <c r="O374" s="13">
        <v>2</v>
      </c>
      <c r="P374" s="13">
        <f>ROUND(Source!EK357,O374)</f>
        <v>0</v>
      </c>
      <c r="Q374" s="13"/>
      <c r="R374" s="13"/>
      <c r="S374" s="13"/>
      <c r="T374" s="13"/>
      <c r="U374" s="13"/>
      <c r="V374" s="13"/>
      <c r="W374" s="13">
        <v>0</v>
      </c>
      <c r="X374" s="13">
        <v>1</v>
      </c>
      <c r="Y374" s="13">
        <v>0</v>
      </c>
      <c r="Z374" s="13">
        <v>0</v>
      </c>
      <c r="AA374" s="13">
        <v>1</v>
      </c>
      <c r="AB374" s="13">
        <v>0</v>
      </c>
    </row>
    <row r="375" spans="1:28" ht="13" x14ac:dyDescent="0.3">
      <c r="A375" s="13">
        <v>50</v>
      </c>
      <c r="B375" s="13">
        <v>0</v>
      </c>
      <c r="C375" s="13">
        <v>0</v>
      </c>
      <c r="D375" s="13">
        <v>1</v>
      </c>
      <c r="E375" s="13">
        <v>215</v>
      </c>
      <c r="F375" s="13">
        <f>ROUND(Source!AT357,O375)</f>
        <v>86424.01</v>
      </c>
      <c r="G375" s="13" t="s">
        <v>143</v>
      </c>
      <c r="H375" s="13" t="s">
        <v>144</v>
      </c>
      <c r="I375" s="13"/>
      <c r="J375" s="13"/>
      <c r="K375" s="13">
        <v>215</v>
      </c>
      <c r="L375" s="13">
        <v>17</v>
      </c>
      <c r="M375" s="13">
        <v>3</v>
      </c>
      <c r="N375" s="13" t="s">
        <v>3</v>
      </c>
      <c r="O375" s="13">
        <v>2</v>
      </c>
      <c r="P375" s="13">
        <f>ROUND(Source!EL357,O375)</f>
        <v>1006096.52</v>
      </c>
      <c r="Q375" s="13"/>
      <c r="R375" s="13"/>
      <c r="S375" s="13"/>
      <c r="T375" s="13"/>
      <c r="U375" s="13"/>
      <c r="V375" s="13"/>
      <c r="W375" s="13">
        <v>86424.01</v>
      </c>
      <c r="X375" s="13">
        <v>1</v>
      </c>
      <c r="Y375" s="13">
        <v>86424.01</v>
      </c>
      <c r="Z375" s="13">
        <v>1006096.52</v>
      </c>
      <c r="AA375" s="13">
        <v>1</v>
      </c>
      <c r="AB375" s="13">
        <v>1006096.52</v>
      </c>
    </row>
    <row r="376" spans="1:28" ht="13" x14ac:dyDescent="0.3">
      <c r="A376" s="13">
        <v>50</v>
      </c>
      <c r="B376" s="13">
        <v>0</v>
      </c>
      <c r="C376" s="13">
        <v>0</v>
      </c>
      <c r="D376" s="13">
        <v>1</v>
      </c>
      <c r="E376" s="13">
        <v>217</v>
      </c>
      <c r="F376" s="13">
        <f>ROUND(Source!AU357,O376)</f>
        <v>0</v>
      </c>
      <c r="G376" s="13" t="s">
        <v>145</v>
      </c>
      <c r="H376" s="13" t="s">
        <v>146</v>
      </c>
      <c r="I376" s="13"/>
      <c r="J376" s="13"/>
      <c r="K376" s="13">
        <v>217</v>
      </c>
      <c r="L376" s="13">
        <v>18</v>
      </c>
      <c r="M376" s="13">
        <v>3</v>
      </c>
      <c r="N376" s="13" t="s">
        <v>3</v>
      </c>
      <c r="O376" s="13">
        <v>2</v>
      </c>
      <c r="P376" s="13">
        <f>ROUND(Source!EM357,O376)</f>
        <v>0</v>
      </c>
      <c r="Q376" s="13"/>
      <c r="R376" s="13"/>
      <c r="S376" s="13"/>
      <c r="T376" s="13"/>
      <c r="U376" s="13"/>
      <c r="V376" s="13"/>
      <c r="W376" s="13">
        <v>0</v>
      </c>
      <c r="X376" s="13">
        <v>1</v>
      </c>
      <c r="Y376" s="13">
        <v>0</v>
      </c>
      <c r="Z376" s="13">
        <v>0</v>
      </c>
      <c r="AA376" s="13">
        <v>1</v>
      </c>
      <c r="AB376" s="13">
        <v>0</v>
      </c>
    </row>
    <row r="377" spans="1:28" ht="13" x14ac:dyDescent="0.3">
      <c r="A377" s="13">
        <v>50</v>
      </c>
      <c r="B377" s="13">
        <v>0</v>
      </c>
      <c r="C377" s="13">
        <v>0</v>
      </c>
      <c r="D377" s="13">
        <v>1</v>
      </c>
      <c r="E377" s="13">
        <v>230</v>
      </c>
      <c r="F377" s="13">
        <f>ROUND(Source!BA357,O377)</f>
        <v>0</v>
      </c>
      <c r="G377" s="13" t="s">
        <v>147</v>
      </c>
      <c r="H377" s="13" t="s">
        <v>148</v>
      </c>
      <c r="I377" s="13"/>
      <c r="J377" s="13"/>
      <c r="K377" s="13">
        <v>230</v>
      </c>
      <c r="L377" s="13">
        <v>19</v>
      </c>
      <c r="M377" s="13">
        <v>3</v>
      </c>
      <c r="N377" s="13" t="s">
        <v>3</v>
      </c>
      <c r="O377" s="13">
        <v>2</v>
      </c>
      <c r="P377" s="13">
        <f>ROUND(Source!ES357,O377)</f>
        <v>0</v>
      </c>
      <c r="Q377" s="13"/>
      <c r="R377" s="13"/>
      <c r="S377" s="13"/>
      <c r="T377" s="13"/>
      <c r="U377" s="13"/>
      <c r="V377" s="13"/>
      <c r="W377" s="13">
        <v>0</v>
      </c>
      <c r="X377" s="13">
        <v>1</v>
      </c>
      <c r="Y377" s="13">
        <v>0</v>
      </c>
      <c r="Z377" s="13">
        <v>0</v>
      </c>
      <c r="AA377" s="13">
        <v>1</v>
      </c>
      <c r="AB377" s="13">
        <v>0</v>
      </c>
    </row>
    <row r="378" spans="1:28" ht="13" x14ac:dyDescent="0.3">
      <c r="A378" s="13">
        <v>50</v>
      </c>
      <c r="B378" s="13">
        <v>0</v>
      </c>
      <c r="C378" s="13">
        <v>0</v>
      </c>
      <c r="D378" s="13">
        <v>1</v>
      </c>
      <c r="E378" s="13">
        <v>206</v>
      </c>
      <c r="F378" s="13">
        <f>ROUND(Source!T357,O378)</f>
        <v>0</v>
      </c>
      <c r="G378" s="13" t="s">
        <v>149</v>
      </c>
      <c r="H378" s="13" t="s">
        <v>150</v>
      </c>
      <c r="I378" s="13"/>
      <c r="J378" s="13"/>
      <c r="K378" s="13">
        <v>206</v>
      </c>
      <c r="L378" s="13">
        <v>20</v>
      </c>
      <c r="M378" s="13">
        <v>3</v>
      </c>
      <c r="N378" s="13" t="s">
        <v>3</v>
      </c>
      <c r="O378" s="13">
        <v>2</v>
      </c>
      <c r="P378" s="13">
        <f>ROUND(Source!DL357,O378)</f>
        <v>0</v>
      </c>
      <c r="Q378" s="13"/>
      <c r="R378" s="13"/>
      <c r="S378" s="13"/>
      <c r="T378" s="13"/>
      <c r="U378" s="13"/>
      <c r="V378" s="13"/>
      <c r="W378" s="13">
        <v>0</v>
      </c>
      <c r="X378" s="13">
        <v>1</v>
      </c>
      <c r="Y378" s="13">
        <v>0</v>
      </c>
      <c r="Z378" s="13">
        <v>0</v>
      </c>
      <c r="AA378" s="13">
        <v>1</v>
      </c>
      <c r="AB378" s="13">
        <v>0</v>
      </c>
    </row>
    <row r="379" spans="1:28" ht="13" x14ac:dyDescent="0.3">
      <c r="A379" s="13">
        <v>50</v>
      </c>
      <c r="B379" s="13">
        <v>0</v>
      </c>
      <c r="C379" s="13">
        <v>0</v>
      </c>
      <c r="D379" s="13">
        <v>1</v>
      </c>
      <c r="E379" s="13">
        <v>207</v>
      </c>
      <c r="F379" s="13">
        <f>Source!U357</f>
        <v>185.49612719999996</v>
      </c>
      <c r="G379" s="13" t="s">
        <v>151</v>
      </c>
      <c r="H379" s="13" t="s">
        <v>152</v>
      </c>
      <c r="I379" s="13"/>
      <c r="J379" s="13"/>
      <c r="K379" s="13">
        <v>207</v>
      </c>
      <c r="L379" s="13">
        <v>21</v>
      </c>
      <c r="M379" s="13">
        <v>3</v>
      </c>
      <c r="N379" s="13" t="s">
        <v>3</v>
      </c>
      <c r="O379" s="13">
        <v>-1</v>
      </c>
      <c r="P379" s="13">
        <f>Source!DM357</f>
        <v>185.49612719999996</v>
      </c>
      <c r="Q379" s="13"/>
      <c r="R379" s="13"/>
      <c r="S379" s="13"/>
      <c r="T379" s="13"/>
      <c r="U379" s="13"/>
      <c r="V379" s="13"/>
      <c r="W379" s="13">
        <v>185.49612719999996</v>
      </c>
      <c r="X379" s="13">
        <v>1</v>
      </c>
      <c r="Y379" s="13">
        <v>185.49612719999996</v>
      </c>
      <c r="Z379" s="13">
        <v>185.49612719999996</v>
      </c>
      <c r="AA379" s="13">
        <v>1</v>
      </c>
      <c r="AB379" s="13">
        <v>185.49612719999996</v>
      </c>
    </row>
    <row r="380" spans="1:28" ht="13" x14ac:dyDescent="0.3">
      <c r="A380" s="13">
        <v>50</v>
      </c>
      <c r="B380" s="13">
        <v>0</v>
      </c>
      <c r="C380" s="13">
        <v>0</v>
      </c>
      <c r="D380" s="13">
        <v>1</v>
      </c>
      <c r="E380" s="13">
        <v>208</v>
      </c>
      <c r="F380" s="13">
        <f>Source!V357</f>
        <v>0</v>
      </c>
      <c r="G380" s="13" t="s">
        <v>153</v>
      </c>
      <c r="H380" s="13" t="s">
        <v>154</v>
      </c>
      <c r="I380" s="13"/>
      <c r="J380" s="13"/>
      <c r="K380" s="13">
        <v>208</v>
      </c>
      <c r="L380" s="13">
        <v>22</v>
      </c>
      <c r="M380" s="13">
        <v>3</v>
      </c>
      <c r="N380" s="13" t="s">
        <v>3</v>
      </c>
      <c r="O380" s="13">
        <v>-1</v>
      </c>
      <c r="P380" s="13">
        <f>Source!DN357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ht="13" x14ac:dyDescent="0.3">
      <c r="A381" s="13">
        <v>50</v>
      </c>
      <c r="B381" s="13">
        <v>0</v>
      </c>
      <c r="C381" s="13">
        <v>0</v>
      </c>
      <c r="D381" s="13">
        <v>1</v>
      </c>
      <c r="E381" s="13">
        <v>209</v>
      </c>
      <c r="F381" s="13">
        <f>ROUND(Source!W357,O381)</f>
        <v>0</v>
      </c>
      <c r="G381" s="13" t="s">
        <v>155</v>
      </c>
      <c r="H381" s="13" t="s">
        <v>156</v>
      </c>
      <c r="I381" s="13"/>
      <c r="J381" s="13"/>
      <c r="K381" s="13">
        <v>209</v>
      </c>
      <c r="L381" s="13">
        <v>23</v>
      </c>
      <c r="M381" s="13">
        <v>3</v>
      </c>
      <c r="N381" s="13" t="s">
        <v>3</v>
      </c>
      <c r="O381" s="13">
        <v>2</v>
      </c>
      <c r="P381" s="13">
        <f>ROUND(Source!DO357,O381)</f>
        <v>0</v>
      </c>
      <c r="Q381" s="13"/>
      <c r="R381" s="13"/>
      <c r="S381" s="13"/>
      <c r="T381" s="13"/>
      <c r="U381" s="13"/>
      <c r="V381" s="13"/>
      <c r="W381" s="13">
        <v>0</v>
      </c>
      <c r="X381" s="13">
        <v>1</v>
      </c>
      <c r="Y381" s="13">
        <v>0</v>
      </c>
      <c r="Z381" s="13">
        <v>0</v>
      </c>
      <c r="AA381" s="13">
        <v>1</v>
      </c>
      <c r="AB381" s="13">
        <v>0</v>
      </c>
    </row>
    <row r="382" spans="1:28" ht="13" x14ac:dyDescent="0.3">
      <c r="A382" s="13">
        <v>50</v>
      </c>
      <c r="B382" s="13">
        <v>0</v>
      </c>
      <c r="C382" s="13">
        <v>0</v>
      </c>
      <c r="D382" s="13">
        <v>1</v>
      </c>
      <c r="E382" s="13">
        <v>233</v>
      </c>
      <c r="F382" s="13">
        <f>ROUND(Source!BD357,O382)</f>
        <v>0</v>
      </c>
      <c r="G382" s="13" t="s">
        <v>157</v>
      </c>
      <c r="H382" s="13" t="s">
        <v>158</v>
      </c>
      <c r="I382" s="13"/>
      <c r="J382" s="13"/>
      <c r="K382" s="13">
        <v>233</v>
      </c>
      <c r="L382" s="13">
        <v>24</v>
      </c>
      <c r="M382" s="13">
        <v>3</v>
      </c>
      <c r="N382" s="13" t="s">
        <v>3</v>
      </c>
      <c r="O382" s="13">
        <v>2</v>
      </c>
      <c r="P382" s="13">
        <f>ROUND(Source!EV357,O382)</f>
        <v>0</v>
      </c>
      <c r="Q382" s="13"/>
      <c r="R382" s="13"/>
      <c r="S382" s="13"/>
      <c r="T382" s="13"/>
      <c r="U382" s="13"/>
      <c r="V382" s="13"/>
      <c r="W382" s="13">
        <v>0</v>
      </c>
      <c r="X382" s="13">
        <v>1</v>
      </c>
      <c r="Y382" s="13">
        <v>0</v>
      </c>
      <c r="Z382" s="13">
        <v>0</v>
      </c>
      <c r="AA382" s="13">
        <v>1</v>
      </c>
      <c r="AB382" s="13">
        <v>0</v>
      </c>
    </row>
    <row r="383" spans="1:28" ht="13" x14ac:dyDescent="0.3">
      <c r="A383" s="13">
        <v>50</v>
      </c>
      <c r="B383" s="13">
        <v>0</v>
      </c>
      <c r="C383" s="13">
        <v>0</v>
      </c>
      <c r="D383" s="13">
        <v>1</v>
      </c>
      <c r="E383" s="13">
        <v>210</v>
      </c>
      <c r="F383" s="13">
        <f>ROUND(Source!X357,O383)</f>
        <v>2065.35</v>
      </c>
      <c r="G383" s="13" t="s">
        <v>159</v>
      </c>
      <c r="H383" s="13" t="s">
        <v>160</v>
      </c>
      <c r="I383" s="13"/>
      <c r="J383" s="13"/>
      <c r="K383" s="13">
        <v>210</v>
      </c>
      <c r="L383" s="13">
        <v>25</v>
      </c>
      <c r="M383" s="13">
        <v>3</v>
      </c>
      <c r="N383" s="13" t="s">
        <v>3</v>
      </c>
      <c r="O383" s="13">
        <v>2</v>
      </c>
      <c r="P383" s="13">
        <f>ROUND(Source!DP357,O383)</f>
        <v>116382.71</v>
      </c>
      <c r="Q383" s="13"/>
      <c r="R383" s="13"/>
      <c r="S383" s="13"/>
      <c r="T383" s="13"/>
      <c r="U383" s="13"/>
      <c r="V383" s="13"/>
      <c r="W383" s="13">
        <v>2065.35</v>
      </c>
      <c r="X383" s="13">
        <v>1</v>
      </c>
      <c r="Y383" s="13">
        <v>2065.35</v>
      </c>
      <c r="Z383" s="13">
        <v>116382.71</v>
      </c>
      <c r="AA383" s="13">
        <v>1</v>
      </c>
      <c r="AB383" s="13">
        <v>116382.71</v>
      </c>
    </row>
    <row r="384" spans="1:28" ht="13" x14ac:dyDescent="0.3">
      <c r="A384" s="13">
        <v>50</v>
      </c>
      <c r="B384" s="13">
        <v>0</v>
      </c>
      <c r="C384" s="13">
        <v>0</v>
      </c>
      <c r="D384" s="13">
        <v>1</v>
      </c>
      <c r="E384" s="13">
        <v>211</v>
      </c>
      <c r="F384" s="13">
        <f>ROUND(Source!Y357,O384)</f>
        <v>1078</v>
      </c>
      <c r="G384" s="13" t="s">
        <v>161</v>
      </c>
      <c r="H384" s="13" t="s">
        <v>162</v>
      </c>
      <c r="I384" s="13"/>
      <c r="J384" s="13"/>
      <c r="K384" s="13">
        <v>211</v>
      </c>
      <c r="L384" s="13">
        <v>26</v>
      </c>
      <c r="M384" s="13">
        <v>3</v>
      </c>
      <c r="N384" s="13" t="s">
        <v>3</v>
      </c>
      <c r="O384" s="13">
        <v>2</v>
      </c>
      <c r="P384" s="13">
        <f>ROUND(Source!DQ357,O384)</f>
        <v>60745.48</v>
      </c>
      <c r="Q384" s="13"/>
      <c r="R384" s="13"/>
      <c r="S384" s="13"/>
      <c r="T384" s="13"/>
      <c r="U384" s="13"/>
      <c r="V384" s="13"/>
      <c r="W384" s="13">
        <v>1078</v>
      </c>
      <c r="X384" s="13">
        <v>1</v>
      </c>
      <c r="Y384" s="13">
        <v>1078</v>
      </c>
      <c r="Z384" s="13">
        <v>60745.48</v>
      </c>
      <c r="AA384" s="13">
        <v>1</v>
      </c>
      <c r="AB384" s="13">
        <v>60745.48</v>
      </c>
    </row>
    <row r="385" spans="1:255" ht="13" x14ac:dyDescent="0.3">
      <c r="A385" s="13">
        <v>50</v>
      </c>
      <c r="B385" s="13">
        <v>0</v>
      </c>
      <c r="C385" s="13">
        <v>0</v>
      </c>
      <c r="D385" s="13">
        <v>1</v>
      </c>
      <c r="E385" s="13">
        <v>224</v>
      </c>
      <c r="F385" s="13">
        <f>ROUND(Source!AR357,O385)</f>
        <v>157445.01</v>
      </c>
      <c r="G385" s="13" t="s">
        <v>163</v>
      </c>
      <c r="H385" s="13" t="s">
        <v>164</v>
      </c>
      <c r="I385" s="13"/>
      <c r="J385" s="13"/>
      <c r="K385" s="13">
        <v>224</v>
      </c>
      <c r="L385" s="13">
        <v>27</v>
      </c>
      <c r="M385" s="13">
        <v>3</v>
      </c>
      <c r="N385" s="13" t="s">
        <v>3</v>
      </c>
      <c r="O385" s="13">
        <v>2</v>
      </c>
      <c r="P385" s="13">
        <f>ROUND(Source!EJ357,O385)</f>
        <v>1543725.49</v>
      </c>
      <c r="Q385" s="13"/>
      <c r="R385" s="13"/>
      <c r="S385" s="13"/>
      <c r="T385" s="13"/>
      <c r="U385" s="13"/>
      <c r="V385" s="13"/>
      <c r="W385" s="13">
        <v>157445.01</v>
      </c>
      <c r="X385" s="13">
        <v>1</v>
      </c>
      <c r="Y385" s="13">
        <v>157445.01</v>
      </c>
      <c r="Z385" s="13">
        <v>1543725.49</v>
      </c>
      <c r="AA385" s="13">
        <v>1</v>
      </c>
      <c r="AB385" s="13">
        <v>1543725.49</v>
      </c>
    </row>
    <row r="387" spans="1:255" ht="13" x14ac:dyDescent="0.3">
      <c r="A387" s="10">
        <v>4</v>
      </c>
      <c r="B387" s="10">
        <v>1</v>
      </c>
      <c r="C387" s="10"/>
      <c r="D387" s="10">
        <f>ROW(A426)</f>
        <v>426</v>
      </c>
      <c r="E387" s="10"/>
      <c r="F387" s="10" t="s">
        <v>38</v>
      </c>
      <c r="G387" s="10" t="s">
        <v>512</v>
      </c>
      <c r="H387" s="10" t="s">
        <v>3</v>
      </c>
      <c r="I387" s="10">
        <v>0</v>
      </c>
      <c r="J387" s="10"/>
      <c r="K387" s="10">
        <v>-1</v>
      </c>
      <c r="L387" s="10"/>
      <c r="M387" s="10" t="s">
        <v>3</v>
      </c>
      <c r="N387" s="10"/>
      <c r="O387" s="10"/>
      <c r="P387" s="10"/>
      <c r="Q387" s="10"/>
      <c r="R387" s="10"/>
      <c r="S387" s="10">
        <v>0</v>
      </c>
      <c r="T387" s="10">
        <v>0</v>
      </c>
      <c r="U387" s="10" t="s">
        <v>3</v>
      </c>
      <c r="V387" s="10">
        <v>0</v>
      </c>
      <c r="W387" s="10"/>
      <c r="X387" s="10"/>
      <c r="Y387" s="10"/>
      <c r="Z387" s="10"/>
      <c r="AA387" s="10"/>
      <c r="AB387" s="10" t="s">
        <v>3</v>
      </c>
      <c r="AC387" s="10" t="s">
        <v>3</v>
      </c>
      <c r="AD387" s="10" t="s">
        <v>3</v>
      </c>
      <c r="AE387" s="10" t="s">
        <v>3</v>
      </c>
      <c r="AF387" s="10" t="s">
        <v>3</v>
      </c>
      <c r="AG387" s="10" t="s">
        <v>3</v>
      </c>
      <c r="AH387" s="10"/>
      <c r="AI387" s="10"/>
      <c r="AJ387" s="10"/>
      <c r="AK387" s="10"/>
      <c r="AL387" s="10"/>
      <c r="AM387" s="10"/>
      <c r="AN387" s="10"/>
      <c r="AO387" s="10"/>
      <c r="AP387" s="10" t="s">
        <v>3</v>
      </c>
      <c r="AQ387" s="10" t="s">
        <v>3</v>
      </c>
      <c r="AR387" s="10" t="s">
        <v>3</v>
      </c>
      <c r="AS387" s="10"/>
      <c r="AT387" s="10"/>
      <c r="AU387" s="10"/>
      <c r="AV387" s="10"/>
      <c r="AW387" s="10"/>
      <c r="AX387" s="10"/>
      <c r="AY387" s="10"/>
      <c r="AZ387" s="10" t="s">
        <v>3</v>
      </c>
      <c r="BA387" s="10"/>
      <c r="BB387" s="10" t="s">
        <v>3</v>
      </c>
      <c r="BC387" s="10" t="s">
        <v>3</v>
      </c>
      <c r="BD387" s="10" t="s">
        <v>3</v>
      </c>
      <c r="BE387" s="10" t="s">
        <v>3</v>
      </c>
      <c r="BF387" s="10" t="s">
        <v>3</v>
      </c>
      <c r="BG387" s="10" t="s">
        <v>3</v>
      </c>
      <c r="BH387" s="10" t="s">
        <v>3</v>
      </c>
      <c r="BI387" s="10" t="s">
        <v>3</v>
      </c>
      <c r="BJ387" s="10" t="s">
        <v>3</v>
      </c>
      <c r="BK387" s="10" t="s">
        <v>3</v>
      </c>
      <c r="BL387" s="10" t="s">
        <v>3</v>
      </c>
      <c r="BM387" s="10" t="s">
        <v>3</v>
      </c>
      <c r="BN387" s="10" t="s">
        <v>3</v>
      </c>
      <c r="BO387" s="10" t="s">
        <v>3</v>
      </c>
      <c r="BP387" s="10" t="s">
        <v>3</v>
      </c>
      <c r="BQ387" s="10"/>
      <c r="BR387" s="10"/>
      <c r="BS387" s="10"/>
      <c r="BT387" s="10"/>
      <c r="BU387" s="10"/>
      <c r="BV387" s="10"/>
      <c r="BW387" s="10"/>
      <c r="BX387" s="10">
        <v>0</v>
      </c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>
        <v>0</v>
      </c>
    </row>
    <row r="389" spans="1:255" ht="13" x14ac:dyDescent="0.3">
      <c r="A389" s="11">
        <v>52</v>
      </c>
      <c r="B389" s="11">
        <f t="shared" ref="B389:G389" si="430">B426</f>
        <v>1</v>
      </c>
      <c r="C389" s="11">
        <f t="shared" si="430"/>
        <v>4</v>
      </c>
      <c r="D389" s="11">
        <f t="shared" si="430"/>
        <v>387</v>
      </c>
      <c r="E389" s="11">
        <f t="shared" si="430"/>
        <v>0</v>
      </c>
      <c r="F389" s="11" t="str">
        <f t="shared" si="430"/>
        <v>3</v>
      </c>
      <c r="G389" s="11" t="str">
        <f t="shared" si="430"/>
        <v>Кабельная продукция</v>
      </c>
      <c r="H389" s="11"/>
      <c r="I389" s="11"/>
      <c r="J389" s="11"/>
      <c r="K389" s="11"/>
      <c r="L389" s="11"/>
      <c r="M389" s="11"/>
      <c r="N389" s="11"/>
      <c r="O389" s="11">
        <f t="shared" ref="O389:AT389" si="431">O426</f>
        <v>375343.78</v>
      </c>
      <c r="P389" s="11">
        <f t="shared" si="431"/>
        <v>344265.57</v>
      </c>
      <c r="Q389" s="11">
        <f t="shared" si="431"/>
        <v>911.28</v>
      </c>
      <c r="R389" s="11">
        <f t="shared" si="431"/>
        <v>87.95</v>
      </c>
      <c r="S389" s="11">
        <f t="shared" si="431"/>
        <v>30166.93</v>
      </c>
      <c r="T389" s="11">
        <f t="shared" si="431"/>
        <v>0</v>
      </c>
      <c r="U389" s="11">
        <f t="shared" si="431"/>
        <v>2472.2245619999999</v>
      </c>
      <c r="V389" s="11">
        <f t="shared" si="431"/>
        <v>0</v>
      </c>
      <c r="W389" s="11">
        <f t="shared" si="431"/>
        <v>0</v>
      </c>
      <c r="X389" s="11">
        <f t="shared" si="431"/>
        <v>28566.47</v>
      </c>
      <c r="Y389" s="11">
        <f t="shared" si="431"/>
        <v>14872.3</v>
      </c>
      <c r="Z389" s="11">
        <f t="shared" si="431"/>
        <v>0</v>
      </c>
      <c r="AA389" s="11">
        <f t="shared" si="431"/>
        <v>0</v>
      </c>
      <c r="AB389" s="11">
        <f t="shared" si="431"/>
        <v>375343.78</v>
      </c>
      <c r="AC389" s="11">
        <f t="shared" si="431"/>
        <v>344265.57</v>
      </c>
      <c r="AD389" s="11">
        <f t="shared" si="431"/>
        <v>911.28</v>
      </c>
      <c r="AE389" s="11">
        <f t="shared" si="431"/>
        <v>87.95</v>
      </c>
      <c r="AF389" s="11">
        <f t="shared" si="431"/>
        <v>30166.93</v>
      </c>
      <c r="AG389" s="11">
        <f t="shared" si="431"/>
        <v>0</v>
      </c>
      <c r="AH389" s="11">
        <f t="shared" si="431"/>
        <v>2472.2245619999999</v>
      </c>
      <c r="AI389" s="11">
        <f t="shared" si="431"/>
        <v>0</v>
      </c>
      <c r="AJ389" s="11">
        <f t="shared" si="431"/>
        <v>0</v>
      </c>
      <c r="AK389" s="11">
        <f t="shared" si="431"/>
        <v>28566.47</v>
      </c>
      <c r="AL389" s="11">
        <f t="shared" si="431"/>
        <v>14872.3</v>
      </c>
      <c r="AM389" s="11">
        <f t="shared" si="431"/>
        <v>0</v>
      </c>
      <c r="AN389" s="11">
        <f t="shared" si="431"/>
        <v>0</v>
      </c>
      <c r="AO389" s="11">
        <f t="shared" si="431"/>
        <v>0</v>
      </c>
      <c r="AP389" s="11">
        <f t="shared" si="431"/>
        <v>0</v>
      </c>
      <c r="AQ389" s="11">
        <f t="shared" si="431"/>
        <v>0</v>
      </c>
      <c r="AR389" s="11">
        <f t="shared" si="431"/>
        <v>418782.55</v>
      </c>
      <c r="AS389" s="11">
        <f t="shared" si="431"/>
        <v>0</v>
      </c>
      <c r="AT389" s="11">
        <f t="shared" si="431"/>
        <v>418782.55</v>
      </c>
      <c r="AU389" s="11">
        <f t="shared" ref="AU389:BZ389" si="432">AU426</f>
        <v>0</v>
      </c>
      <c r="AV389" s="11">
        <f t="shared" si="432"/>
        <v>344265.57</v>
      </c>
      <c r="AW389" s="11">
        <f t="shared" si="432"/>
        <v>344265.57</v>
      </c>
      <c r="AX389" s="11">
        <f t="shared" si="432"/>
        <v>0</v>
      </c>
      <c r="AY389" s="11">
        <f t="shared" si="432"/>
        <v>344265.57</v>
      </c>
      <c r="AZ389" s="11">
        <f t="shared" si="432"/>
        <v>0</v>
      </c>
      <c r="BA389" s="11">
        <f t="shared" si="432"/>
        <v>0</v>
      </c>
      <c r="BB389" s="11">
        <f t="shared" si="432"/>
        <v>0</v>
      </c>
      <c r="BC389" s="11">
        <f t="shared" si="432"/>
        <v>0</v>
      </c>
      <c r="BD389" s="11">
        <f t="shared" si="432"/>
        <v>0</v>
      </c>
      <c r="BE389" s="11">
        <f t="shared" si="432"/>
        <v>0</v>
      </c>
      <c r="BF389" s="11">
        <f t="shared" si="432"/>
        <v>0</v>
      </c>
      <c r="BG389" s="11">
        <f t="shared" si="432"/>
        <v>0</v>
      </c>
      <c r="BH389" s="11">
        <f t="shared" si="432"/>
        <v>0</v>
      </c>
      <c r="BI389" s="11">
        <f t="shared" si="432"/>
        <v>0</v>
      </c>
      <c r="BJ389" s="11">
        <f t="shared" si="432"/>
        <v>0</v>
      </c>
      <c r="BK389" s="11">
        <f t="shared" si="432"/>
        <v>0</v>
      </c>
      <c r="BL389" s="11">
        <f t="shared" si="432"/>
        <v>0</v>
      </c>
      <c r="BM389" s="11">
        <f t="shared" si="432"/>
        <v>0</v>
      </c>
      <c r="BN389" s="11">
        <f t="shared" si="432"/>
        <v>0</v>
      </c>
      <c r="BO389" s="11">
        <f t="shared" si="432"/>
        <v>0</v>
      </c>
      <c r="BP389" s="11">
        <f t="shared" si="432"/>
        <v>0</v>
      </c>
      <c r="BQ389" s="11">
        <f t="shared" si="432"/>
        <v>0</v>
      </c>
      <c r="BR389" s="11">
        <f t="shared" si="432"/>
        <v>0</v>
      </c>
      <c r="BS389" s="11">
        <f t="shared" si="432"/>
        <v>0</v>
      </c>
      <c r="BT389" s="11">
        <f t="shared" si="432"/>
        <v>0</v>
      </c>
      <c r="BU389" s="11">
        <f t="shared" si="432"/>
        <v>0</v>
      </c>
      <c r="BV389" s="11">
        <f t="shared" si="432"/>
        <v>0</v>
      </c>
      <c r="BW389" s="11">
        <f t="shared" si="432"/>
        <v>0</v>
      </c>
      <c r="BX389" s="11">
        <f t="shared" si="432"/>
        <v>0</v>
      </c>
      <c r="BY389" s="11">
        <f t="shared" si="432"/>
        <v>0</v>
      </c>
      <c r="BZ389" s="11">
        <f t="shared" si="432"/>
        <v>0</v>
      </c>
      <c r="CA389" s="11">
        <f t="shared" ref="CA389:DF389" si="433">CA426</f>
        <v>418782.55</v>
      </c>
      <c r="CB389" s="11">
        <f t="shared" si="433"/>
        <v>0</v>
      </c>
      <c r="CC389" s="11">
        <f t="shared" si="433"/>
        <v>418782.55</v>
      </c>
      <c r="CD389" s="11">
        <f t="shared" si="433"/>
        <v>0</v>
      </c>
      <c r="CE389" s="11">
        <f t="shared" si="433"/>
        <v>344265.57</v>
      </c>
      <c r="CF389" s="11">
        <f t="shared" si="433"/>
        <v>344265.57</v>
      </c>
      <c r="CG389" s="11">
        <f t="shared" si="433"/>
        <v>0</v>
      </c>
      <c r="CH389" s="11">
        <f t="shared" si="433"/>
        <v>344265.57</v>
      </c>
      <c r="CI389" s="11">
        <f t="shared" si="433"/>
        <v>0</v>
      </c>
      <c r="CJ389" s="11">
        <f t="shared" si="433"/>
        <v>0</v>
      </c>
      <c r="CK389" s="11">
        <f t="shared" si="433"/>
        <v>0</v>
      </c>
      <c r="CL389" s="11">
        <f t="shared" si="433"/>
        <v>0</v>
      </c>
      <c r="CM389" s="11">
        <f t="shared" si="433"/>
        <v>0</v>
      </c>
      <c r="CN389" s="11">
        <f t="shared" si="433"/>
        <v>0</v>
      </c>
      <c r="CO389" s="11">
        <f t="shared" si="433"/>
        <v>0</v>
      </c>
      <c r="CP389" s="11">
        <f t="shared" si="433"/>
        <v>0</v>
      </c>
      <c r="CQ389" s="11">
        <f t="shared" si="433"/>
        <v>0</v>
      </c>
      <c r="CR389" s="11">
        <f t="shared" si="433"/>
        <v>0</v>
      </c>
      <c r="CS389" s="11">
        <f t="shared" si="433"/>
        <v>0</v>
      </c>
      <c r="CT389" s="11">
        <f t="shared" si="433"/>
        <v>0</v>
      </c>
      <c r="CU389" s="11">
        <f t="shared" si="433"/>
        <v>0</v>
      </c>
      <c r="CV389" s="11">
        <f t="shared" si="433"/>
        <v>0</v>
      </c>
      <c r="CW389" s="11">
        <f t="shared" si="433"/>
        <v>0</v>
      </c>
      <c r="CX389" s="11">
        <f t="shared" si="433"/>
        <v>0</v>
      </c>
      <c r="CY389" s="11">
        <f t="shared" si="433"/>
        <v>0</v>
      </c>
      <c r="CZ389" s="11">
        <f t="shared" si="433"/>
        <v>0</v>
      </c>
      <c r="DA389" s="11">
        <f t="shared" si="433"/>
        <v>0</v>
      </c>
      <c r="DB389" s="11">
        <f t="shared" si="433"/>
        <v>0</v>
      </c>
      <c r="DC389" s="11">
        <f t="shared" si="433"/>
        <v>0</v>
      </c>
      <c r="DD389" s="11">
        <f t="shared" si="433"/>
        <v>0</v>
      </c>
      <c r="DE389" s="11">
        <f t="shared" si="433"/>
        <v>0</v>
      </c>
      <c r="DF389" s="11">
        <f t="shared" si="433"/>
        <v>0</v>
      </c>
      <c r="DG389" s="12">
        <f t="shared" ref="DG389:EL389" si="434">DG426</f>
        <v>4773500.6399999997</v>
      </c>
      <c r="DH389" s="12">
        <f t="shared" si="434"/>
        <v>3060312.72</v>
      </c>
      <c r="DI389" s="12">
        <f t="shared" si="434"/>
        <v>13281.4</v>
      </c>
      <c r="DJ389" s="12">
        <f t="shared" si="434"/>
        <v>4955.9799999999996</v>
      </c>
      <c r="DK389" s="12">
        <f t="shared" si="434"/>
        <v>1699906.52</v>
      </c>
      <c r="DL389" s="12">
        <f t="shared" si="434"/>
        <v>0</v>
      </c>
      <c r="DM389" s="12">
        <f t="shared" si="434"/>
        <v>2472.2245619999999</v>
      </c>
      <c r="DN389" s="12">
        <f t="shared" si="434"/>
        <v>0</v>
      </c>
      <c r="DO389" s="12">
        <f t="shared" si="434"/>
        <v>0</v>
      </c>
      <c r="DP389" s="12">
        <f t="shared" si="434"/>
        <v>1609720.37</v>
      </c>
      <c r="DQ389" s="12">
        <f t="shared" si="434"/>
        <v>838053.98</v>
      </c>
      <c r="DR389" s="12">
        <f t="shared" si="434"/>
        <v>0</v>
      </c>
      <c r="DS389" s="12">
        <f t="shared" si="434"/>
        <v>0</v>
      </c>
      <c r="DT389" s="12">
        <f t="shared" si="434"/>
        <v>4773500.6399999997</v>
      </c>
      <c r="DU389" s="12">
        <f t="shared" si="434"/>
        <v>3060312.72</v>
      </c>
      <c r="DV389" s="12">
        <f t="shared" si="434"/>
        <v>13281.4</v>
      </c>
      <c r="DW389" s="12">
        <f t="shared" si="434"/>
        <v>4955.9799999999996</v>
      </c>
      <c r="DX389" s="12">
        <f t="shared" si="434"/>
        <v>1699906.52</v>
      </c>
      <c r="DY389" s="12">
        <f t="shared" si="434"/>
        <v>0</v>
      </c>
      <c r="DZ389" s="12">
        <f t="shared" si="434"/>
        <v>2472.2245619999999</v>
      </c>
      <c r="EA389" s="12">
        <f t="shared" si="434"/>
        <v>0</v>
      </c>
      <c r="EB389" s="12">
        <f t="shared" si="434"/>
        <v>0</v>
      </c>
      <c r="EC389" s="12">
        <f t="shared" si="434"/>
        <v>1609720.37</v>
      </c>
      <c r="ED389" s="12">
        <f t="shared" si="434"/>
        <v>838053.98</v>
      </c>
      <c r="EE389" s="12">
        <f t="shared" si="434"/>
        <v>0</v>
      </c>
      <c r="EF389" s="12">
        <f t="shared" si="434"/>
        <v>0</v>
      </c>
      <c r="EG389" s="12">
        <f t="shared" si="434"/>
        <v>0</v>
      </c>
      <c r="EH389" s="12">
        <f t="shared" si="434"/>
        <v>0</v>
      </c>
      <c r="EI389" s="12">
        <f t="shared" si="434"/>
        <v>0</v>
      </c>
      <c r="EJ389" s="12">
        <f t="shared" si="434"/>
        <v>7221274.9900000002</v>
      </c>
      <c r="EK389" s="12">
        <f t="shared" si="434"/>
        <v>0</v>
      </c>
      <c r="EL389" s="12">
        <f t="shared" si="434"/>
        <v>7221274.9900000002</v>
      </c>
      <c r="EM389" s="12">
        <f t="shared" ref="EM389:FR389" si="435">EM426</f>
        <v>0</v>
      </c>
      <c r="EN389" s="12">
        <f t="shared" si="435"/>
        <v>3060312.72</v>
      </c>
      <c r="EO389" s="12">
        <f t="shared" si="435"/>
        <v>3060312.72</v>
      </c>
      <c r="EP389" s="12">
        <f t="shared" si="435"/>
        <v>0</v>
      </c>
      <c r="EQ389" s="12">
        <f t="shared" si="435"/>
        <v>3060312.72</v>
      </c>
      <c r="ER389" s="12">
        <f t="shared" si="435"/>
        <v>0</v>
      </c>
      <c r="ES389" s="12">
        <f t="shared" si="435"/>
        <v>0</v>
      </c>
      <c r="ET389" s="12">
        <f t="shared" si="435"/>
        <v>0</v>
      </c>
      <c r="EU389" s="12">
        <f t="shared" si="435"/>
        <v>0</v>
      </c>
      <c r="EV389" s="12">
        <f t="shared" si="435"/>
        <v>0</v>
      </c>
      <c r="EW389" s="12">
        <f t="shared" si="435"/>
        <v>0</v>
      </c>
      <c r="EX389" s="12">
        <f t="shared" si="435"/>
        <v>0</v>
      </c>
      <c r="EY389" s="12">
        <f t="shared" si="435"/>
        <v>0</v>
      </c>
      <c r="EZ389" s="12">
        <f t="shared" si="435"/>
        <v>0</v>
      </c>
      <c r="FA389" s="12">
        <f t="shared" si="435"/>
        <v>0</v>
      </c>
      <c r="FB389" s="12">
        <f t="shared" si="435"/>
        <v>0</v>
      </c>
      <c r="FC389" s="12">
        <f t="shared" si="435"/>
        <v>0</v>
      </c>
      <c r="FD389" s="12">
        <f t="shared" si="435"/>
        <v>0</v>
      </c>
      <c r="FE389" s="12">
        <f t="shared" si="435"/>
        <v>0</v>
      </c>
      <c r="FF389" s="12">
        <f t="shared" si="435"/>
        <v>0</v>
      </c>
      <c r="FG389" s="12">
        <f t="shared" si="435"/>
        <v>0</v>
      </c>
      <c r="FH389" s="12">
        <f t="shared" si="435"/>
        <v>0</v>
      </c>
      <c r="FI389" s="12">
        <f t="shared" si="435"/>
        <v>0</v>
      </c>
      <c r="FJ389" s="12">
        <f t="shared" si="435"/>
        <v>0</v>
      </c>
      <c r="FK389" s="12">
        <f t="shared" si="435"/>
        <v>0</v>
      </c>
      <c r="FL389" s="12">
        <f t="shared" si="435"/>
        <v>0</v>
      </c>
      <c r="FM389" s="12">
        <f t="shared" si="435"/>
        <v>0</v>
      </c>
      <c r="FN389" s="12">
        <f t="shared" si="435"/>
        <v>0</v>
      </c>
      <c r="FO389" s="12">
        <f t="shared" si="435"/>
        <v>0</v>
      </c>
      <c r="FP389" s="12">
        <f t="shared" si="435"/>
        <v>0</v>
      </c>
      <c r="FQ389" s="12">
        <f t="shared" si="435"/>
        <v>0</v>
      </c>
      <c r="FR389" s="12">
        <f t="shared" si="435"/>
        <v>0</v>
      </c>
      <c r="FS389" s="12">
        <f t="shared" ref="FS389:GX389" si="436">FS426</f>
        <v>7221274.9900000002</v>
      </c>
      <c r="FT389" s="12">
        <f t="shared" si="436"/>
        <v>0</v>
      </c>
      <c r="FU389" s="12">
        <f t="shared" si="436"/>
        <v>7221274.9900000002</v>
      </c>
      <c r="FV389" s="12">
        <f t="shared" si="436"/>
        <v>0</v>
      </c>
      <c r="FW389" s="12">
        <f t="shared" si="436"/>
        <v>3060312.72</v>
      </c>
      <c r="FX389" s="12">
        <f t="shared" si="436"/>
        <v>3060312.72</v>
      </c>
      <c r="FY389" s="12">
        <f t="shared" si="436"/>
        <v>0</v>
      </c>
      <c r="FZ389" s="12">
        <f t="shared" si="436"/>
        <v>3060312.72</v>
      </c>
      <c r="GA389" s="12">
        <f t="shared" si="436"/>
        <v>0</v>
      </c>
      <c r="GB389" s="12">
        <f t="shared" si="436"/>
        <v>0</v>
      </c>
      <c r="GC389" s="12">
        <f t="shared" si="436"/>
        <v>0</v>
      </c>
      <c r="GD389" s="12">
        <f t="shared" si="436"/>
        <v>0</v>
      </c>
      <c r="GE389" s="12">
        <f t="shared" si="436"/>
        <v>0</v>
      </c>
      <c r="GF389" s="12">
        <f t="shared" si="436"/>
        <v>0</v>
      </c>
      <c r="GG389" s="12">
        <f t="shared" si="436"/>
        <v>0</v>
      </c>
      <c r="GH389" s="12">
        <f t="shared" si="436"/>
        <v>0</v>
      </c>
      <c r="GI389" s="12">
        <f t="shared" si="436"/>
        <v>0</v>
      </c>
      <c r="GJ389" s="12">
        <f t="shared" si="436"/>
        <v>0</v>
      </c>
      <c r="GK389" s="12">
        <f t="shared" si="436"/>
        <v>0</v>
      </c>
      <c r="GL389" s="12">
        <f t="shared" si="436"/>
        <v>0</v>
      </c>
      <c r="GM389" s="12">
        <f t="shared" si="436"/>
        <v>0</v>
      </c>
      <c r="GN389" s="12">
        <f t="shared" si="436"/>
        <v>0</v>
      </c>
      <c r="GO389" s="12">
        <f t="shared" si="436"/>
        <v>0</v>
      </c>
      <c r="GP389" s="12">
        <f t="shared" si="436"/>
        <v>0</v>
      </c>
      <c r="GQ389" s="12">
        <f t="shared" si="436"/>
        <v>0</v>
      </c>
      <c r="GR389" s="12">
        <f t="shared" si="436"/>
        <v>0</v>
      </c>
      <c r="GS389" s="12">
        <f t="shared" si="436"/>
        <v>0</v>
      </c>
      <c r="GT389" s="12">
        <f t="shared" si="436"/>
        <v>0</v>
      </c>
      <c r="GU389" s="12">
        <f t="shared" si="436"/>
        <v>0</v>
      </c>
      <c r="GV389" s="12">
        <f t="shared" si="436"/>
        <v>0</v>
      </c>
      <c r="GW389" s="12">
        <f t="shared" si="436"/>
        <v>0</v>
      </c>
      <c r="GX389" s="12">
        <f t="shared" si="436"/>
        <v>0</v>
      </c>
    </row>
    <row r="391" spans="1:255" x14ac:dyDescent="0.25">
      <c r="A391" s="2">
        <v>17</v>
      </c>
      <c r="B391" s="2">
        <v>1</v>
      </c>
      <c r="C391" s="2">
        <f>ROW(SmtRes!A670)</f>
        <v>670</v>
      </c>
      <c r="D391" s="2">
        <f>ROW(EtalonRes!A791)</f>
        <v>791</v>
      </c>
      <c r="E391" s="2" t="s">
        <v>513</v>
      </c>
      <c r="F391" s="2" t="s">
        <v>105</v>
      </c>
      <c r="G391" s="2" t="s">
        <v>514</v>
      </c>
      <c r="H391" s="2" t="s">
        <v>86</v>
      </c>
      <c r="I391" s="2">
        <f>ROUND((2500+2000)/100,9)</f>
        <v>45</v>
      </c>
      <c r="J391" s="2">
        <v>0</v>
      </c>
      <c r="K391" s="2">
        <f>ROUND((2500+2000)/100,9)</f>
        <v>45</v>
      </c>
      <c r="L391" s="2"/>
      <c r="M391" s="2"/>
      <c r="N391" s="2"/>
      <c r="O391" s="2">
        <f t="shared" ref="O391:O424" si="437">ROUND(CP391,2)</f>
        <v>15387.58</v>
      </c>
      <c r="P391" s="2">
        <f t="shared" ref="P391:P424" si="438">ROUND((ROUND((AC391*AW391*I391),2)*BC391),2)</f>
        <v>4135.95</v>
      </c>
      <c r="Q391" s="2">
        <f>(ROUND((ROUND((((ET391*1.2))*AV391*I391),2)*BB391),2)+ROUND((ROUND(((AE391-((EU391*1.2)))*AV391*I391),2)*BS391),2))</f>
        <v>97.81</v>
      </c>
      <c r="R391" s="2">
        <f>(ROUND((ROUND((((EU391*1.2))*AV391*I391),2)*BS391),2)+ROUND((ROUND(((AE391-((EU391*1.2)))*AV391*I391),2)*BS391),2))</f>
        <v>0</v>
      </c>
      <c r="S391" s="2">
        <f t="shared" ref="S391:S424" si="439">ROUND((ROUND((AF391*AV391*I391),2)*BA391),2)</f>
        <v>11153.82</v>
      </c>
      <c r="T391" s="2">
        <f t="shared" ref="T391:T424" si="440">ROUND(CU391*I391,2)</f>
        <v>0</v>
      </c>
      <c r="U391" s="2">
        <f t="shared" ref="U391:U424" si="441">CV391*I391</f>
        <v>938.5308</v>
      </c>
      <c r="V391" s="2">
        <f t="shared" ref="V391:V424" si="442">CW391*I391</f>
        <v>0</v>
      </c>
      <c r="W391" s="2">
        <f t="shared" ref="W391:W424" si="443">ROUND(CX391*I391,2)</f>
        <v>0</v>
      </c>
      <c r="X391" s="2">
        <f>(ROUND((((S391+ROUND((ROUND((((EU391*1.2))*AV391*I391),2)*BS391),2))*AT391)/100),2)+ROUND(((ROUND((ROUND(((AE391-((EU391*1.2)))*AV391*I391),2)*BS391),2)*AT391)/100),2))</f>
        <v>10038.44</v>
      </c>
      <c r="Y391" s="2">
        <f>(ROUND((((S391+ROUND((ROUND((((EU391*1.2))*AV391*I391),2)*BS391),2))*AU391)/100),2)+ROUND(((ROUND((ROUND(((AE391-((EU391*1.2)))*AV391*I391),2)*BS391),2)*AU391)/100),2))</f>
        <v>5130.76</v>
      </c>
      <c r="Z391" s="2"/>
      <c r="AA391" s="2">
        <v>55929113</v>
      </c>
      <c r="AB391" s="2">
        <f t="shared" ref="AB391:AB424" si="444">ROUND((AC391+AD391+AF391),6)</f>
        <v>330.72199999999998</v>
      </c>
      <c r="AC391" s="2">
        <f>ROUND(((ES391*1)),6)</f>
        <v>91.91</v>
      </c>
      <c r="AD391" s="2">
        <f>ROUND(((((ET391*1.2))-((EU391*1.2)))+AE391),6)</f>
        <v>2.0760000000000001</v>
      </c>
      <c r="AE391" s="2">
        <f>ROUND(((EU391*1.2)),6)</f>
        <v>0</v>
      </c>
      <c r="AF391" s="2">
        <f>ROUND(((EV391*1.2)),6)</f>
        <v>236.73599999999999</v>
      </c>
      <c r="AG391" s="2">
        <f t="shared" ref="AG391:AG424" si="445">ROUND((AP391),6)</f>
        <v>0</v>
      </c>
      <c r="AH391" s="2">
        <f>((EW391*1.2))</f>
        <v>19.920000000000002</v>
      </c>
      <c r="AI391" s="2">
        <f>((EX391*1.2))</f>
        <v>0</v>
      </c>
      <c r="AJ391" s="2">
        <f t="shared" ref="AJ391:AJ424" si="446">(AS391)</f>
        <v>0</v>
      </c>
      <c r="AK391" s="2">
        <v>290.92</v>
      </c>
      <c r="AL391" s="2">
        <v>91.91</v>
      </c>
      <c r="AM391" s="2">
        <v>1.73</v>
      </c>
      <c r="AN391" s="2">
        <v>0</v>
      </c>
      <c r="AO391" s="2">
        <v>197.28</v>
      </c>
      <c r="AP391" s="2">
        <v>0</v>
      </c>
      <c r="AQ391" s="2">
        <v>16.600000000000001</v>
      </c>
      <c r="AR391" s="2">
        <v>0</v>
      </c>
      <c r="AS391" s="2">
        <v>0</v>
      </c>
      <c r="AT391" s="2">
        <v>90</v>
      </c>
      <c r="AU391" s="2">
        <v>46</v>
      </c>
      <c r="AV391" s="2">
        <v>1.0469999999999999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0</v>
      </c>
      <c r="BI391" s="2">
        <v>2</v>
      </c>
      <c r="BJ391" s="2" t="s">
        <v>107</v>
      </c>
      <c r="BK391" s="2"/>
      <c r="BL391" s="2"/>
      <c r="BM391" s="2">
        <v>68</v>
      </c>
      <c r="BN391" s="2">
        <v>0</v>
      </c>
      <c r="BO391" s="2" t="s">
        <v>105</v>
      </c>
      <c r="BP391" s="2">
        <v>1</v>
      </c>
      <c r="BQ391" s="2">
        <v>40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90</v>
      </c>
      <c r="CA391" s="2">
        <v>46</v>
      </c>
      <c r="CB391" s="2" t="s">
        <v>3</v>
      </c>
      <c r="CC391" s="2"/>
      <c r="CD391" s="2"/>
      <c r="CE391" s="2">
        <v>1566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1332</v>
      </c>
      <c r="CO391" s="2">
        <v>0</v>
      </c>
      <c r="CP391" s="2">
        <f t="shared" ref="CP391:CP424" si="447">(P391+Q391+S391)</f>
        <v>15387.58</v>
      </c>
      <c r="CQ391" s="2">
        <f t="shared" ref="CQ391:CQ424" si="448">ROUND((ROUND((AC391*AW391*1),2)*BC391),2)</f>
        <v>91.91</v>
      </c>
      <c r="CR391" s="2">
        <f>(ROUND((ROUND((((ET391*1.2))*AV391*1),2)*BB391),2)+ROUND((ROUND(((AE391-((EU391*1.2)))*AV391*1),2)*BS391),2))</f>
        <v>2.17</v>
      </c>
      <c r="CS391" s="2">
        <f>(ROUND((ROUND((((EU391*1.2))*AV391*1),2)*BS391),2)+ROUND((ROUND(((AE391-((EU391*1.2)))*AV391*1),2)*BS391),2))</f>
        <v>0</v>
      </c>
      <c r="CT391" s="2">
        <f t="shared" ref="CT391:CT424" si="449">ROUND((ROUND((AF391*AV391*1),2)*BA391),2)</f>
        <v>247.86</v>
      </c>
      <c r="CU391" s="2">
        <f t="shared" ref="CU391:CU424" si="450">AG391</f>
        <v>0</v>
      </c>
      <c r="CV391" s="2">
        <f t="shared" ref="CV391:CV424" si="451">(AH391*AV391)</f>
        <v>20.85624</v>
      </c>
      <c r="CW391" s="2">
        <f t="shared" ref="CW391:CW424" si="452">AI391</f>
        <v>0</v>
      </c>
      <c r="CX391" s="2">
        <f t="shared" ref="CX391:CX424" si="453">AJ391</f>
        <v>0</v>
      </c>
      <c r="CY391" s="2">
        <f>(ROUND((((S391+ROUND((ROUND((((EU391*1.2))*AV391*1),2)*BS391),2))*AT391)/100),2)+ROUND(((ROUND((ROUND(((AE391-((EU391*1.2)))*AV391*1),2)*BS391),2)*AT391)/100),2))</f>
        <v>10038.44</v>
      </c>
      <c r="CZ391" s="2">
        <f>(ROUND((((S391+ROUND((ROUND((((EU391*1.2))*AV391*1),2)*BS391),2))*AU391)/100),2)+ROUND(((ROUND((ROUND(((AE391-((EU391*1.2)))*AV391*1),2)*BS391),2)*AU391)/100),2))</f>
        <v>5130.76</v>
      </c>
      <c r="DA391" s="2"/>
      <c r="DB391" s="2">
        <v>159</v>
      </c>
      <c r="DC391" s="2" t="s">
        <v>3</v>
      </c>
      <c r="DD391" s="2" t="s">
        <v>66</v>
      </c>
      <c r="DE391" s="2" t="s">
        <v>67</v>
      </c>
      <c r="DF391" s="2" t="s">
        <v>67</v>
      </c>
      <c r="DG391" s="2" t="s">
        <v>67</v>
      </c>
      <c r="DH391" s="2" t="s">
        <v>3</v>
      </c>
      <c r="DI391" s="2" t="s">
        <v>67</v>
      </c>
      <c r="DJ391" s="2" t="s">
        <v>67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1003</v>
      </c>
      <c r="DV391" s="2" t="s">
        <v>86</v>
      </c>
      <c r="DW391" s="2" t="s">
        <v>86</v>
      </c>
      <c r="DX391" s="2">
        <v>100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55393700</v>
      </c>
      <c r="EF391" s="2">
        <v>40</v>
      </c>
      <c r="EG391" s="2" t="s">
        <v>30</v>
      </c>
      <c r="EH391" s="2">
        <v>0</v>
      </c>
      <c r="EI391" s="2" t="s">
        <v>3</v>
      </c>
      <c r="EJ391" s="2">
        <v>2</v>
      </c>
      <c r="EK391" s="2">
        <v>68</v>
      </c>
      <c r="EL391" s="2" t="s">
        <v>31</v>
      </c>
      <c r="EM391" s="2" t="s">
        <v>32</v>
      </c>
      <c r="EN391" s="2"/>
      <c r="EO391" s="2" t="s">
        <v>71</v>
      </c>
      <c r="EP391" s="2"/>
      <c r="EQ391" s="2">
        <v>0</v>
      </c>
      <c r="ER391" s="2">
        <v>290.92</v>
      </c>
      <c r="ES391" s="2">
        <v>91.91</v>
      </c>
      <c r="ET391" s="2">
        <v>1.73</v>
      </c>
      <c r="EU391" s="2">
        <v>0</v>
      </c>
      <c r="EV391" s="2">
        <v>197.28</v>
      </c>
      <c r="EW391" s="2">
        <v>16.600000000000001</v>
      </c>
      <c r="EX391" s="2">
        <v>0</v>
      </c>
      <c r="EY391" s="2">
        <v>0</v>
      </c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90</v>
      </c>
      <c r="FY391" s="2">
        <v>46</v>
      </c>
      <c r="FZ391" s="2"/>
      <c r="GA391" s="2" t="s">
        <v>3</v>
      </c>
      <c r="GB391" s="2"/>
      <c r="GC391" s="2"/>
      <c r="GD391" s="2">
        <v>1</v>
      </c>
      <c r="GE391" s="2"/>
      <c r="GF391" s="2">
        <v>-17066464</v>
      </c>
      <c r="GG391" s="2">
        <v>2</v>
      </c>
      <c r="GH391" s="2">
        <v>1</v>
      </c>
      <c r="GI391" s="2">
        <v>2</v>
      </c>
      <c r="GJ391" s="2">
        <v>0</v>
      </c>
      <c r="GK391" s="2">
        <v>0</v>
      </c>
      <c r="GL391" s="2">
        <f t="shared" ref="GL391:GL424" si="454">ROUND(IF(AND(BH391=3,BI391=3,FS391&lt;&gt;0),P391,0),2)</f>
        <v>0</v>
      </c>
      <c r="GM391" s="2">
        <f t="shared" ref="GM391:GM424" si="455">ROUND(O391+X391+Y391,2)+GX391</f>
        <v>30556.78</v>
      </c>
      <c r="GN391" s="2">
        <f t="shared" ref="GN391:GN424" si="456">IF(OR(BI391=0,BI391=1),GM391-GX391,0)</f>
        <v>0</v>
      </c>
      <c r="GO391" s="2">
        <f t="shared" ref="GO391:GO424" si="457">IF(BI391=2,GM391-GX391,0)</f>
        <v>30556.78</v>
      </c>
      <c r="GP391" s="2">
        <f t="shared" ref="GP391:GP424" si="458">IF(BI391=4,GM391-GX391,0)</f>
        <v>0</v>
      </c>
      <c r="GQ391" s="2"/>
      <c r="GR391" s="2">
        <v>0</v>
      </c>
      <c r="GS391" s="2">
        <v>3</v>
      </c>
      <c r="GT391" s="2">
        <v>0</v>
      </c>
      <c r="GU391" s="2" t="s">
        <v>3</v>
      </c>
      <c r="GV391" s="2">
        <f t="shared" ref="GV391:GV424" si="459">ROUND((GT391),6)</f>
        <v>0</v>
      </c>
      <c r="GW391" s="2">
        <v>1</v>
      </c>
      <c r="GX391" s="2">
        <f t="shared" ref="GX391:GX424" si="460">ROUND(HC391*I391,2)</f>
        <v>0</v>
      </c>
      <c r="GY391" s="2"/>
      <c r="GZ391" s="2"/>
      <c r="HA391" s="2">
        <v>0</v>
      </c>
      <c r="HB391" s="2">
        <v>0</v>
      </c>
      <c r="HC391" s="2">
        <f t="shared" ref="HC391:HC424" si="461">GV391*GW391</f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5">
      <c r="A392" s="3">
        <v>17</v>
      </c>
      <c r="B392" s="3">
        <v>1</v>
      </c>
      <c r="C392" s="3">
        <f>ROW(SmtRes!A678)</f>
        <v>678</v>
      </c>
      <c r="D392" s="3">
        <f>ROW(EtalonRes!A802)</f>
        <v>802</v>
      </c>
      <c r="E392" s="3" t="s">
        <v>513</v>
      </c>
      <c r="F392" s="3" t="s">
        <v>105</v>
      </c>
      <c r="G392" s="3" t="s">
        <v>514</v>
      </c>
      <c r="H392" s="3" t="s">
        <v>86</v>
      </c>
      <c r="I392" s="3">
        <f>ROUND((2500+2000)/100,9)</f>
        <v>45</v>
      </c>
      <c r="J392" s="3">
        <v>0</v>
      </c>
      <c r="K392" s="3">
        <f>ROUND((2500+2000)/100,9)</f>
        <v>45</v>
      </c>
      <c r="O392" s="3">
        <f t="shared" si="437"/>
        <v>639674.49</v>
      </c>
      <c r="P392" s="3">
        <f t="shared" si="438"/>
        <v>10215.799999999999</v>
      </c>
      <c r="Q392" s="3">
        <f>(ROUND((ROUND((((ET392*1.2))*AV392*I392),2)*BB392),2)+ROUND((ROUND(((AE392-((EU392*1.2)))*AV392*I392),2)*BS392),2))</f>
        <v>940.93</v>
      </c>
      <c r="R392" s="3">
        <f>(ROUND((ROUND((((EU392*1.2))*AV392*I392),2)*BS392),2)+ROUND((ROUND(((AE392-((EU392*1.2)))*AV392*I392),2)*BS392),2))</f>
        <v>0</v>
      </c>
      <c r="S392" s="3">
        <f t="shared" si="439"/>
        <v>628517.76</v>
      </c>
      <c r="T392" s="3">
        <f t="shared" si="440"/>
        <v>0</v>
      </c>
      <c r="U392" s="3">
        <f t="shared" si="441"/>
        <v>938.5308</v>
      </c>
      <c r="V392" s="3">
        <f t="shared" si="442"/>
        <v>0</v>
      </c>
      <c r="W392" s="3">
        <f t="shared" si="443"/>
        <v>0</v>
      </c>
      <c r="X392" s="3">
        <f>(ROUND((((S392+ROUND((ROUND((((EU392*1.2))*AV392*I392),2)*BS392),2))*AT392)/100),2)+ROUND(((ROUND((ROUND(((AE392-((EU392*1.2)))*AV392*I392),2)*BS392),2)*AT392)/100),2))</f>
        <v>565665.98</v>
      </c>
      <c r="Y392" s="3">
        <f>(ROUND((((S392+ROUND((ROUND((((EU392*1.2))*AV392*I392),2)*BS392),2))*AU392)/100),2)+ROUND(((ROUND((ROUND(((AE392-((EU392*1.2)))*AV392*I392),2)*BS392),2)*AU392)/100),2))</f>
        <v>289118.17</v>
      </c>
      <c r="AA392" s="3">
        <v>55929115</v>
      </c>
      <c r="AB392" s="3">
        <f t="shared" si="444"/>
        <v>330.72199999999998</v>
      </c>
      <c r="AC392" s="3">
        <f>ROUND(((ES392*1)),6)</f>
        <v>91.91</v>
      </c>
      <c r="AD392" s="3">
        <f>ROUND(((((ET392*1.2))-((EU392*1.2)))+AE392),6)</f>
        <v>2.0760000000000001</v>
      </c>
      <c r="AE392" s="3">
        <f>ROUND(((EU392*1.2)),6)</f>
        <v>0</v>
      </c>
      <c r="AF392" s="3">
        <f>ROUND(((EV392*1.2)),6)</f>
        <v>236.73599999999999</v>
      </c>
      <c r="AG392" s="3">
        <f t="shared" si="445"/>
        <v>0</v>
      </c>
      <c r="AH392" s="3">
        <f>((EW392*1.2))</f>
        <v>19.920000000000002</v>
      </c>
      <c r="AI392" s="3">
        <f>((EX392*1.2))</f>
        <v>0</v>
      </c>
      <c r="AJ392" s="3">
        <f t="shared" si="446"/>
        <v>0</v>
      </c>
      <c r="AK392" s="3">
        <v>290.92</v>
      </c>
      <c r="AL392" s="3">
        <v>91.91</v>
      </c>
      <c r="AM392" s="3">
        <v>1.73</v>
      </c>
      <c r="AN392" s="3">
        <v>0</v>
      </c>
      <c r="AO392" s="3">
        <v>197.28</v>
      </c>
      <c r="AP392" s="3">
        <v>0</v>
      </c>
      <c r="AQ392" s="3">
        <v>16.600000000000001</v>
      </c>
      <c r="AR392" s="3">
        <v>0</v>
      </c>
      <c r="AS392" s="3">
        <v>0</v>
      </c>
      <c r="AT392" s="3">
        <v>90</v>
      </c>
      <c r="AU392" s="3">
        <v>46</v>
      </c>
      <c r="AV392" s="3">
        <v>1.0469999999999999</v>
      </c>
      <c r="AW392" s="3">
        <v>1</v>
      </c>
      <c r="AZ392" s="3">
        <v>1</v>
      </c>
      <c r="BA392" s="3">
        <v>56.35</v>
      </c>
      <c r="BB392" s="3">
        <v>9.6199999999999992</v>
      </c>
      <c r="BC392" s="3">
        <v>2.4700000000000002</v>
      </c>
      <c r="BD392" s="3" t="s">
        <v>3</v>
      </c>
      <c r="BE392" s="3" t="s">
        <v>3</v>
      </c>
      <c r="BF392" s="3" t="s">
        <v>3</v>
      </c>
      <c r="BG392" s="3" t="s">
        <v>3</v>
      </c>
      <c r="BH392" s="3">
        <v>0</v>
      </c>
      <c r="BI392" s="3">
        <v>2</v>
      </c>
      <c r="BJ392" s="3" t="s">
        <v>107</v>
      </c>
      <c r="BM392" s="3">
        <v>68</v>
      </c>
      <c r="BN392" s="3">
        <v>0</v>
      </c>
      <c r="BO392" s="3" t="s">
        <v>105</v>
      </c>
      <c r="BP392" s="3">
        <v>1</v>
      </c>
      <c r="BQ392" s="3">
        <v>40</v>
      </c>
      <c r="BR392" s="3">
        <v>0</v>
      </c>
      <c r="BS392" s="3">
        <v>56.35</v>
      </c>
      <c r="BT392" s="3">
        <v>1</v>
      </c>
      <c r="BU392" s="3">
        <v>1</v>
      </c>
      <c r="BV392" s="3">
        <v>1</v>
      </c>
      <c r="BW392" s="3">
        <v>1</v>
      </c>
      <c r="BX392" s="3">
        <v>1</v>
      </c>
      <c r="BY392" s="3" t="s">
        <v>3</v>
      </c>
      <c r="BZ392" s="3">
        <v>90</v>
      </c>
      <c r="CA392" s="3">
        <v>46</v>
      </c>
      <c r="CB392" s="3" t="s">
        <v>3</v>
      </c>
      <c r="CE392" s="3">
        <v>1566</v>
      </c>
      <c r="CF392" s="3">
        <v>0</v>
      </c>
      <c r="CG392" s="3">
        <v>0</v>
      </c>
      <c r="CM392" s="3">
        <v>0</v>
      </c>
      <c r="CN392" s="3" t="s">
        <v>1332</v>
      </c>
      <c r="CO392" s="3">
        <v>0</v>
      </c>
      <c r="CP392" s="3">
        <f t="shared" si="447"/>
        <v>639674.49</v>
      </c>
      <c r="CQ392" s="3">
        <f t="shared" si="448"/>
        <v>227.02</v>
      </c>
      <c r="CR392" s="3">
        <f>(ROUND((ROUND((((ET392*1.2))*AV392*1),2)*BB392),2)+ROUND((ROUND(((AE392-((EU392*1.2)))*AV392*1),2)*BS392),2))</f>
        <v>20.88</v>
      </c>
      <c r="CS392" s="3">
        <f>(ROUND((ROUND((((EU392*1.2))*AV392*1),2)*BS392),2)+ROUND((ROUND(((AE392-((EU392*1.2)))*AV392*1),2)*BS392),2))</f>
        <v>0</v>
      </c>
      <c r="CT392" s="3">
        <f t="shared" si="449"/>
        <v>13966.91</v>
      </c>
      <c r="CU392" s="3">
        <f t="shared" si="450"/>
        <v>0</v>
      </c>
      <c r="CV392" s="3">
        <f t="shared" si="451"/>
        <v>20.85624</v>
      </c>
      <c r="CW392" s="3">
        <f t="shared" si="452"/>
        <v>0</v>
      </c>
      <c r="CX392" s="3">
        <f t="shared" si="453"/>
        <v>0</v>
      </c>
      <c r="CY392" s="3">
        <f>(ROUND((((S392+ROUND((ROUND((((EU392*1.2))*AV392*1),2)*BS392),2))*AT392)/100),2)+ROUND(((ROUND((ROUND(((AE392-((EU392*1.2)))*AV392*1),2)*BS392),2)*AT392)/100),2))</f>
        <v>565665.98</v>
      </c>
      <c r="CZ392" s="3">
        <f>(ROUND((((S392+ROUND((ROUND((((EU392*1.2))*AV392*1),2)*BS392),2))*AU392)/100),2)+ROUND(((ROUND((ROUND(((AE392-((EU392*1.2)))*AV392*1),2)*BS392),2)*AU392)/100),2))</f>
        <v>289118.17</v>
      </c>
      <c r="DB392" s="3">
        <v>160</v>
      </c>
      <c r="DC392" s="3" t="s">
        <v>3</v>
      </c>
      <c r="DD392" s="3" t="s">
        <v>66</v>
      </c>
      <c r="DE392" s="3" t="s">
        <v>67</v>
      </c>
      <c r="DF392" s="3" t="s">
        <v>67</v>
      </c>
      <c r="DG392" s="3" t="s">
        <v>67</v>
      </c>
      <c r="DH392" s="3" t="s">
        <v>3</v>
      </c>
      <c r="DI392" s="3" t="s">
        <v>67</v>
      </c>
      <c r="DJ392" s="3" t="s">
        <v>67</v>
      </c>
      <c r="DK392" s="3" t="s">
        <v>3</v>
      </c>
      <c r="DL392" s="3" t="s">
        <v>3</v>
      </c>
      <c r="DM392" s="3" t="s">
        <v>3</v>
      </c>
      <c r="DN392" s="3">
        <v>0</v>
      </c>
      <c r="DO392" s="3">
        <v>0</v>
      </c>
      <c r="DP392" s="3">
        <v>1</v>
      </c>
      <c r="DQ392" s="3">
        <v>1</v>
      </c>
      <c r="DU392" s="3">
        <v>1003</v>
      </c>
      <c r="DV392" s="3" t="s">
        <v>86</v>
      </c>
      <c r="DW392" s="3" t="s">
        <v>86</v>
      </c>
      <c r="DX392" s="3">
        <v>100</v>
      </c>
      <c r="DZ392" s="3" t="s">
        <v>3</v>
      </c>
      <c r="EA392" s="3" t="s">
        <v>3</v>
      </c>
      <c r="EB392" s="3" t="s">
        <v>3</v>
      </c>
      <c r="EC392" s="3" t="s">
        <v>3</v>
      </c>
      <c r="EE392" s="3">
        <v>55393700</v>
      </c>
      <c r="EF392" s="3">
        <v>40</v>
      </c>
      <c r="EG392" s="3" t="s">
        <v>30</v>
      </c>
      <c r="EH392" s="3">
        <v>0</v>
      </c>
      <c r="EI392" s="3" t="s">
        <v>3</v>
      </c>
      <c r="EJ392" s="3">
        <v>2</v>
      </c>
      <c r="EK392" s="3">
        <v>68</v>
      </c>
      <c r="EL392" s="3" t="s">
        <v>31</v>
      </c>
      <c r="EM392" s="3" t="s">
        <v>32</v>
      </c>
      <c r="EO392" s="3" t="s">
        <v>71</v>
      </c>
      <c r="EQ392" s="3">
        <v>0</v>
      </c>
      <c r="ER392" s="3">
        <v>290.92</v>
      </c>
      <c r="ES392" s="3">
        <v>91.91</v>
      </c>
      <c r="ET392" s="3">
        <v>1.73</v>
      </c>
      <c r="EU392" s="3">
        <v>0</v>
      </c>
      <c r="EV392" s="3">
        <v>197.28</v>
      </c>
      <c r="EW392" s="3">
        <v>16.600000000000001</v>
      </c>
      <c r="EX392" s="3">
        <v>0</v>
      </c>
      <c r="EY392" s="3">
        <v>0</v>
      </c>
      <c r="FQ392" s="3">
        <v>0</v>
      </c>
      <c r="FR392" s="3">
        <v>0</v>
      </c>
      <c r="FS392" s="3">
        <v>0</v>
      </c>
      <c r="FX392" s="3">
        <v>90</v>
      </c>
      <c r="FY392" s="3">
        <v>46</v>
      </c>
      <c r="GA392" s="3" t="s">
        <v>3</v>
      </c>
      <c r="GD392" s="3">
        <v>1</v>
      </c>
      <c r="GF392" s="3">
        <v>-17066464</v>
      </c>
      <c r="GG392" s="3">
        <v>2</v>
      </c>
      <c r="GH392" s="3">
        <v>1</v>
      </c>
      <c r="GI392" s="3">
        <v>2</v>
      </c>
      <c r="GJ392" s="3">
        <v>0</v>
      </c>
      <c r="GK392" s="3">
        <v>0</v>
      </c>
      <c r="GL392" s="3">
        <f t="shared" si="454"/>
        <v>0</v>
      </c>
      <c r="GM392" s="3">
        <f t="shared" si="455"/>
        <v>1494458.64</v>
      </c>
      <c r="GN392" s="3">
        <f t="shared" si="456"/>
        <v>0</v>
      </c>
      <c r="GO392" s="3">
        <f t="shared" si="457"/>
        <v>1494458.64</v>
      </c>
      <c r="GP392" s="3">
        <f t="shared" si="458"/>
        <v>0</v>
      </c>
      <c r="GR392" s="3">
        <v>0</v>
      </c>
      <c r="GS392" s="3">
        <v>3</v>
      </c>
      <c r="GT392" s="3">
        <v>0</v>
      </c>
      <c r="GU392" s="3" t="s">
        <v>3</v>
      </c>
      <c r="GV392" s="3">
        <f t="shared" si="459"/>
        <v>0</v>
      </c>
      <c r="GW392" s="3">
        <v>1</v>
      </c>
      <c r="GX392" s="3">
        <f t="shared" si="460"/>
        <v>0</v>
      </c>
      <c r="HA392" s="3">
        <v>0</v>
      </c>
      <c r="HB392" s="3">
        <v>0</v>
      </c>
      <c r="HC392" s="3">
        <f t="shared" si="461"/>
        <v>0</v>
      </c>
      <c r="HE392" s="3" t="s">
        <v>3</v>
      </c>
      <c r="HF392" s="3" t="s">
        <v>3</v>
      </c>
      <c r="HM392" s="3" t="s">
        <v>3</v>
      </c>
      <c r="HN392" s="3" t="s">
        <v>3</v>
      </c>
      <c r="HO392" s="3" t="s">
        <v>3</v>
      </c>
      <c r="HP392" s="3" t="s">
        <v>3</v>
      </c>
      <c r="HQ392" s="3" t="s">
        <v>3</v>
      </c>
      <c r="HS392" s="3">
        <v>0</v>
      </c>
      <c r="IK392" s="3">
        <v>0</v>
      </c>
    </row>
    <row r="393" spans="1:255" x14ac:dyDescent="0.25">
      <c r="A393" s="2">
        <v>17</v>
      </c>
      <c r="B393" s="2">
        <v>1</v>
      </c>
      <c r="C393" s="2"/>
      <c r="D393" s="2"/>
      <c r="E393" s="2" t="s">
        <v>515</v>
      </c>
      <c r="F393" s="2" t="s">
        <v>516</v>
      </c>
      <c r="G393" s="2" t="s">
        <v>517</v>
      </c>
      <c r="H393" s="2" t="s">
        <v>518</v>
      </c>
      <c r="I393" s="2">
        <f>ROUND(2500*1.02,9)</f>
        <v>2550</v>
      </c>
      <c r="J393" s="2">
        <v>0</v>
      </c>
      <c r="K393" s="2">
        <f>ROUND(2500*1.02,9)</f>
        <v>2550</v>
      </c>
      <c r="L393" s="2"/>
      <c r="M393" s="2"/>
      <c r="N393" s="2"/>
      <c r="O393" s="2">
        <f t="shared" si="437"/>
        <v>28891.5</v>
      </c>
      <c r="P393" s="2">
        <f t="shared" si="438"/>
        <v>28891.5</v>
      </c>
      <c r="Q393" s="2">
        <f t="shared" ref="Q393:Q406" si="462">(ROUND((ROUND(((ET393)*AV393*I393),2)*BB393),2)+ROUND((ROUND(((AE393-(EU393))*AV393*I393),2)*BS393),2))</f>
        <v>0</v>
      </c>
      <c r="R393" s="2">
        <f t="shared" ref="R393:R406" si="463">(ROUND((ROUND(((EU393)*AV393*I393),2)*BS393),2)+ROUND((ROUND(((AE393-(EU393))*AV393*I393),2)*BS393),2))</f>
        <v>0</v>
      </c>
      <c r="S393" s="2">
        <f t="shared" si="439"/>
        <v>0</v>
      </c>
      <c r="T393" s="2">
        <f t="shared" si="440"/>
        <v>0</v>
      </c>
      <c r="U393" s="2">
        <f t="shared" si="441"/>
        <v>0</v>
      </c>
      <c r="V393" s="2">
        <f t="shared" si="442"/>
        <v>0</v>
      </c>
      <c r="W393" s="2">
        <f t="shared" si="443"/>
        <v>0</v>
      </c>
      <c r="X393" s="2">
        <f t="shared" ref="X393:X406" si="464">(ROUND((((S393+ROUND((ROUND(((EU393)*AV393*I393),2)*BS393),2))*AT393)/100),2)+ROUND(((ROUND((ROUND(((AE393-(EU393))*AV393*I393),2)*BS393),2)*AT393)/100),2))</f>
        <v>0</v>
      </c>
      <c r="Y393" s="2">
        <f t="shared" ref="Y393:Y406" si="465">(ROUND((((S393+ROUND((ROUND(((EU393)*AV393*I393),2)*BS393),2))*AU393)/100),2)+ROUND(((ROUND((ROUND(((AE393-(EU393))*AV393*I393),2)*BS393),2)*AU393)/100),2))</f>
        <v>0</v>
      </c>
      <c r="Z393" s="2"/>
      <c r="AA393" s="2">
        <v>55929113</v>
      </c>
      <c r="AB393" s="2">
        <f t="shared" si="444"/>
        <v>11.33</v>
      </c>
      <c r="AC393" s="2">
        <f t="shared" ref="AC393:AC406" si="466">ROUND((ES393),6)</f>
        <v>11.33</v>
      </c>
      <c r="AD393" s="2">
        <f t="shared" ref="AD393:AD406" si="467">ROUND((((ET393)-(EU393))+AE393),6)</f>
        <v>0</v>
      </c>
      <c r="AE393" s="2">
        <f t="shared" ref="AE393:AE406" si="468">ROUND((EU393),6)</f>
        <v>0</v>
      </c>
      <c r="AF393" s="2">
        <f t="shared" ref="AF393:AF406" si="469">ROUND((EV393),6)</f>
        <v>0</v>
      </c>
      <c r="AG393" s="2">
        <f t="shared" si="445"/>
        <v>0</v>
      </c>
      <c r="AH393" s="2">
        <f t="shared" ref="AH393:AH406" si="470">(EW393)</f>
        <v>0</v>
      </c>
      <c r="AI393" s="2">
        <f t="shared" ref="AI393:AI406" si="471">(EX393)</f>
        <v>0</v>
      </c>
      <c r="AJ393" s="2">
        <f t="shared" si="446"/>
        <v>0</v>
      </c>
      <c r="AK393" s="2">
        <v>11.33</v>
      </c>
      <c r="AL393" s="2">
        <v>11.33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1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3</v>
      </c>
      <c r="BI393" s="2">
        <v>2</v>
      </c>
      <c r="BJ393" s="2" t="s">
        <v>516</v>
      </c>
      <c r="BK393" s="2"/>
      <c r="BL393" s="2"/>
      <c r="BM393" s="2">
        <v>400005</v>
      </c>
      <c r="BN393" s="2">
        <v>0</v>
      </c>
      <c r="BO393" s="2" t="s">
        <v>3</v>
      </c>
      <c r="BP393" s="2">
        <v>0</v>
      </c>
      <c r="BQ393" s="2">
        <v>213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0</v>
      </c>
      <c r="CA393" s="2">
        <v>0</v>
      </c>
      <c r="CB393" s="2" t="s">
        <v>3</v>
      </c>
      <c r="CC393" s="2"/>
      <c r="CD393" s="2"/>
      <c r="CE393" s="2">
        <v>1566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3</v>
      </c>
      <c r="CO393" s="2">
        <v>0</v>
      </c>
      <c r="CP393" s="2">
        <f t="shared" si="447"/>
        <v>28891.5</v>
      </c>
      <c r="CQ393" s="2">
        <f t="shared" si="448"/>
        <v>11.33</v>
      </c>
      <c r="CR393" s="2">
        <f t="shared" ref="CR393:CR406" si="472">(ROUND((ROUND(((ET393)*AV393*1),2)*BB393),2)+ROUND((ROUND(((AE393-(EU393))*AV393*1),2)*BS393),2))</f>
        <v>0</v>
      </c>
      <c r="CS393" s="2">
        <f t="shared" ref="CS393:CS406" si="473">(ROUND((ROUND(((EU393)*AV393*1),2)*BS393),2)+ROUND((ROUND(((AE393-(EU393))*AV393*1),2)*BS393),2))</f>
        <v>0</v>
      </c>
      <c r="CT393" s="2">
        <f t="shared" si="449"/>
        <v>0</v>
      </c>
      <c r="CU393" s="2">
        <f t="shared" si="450"/>
        <v>0</v>
      </c>
      <c r="CV393" s="2">
        <f t="shared" si="451"/>
        <v>0</v>
      </c>
      <c r="CW393" s="2">
        <f t="shared" si="452"/>
        <v>0</v>
      </c>
      <c r="CX393" s="2">
        <f t="shared" si="453"/>
        <v>0</v>
      </c>
      <c r="CY393" s="2">
        <f t="shared" ref="CY393:CY406" si="474">(ROUND((((S393+ROUND((ROUND(((EU393)*AV393*1),2)*BS393),2))*AT393)/100),2)+ROUND(((ROUND((ROUND(((AE393-(EU393))*AV393*1),2)*BS393),2)*AT393)/100),2))</f>
        <v>0</v>
      </c>
      <c r="CZ393" s="2">
        <f t="shared" ref="CZ393:CZ406" si="475">(ROUND((((S393+ROUND((ROUND(((EU393)*AV393*1),2)*BS393),2))*AU393)/100),2)+ROUND(((ROUND((ROUND(((AE393-(EU393))*AV393*1),2)*BS393),2)*AU393)/100),2))</f>
        <v>0</v>
      </c>
      <c r="DA393" s="2"/>
      <c r="DB393" s="2"/>
      <c r="DC393" s="2" t="s">
        <v>3</v>
      </c>
      <c r="DD393" s="2" t="s">
        <v>3</v>
      </c>
      <c r="DE393" s="2" t="s">
        <v>3</v>
      </c>
      <c r="DF393" s="2" t="s">
        <v>3</v>
      </c>
      <c r="DG393" s="2" t="s">
        <v>3</v>
      </c>
      <c r="DH393" s="2" t="s">
        <v>3</v>
      </c>
      <c r="DI393" s="2" t="s">
        <v>3</v>
      </c>
      <c r="DJ393" s="2" t="s">
        <v>3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1003</v>
      </c>
      <c r="DV393" s="2" t="s">
        <v>518</v>
      </c>
      <c r="DW393" s="2" t="s">
        <v>518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55393628</v>
      </c>
      <c r="EF393" s="2">
        <v>213</v>
      </c>
      <c r="EG393" s="2" t="s">
        <v>217</v>
      </c>
      <c r="EH393" s="2">
        <v>0</v>
      </c>
      <c r="EI393" s="2" t="s">
        <v>3</v>
      </c>
      <c r="EJ393" s="2">
        <v>1</v>
      </c>
      <c r="EK393" s="2">
        <v>400005</v>
      </c>
      <c r="EL393" s="2" t="s">
        <v>217</v>
      </c>
      <c r="EM393" s="2" t="s">
        <v>218</v>
      </c>
      <c r="EN393" s="2"/>
      <c r="EO393" s="2" t="s">
        <v>3</v>
      </c>
      <c r="EP393" s="2"/>
      <c r="EQ393" s="2">
        <v>16</v>
      </c>
      <c r="ER393" s="2">
        <v>0</v>
      </c>
      <c r="ES393" s="2">
        <v>11.33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v>0</v>
      </c>
      <c r="FS393" s="2">
        <v>0</v>
      </c>
      <c r="FT393" s="2"/>
      <c r="FU393" s="2"/>
      <c r="FV393" s="2"/>
      <c r="FW393" s="2"/>
      <c r="FX393" s="2">
        <v>0</v>
      </c>
      <c r="FY393" s="2">
        <v>0</v>
      </c>
      <c r="FZ393" s="2"/>
      <c r="GA393" s="2" t="s">
        <v>519</v>
      </c>
      <c r="GB393" s="2"/>
      <c r="GC393" s="2"/>
      <c r="GD393" s="2">
        <v>1</v>
      </c>
      <c r="GE393" s="2"/>
      <c r="GF393" s="2">
        <v>-1107552982</v>
      </c>
      <c r="GG393" s="2">
        <v>2</v>
      </c>
      <c r="GH393" s="2">
        <v>4</v>
      </c>
      <c r="GI393" s="2">
        <v>-2</v>
      </c>
      <c r="GJ393" s="2">
        <v>0</v>
      </c>
      <c r="GK393" s="2">
        <v>0</v>
      </c>
      <c r="GL393" s="2">
        <f t="shared" si="454"/>
        <v>0</v>
      </c>
      <c r="GM393" s="2">
        <f t="shared" si="455"/>
        <v>28891.5</v>
      </c>
      <c r="GN393" s="2">
        <f t="shared" si="456"/>
        <v>0</v>
      </c>
      <c r="GO393" s="2">
        <f t="shared" si="457"/>
        <v>28891.5</v>
      </c>
      <c r="GP393" s="2">
        <f t="shared" si="458"/>
        <v>0</v>
      </c>
      <c r="GQ393" s="2"/>
      <c r="GR393" s="2">
        <v>1</v>
      </c>
      <c r="GS393" s="2">
        <v>2</v>
      </c>
      <c r="GT393" s="2">
        <v>0</v>
      </c>
      <c r="GU393" s="2" t="s">
        <v>3</v>
      </c>
      <c r="GV393" s="2">
        <f t="shared" si="459"/>
        <v>0</v>
      </c>
      <c r="GW393" s="2">
        <v>1</v>
      </c>
      <c r="GX393" s="2">
        <f t="shared" si="460"/>
        <v>0</v>
      </c>
      <c r="GY393" s="2"/>
      <c r="GZ393" s="2"/>
      <c r="HA393" s="2">
        <v>0</v>
      </c>
      <c r="HB393" s="2">
        <v>0</v>
      </c>
      <c r="HC393" s="2">
        <f t="shared" si="461"/>
        <v>0</v>
      </c>
      <c r="HD393" s="2"/>
      <c r="HE393" s="2" t="s">
        <v>220</v>
      </c>
      <c r="HF393" s="2" t="s">
        <v>34</v>
      </c>
      <c r="HG393" s="2"/>
      <c r="HH393" s="2"/>
      <c r="HI393" s="2"/>
      <c r="HJ393" s="2"/>
      <c r="HK393" s="2"/>
      <c r="HL393" s="2"/>
      <c r="HM393" s="2" t="s">
        <v>3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5">
      <c r="A394" s="3">
        <v>17</v>
      </c>
      <c r="B394" s="3">
        <v>1</v>
      </c>
      <c r="E394" s="3" t="s">
        <v>515</v>
      </c>
      <c r="F394" s="3" t="s">
        <v>516</v>
      </c>
      <c r="G394" s="3" t="s">
        <v>517</v>
      </c>
      <c r="H394" s="3" t="s">
        <v>518</v>
      </c>
      <c r="I394" s="3">
        <f>ROUND(2500*1.02,9)</f>
        <v>2550</v>
      </c>
      <c r="J394" s="3">
        <v>0</v>
      </c>
      <c r="K394" s="3">
        <f>ROUND(2500*1.02,9)</f>
        <v>2550</v>
      </c>
      <c r="O394" s="3">
        <f t="shared" si="437"/>
        <v>284292.36</v>
      </c>
      <c r="P394" s="3">
        <f t="shared" si="438"/>
        <v>284292.36</v>
      </c>
      <c r="Q394" s="3">
        <f t="shared" si="462"/>
        <v>0</v>
      </c>
      <c r="R394" s="3">
        <f t="shared" si="463"/>
        <v>0</v>
      </c>
      <c r="S394" s="3">
        <f t="shared" si="439"/>
        <v>0</v>
      </c>
      <c r="T394" s="3">
        <f t="shared" si="440"/>
        <v>0</v>
      </c>
      <c r="U394" s="3">
        <f t="shared" si="441"/>
        <v>0</v>
      </c>
      <c r="V394" s="3">
        <f t="shared" si="442"/>
        <v>0</v>
      </c>
      <c r="W394" s="3">
        <f t="shared" si="443"/>
        <v>0</v>
      </c>
      <c r="X394" s="3">
        <f t="shared" si="464"/>
        <v>0</v>
      </c>
      <c r="Y394" s="3">
        <f t="shared" si="465"/>
        <v>0</v>
      </c>
      <c r="AA394" s="3">
        <v>55929115</v>
      </c>
      <c r="AB394" s="3">
        <f t="shared" si="444"/>
        <v>11.33</v>
      </c>
      <c r="AC394" s="3">
        <f t="shared" si="466"/>
        <v>11.33</v>
      </c>
      <c r="AD394" s="3">
        <f t="shared" si="467"/>
        <v>0</v>
      </c>
      <c r="AE394" s="3">
        <f t="shared" si="468"/>
        <v>0</v>
      </c>
      <c r="AF394" s="3">
        <f t="shared" si="469"/>
        <v>0</v>
      </c>
      <c r="AG394" s="3">
        <f t="shared" si="445"/>
        <v>0</v>
      </c>
      <c r="AH394" s="3">
        <f t="shared" si="470"/>
        <v>0</v>
      </c>
      <c r="AI394" s="3">
        <f t="shared" si="471"/>
        <v>0</v>
      </c>
      <c r="AJ394" s="3">
        <f t="shared" si="446"/>
        <v>0</v>
      </c>
      <c r="AK394" s="3">
        <v>11.33</v>
      </c>
      <c r="AL394" s="3">
        <v>11.33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1</v>
      </c>
      <c r="AW394" s="3">
        <v>1</v>
      </c>
      <c r="AZ394" s="3">
        <v>1</v>
      </c>
      <c r="BA394" s="3">
        <v>1</v>
      </c>
      <c r="BB394" s="3">
        <v>1</v>
      </c>
      <c r="BC394" s="3">
        <v>9.84</v>
      </c>
      <c r="BD394" s="3" t="s">
        <v>3</v>
      </c>
      <c r="BE394" s="3" t="s">
        <v>3</v>
      </c>
      <c r="BF394" s="3" t="s">
        <v>3</v>
      </c>
      <c r="BG394" s="3" t="s">
        <v>3</v>
      </c>
      <c r="BH394" s="3">
        <v>3</v>
      </c>
      <c r="BI394" s="3">
        <v>2</v>
      </c>
      <c r="BJ394" s="3" t="s">
        <v>516</v>
      </c>
      <c r="BM394" s="3">
        <v>400005</v>
      </c>
      <c r="BN394" s="3">
        <v>0</v>
      </c>
      <c r="BO394" s="3" t="s">
        <v>3</v>
      </c>
      <c r="BP394" s="3">
        <v>0</v>
      </c>
      <c r="BQ394" s="3">
        <v>213</v>
      </c>
      <c r="BR394" s="3">
        <v>0</v>
      </c>
      <c r="BS394" s="3">
        <v>1</v>
      </c>
      <c r="BT394" s="3">
        <v>1</v>
      </c>
      <c r="BU394" s="3">
        <v>1</v>
      </c>
      <c r="BV394" s="3">
        <v>1</v>
      </c>
      <c r="BW394" s="3">
        <v>1</v>
      </c>
      <c r="BX394" s="3">
        <v>1</v>
      </c>
      <c r="BY394" s="3" t="s">
        <v>3</v>
      </c>
      <c r="BZ394" s="3">
        <v>0</v>
      </c>
      <c r="CA394" s="3">
        <v>0</v>
      </c>
      <c r="CB394" s="3" t="s">
        <v>3</v>
      </c>
      <c r="CE394" s="3">
        <v>1566</v>
      </c>
      <c r="CF394" s="3">
        <v>0</v>
      </c>
      <c r="CG394" s="3">
        <v>0</v>
      </c>
      <c r="CM394" s="3">
        <v>0</v>
      </c>
      <c r="CN394" s="3" t="s">
        <v>3</v>
      </c>
      <c r="CO394" s="3">
        <v>0</v>
      </c>
      <c r="CP394" s="3">
        <f t="shared" si="447"/>
        <v>284292.36</v>
      </c>
      <c r="CQ394" s="3">
        <f t="shared" si="448"/>
        <v>111.49</v>
      </c>
      <c r="CR394" s="3">
        <f t="shared" si="472"/>
        <v>0</v>
      </c>
      <c r="CS394" s="3">
        <f t="shared" si="473"/>
        <v>0</v>
      </c>
      <c r="CT394" s="3">
        <f t="shared" si="449"/>
        <v>0</v>
      </c>
      <c r="CU394" s="3">
        <f t="shared" si="450"/>
        <v>0</v>
      </c>
      <c r="CV394" s="3">
        <f t="shared" si="451"/>
        <v>0</v>
      </c>
      <c r="CW394" s="3">
        <f t="shared" si="452"/>
        <v>0</v>
      </c>
      <c r="CX394" s="3">
        <f t="shared" si="453"/>
        <v>0</v>
      </c>
      <c r="CY394" s="3">
        <f t="shared" si="474"/>
        <v>0</v>
      </c>
      <c r="CZ394" s="3">
        <f t="shared" si="475"/>
        <v>0</v>
      </c>
      <c r="DC394" s="3" t="s">
        <v>3</v>
      </c>
      <c r="DD394" s="3" t="s">
        <v>3</v>
      </c>
      <c r="DE394" s="3" t="s">
        <v>3</v>
      </c>
      <c r="DF394" s="3" t="s">
        <v>3</v>
      </c>
      <c r="DG394" s="3" t="s">
        <v>3</v>
      </c>
      <c r="DH394" s="3" t="s">
        <v>3</v>
      </c>
      <c r="DI394" s="3" t="s">
        <v>3</v>
      </c>
      <c r="DJ394" s="3" t="s">
        <v>3</v>
      </c>
      <c r="DK394" s="3" t="s">
        <v>3</v>
      </c>
      <c r="DL394" s="3" t="s">
        <v>3</v>
      </c>
      <c r="DM394" s="3" t="s">
        <v>3</v>
      </c>
      <c r="DN394" s="3">
        <v>0</v>
      </c>
      <c r="DO394" s="3">
        <v>0</v>
      </c>
      <c r="DP394" s="3">
        <v>1</v>
      </c>
      <c r="DQ394" s="3">
        <v>1</v>
      </c>
      <c r="DU394" s="3">
        <v>1003</v>
      </c>
      <c r="DV394" s="3" t="s">
        <v>518</v>
      </c>
      <c r="DW394" s="3" t="s">
        <v>518</v>
      </c>
      <c r="DX394" s="3">
        <v>1</v>
      </c>
      <c r="DZ394" s="3" t="s">
        <v>3</v>
      </c>
      <c r="EA394" s="3" t="s">
        <v>3</v>
      </c>
      <c r="EB394" s="3" t="s">
        <v>3</v>
      </c>
      <c r="EC394" s="3" t="s">
        <v>3</v>
      </c>
      <c r="EE394" s="3">
        <v>55393628</v>
      </c>
      <c r="EF394" s="3">
        <v>213</v>
      </c>
      <c r="EG394" s="3" t="s">
        <v>217</v>
      </c>
      <c r="EH394" s="3">
        <v>0</v>
      </c>
      <c r="EI394" s="3" t="s">
        <v>3</v>
      </c>
      <c r="EJ394" s="3">
        <v>1</v>
      </c>
      <c r="EK394" s="3">
        <v>400005</v>
      </c>
      <c r="EL394" s="3" t="s">
        <v>217</v>
      </c>
      <c r="EM394" s="3" t="s">
        <v>218</v>
      </c>
      <c r="EO394" s="3" t="s">
        <v>3</v>
      </c>
      <c r="EQ394" s="3">
        <v>16</v>
      </c>
      <c r="ER394" s="3">
        <v>0</v>
      </c>
      <c r="ES394" s="3">
        <v>11.33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5</v>
      </c>
      <c r="FC394" s="3">
        <v>1</v>
      </c>
      <c r="FD394" s="3">
        <v>18</v>
      </c>
      <c r="FF394" s="3">
        <v>133.33000000000001</v>
      </c>
      <c r="FQ394" s="3">
        <v>0</v>
      </c>
      <c r="FR394" s="3">
        <v>0</v>
      </c>
      <c r="FS394" s="3">
        <v>0</v>
      </c>
      <c r="FX394" s="3">
        <v>0</v>
      </c>
      <c r="FY394" s="3">
        <v>0</v>
      </c>
      <c r="GA394" s="3" t="s">
        <v>519</v>
      </c>
      <c r="GD394" s="3">
        <v>1</v>
      </c>
      <c r="GF394" s="3">
        <v>-1107552982</v>
      </c>
      <c r="GG394" s="3">
        <v>2</v>
      </c>
      <c r="GH394" s="3">
        <v>3</v>
      </c>
      <c r="GI394" s="3">
        <v>5</v>
      </c>
      <c r="GJ394" s="3">
        <v>0</v>
      </c>
      <c r="GK394" s="3">
        <v>0</v>
      </c>
      <c r="GL394" s="3">
        <f t="shared" si="454"/>
        <v>0</v>
      </c>
      <c r="GM394" s="3">
        <f t="shared" si="455"/>
        <v>284292.36</v>
      </c>
      <c r="GN394" s="3">
        <f t="shared" si="456"/>
        <v>0</v>
      </c>
      <c r="GO394" s="3">
        <f t="shared" si="457"/>
        <v>284292.36</v>
      </c>
      <c r="GP394" s="3">
        <f t="shared" si="458"/>
        <v>0</v>
      </c>
      <c r="GR394" s="3">
        <v>1</v>
      </c>
      <c r="GS394" s="3">
        <v>1</v>
      </c>
      <c r="GT394" s="3">
        <v>0</v>
      </c>
      <c r="GU394" s="3" t="s">
        <v>3</v>
      </c>
      <c r="GV394" s="3">
        <f t="shared" si="459"/>
        <v>0</v>
      </c>
      <c r="GW394" s="3">
        <v>1</v>
      </c>
      <c r="GX394" s="3">
        <f t="shared" si="460"/>
        <v>0</v>
      </c>
      <c r="HA394" s="3">
        <v>0</v>
      </c>
      <c r="HB394" s="3">
        <v>0</v>
      </c>
      <c r="HC394" s="3">
        <f t="shared" si="461"/>
        <v>0</v>
      </c>
      <c r="HE394" s="3" t="s">
        <v>220</v>
      </c>
      <c r="HF394" s="3" t="s">
        <v>34</v>
      </c>
      <c r="HM394" s="3" t="s">
        <v>3</v>
      </c>
      <c r="HN394" s="3" t="s">
        <v>3</v>
      </c>
      <c r="HO394" s="3" t="s">
        <v>3</v>
      </c>
      <c r="HP394" s="3" t="s">
        <v>3</v>
      </c>
      <c r="HQ394" s="3" t="s">
        <v>3</v>
      </c>
      <c r="HS394" s="3">
        <v>0</v>
      </c>
      <c r="IK394" s="3">
        <v>0</v>
      </c>
    </row>
    <row r="395" spans="1:255" x14ac:dyDescent="0.25">
      <c r="A395" s="2">
        <v>17</v>
      </c>
      <c r="B395" s="2">
        <v>1</v>
      </c>
      <c r="C395" s="2"/>
      <c r="D395" s="2"/>
      <c r="E395" s="2" t="s">
        <v>520</v>
      </c>
      <c r="F395" s="2" t="s">
        <v>521</v>
      </c>
      <c r="G395" s="2" t="s">
        <v>522</v>
      </c>
      <c r="H395" s="2" t="s">
        <v>518</v>
      </c>
      <c r="I395" s="2">
        <f>ROUND(2000*1.02,9)</f>
        <v>2040</v>
      </c>
      <c r="J395" s="2">
        <v>0</v>
      </c>
      <c r="K395" s="2">
        <f>ROUND(2000*1.02,9)</f>
        <v>2040</v>
      </c>
      <c r="L395" s="2"/>
      <c r="M395" s="2"/>
      <c r="N395" s="2"/>
      <c r="O395" s="2">
        <f t="shared" si="437"/>
        <v>32007.599999999999</v>
      </c>
      <c r="P395" s="2">
        <f t="shared" si="438"/>
        <v>32007.599999999999</v>
      </c>
      <c r="Q395" s="2">
        <f t="shared" si="462"/>
        <v>0</v>
      </c>
      <c r="R395" s="2">
        <f t="shared" si="463"/>
        <v>0</v>
      </c>
      <c r="S395" s="2">
        <f t="shared" si="439"/>
        <v>0</v>
      </c>
      <c r="T395" s="2">
        <f t="shared" si="440"/>
        <v>0</v>
      </c>
      <c r="U395" s="2">
        <f t="shared" si="441"/>
        <v>0</v>
      </c>
      <c r="V395" s="2">
        <f t="shared" si="442"/>
        <v>0</v>
      </c>
      <c r="W395" s="2">
        <f t="shared" si="443"/>
        <v>0</v>
      </c>
      <c r="X395" s="2">
        <f t="shared" si="464"/>
        <v>0</v>
      </c>
      <c r="Y395" s="2">
        <f t="shared" si="465"/>
        <v>0</v>
      </c>
      <c r="Z395" s="2"/>
      <c r="AA395" s="2">
        <v>55929113</v>
      </c>
      <c r="AB395" s="2">
        <f t="shared" si="444"/>
        <v>15.69</v>
      </c>
      <c r="AC395" s="2">
        <f t="shared" si="466"/>
        <v>15.69</v>
      </c>
      <c r="AD395" s="2">
        <f t="shared" si="467"/>
        <v>0</v>
      </c>
      <c r="AE395" s="2">
        <f t="shared" si="468"/>
        <v>0</v>
      </c>
      <c r="AF395" s="2">
        <f t="shared" si="469"/>
        <v>0</v>
      </c>
      <c r="AG395" s="2">
        <f t="shared" si="445"/>
        <v>0</v>
      </c>
      <c r="AH395" s="2">
        <f t="shared" si="470"/>
        <v>0</v>
      </c>
      <c r="AI395" s="2">
        <f t="shared" si="471"/>
        <v>0</v>
      </c>
      <c r="AJ395" s="2">
        <f t="shared" si="446"/>
        <v>0</v>
      </c>
      <c r="AK395" s="2">
        <v>15.690000000000001</v>
      </c>
      <c r="AL395" s="2">
        <v>15.690000000000001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1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3</v>
      </c>
      <c r="BI395" s="2">
        <v>2</v>
      </c>
      <c r="BJ395" s="2" t="s">
        <v>521</v>
      </c>
      <c r="BK395" s="2"/>
      <c r="BL395" s="2"/>
      <c r="BM395" s="2">
        <v>400005</v>
      </c>
      <c r="BN395" s="2">
        <v>0</v>
      </c>
      <c r="BO395" s="2" t="s">
        <v>3</v>
      </c>
      <c r="BP395" s="2">
        <v>0</v>
      </c>
      <c r="BQ395" s="2">
        <v>213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0</v>
      </c>
      <c r="CA395" s="2">
        <v>0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3</v>
      </c>
      <c r="CO395" s="2">
        <v>0</v>
      </c>
      <c r="CP395" s="2">
        <f t="shared" si="447"/>
        <v>32007.599999999999</v>
      </c>
      <c r="CQ395" s="2">
        <f t="shared" si="448"/>
        <v>15.69</v>
      </c>
      <c r="CR395" s="2">
        <f t="shared" si="472"/>
        <v>0</v>
      </c>
      <c r="CS395" s="2">
        <f t="shared" si="473"/>
        <v>0</v>
      </c>
      <c r="CT395" s="2">
        <f t="shared" si="449"/>
        <v>0</v>
      </c>
      <c r="CU395" s="2">
        <f t="shared" si="450"/>
        <v>0</v>
      </c>
      <c r="CV395" s="2">
        <f t="shared" si="451"/>
        <v>0</v>
      </c>
      <c r="CW395" s="2">
        <f t="shared" si="452"/>
        <v>0</v>
      </c>
      <c r="CX395" s="2">
        <f t="shared" si="453"/>
        <v>0</v>
      </c>
      <c r="CY395" s="2">
        <f t="shared" si="474"/>
        <v>0</v>
      </c>
      <c r="CZ395" s="2">
        <f t="shared" si="475"/>
        <v>0</v>
      </c>
      <c r="DA395" s="2"/>
      <c r="DB395" s="2"/>
      <c r="DC395" s="2" t="s">
        <v>3</v>
      </c>
      <c r="DD395" s="2" t="s">
        <v>3</v>
      </c>
      <c r="DE395" s="2" t="s">
        <v>3</v>
      </c>
      <c r="DF395" s="2" t="s">
        <v>3</v>
      </c>
      <c r="DG395" s="2" t="s">
        <v>3</v>
      </c>
      <c r="DH395" s="2" t="s">
        <v>3</v>
      </c>
      <c r="DI395" s="2" t="s">
        <v>3</v>
      </c>
      <c r="DJ395" s="2" t="s">
        <v>3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1003</v>
      </c>
      <c r="DV395" s="2" t="s">
        <v>518</v>
      </c>
      <c r="DW395" s="2" t="s">
        <v>518</v>
      </c>
      <c r="DX395" s="2">
        <v>1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55393628</v>
      </c>
      <c r="EF395" s="2">
        <v>213</v>
      </c>
      <c r="EG395" s="2" t="s">
        <v>217</v>
      </c>
      <c r="EH395" s="2">
        <v>0</v>
      </c>
      <c r="EI395" s="2" t="s">
        <v>3</v>
      </c>
      <c r="EJ395" s="2">
        <v>1</v>
      </c>
      <c r="EK395" s="2">
        <v>400005</v>
      </c>
      <c r="EL395" s="2" t="s">
        <v>217</v>
      </c>
      <c r="EM395" s="2" t="s">
        <v>218</v>
      </c>
      <c r="EN395" s="2"/>
      <c r="EO395" s="2" t="s">
        <v>3</v>
      </c>
      <c r="EP395" s="2"/>
      <c r="EQ395" s="2">
        <v>16</v>
      </c>
      <c r="ER395" s="2">
        <v>0</v>
      </c>
      <c r="ES395" s="2">
        <v>15.690000000000001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0</v>
      </c>
      <c r="FY395" s="2">
        <v>0</v>
      </c>
      <c r="FZ395" s="2"/>
      <c r="GA395" s="2" t="s">
        <v>523</v>
      </c>
      <c r="GB395" s="2"/>
      <c r="GC395" s="2"/>
      <c r="GD395" s="2">
        <v>1</v>
      </c>
      <c r="GE395" s="2"/>
      <c r="GF395" s="2">
        <v>1334512860</v>
      </c>
      <c r="GG395" s="2">
        <v>2</v>
      </c>
      <c r="GH395" s="2">
        <v>4</v>
      </c>
      <c r="GI395" s="2">
        <v>-2</v>
      </c>
      <c r="GJ395" s="2">
        <v>0</v>
      </c>
      <c r="GK395" s="2">
        <v>0</v>
      </c>
      <c r="GL395" s="2">
        <f t="shared" si="454"/>
        <v>0</v>
      </c>
      <c r="GM395" s="2">
        <f t="shared" si="455"/>
        <v>32007.599999999999</v>
      </c>
      <c r="GN395" s="2">
        <f t="shared" si="456"/>
        <v>0</v>
      </c>
      <c r="GO395" s="2">
        <f t="shared" si="457"/>
        <v>32007.599999999999</v>
      </c>
      <c r="GP395" s="2">
        <f t="shared" si="458"/>
        <v>0</v>
      </c>
      <c r="GQ395" s="2"/>
      <c r="GR395" s="2">
        <v>1</v>
      </c>
      <c r="GS395" s="2">
        <v>2</v>
      </c>
      <c r="GT395" s="2">
        <v>0</v>
      </c>
      <c r="GU395" s="2" t="s">
        <v>3</v>
      </c>
      <c r="GV395" s="2">
        <f t="shared" si="459"/>
        <v>0</v>
      </c>
      <c r="GW395" s="2">
        <v>1</v>
      </c>
      <c r="GX395" s="2">
        <f t="shared" si="460"/>
        <v>0</v>
      </c>
      <c r="GY395" s="2"/>
      <c r="GZ395" s="2"/>
      <c r="HA395" s="2">
        <v>0</v>
      </c>
      <c r="HB395" s="2">
        <v>0</v>
      </c>
      <c r="HC395" s="2">
        <f t="shared" si="461"/>
        <v>0</v>
      </c>
      <c r="HD395" s="2"/>
      <c r="HE395" s="2" t="s">
        <v>220</v>
      </c>
      <c r="HF395" s="2" t="s">
        <v>34</v>
      </c>
      <c r="HG395" s="2"/>
      <c r="HH395" s="2"/>
      <c r="HI395" s="2"/>
      <c r="HJ395" s="2"/>
      <c r="HK395" s="2"/>
      <c r="HL395" s="2"/>
      <c r="HM395" s="2" t="s">
        <v>3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5">
      <c r="A396" s="3">
        <v>17</v>
      </c>
      <c r="B396" s="3">
        <v>1</v>
      </c>
      <c r="E396" s="3" t="s">
        <v>520</v>
      </c>
      <c r="F396" s="3" t="s">
        <v>521</v>
      </c>
      <c r="G396" s="3" t="s">
        <v>522</v>
      </c>
      <c r="H396" s="3" t="s">
        <v>518</v>
      </c>
      <c r="I396" s="3">
        <f>ROUND(2000*1.02,9)</f>
        <v>2040</v>
      </c>
      <c r="J396" s="3">
        <v>0</v>
      </c>
      <c r="K396" s="3">
        <f>ROUND(2000*1.02,9)</f>
        <v>2040</v>
      </c>
      <c r="O396" s="3">
        <f t="shared" si="437"/>
        <v>314954.78000000003</v>
      </c>
      <c r="P396" s="3">
        <f t="shared" si="438"/>
        <v>314954.78000000003</v>
      </c>
      <c r="Q396" s="3">
        <f t="shared" si="462"/>
        <v>0</v>
      </c>
      <c r="R396" s="3">
        <f t="shared" si="463"/>
        <v>0</v>
      </c>
      <c r="S396" s="3">
        <f t="shared" si="439"/>
        <v>0</v>
      </c>
      <c r="T396" s="3">
        <f t="shared" si="440"/>
        <v>0</v>
      </c>
      <c r="U396" s="3">
        <f t="shared" si="441"/>
        <v>0</v>
      </c>
      <c r="V396" s="3">
        <f t="shared" si="442"/>
        <v>0</v>
      </c>
      <c r="W396" s="3">
        <f t="shared" si="443"/>
        <v>0</v>
      </c>
      <c r="X396" s="3">
        <f t="shared" si="464"/>
        <v>0</v>
      </c>
      <c r="Y396" s="3">
        <f t="shared" si="465"/>
        <v>0</v>
      </c>
      <c r="AA396" s="3">
        <v>55929115</v>
      </c>
      <c r="AB396" s="3">
        <f t="shared" si="444"/>
        <v>15.69</v>
      </c>
      <c r="AC396" s="3">
        <f t="shared" si="466"/>
        <v>15.69</v>
      </c>
      <c r="AD396" s="3">
        <f t="shared" si="467"/>
        <v>0</v>
      </c>
      <c r="AE396" s="3">
        <f t="shared" si="468"/>
        <v>0</v>
      </c>
      <c r="AF396" s="3">
        <f t="shared" si="469"/>
        <v>0</v>
      </c>
      <c r="AG396" s="3">
        <f t="shared" si="445"/>
        <v>0</v>
      </c>
      <c r="AH396" s="3">
        <f t="shared" si="470"/>
        <v>0</v>
      </c>
      <c r="AI396" s="3">
        <f t="shared" si="471"/>
        <v>0</v>
      </c>
      <c r="AJ396" s="3">
        <f t="shared" si="446"/>
        <v>0</v>
      </c>
      <c r="AK396" s="3">
        <v>15.690000000000001</v>
      </c>
      <c r="AL396" s="3">
        <v>15.690000000000001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1</v>
      </c>
      <c r="AW396" s="3">
        <v>1</v>
      </c>
      <c r="AZ396" s="3">
        <v>1</v>
      </c>
      <c r="BA396" s="3">
        <v>1</v>
      </c>
      <c r="BB396" s="3">
        <v>1</v>
      </c>
      <c r="BC396" s="3">
        <v>9.84</v>
      </c>
      <c r="BD396" s="3" t="s">
        <v>3</v>
      </c>
      <c r="BE396" s="3" t="s">
        <v>3</v>
      </c>
      <c r="BF396" s="3" t="s">
        <v>3</v>
      </c>
      <c r="BG396" s="3" t="s">
        <v>3</v>
      </c>
      <c r="BH396" s="3">
        <v>3</v>
      </c>
      <c r="BI396" s="3">
        <v>2</v>
      </c>
      <c r="BJ396" s="3" t="s">
        <v>521</v>
      </c>
      <c r="BM396" s="3">
        <v>400005</v>
      </c>
      <c r="BN396" s="3">
        <v>0</v>
      </c>
      <c r="BO396" s="3" t="s">
        <v>3</v>
      </c>
      <c r="BP396" s="3">
        <v>0</v>
      </c>
      <c r="BQ396" s="3">
        <v>213</v>
      </c>
      <c r="BR396" s="3">
        <v>0</v>
      </c>
      <c r="BS396" s="3">
        <v>1</v>
      </c>
      <c r="BT396" s="3">
        <v>1</v>
      </c>
      <c r="BU396" s="3">
        <v>1</v>
      </c>
      <c r="BV396" s="3">
        <v>1</v>
      </c>
      <c r="BW396" s="3">
        <v>1</v>
      </c>
      <c r="BX396" s="3">
        <v>1</v>
      </c>
      <c r="BY396" s="3" t="s">
        <v>3</v>
      </c>
      <c r="BZ396" s="3">
        <v>0</v>
      </c>
      <c r="CA396" s="3">
        <v>0</v>
      </c>
      <c r="CB396" s="3" t="s">
        <v>3</v>
      </c>
      <c r="CE396" s="3">
        <v>1566</v>
      </c>
      <c r="CF396" s="3">
        <v>0</v>
      </c>
      <c r="CG396" s="3">
        <v>0</v>
      </c>
      <c r="CM396" s="3">
        <v>0</v>
      </c>
      <c r="CN396" s="3" t="s">
        <v>3</v>
      </c>
      <c r="CO396" s="3">
        <v>0</v>
      </c>
      <c r="CP396" s="3">
        <f t="shared" si="447"/>
        <v>314954.78000000003</v>
      </c>
      <c r="CQ396" s="3">
        <f t="shared" si="448"/>
        <v>154.38999999999999</v>
      </c>
      <c r="CR396" s="3">
        <f t="shared" si="472"/>
        <v>0</v>
      </c>
      <c r="CS396" s="3">
        <f t="shared" si="473"/>
        <v>0</v>
      </c>
      <c r="CT396" s="3">
        <f t="shared" si="449"/>
        <v>0</v>
      </c>
      <c r="CU396" s="3">
        <f t="shared" si="450"/>
        <v>0</v>
      </c>
      <c r="CV396" s="3">
        <f t="shared" si="451"/>
        <v>0</v>
      </c>
      <c r="CW396" s="3">
        <f t="shared" si="452"/>
        <v>0</v>
      </c>
      <c r="CX396" s="3">
        <f t="shared" si="453"/>
        <v>0</v>
      </c>
      <c r="CY396" s="3">
        <f t="shared" si="474"/>
        <v>0</v>
      </c>
      <c r="CZ396" s="3">
        <f t="shared" si="475"/>
        <v>0</v>
      </c>
      <c r="DC396" s="3" t="s">
        <v>3</v>
      </c>
      <c r="DD396" s="3" t="s">
        <v>3</v>
      </c>
      <c r="DE396" s="3" t="s">
        <v>3</v>
      </c>
      <c r="DF396" s="3" t="s">
        <v>3</v>
      </c>
      <c r="DG396" s="3" t="s">
        <v>3</v>
      </c>
      <c r="DH396" s="3" t="s">
        <v>3</v>
      </c>
      <c r="DI396" s="3" t="s">
        <v>3</v>
      </c>
      <c r="DJ396" s="3" t="s">
        <v>3</v>
      </c>
      <c r="DK396" s="3" t="s">
        <v>3</v>
      </c>
      <c r="DL396" s="3" t="s">
        <v>3</v>
      </c>
      <c r="DM396" s="3" t="s">
        <v>3</v>
      </c>
      <c r="DN396" s="3">
        <v>0</v>
      </c>
      <c r="DO396" s="3">
        <v>0</v>
      </c>
      <c r="DP396" s="3">
        <v>1</v>
      </c>
      <c r="DQ396" s="3">
        <v>1</v>
      </c>
      <c r="DU396" s="3">
        <v>1003</v>
      </c>
      <c r="DV396" s="3" t="s">
        <v>518</v>
      </c>
      <c r="DW396" s="3" t="s">
        <v>518</v>
      </c>
      <c r="DX396" s="3">
        <v>1</v>
      </c>
      <c r="DZ396" s="3" t="s">
        <v>3</v>
      </c>
      <c r="EA396" s="3" t="s">
        <v>3</v>
      </c>
      <c r="EB396" s="3" t="s">
        <v>3</v>
      </c>
      <c r="EC396" s="3" t="s">
        <v>3</v>
      </c>
      <c r="EE396" s="3">
        <v>55393628</v>
      </c>
      <c r="EF396" s="3">
        <v>213</v>
      </c>
      <c r="EG396" s="3" t="s">
        <v>217</v>
      </c>
      <c r="EH396" s="3">
        <v>0</v>
      </c>
      <c r="EI396" s="3" t="s">
        <v>3</v>
      </c>
      <c r="EJ396" s="3">
        <v>1</v>
      </c>
      <c r="EK396" s="3">
        <v>400005</v>
      </c>
      <c r="EL396" s="3" t="s">
        <v>217</v>
      </c>
      <c r="EM396" s="3" t="s">
        <v>218</v>
      </c>
      <c r="EO396" s="3" t="s">
        <v>3</v>
      </c>
      <c r="EQ396" s="3">
        <v>16</v>
      </c>
      <c r="ER396" s="3">
        <v>0</v>
      </c>
      <c r="ES396" s="3">
        <v>15.690000000000001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EZ396" s="3">
        <v>5</v>
      </c>
      <c r="FC396" s="3">
        <v>1</v>
      </c>
      <c r="FD396" s="3">
        <v>18</v>
      </c>
      <c r="FF396" s="3">
        <v>184.63</v>
      </c>
      <c r="FQ396" s="3">
        <v>0</v>
      </c>
      <c r="FR396" s="3">
        <v>0</v>
      </c>
      <c r="FS396" s="3">
        <v>0</v>
      </c>
      <c r="FX396" s="3">
        <v>0</v>
      </c>
      <c r="FY396" s="3">
        <v>0</v>
      </c>
      <c r="GA396" s="3" t="s">
        <v>523</v>
      </c>
      <c r="GD396" s="3">
        <v>1</v>
      </c>
      <c r="GF396" s="3">
        <v>1334512860</v>
      </c>
      <c r="GG396" s="3">
        <v>2</v>
      </c>
      <c r="GH396" s="3">
        <v>3</v>
      </c>
      <c r="GI396" s="3">
        <v>5</v>
      </c>
      <c r="GJ396" s="3">
        <v>0</v>
      </c>
      <c r="GK396" s="3">
        <v>0</v>
      </c>
      <c r="GL396" s="3">
        <f t="shared" si="454"/>
        <v>0</v>
      </c>
      <c r="GM396" s="3">
        <f t="shared" si="455"/>
        <v>314954.78000000003</v>
      </c>
      <c r="GN396" s="3">
        <f t="shared" si="456"/>
        <v>0</v>
      </c>
      <c r="GO396" s="3">
        <f t="shared" si="457"/>
        <v>314954.78000000003</v>
      </c>
      <c r="GP396" s="3">
        <f t="shared" si="458"/>
        <v>0</v>
      </c>
      <c r="GR396" s="3">
        <v>1</v>
      </c>
      <c r="GS396" s="3">
        <v>1</v>
      </c>
      <c r="GT396" s="3">
        <v>0</v>
      </c>
      <c r="GU396" s="3" t="s">
        <v>3</v>
      </c>
      <c r="GV396" s="3">
        <f t="shared" si="459"/>
        <v>0</v>
      </c>
      <c r="GW396" s="3">
        <v>1</v>
      </c>
      <c r="GX396" s="3">
        <f t="shared" si="460"/>
        <v>0</v>
      </c>
      <c r="HA396" s="3">
        <v>0</v>
      </c>
      <c r="HB396" s="3">
        <v>0</v>
      </c>
      <c r="HC396" s="3">
        <f t="shared" si="461"/>
        <v>0</v>
      </c>
      <c r="HE396" s="3" t="s">
        <v>220</v>
      </c>
      <c r="HF396" s="3" t="s">
        <v>34</v>
      </c>
      <c r="HM396" s="3" t="s">
        <v>3</v>
      </c>
      <c r="HN396" s="3" t="s">
        <v>3</v>
      </c>
      <c r="HO396" s="3" t="s">
        <v>3</v>
      </c>
      <c r="HP396" s="3" t="s">
        <v>3</v>
      </c>
      <c r="HQ396" s="3" t="s">
        <v>3</v>
      </c>
      <c r="HS396" s="3">
        <v>0</v>
      </c>
      <c r="IK396" s="3">
        <v>0</v>
      </c>
    </row>
    <row r="397" spans="1:255" x14ac:dyDescent="0.25">
      <c r="A397" s="2">
        <v>17</v>
      </c>
      <c r="B397" s="2">
        <v>1</v>
      </c>
      <c r="C397" s="2"/>
      <c r="D397" s="2"/>
      <c r="E397" s="2" t="s">
        <v>524</v>
      </c>
      <c r="F397" s="2" t="s">
        <v>525</v>
      </c>
      <c r="G397" s="2" t="s">
        <v>526</v>
      </c>
      <c r="H397" s="2" t="s">
        <v>64</v>
      </c>
      <c r="I397" s="2">
        <f>ROUND(50*100/100,9)</f>
        <v>50</v>
      </c>
      <c r="J397" s="2">
        <v>0</v>
      </c>
      <c r="K397" s="2">
        <f>ROUND(50*100/100,9)</f>
        <v>50</v>
      </c>
      <c r="L397" s="2"/>
      <c r="M397" s="2"/>
      <c r="N397" s="2"/>
      <c r="O397" s="2">
        <f t="shared" si="437"/>
        <v>7344.5</v>
      </c>
      <c r="P397" s="2">
        <f t="shared" si="438"/>
        <v>7344.5</v>
      </c>
      <c r="Q397" s="2">
        <f t="shared" si="462"/>
        <v>0</v>
      </c>
      <c r="R397" s="2">
        <f t="shared" si="463"/>
        <v>0</v>
      </c>
      <c r="S397" s="2">
        <f t="shared" si="439"/>
        <v>0</v>
      </c>
      <c r="T397" s="2">
        <f t="shared" si="440"/>
        <v>0</v>
      </c>
      <c r="U397" s="2">
        <f t="shared" si="441"/>
        <v>0</v>
      </c>
      <c r="V397" s="2">
        <f t="shared" si="442"/>
        <v>0</v>
      </c>
      <c r="W397" s="2">
        <f t="shared" si="443"/>
        <v>0</v>
      </c>
      <c r="X397" s="2">
        <f t="shared" si="464"/>
        <v>0</v>
      </c>
      <c r="Y397" s="2">
        <f t="shared" si="465"/>
        <v>0</v>
      </c>
      <c r="Z397" s="2"/>
      <c r="AA397" s="2">
        <v>55929113</v>
      </c>
      <c r="AB397" s="2">
        <f t="shared" si="444"/>
        <v>146.88999999999999</v>
      </c>
      <c r="AC397" s="2">
        <f t="shared" si="466"/>
        <v>146.88999999999999</v>
      </c>
      <c r="AD397" s="2">
        <f t="shared" si="467"/>
        <v>0</v>
      </c>
      <c r="AE397" s="2">
        <f t="shared" si="468"/>
        <v>0</v>
      </c>
      <c r="AF397" s="2">
        <f t="shared" si="469"/>
        <v>0</v>
      </c>
      <c r="AG397" s="2">
        <f t="shared" si="445"/>
        <v>0</v>
      </c>
      <c r="AH397" s="2">
        <f t="shared" si="470"/>
        <v>0</v>
      </c>
      <c r="AI397" s="2">
        <f t="shared" si="471"/>
        <v>0</v>
      </c>
      <c r="AJ397" s="2">
        <f t="shared" si="446"/>
        <v>0</v>
      </c>
      <c r="AK397" s="2">
        <v>146.88999999999999</v>
      </c>
      <c r="AL397" s="2">
        <v>146.88999999999999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1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3</v>
      </c>
      <c r="BI397" s="2">
        <v>2</v>
      </c>
      <c r="BJ397" s="2" t="s">
        <v>527</v>
      </c>
      <c r="BK397" s="2"/>
      <c r="BL397" s="2"/>
      <c r="BM397" s="2">
        <v>1618</v>
      </c>
      <c r="BN397" s="2">
        <v>0</v>
      </c>
      <c r="BO397" s="2" t="s">
        <v>3</v>
      </c>
      <c r="BP397" s="2">
        <v>0</v>
      </c>
      <c r="BQ397" s="2">
        <v>201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0</v>
      </c>
      <c r="CA397" s="2">
        <v>0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3</v>
      </c>
      <c r="CO397" s="2">
        <v>0</v>
      </c>
      <c r="CP397" s="2">
        <f t="shared" si="447"/>
        <v>7344.5</v>
      </c>
      <c r="CQ397" s="2">
        <f t="shared" si="448"/>
        <v>146.88999999999999</v>
      </c>
      <c r="CR397" s="2">
        <f t="shared" si="472"/>
        <v>0</v>
      </c>
      <c r="CS397" s="2">
        <f t="shared" si="473"/>
        <v>0</v>
      </c>
      <c r="CT397" s="2">
        <f t="shared" si="449"/>
        <v>0</v>
      </c>
      <c r="CU397" s="2">
        <f t="shared" si="450"/>
        <v>0</v>
      </c>
      <c r="CV397" s="2">
        <f t="shared" si="451"/>
        <v>0</v>
      </c>
      <c r="CW397" s="2">
        <f t="shared" si="452"/>
        <v>0</v>
      </c>
      <c r="CX397" s="2">
        <f t="shared" si="453"/>
        <v>0</v>
      </c>
      <c r="CY397" s="2">
        <f t="shared" si="474"/>
        <v>0</v>
      </c>
      <c r="CZ397" s="2">
        <f t="shared" si="475"/>
        <v>0</v>
      </c>
      <c r="DA397" s="2"/>
      <c r="DB397" s="2"/>
      <c r="DC397" s="2" t="s">
        <v>3</v>
      </c>
      <c r="DD397" s="2" t="s">
        <v>3</v>
      </c>
      <c r="DE397" s="2" t="s">
        <v>3</v>
      </c>
      <c r="DF397" s="2" t="s">
        <v>3</v>
      </c>
      <c r="DG397" s="2" t="s">
        <v>3</v>
      </c>
      <c r="DH397" s="2" t="s">
        <v>3</v>
      </c>
      <c r="DI397" s="2" t="s">
        <v>3</v>
      </c>
      <c r="DJ397" s="2" t="s">
        <v>3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1010</v>
      </c>
      <c r="DV397" s="2" t="s">
        <v>64</v>
      </c>
      <c r="DW397" s="2" t="s">
        <v>64</v>
      </c>
      <c r="DX397" s="2">
        <v>100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55393729</v>
      </c>
      <c r="EF397" s="2">
        <v>201</v>
      </c>
      <c r="EG397" s="2" t="s">
        <v>281</v>
      </c>
      <c r="EH397" s="2">
        <v>0</v>
      </c>
      <c r="EI397" s="2" t="s">
        <v>3</v>
      </c>
      <c r="EJ397" s="2">
        <v>2</v>
      </c>
      <c r="EK397" s="2">
        <v>1618</v>
      </c>
      <c r="EL397" s="2" t="s">
        <v>282</v>
      </c>
      <c r="EM397" s="2" t="s">
        <v>283</v>
      </c>
      <c r="EN397" s="2"/>
      <c r="EO397" s="2" t="s">
        <v>3</v>
      </c>
      <c r="EP397" s="2"/>
      <c r="EQ397" s="2">
        <v>0</v>
      </c>
      <c r="ER397" s="2">
        <v>146.88999999999999</v>
      </c>
      <c r="ES397" s="2">
        <v>146.88999999999999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0</v>
      </c>
      <c r="FY397" s="2">
        <v>0</v>
      </c>
      <c r="FZ397" s="2"/>
      <c r="GA397" s="2" t="s">
        <v>3</v>
      </c>
      <c r="GB397" s="2"/>
      <c r="GC397" s="2"/>
      <c r="GD397" s="2">
        <v>1</v>
      </c>
      <c r="GE397" s="2"/>
      <c r="GF397" s="2">
        <v>289520784</v>
      </c>
      <c r="GG397" s="2">
        <v>2</v>
      </c>
      <c r="GH397" s="2">
        <v>1</v>
      </c>
      <c r="GI397" s="2">
        <v>-2</v>
      </c>
      <c r="GJ397" s="2">
        <v>0</v>
      </c>
      <c r="GK397" s="2">
        <v>0</v>
      </c>
      <c r="GL397" s="2">
        <f t="shared" si="454"/>
        <v>0</v>
      </c>
      <c r="GM397" s="2">
        <f t="shared" si="455"/>
        <v>7344.5</v>
      </c>
      <c r="GN397" s="2">
        <f t="shared" si="456"/>
        <v>0</v>
      </c>
      <c r="GO397" s="2">
        <f t="shared" si="457"/>
        <v>7344.5</v>
      </c>
      <c r="GP397" s="2">
        <f t="shared" si="458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459"/>
        <v>0</v>
      </c>
      <c r="GW397" s="2">
        <v>1</v>
      </c>
      <c r="GX397" s="2">
        <f t="shared" si="460"/>
        <v>0</v>
      </c>
      <c r="GY397" s="2"/>
      <c r="GZ397" s="2"/>
      <c r="HA397" s="2">
        <v>0</v>
      </c>
      <c r="HB397" s="2">
        <v>0</v>
      </c>
      <c r="HC397" s="2">
        <f t="shared" si="461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5">
      <c r="A398" s="3">
        <v>17</v>
      </c>
      <c r="B398" s="3">
        <v>1</v>
      </c>
      <c r="E398" s="3" t="s">
        <v>524</v>
      </c>
      <c r="F398" s="3" t="s">
        <v>525</v>
      </c>
      <c r="G398" s="3" t="s">
        <v>526</v>
      </c>
      <c r="H398" s="3" t="s">
        <v>64</v>
      </c>
      <c r="I398" s="3">
        <f>ROUND(50*100/100,9)</f>
        <v>50</v>
      </c>
      <c r="J398" s="3">
        <v>0</v>
      </c>
      <c r="K398" s="3">
        <f>ROUND(50*100/100,9)</f>
        <v>50</v>
      </c>
      <c r="O398" s="3">
        <f t="shared" si="437"/>
        <v>12779.43</v>
      </c>
      <c r="P398" s="3">
        <f t="shared" si="438"/>
        <v>12779.43</v>
      </c>
      <c r="Q398" s="3">
        <f t="shared" si="462"/>
        <v>0</v>
      </c>
      <c r="R398" s="3">
        <f t="shared" si="463"/>
        <v>0</v>
      </c>
      <c r="S398" s="3">
        <f t="shared" si="439"/>
        <v>0</v>
      </c>
      <c r="T398" s="3">
        <f t="shared" si="440"/>
        <v>0</v>
      </c>
      <c r="U398" s="3">
        <f t="shared" si="441"/>
        <v>0</v>
      </c>
      <c r="V398" s="3">
        <f t="shared" si="442"/>
        <v>0</v>
      </c>
      <c r="W398" s="3">
        <f t="shared" si="443"/>
        <v>0</v>
      </c>
      <c r="X398" s="3">
        <f t="shared" si="464"/>
        <v>0</v>
      </c>
      <c r="Y398" s="3">
        <f t="shared" si="465"/>
        <v>0</v>
      </c>
      <c r="AA398" s="3">
        <v>55929115</v>
      </c>
      <c r="AB398" s="3">
        <f t="shared" si="444"/>
        <v>146.88999999999999</v>
      </c>
      <c r="AC398" s="3">
        <f t="shared" si="466"/>
        <v>146.88999999999999</v>
      </c>
      <c r="AD398" s="3">
        <f t="shared" si="467"/>
        <v>0</v>
      </c>
      <c r="AE398" s="3">
        <f t="shared" si="468"/>
        <v>0</v>
      </c>
      <c r="AF398" s="3">
        <f t="shared" si="469"/>
        <v>0</v>
      </c>
      <c r="AG398" s="3">
        <f t="shared" si="445"/>
        <v>0</v>
      </c>
      <c r="AH398" s="3">
        <f t="shared" si="470"/>
        <v>0</v>
      </c>
      <c r="AI398" s="3">
        <f t="shared" si="471"/>
        <v>0</v>
      </c>
      <c r="AJ398" s="3">
        <f t="shared" si="446"/>
        <v>0</v>
      </c>
      <c r="AK398" s="3">
        <v>146.88999999999999</v>
      </c>
      <c r="AL398" s="3">
        <v>146.88999999999999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1</v>
      </c>
      <c r="AW398" s="3">
        <v>1</v>
      </c>
      <c r="AZ398" s="3">
        <v>1</v>
      </c>
      <c r="BA398" s="3">
        <v>1</v>
      </c>
      <c r="BB398" s="3">
        <v>1</v>
      </c>
      <c r="BC398" s="3">
        <v>1.74</v>
      </c>
      <c r="BD398" s="3" t="s">
        <v>3</v>
      </c>
      <c r="BE398" s="3" t="s">
        <v>3</v>
      </c>
      <c r="BF398" s="3" t="s">
        <v>3</v>
      </c>
      <c r="BG398" s="3" t="s">
        <v>3</v>
      </c>
      <c r="BH398" s="3">
        <v>3</v>
      </c>
      <c r="BI398" s="3">
        <v>2</v>
      </c>
      <c r="BJ398" s="3" t="s">
        <v>527</v>
      </c>
      <c r="BM398" s="3">
        <v>1618</v>
      </c>
      <c r="BN398" s="3">
        <v>0</v>
      </c>
      <c r="BO398" s="3" t="s">
        <v>525</v>
      </c>
      <c r="BP398" s="3">
        <v>1</v>
      </c>
      <c r="BQ398" s="3">
        <v>201</v>
      </c>
      <c r="BR398" s="3">
        <v>0</v>
      </c>
      <c r="BS398" s="3">
        <v>1</v>
      </c>
      <c r="BT398" s="3">
        <v>1</v>
      </c>
      <c r="BU398" s="3">
        <v>1</v>
      </c>
      <c r="BV398" s="3">
        <v>1</v>
      </c>
      <c r="BW398" s="3">
        <v>1</v>
      </c>
      <c r="BX398" s="3">
        <v>1</v>
      </c>
      <c r="BY398" s="3" t="s">
        <v>3</v>
      </c>
      <c r="BZ398" s="3">
        <v>0</v>
      </c>
      <c r="CA398" s="3">
        <v>0</v>
      </c>
      <c r="CB398" s="3" t="s">
        <v>3</v>
      </c>
      <c r="CE398" s="3">
        <v>1566</v>
      </c>
      <c r="CF398" s="3">
        <v>0</v>
      </c>
      <c r="CG398" s="3">
        <v>0</v>
      </c>
      <c r="CM398" s="3">
        <v>0</v>
      </c>
      <c r="CN398" s="3" t="s">
        <v>3</v>
      </c>
      <c r="CO398" s="3">
        <v>0</v>
      </c>
      <c r="CP398" s="3">
        <f t="shared" si="447"/>
        <v>12779.43</v>
      </c>
      <c r="CQ398" s="3">
        <f t="shared" si="448"/>
        <v>255.59</v>
      </c>
      <c r="CR398" s="3">
        <f t="shared" si="472"/>
        <v>0</v>
      </c>
      <c r="CS398" s="3">
        <f t="shared" si="473"/>
        <v>0</v>
      </c>
      <c r="CT398" s="3">
        <f t="shared" si="449"/>
        <v>0</v>
      </c>
      <c r="CU398" s="3">
        <f t="shared" si="450"/>
        <v>0</v>
      </c>
      <c r="CV398" s="3">
        <f t="shared" si="451"/>
        <v>0</v>
      </c>
      <c r="CW398" s="3">
        <f t="shared" si="452"/>
        <v>0</v>
      </c>
      <c r="CX398" s="3">
        <f t="shared" si="453"/>
        <v>0</v>
      </c>
      <c r="CY398" s="3">
        <f t="shared" si="474"/>
        <v>0</v>
      </c>
      <c r="CZ398" s="3">
        <f t="shared" si="475"/>
        <v>0</v>
      </c>
      <c r="DC398" s="3" t="s">
        <v>3</v>
      </c>
      <c r="DD398" s="3" t="s">
        <v>3</v>
      </c>
      <c r="DE398" s="3" t="s">
        <v>3</v>
      </c>
      <c r="DF398" s="3" t="s">
        <v>3</v>
      </c>
      <c r="DG398" s="3" t="s">
        <v>3</v>
      </c>
      <c r="DH398" s="3" t="s">
        <v>3</v>
      </c>
      <c r="DI398" s="3" t="s">
        <v>3</v>
      </c>
      <c r="DJ398" s="3" t="s">
        <v>3</v>
      </c>
      <c r="DK398" s="3" t="s">
        <v>3</v>
      </c>
      <c r="DL398" s="3" t="s">
        <v>3</v>
      </c>
      <c r="DM398" s="3" t="s">
        <v>3</v>
      </c>
      <c r="DN398" s="3">
        <v>0</v>
      </c>
      <c r="DO398" s="3">
        <v>0</v>
      </c>
      <c r="DP398" s="3">
        <v>1</v>
      </c>
      <c r="DQ398" s="3">
        <v>1</v>
      </c>
      <c r="DU398" s="3">
        <v>1010</v>
      </c>
      <c r="DV398" s="3" t="s">
        <v>64</v>
      </c>
      <c r="DW398" s="3" t="s">
        <v>64</v>
      </c>
      <c r="DX398" s="3">
        <v>100</v>
      </c>
      <c r="DZ398" s="3" t="s">
        <v>3</v>
      </c>
      <c r="EA398" s="3" t="s">
        <v>3</v>
      </c>
      <c r="EB398" s="3" t="s">
        <v>3</v>
      </c>
      <c r="EC398" s="3" t="s">
        <v>3</v>
      </c>
      <c r="EE398" s="3">
        <v>55393729</v>
      </c>
      <c r="EF398" s="3">
        <v>201</v>
      </c>
      <c r="EG398" s="3" t="s">
        <v>281</v>
      </c>
      <c r="EH398" s="3">
        <v>0</v>
      </c>
      <c r="EI398" s="3" t="s">
        <v>3</v>
      </c>
      <c r="EJ398" s="3">
        <v>2</v>
      </c>
      <c r="EK398" s="3">
        <v>1618</v>
      </c>
      <c r="EL398" s="3" t="s">
        <v>282</v>
      </c>
      <c r="EM398" s="3" t="s">
        <v>283</v>
      </c>
      <c r="EO398" s="3" t="s">
        <v>3</v>
      </c>
      <c r="EQ398" s="3">
        <v>0</v>
      </c>
      <c r="ER398" s="3">
        <v>146.88999999999999</v>
      </c>
      <c r="ES398" s="3">
        <v>146.88999999999999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FQ398" s="3">
        <v>0</v>
      </c>
      <c r="FR398" s="3">
        <v>0</v>
      </c>
      <c r="FS398" s="3">
        <v>0</v>
      </c>
      <c r="FX398" s="3">
        <v>0</v>
      </c>
      <c r="FY398" s="3">
        <v>0</v>
      </c>
      <c r="GA398" s="3" t="s">
        <v>3</v>
      </c>
      <c r="GD398" s="3">
        <v>1</v>
      </c>
      <c r="GF398" s="3">
        <v>289520784</v>
      </c>
      <c r="GG398" s="3">
        <v>2</v>
      </c>
      <c r="GH398" s="3">
        <v>1</v>
      </c>
      <c r="GI398" s="3">
        <v>2</v>
      </c>
      <c r="GJ398" s="3">
        <v>0</v>
      </c>
      <c r="GK398" s="3">
        <v>0</v>
      </c>
      <c r="GL398" s="3">
        <f t="shared" si="454"/>
        <v>0</v>
      </c>
      <c r="GM398" s="3">
        <f t="shared" si="455"/>
        <v>12779.43</v>
      </c>
      <c r="GN398" s="3">
        <f t="shared" si="456"/>
        <v>0</v>
      </c>
      <c r="GO398" s="3">
        <f t="shared" si="457"/>
        <v>12779.43</v>
      </c>
      <c r="GP398" s="3">
        <f t="shared" si="458"/>
        <v>0</v>
      </c>
      <c r="GR398" s="3">
        <v>0</v>
      </c>
      <c r="GS398" s="3">
        <v>3</v>
      </c>
      <c r="GT398" s="3">
        <v>0</v>
      </c>
      <c r="GU398" s="3" t="s">
        <v>3</v>
      </c>
      <c r="GV398" s="3">
        <f t="shared" si="459"/>
        <v>0</v>
      </c>
      <c r="GW398" s="3">
        <v>1</v>
      </c>
      <c r="GX398" s="3">
        <f t="shared" si="460"/>
        <v>0</v>
      </c>
      <c r="HA398" s="3">
        <v>0</v>
      </c>
      <c r="HB398" s="3">
        <v>0</v>
      </c>
      <c r="HC398" s="3">
        <f t="shared" si="461"/>
        <v>0</v>
      </c>
      <c r="HE398" s="3" t="s">
        <v>3</v>
      </c>
      <c r="HF398" s="3" t="s">
        <v>3</v>
      </c>
      <c r="HM398" s="3" t="s">
        <v>3</v>
      </c>
      <c r="HN398" s="3" t="s">
        <v>3</v>
      </c>
      <c r="HO398" s="3" t="s">
        <v>3</v>
      </c>
      <c r="HP398" s="3" t="s">
        <v>3</v>
      </c>
      <c r="HQ398" s="3" t="s">
        <v>3</v>
      </c>
      <c r="HS398" s="3">
        <v>0</v>
      </c>
      <c r="IK398" s="3">
        <v>0</v>
      </c>
    </row>
    <row r="399" spans="1:255" x14ac:dyDescent="0.25">
      <c r="A399" s="2">
        <v>17</v>
      </c>
      <c r="B399" s="2">
        <v>1</v>
      </c>
      <c r="C399" s="2"/>
      <c r="D399" s="2"/>
      <c r="E399" s="2" t="s">
        <v>528</v>
      </c>
      <c r="F399" s="2" t="s">
        <v>529</v>
      </c>
      <c r="G399" s="2" t="s">
        <v>530</v>
      </c>
      <c r="H399" s="2" t="s">
        <v>64</v>
      </c>
      <c r="I399" s="2">
        <f>ROUND((40*100)/100,9)</f>
        <v>40</v>
      </c>
      <c r="J399" s="2">
        <v>0</v>
      </c>
      <c r="K399" s="2">
        <f>ROUND((40*100)/100,9)</f>
        <v>40</v>
      </c>
      <c r="L399" s="2"/>
      <c r="M399" s="2"/>
      <c r="N399" s="2"/>
      <c r="O399" s="2">
        <f t="shared" si="437"/>
        <v>6174.4</v>
      </c>
      <c r="P399" s="2">
        <f t="shared" si="438"/>
        <v>6174.4</v>
      </c>
      <c r="Q399" s="2">
        <f t="shared" si="462"/>
        <v>0</v>
      </c>
      <c r="R399" s="2">
        <f t="shared" si="463"/>
        <v>0</v>
      </c>
      <c r="S399" s="2">
        <f t="shared" si="439"/>
        <v>0</v>
      </c>
      <c r="T399" s="2">
        <f t="shared" si="440"/>
        <v>0</v>
      </c>
      <c r="U399" s="2">
        <f t="shared" si="441"/>
        <v>0</v>
      </c>
      <c r="V399" s="2">
        <f t="shared" si="442"/>
        <v>0</v>
      </c>
      <c r="W399" s="2">
        <f t="shared" si="443"/>
        <v>0</v>
      </c>
      <c r="X399" s="2">
        <f t="shared" si="464"/>
        <v>0</v>
      </c>
      <c r="Y399" s="2">
        <f t="shared" si="465"/>
        <v>0</v>
      </c>
      <c r="Z399" s="2"/>
      <c r="AA399" s="2">
        <v>55929113</v>
      </c>
      <c r="AB399" s="2">
        <f t="shared" si="444"/>
        <v>154.36000000000001</v>
      </c>
      <c r="AC399" s="2">
        <f t="shared" si="466"/>
        <v>154.36000000000001</v>
      </c>
      <c r="AD399" s="2">
        <f t="shared" si="467"/>
        <v>0</v>
      </c>
      <c r="AE399" s="2">
        <f t="shared" si="468"/>
        <v>0</v>
      </c>
      <c r="AF399" s="2">
        <f t="shared" si="469"/>
        <v>0</v>
      </c>
      <c r="AG399" s="2">
        <f t="shared" si="445"/>
        <v>0</v>
      </c>
      <c r="AH399" s="2">
        <f t="shared" si="470"/>
        <v>0</v>
      </c>
      <c r="AI399" s="2">
        <f t="shared" si="471"/>
        <v>0</v>
      </c>
      <c r="AJ399" s="2">
        <f t="shared" si="446"/>
        <v>0</v>
      </c>
      <c r="AK399" s="2">
        <v>154.36000000000001</v>
      </c>
      <c r="AL399" s="2">
        <v>154.36000000000001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1</v>
      </c>
      <c r="AW399" s="2">
        <v>1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3</v>
      </c>
      <c r="BI399" s="2">
        <v>2</v>
      </c>
      <c r="BJ399" s="2" t="s">
        <v>531</v>
      </c>
      <c r="BK399" s="2"/>
      <c r="BL399" s="2"/>
      <c r="BM399" s="2">
        <v>1618</v>
      </c>
      <c r="BN399" s="2">
        <v>0</v>
      </c>
      <c r="BO399" s="2" t="s">
        <v>3</v>
      </c>
      <c r="BP399" s="2">
        <v>0</v>
      </c>
      <c r="BQ399" s="2">
        <v>201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0</v>
      </c>
      <c r="CA399" s="2">
        <v>0</v>
      </c>
      <c r="CB399" s="2" t="s">
        <v>3</v>
      </c>
      <c r="CC399" s="2"/>
      <c r="CD399" s="2"/>
      <c r="CE399" s="2">
        <v>1566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3</v>
      </c>
      <c r="CO399" s="2">
        <v>0</v>
      </c>
      <c r="CP399" s="2">
        <f t="shared" si="447"/>
        <v>6174.4</v>
      </c>
      <c r="CQ399" s="2">
        <f t="shared" si="448"/>
        <v>154.36000000000001</v>
      </c>
      <c r="CR399" s="2">
        <f t="shared" si="472"/>
        <v>0</v>
      </c>
      <c r="CS399" s="2">
        <f t="shared" si="473"/>
        <v>0</v>
      </c>
      <c r="CT399" s="2">
        <f t="shared" si="449"/>
        <v>0</v>
      </c>
      <c r="CU399" s="2">
        <f t="shared" si="450"/>
        <v>0</v>
      </c>
      <c r="CV399" s="2">
        <f t="shared" si="451"/>
        <v>0</v>
      </c>
      <c r="CW399" s="2">
        <f t="shared" si="452"/>
        <v>0</v>
      </c>
      <c r="CX399" s="2">
        <f t="shared" si="453"/>
        <v>0</v>
      </c>
      <c r="CY399" s="2">
        <f t="shared" si="474"/>
        <v>0</v>
      </c>
      <c r="CZ399" s="2">
        <f t="shared" si="475"/>
        <v>0</v>
      </c>
      <c r="DA399" s="2"/>
      <c r="DB399" s="2"/>
      <c r="DC399" s="2" t="s">
        <v>3</v>
      </c>
      <c r="DD399" s="2" t="s">
        <v>3</v>
      </c>
      <c r="DE399" s="2" t="s">
        <v>3</v>
      </c>
      <c r="DF399" s="2" t="s">
        <v>3</v>
      </c>
      <c r="DG399" s="2" t="s">
        <v>3</v>
      </c>
      <c r="DH399" s="2" t="s">
        <v>3</v>
      </c>
      <c r="DI399" s="2" t="s">
        <v>3</v>
      </c>
      <c r="DJ399" s="2" t="s">
        <v>3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1010</v>
      </c>
      <c r="DV399" s="2" t="s">
        <v>64</v>
      </c>
      <c r="DW399" s="2" t="s">
        <v>64</v>
      </c>
      <c r="DX399" s="2">
        <v>100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55393729</v>
      </c>
      <c r="EF399" s="2">
        <v>201</v>
      </c>
      <c r="EG399" s="2" t="s">
        <v>281</v>
      </c>
      <c r="EH399" s="2">
        <v>0</v>
      </c>
      <c r="EI399" s="2" t="s">
        <v>3</v>
      </c>
      <c r="EJ399" s="2">
        <v>2</v>
      </c>
      <c r="EK399" s="2">
        <v>1618</v>
      </c>
      <c r="EL399" s="2" t="s">
        <v>282</v>
      </c>
      <c r="EM399" s="2" t="s">
        <v>283</v>
      </c>
      <c r="EN399" s="2"/>
      <c r="EO399" s="2" t="s">
        <v>3</v>
      </c>
      <c r="EP399" s="2"/>
      <c r="EQ399" s="2">
        <v>0</v>
      </c>
      <c r="ER399" s="2">
        <v>154.36000000000001</v>
      </c>
      <c r="ES399" s="2">
        <v>154.36000000000001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0</v>
      </c>
      <c r="FY399" s="2">
        <v>0</v>
      </c>
      <c r="FZ399" s="2"/>
      <c r="GA399" s="2" t="s">
        <v>3</v>
      </c>
      <c r="GB399" s="2"/>
      <c r="GC399" s="2"/>
      <c r="GD399" s="2">
        <v>1</v>
      </c>
      <c r="GE399" s="2"/>
      <c r="GF399" s="2">
        <v>1589584764</v>
      </c>
      <c r="GG399" s="2">
        <v>2</v>
      </c>
      <c r="GH399" s="2">
        <v>1</v>
      </c>
      <c r="GI399" s="2">
        <v>-2</v>
      </c>
      <c r="GJ399" s="2">
        <v>0</v>
      </c>
      <c r="GK399" s="2">
        <v>0</v>
      </c>
      <c r="GL399" s="2">
        <f t="shared" si="454"/>
        <v>0</v>
      </c>
      <c r="GM399" s="2">
        <f t="shared" si="455"/>
        <v>6174.4</v>
      </c>
      <c r="GN399" s="2">
        <f t="shared" si="456"/>
        <v>0</v>
      </c>
      <c r="GO399" s="2">
        <f t="shared" si="457"/>
        <v>6174.4</v>
      </c>
      <c r="GP399" s="2">
        <f t="shared" si="458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459"/>
        <v>0</v>
      </c>
      <c r="GW399" s="2">
        <v>1</v>
      </c>
      <c r="GX399" s="2">
        <f t="shared" si="460"/>
        <v>0</v>
      </c>
      <c r="GY399" s="2"/>
      <c r="GZ399" s="2"/>
      <c r="HA399" s="2">
        <v>0</v>
      </c>
      <c r="HB399" s="2">
        <v>0</v>
      </c>
      <c r="HC399" s="2">
        <f t="shared" si="461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5">
      <c r="A400" s="3">
        <v>17</v>
      </c>
      <c r="B400" s="3">
        <v>1</v>
      </c>
      <c r="E400" s="3" t="s">
        <v>528</v>
      </c>
      <c r="F400" s="3" t="s">
        <v>529</v>
      </c>
      <c r="G400" s="3" t="s">
        <v>530</v>
      </c>
      <c r="H400" s="3" t="s">
        <v>64</v>
      </c>
      <c r="I400" s="3">
        <f>ROUND((40*100)/100,9)</f>
        <v>40</v>
      </c>
      <c r="J400" s="3">
        <v>0</v>
      </c>
      <c r="K400" s="3">
        <f>ROUND((40*100)/100,9)</f>
        <v>40</v>
      </c>
      <c r="O400" s="3">
        <f t="shared" si="437"/>
        <v>12287.06</v>
      </c>
      <c r="P400" s="3">
        <f t="shared" si="438"/>
        <v>12287.06</v>
      </c>
      <c r="Q400" s="3">
        <f t="shared" si="462"/>
        <v>0</v>
      </c>
      <c r="R400" s="3">
        <f t="shared" si="463"/>
        <v>0</v>
      </c>
      <c r="S400" s="3">
        <f t="shared" si="439"/>
        <v>0</v>
      </c>
      <c r="T400" s="3">
        <f t="shared" si="440"/>
        <v>0</v>
      </c>
      <c r="U400" s="3">
        <f t="shared" si="441"/>
        <v>0</v>
      </c>
      <c r="V400" s="3">
        <f t="shared" si="442"/>
        <v>0</v>
      </c>
      <c r="W400" s="3">
        <f t="shared" si="443"/>
        <v>0</v>
      </c>
      <c r="X400" s="3">
        <f t="shared" si="464"/>
        <v>0</v>
      </c>
      <c r="Y400" s="3">
        <f t="shared" si="465"/>
        <v>0</v>
      </c>
      <c r="AA400" s="3">
        <v>55929115</v>
      </c>
      <c r="AB400" s="3">
        <f t="shared" si="444"/>
        <v>154.36000000000001</v>
      </c>
      <c r="AC400" s="3">
        <f t="shared" si="466"/>
        <v>154.36000000000001</v>
      </c>
      <c r="AD400" s="3">
        <f t="shared" si="467"/>
        <v>0</v>
      </c>
      <c r="AE400" s="3">
        <f t="shared" si="468"/>
        <v>0</v>
      </c>
      <c r="AF400" s="3">
        <f t="shared" si="469"/>
        <v>0</v>
      </c>
      <c r="AG400" s="3">
        <f t="shared" si="445"/>
        <v>0</v>
      </c>
      <c r="AH400" s="3">
        <f t="shared" si="470"/>
        <v>0</v>
      </c>
      <c r="AI400" s="3">
        <f t="shared" si="471"/>
        <v>0</v>
      </c>
      <c r="AJ400" s="3">
        <f t="shared" si="446"/>
        <v>0</v>
      </c>
      <c r="AK400" s="3">
        <v>154.36000000000001</v>
      </c>
      <c r="AL400" s="3">
        <v>154.36000000000001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1</v>
      </c>
      <c r="AW400" s="3">
        <v>1</v>
      </c>
      <c r="AZ400" s="3">
        <v>1</v>
      </c>
      <c r="BA400" s="3">
        <v>1</v>
      </c>
      <c r="BB400" s="3">
        <v>1</v>
      </c>
      <c r="BC400" s="3">
        <v>1.99</v>
      </c>
      <c r="BD400" s="3" t="s">
        <v>3</v>
      </c>
      <c r="BE400" s="3" t="s">
        <v>3</v>
      </c>
      <c r="BF400" s="3" t="s">
        <v>3</v>
      </c>
      <c r="BG400" s="3" t="s">
        <v>3</v>
      </c>
      <c r="BH400" s="3">
        <v>3</v>
      </c>
      <c r="BI400" s="3">
        <v>2</v>
      </c>
      <c r="BJ400" s="3" t="s">
        <v>531</v>
      </c>
      <c r="BM400" s="3">
        <v>1618</v>
      </c>
      <c r="BN400" s="3">
        <v>0</v>
      </c>
      <c r="BO400" s="3" t="s">
        <v>529</v>
      </c>
      <c r="BP400" s="3">
        <v>1</v>
      </c>
      <c r="BQ400" s="3">
        <v>201</v>
      </c>
      <c r="BR400" s="3">
        <v>0</v>
      </c>
      <c r="BS400" s="3">
        <v>1</v>
      </c>
      <c r="BT400" s="3">
        <v>1</v>
      </c>
      <c r="BU400" s="3">
        <v>1</v>
      </c>
      <c r="BV400" s="3">
        <v>1</v>
      </c>
      <c r="BW400" s="3">
        <v>1</v>
      </c>
      <c r="BX400" s="3">
        <v>1</v>
      </c>
      <c r="BY400" s="3" t="s">
        <v>3</v>
      </c>
      <c r="BZ400" s="3">
        <v>0</v>
      </c>
      <c r="CA400" s="3">
        <v>0</v>
      </c>
      <c r="CB400" s="3" t="s">
        <v>3</v>
      </c>
      <c r="CE400" s="3">
        <v>1566</v>
      </c>
      <c r="CF400" s="3">
        <v>0</v>
      </c>
      <c r="CG400" s="3">
        <v>0</v>
      </c>
      <c r="CM400" s="3">
        <v>0</v>
      </c>
      <c r="CN400" s="3" t="s">
        <v>3</v>
      </c>
      <c r="CO400" s="3">
        <v>0</v>
      </c>
      <c r="CP400" s="3">
        <f t="shared" si="447"/>
        <v>12287.06</v>
      </c>
      <c r="CQ400" s="3">
        <f t="shared" si="448"/>
        <v>307.18</v>
      </c>
      <c r="CR400" s="3">
        <f t="shared" si="472"/>
        <v>0</v>
      </c>
      <c r="CS400" s="3">
        <f t="shared" si="473"/>
        <v>0</v>
      </c>
      <c r="CT400" s="3">
        <f t="shared" si="449"/>
        <v>0</v>
      </c>
      <c r="CU400" s="3">
        <f t="shared" si="450"/>
        <v>0</v>
      </c>
      <c r="CV400" s="3">
        <f t="shared" si="451"/>
        <v>0</v>
      </c>
      <c r="CW400" s="3">
        <f t="shared" si="452"/>
        <v>0</v>
      </c>
      <c r="CX400" s="3">
        <f t="shared" si="453"/>
        <v>0</v>
      </c>
      <c r="CY400" s="3">
        <f t="shared" si="474"/>
        <v>0</v>
      </c>
      <c r="CZ400" s="3">
        <f t="shared" si="475"/>
        <v>0</v>
      </c>
      <c r="DC400" s="3" t="s">
        <v>3</v>
      </c>
      <c r="DD400" s="3" t="s">
        <v>3</v>
      </c>
      <c r="DE400" s="3" t="s">
        <v>3</v>
      </c>
      <c r="DF400" s="3" t="s">
        <v>3</v>
      </c>
      <c r="DG400" s="3" t="s">
        <v>3</v>
      </c>
      <c r="DH400" s="3" t="s">
        <v>3</v>
      </c>
      <c r="DI400" s="3" t="s">
        <v>3</v>
      </c>
      <c r="DJ400" s="3" t="s">
        <v>3</v>
      </c>
      <c r="DK400" s="3" t="s">
        <v>3</v>
      </c>
      <c r="DL400" s="3" t="s">
        <v>3</v>
      </c>
      <c r="DM400" s="3" t="s">
        <v>3</v>
      </c>
      <c r="DN400" s="3">
        <v>0</v>
      </c>
      <c r="DO400" s="3">
        <v>0</v>
      </c>
      <c r="DP400" s="3">
        <v>1</v>
      </c>
      <c r="DQ400" s="3">
        <v>1</v>
      </c>
      <c r="DU400" s="3">
        <v>1010</v>
      </c>
      <c r="DV400" s="3" t="s">
        <v>64</v>
      </c>
      <c r="DW400" s="3" t="s">
        <v>64</v>
      </c>
      <c r="DX400" s="3">
        <v>100</v>
      </c>
      <c r="DZ400" s="3" t="s">
        <v>3</v>
      </c>
      <c r="EA400" s="3" t="s">
        <v>3</v>
      </c>
      <c r="EB400" s="3" t="s">
        <v>3</v>
      </c>
      <c r="EC400" s="3" t="s">
        <v>3</v>
      </c>
      <c r="EE400" s="3">
        <v>55393729</v>
      </c>
      <c r="EF400" s="3">
        <v>201</v>
      </c>
      <c r="EG400" s="3" t="s">
        <v>281</v>
      </c>
      <c r="EH400" s="3">
        <v>0</v>
      </c>
      <c r="EI400" s="3" t="s">
        <v>3</v>
      </c>
      <c r="EJ400" s="3">
        <v>2</v>
      </c>
      <c r="EK400" s="3">
        <v>1618</v>
      </c>
      <c r="EL400" s="3" t="s">
        <v>282</v>
      </c>
      <c r="EM400" s="3" t="s">
        <v>283</v>
      </c>
      <c r="EO400" s="3" t="s">
        <v>3</v>
      </c>
      <c r="EQ400" s="3">
        <v>0</v>
      </c>
      <c r="ER400" s="3">
        <v>154.36000000000001</v>
      </c>
      <c r="ES400" s="3">
        <v>154.36000000000001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FQ400" s="3">
        <v>0</v>
      </c>
      <c r="FR400" s="3">
        <v>0</v>
      </c>
      <c r="FS400" s="3">
        <v>0</v>
      </c>
      <c r="FX400" s="3">
        <v>0</v>
      </c>
      <c r="FY400" s="3">
        <v>0</v>
      </c>
      <c r="GA400" s="3" t="s">
        <v>3</v>
      </c>
      <c r="GD400" s="3">
        <v>1</v>
      </c>
      <c r="GF400" s="3">
        <v>1589584764</v>
      </c>
      <c r="GG400" s="3">
        <v>2</v>
      </c>
      <c r="GH400" s="3">
        <v>1</v>
      </c>
      <c r="GI400" s="3">
        <v>2</v>
      </c>
      <c r="GJ400" s="3">
        <v>0</v>
      </c>
      <c r="GK400" s="3">
        <v>0</v>
      </c>
      <c r="GL400" s="3">
        <f t="shared" si="454"/>
        <v>0</v>
      </c>
      <c r="GM400" s="3">
        <f t="shared" si="455"/>
        <v>12287.06</v>
      </c>
      <c r="GN400" s="3">
        <f t="shared" si="456"/>
        <v>0</v>
      </c>
      <c r="GO400" s="3">
        <f t="shared" si="457"/>
        <v>12287.06</v>
      </c>
      <c r="GP400" s="3">
        <f t="shared" si="458"/>
        <v>0</v>
      </c>
      <c r="GR400" s="3">
        <v>0</v>
      </c>
      <c r="GS400" s="3">
        <v>3</v>
      </c>
      <c r="GT400" s="3">
        <v>0</v>
      </c>
      <c r="GU400" s="3" t="s">
        <v>3</v>
      </c>
      <c r="GV400" s="3">
        <f t="shared" si="459"/>
        <v>0</v>
      </c>
      <c r="GW400" s="3">
        <v>1</v>
      </c>
      <c r="GX400" s="3">
        <f t="shared" si="460"/>
        <v>0</v>
      </c>
      <c r="HA400" s="3">
        <v>0</v>
      </c>
      <c r="HB400" s="3">
        <v>0</v>
      </c>
      <c r="HC400" s="3">
        <f t="shared" si="461"/>
        <v>0</v>
      </c>
      <c r="HE400" s="3" t="s">
        <v>3</v>
      </c>
      <c r="HF400" s="3" t="s">
        <v>3</v>
      </c>
      <c r="HM400" s="3" t="s">
        <v>3</v>
      </c>
      <c r="HN400" s="3" t="s">
        <v>3</v>
      </c>
      <c r="HO400" s="3" t="s">
        <v>3</v>
      </c>
      <c r="HP400" s="3" t="s">
        <v>3</v>
      </c>
      <c r="HQ400" s="3" t="s">
        <v>3</v>
      </c>
      <c r="HS400" s="3">
        <v>0</v>
      </c>
      <c r="IK400" s="3">
        <v>0</v>
      </c>
    </row>
    <row r="401" spans="1:255" x14ac:dyDescent="0.25">
      <c r="A401" s="2">
        <v>17</v>
      </c>
      <c r="B401" s="2">
        <v>1</v>
      </c>
      <c r="C401" s="2"/>
      <c r="D401" s="2"/>
      <c r="E401" s="2" t="s">
        <v>532</v>
      </c>
      <c r="F401" s="2" t="s">
        <v>533</v>
      </c>
      <c r="G401" s="2" t="s">
        <v>534</v>
      </c>
      <c r="H401" s="2" t="s">
        <v>518</v>
      </c>
      <c r="I401" s="2">
        <f>ROUND((4500-100-150)*1.02,9)</f>
        <v>4335</v>
      </c>
      <c r="J401" s="2">
        <v>0</v>
      </c>
      <c r="K401" s="2">
        <f>ROUND((4500-100-150)*1.02,9)</f>
        <v>4335</v>
      </c>
      <c r="L401" s="2"/>
      <c r="M401" s="2"/>
      <c r="N401" s="2"/>
      <c r="O401" s="2">
        <f t="shared" si="437"/>
        <v>35850.449999999997</v>
      </c>
      <c r="P401" s="2">
        <f t="shared" si="438"/>
        <v>35850.449999999997</v>
      </c>
      <c r="Q401" s="2">
        <f t="shared" si="462"/>
        <v>0</v>
      </c>
      <c r="R401" s="2">
        <f t="shared" si="463"/>
        <v>0</v>
      </c>
      <c r="S401" s="2">
        <f t="shared" si="439"/>
        <v>0</v>
      </c>
      <c r="T401" s="2">
        <f t="shared" si="440"/>
        <v>0</v>
      </c>
      <c r="U401" s="2">
        <f t="shared" si="441"/>
        <v>0</v>
      </c>
      <c r="V401" s="2">
        <f t="shared" si="442"/>
        <v>0</v>
      </c>
      <c r="W401" s="2">
        <f t="shared" si="443"/>
        <v>0</v>
      </c>
      <c r="X401" s="2">
        <f t="shared" si="464"/>
        <v>0</v>
      </c>
      <c r="Y401" s="2">
        <f t="shared" si="465"/>
        <v>0</v>
      </c>
      <c r="Z401" s="2"/>
      <c r="AA401" s="2">
        <v>55929113</v>
      </c>
      <c r="AB401" s="2">
        <f t="shared" si="444"/>
        <v>8.27</v>
      </c>
      <c r="AC401" s="2">
        <f t="shared" si="466"/>
        <v>8.27</v>
      </c>
      <c r="AD401" s="2">
        <f t="shared" si="467"/>
        <v>0</v>
      </c>
      <c r="AE401" s="2">
        <f t="shared" si="468"/>
        <v>0</v>
      </c>
      <c r="AF401" s="2">
        <f t="shared" si="469"/>
        <v>0</v>
      </c>
      <c r="AG401" s="2">
        <f t="shared" si="445"/>
        <v>0</v>
      </c>
      <c r="AH401" s="2">
        <f t="shared" si="470"/>
        <v>0</v>
      </c>
      <c r="AI401" s="2">
        <f t="shared" si="471"/>
        <v>0</v>
      </c>
      <c r="AJ401" s="2">
        <f t="shared" si="446"/>
        <v>0</v>
      </c>
      <c r="AK401" s="2">
        <v>8.27</v>
      </c>
      <c r="AL401" s="2">
        <v>8.27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1</v>
      </c>
      <c r="AW401" s="2">
        <v>1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2</v>
      </c>
      <c r="BJ401" s="2" t="s">
        <v>533</v>
      </c>
      <c r="BK401" s="2"/>
      <c r="BL401" s="2"/>
      <c r="BM401" s="2">
        <v>400005</v>
      </c>
      <c r="BN401" s="2">
        <v>0</v>
      </c>
      <c r="BO401" s="2" t="s">
        <v>3</v>
      </c>
      <c r="BP401" s="2">
        <v>0</v>
      </c>
      <c r="BQ401" s="2">
        <v>213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0</v>
      </c>
      <c r="CA401" s="2">
        <v>0</v>
      </c>
      <c r="CB401" s="2" t="s">
        <v>3</v>
      </c>
      <c r="CC401" s="2"/>
      <c r="CD401" s="2"/>
      <c r="CE401" s="2">
        <v>1566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3</v>
      </c>
      <c r="CO401" s="2">
        <v>0</v>
      </c>
      <c r="CP401" s="2">
        <f t="shared" si="447"/>
        <v>35850.449999999997</v>
      </c>
      <c r="CQ401" s="2">
        <f t="shared" si="448"/>
        <v>8.27</v>
      </c>
      <c r="CR401" s="2">
        <f t="shared" si="472"/>
        <v>0</v>
      </c>
      <c r="CS401" s="2">
        <f t="shared" si="473"/>
        <v>0</v>
      </c>
      <c r="CT401" s="2">
        <f t="shared" si="449"/>
        <v>0</v>
      </c>
      <c r="CU401" s="2">
        <f t="shared" si="450"/>
        <v>0</v>
      </c>
      <c r="CV401" s="2">
        <f t="shared" si="451"/>
        <v>0</v>
      </c>
      <c r="CW401" s="2">
        <f t="shared" si="452"/>
        <v>0</v>
      </c>
      <c r="CX401" s="2">
        <f t="shared" si="453"/>
        <v>0</v>
      </c>
      <c r="CY401" s="2">
        <f t="shared" si="474"/>
        <v>0</v>
      </c>
      <c r="CZ401" s="2">
        <f t="shared" si="475"/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1003</v>
      </c>
      <c r="DV401" s="2" t="s">
        <v>518</v>
      </c>
      <c r="DW401" s="2" t="s">
        <v>518</v>
      </c>
      <c r="DX401" s="2">
        <v>1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55393628</v>
      </c>
      <c r="EF401" s="2">
        <v>213</v>
      </c>
      <c r="EG401" s="2" t="s">
        <v>217</v>
      </c>
      <c r="EH401" s="2">
        <v>0</v>
      </c>
      <c r="EI401" s="2" t="s">
        <v>3</v>
      </c>
      <c r="EJ401" s="2">
        <v>1</v>
      </c>
      <c r="EK401" s="2">
        <v>400005</v>
      </c>
      <c r="EL401" s="2" t="s">
        <v>217</v>
      </c>
      <c r="EM401" s="2" t="s">
        <v>218</v>
      </c>
      <c r="EN401" s="2"/>
      <c r="EO401" s="2" t="s">
        <v>3</v>
      </c>
      <c r="EP401" s="2"/>
      <c r="EQ401" s="2">
        <v>16</v>
      </c>
      <c r="ER401" s="2">
        <v>0</v>
      </c>
      <c r="ES401" s="2">
        <v>8.27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0</v>
      </c>
      <c r="FY401" s="2">
        <v>0</v>
      </c>
      <c r="FZ401" s="2"/>
      <c r="GA401" s="2" t="s">
        <v>535</v>
      </c>
      <c r="GB401" s="2"/>
      <c r="GC401" s="2"/>
      <c r="GD401" s="2">
        <v>1</v>
      </c>
      <c r="GE401" s="2"/>
      <c r="GF401" s="2">
        <v>-2134288609</v>
      </c>
      <c r="GG401" s="2">
        <v>2</v>
      </c>
      <c r="GH401" s="2">
        <v>4</v>
      </c>
      <c r="GI401" s="2">
        <v>-2</v>
      </c>
      <c r="GJ401" s="2">
        <v>0</v>
      </c>
      <c r="GK401" s="2">
        <v>0</v>
      </c>
      <c r="GL401" s="2">
        <f t="shared" si="454"/>
        <v>0</v>
      </c>
      <c r="GM401" s="2">
        <f t="shared" si="455"/>
        <v>35850.449999999997</v>
      </c>
      <c r="GN401" s="2">
        <f t="shared" si="456"/>
        <v>0</v>
      </c>
      <c r="GO401" s="2">
        <f t="shared" si="457"/>
        <v>35850.449999999997</v>
      </c>
      <c r="GP401" s="2">
        <f t="shared" si="458"/>
        <v>0</v>
      </c>
      <c r="GQ401" s="2"/>
      <c r="GR401" s="2">
        <v>1</v>
      </c>
      <c r="GS401" s="2">
        <v>2</v>
      </c>
      <c r="GT401" s="2">
        <v>0</v>
      </c>
      <c r="GU401" s="2" t="s">
        <v>3</v>
      </c>
      <c r="GV401" s="2">
        <f t="shared" si="459"/>
        <v>0</v>
      </c>
      <c r="GW401" s="2">
        <v>1</v>
      </c>
      <c r="GX401" s="2">
        <f t="shared" si="460"/>
        <v>0</v>
      </c>
      <c r="GY401" s="2"/>
      <c r="GZ401" s="2"/>
      <c r="HA401" s="2">
        <v>0</v>
      </c>
      <c r="HB401" s="2">
        <v>0</v>
      </c>
      <c r="HC401" s="2">
        <f t="shared" si="461"/>
        <v>0</v>
      </c>
      <c r="HD401" s="2"/>
      <c r="HE401" s="2" t="s">
        <v>220</v>
      </c>
      <c r="HF401" s="2" t="s">
        <v>34</v>
      </c>
      <c r="HG401" s="2"/>
      <c r="HH401" s="2"/>
      <c r="HI401" s="2"/>
      <c r="HJ401" s="2"/>
      <c r="HK401" s="2"/>
      <c r="HL401" s="2"/>
      <c r="HM401" s="2" t="s">
        <v>3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5">
      <c r="A402" s="3">
        <v>17</v>
      </c>
      <c r="B402" s="3">
        <v>1</v>
      </c>
      <c r="E402" s="3" t="s">
        <v>532</v>
      </c>
      <c r="F402" s="3" t="s">
        <v>533</v>
      </c>
      <c r="G402" s="3" t="s">
        <v>534</v>
      </c>
      <c r="H402" s="3" t="s">
        <v>518</v>
      </c>
      <c r="I402" s="3">
        <f>ROUND((4500-100-150)*1.02,9)</f>
        <v>4335</v>
      </c>
      <c r="J402" s="3">
        <v>0</v>
      </c>
      <c r="K402" s="3">
        <f>ROUND((4500-100-150)*1.02,9)</f>
        <v>4335</v>
      </c>
      <c r="O402" s="3">
        <f t="shared" si="437"/>
        <v>352768.43</v>
      </c>
      <c r="P402" s="3">
        <f t="shared" si="438"/>
        <v>352768.43</v>
      </c>
      <c r="Q402" s="3">
        <f t="shared" si="462"/>
        <v>0</v>
      </c>
      <c r="R402" s="3">
        <f t="shared" si="463"/>
        <v>0</v>
      </c>
      <c r="S402" s="3">
        <f t="shared" si="439"/>
        <v>0</v>
      </c>
      <c r="T402" s="3">
        <f t="shared" si="440"/>
        <v>0</v>
      </c>
      <c r="U402" s="3">
        <f t="shared" si="441"/>
        <v>0</v>
      </c>
      <c r="V402" s="3">
        <f t="shared" si="442"/>
        <v>0</v>
      </c>
      <c r="W402" s="3">
        <f t="shared" si="443"/>
        <v>0</v>
      </c>
      <c r="X402" s="3">
        <f t="shared" si="464"/>
        <v>0</v>
      </c>
      <c r="Y402" s="3">
        <f t="shared" si="465"/>
        <v>0</v>
      </c>
      <c r="AA402" s="3">
        <v>55929115</v>
      </c>
      <c r="AB402" s="3">
        <f t="shared" si="444"/>
        <v>8.27</v>
      </c>
      <c r="AC402" s="3">
        <f t="shared" si="466"/>
        <v>8.27</v>
      </c>
      <c r="AD402" s="3">
        <f t="shared" si="467"/>
        <v>0</v>
      </c>
      <c r="AE402" s="3">
        <f t="shared" si="468"/>
        <v>0</v>
      </c>
      <c r="AF402" s="3">
        <f t="shared" si="469"/>
        <v>0</v>
      </c>
      <c r="AG402" s="3">
        <f t="shared" si="445"/>
        <v>0</v>
      </c>
      <c r="AH402" s="3">
        <f t="shared" si="470"/>
        <v>0</v>
      </c>
      <c r="AI402" s="3">
        <f t="shared" si="471"/>
        <v>0</v>
      </c>
      <c r="AJ402" s="3">
        <f t="shared" si="446"/>
        <v>0</v>
      </c>
      <c r="AK402" s="3">
        <v>8.27</v>
      </c>
      <c r="AL402" s="3">
        <v>8.27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1</v>
      </c>
      <c r="AW402" s="3">
        <v>1</v>
      </c>
      <c r="AZ402" s="3">
        <v>1</v>
      </c>
      <c r="BA402" s="3">
        <v>1</v>
      </c>
      <c r="BB402" s="3">
        <v>1</v>
      </c>
      <c r="BC402" s="3">
        <v>9.84</v>
      </c>
      <c r="BD402" s="3" t="s">
        <v>3</v>
      </c>
      <c r="BE402" s="3" t="s">
        <v>3</v>
      </c>
      <c r="BF402" s="3" t="s">
        <v>3</v>
      </c>
      <c r="BG402" s="3" t="s">
        <v>3</v>
      </c>
      <c r="BH402" s="3">
        <v>3</v>
      </c>
      <c r="BI402" s="3">
        <v>2</v>
      </c>
      <c r="BJ402" s="3" t="s">
        <v>533</v>
      </c>
      <c r="BM402" s="3">
        <v>400005</v>
      </c>
      <c r="BN402" s="3">
        <v>0</v>
      </c>
      <c r="BO402" s="3" t="s">
        <v>3</v>
      </c>
      <c r="BP402" s="3">
        <v>0</v>
      </c>
      <c r="BQ402" s="3">
        <v>213</v>
      </c>
      <c r="BR402" s="3">
        <v>0</v>
      </c>
      <c r="BS402" s="3">
        <v>1</v>
      </c>
      <c r="BT402" s="3">
        <v>1</v>
      </c>
      <c r="BU402" s="3">
        <v>1</v>
      </c>
      <c r="BV402" s="3">
        <v>1</v>
      </c>
      <c r="BW402" s="3">
        <v>1</v>
      </c>
      <c r="BX402" s="3">
        <v>1</v>
      </c>
      <c r="BY402" s="3" t="s">
        <v>3</v>
      </c>
      <c r="BZ402" s="3">
        <v>0</v>
      </c>
      <c r="CA402" s="3">
        <v>0</v>
      </c>
      <c r="CB402" s="3" t="s">
        <v>3</v>
      </c>
      <c r="CE402" s="3">
        <v>1566</v>
      </c>
      <c r="CF402" s="3">
        <v>0</v>
      </c>
      <c r="CG402" s="3">
        <v>0</v>
      </c>
      <c r="CM402" s="3">
        <v>0</v>
      </c>
      <c r="CN402" s="3" t="s">
        <v>3</v>
      </c>
      <c r="CO402" s="3">
        <v>0</v>
      </c>
      <c r="CP402" s="3">
        <f t="shared" si="447"/>
        <v>352768.43</v>
      </c>
      <c r="CQ402" s="3">
        <f t="shared" si="448"/>
        <v>81.38</v>
      </c>
      <c r="CR402" s="3">
        <f t="shared" si="472"/>
        <v>0</v>
      </c>
      <c r="CS402" s="3">
        <f t="shared" si="473"/>
        <v>0</v>
      </c>
      <c r="CT402" s="3">
        <f t="shared" si="449"/>
        <v>0</v>
      </c>
      <c r="CU402" s="3">
        <f t="shared" si="450"/>
        <v>0</v>
      </c>
      <c r="CV402" s="3">
        <f t="shared" si="451"/>
        <v>0</v>
      </c>
      <c r="CW402" s="3">
        <f t="shared" si="452"/>
        <v>0</v>
      </c>
      <c r="CX402" s="3">
        <f t="shared" si="453"/>
        <v>0</v>
      </c>
      <c r="CY402" s="3">
        <f t="shared" si="474"/>
        <v>0</v>
      </c>
      <c r="CZ402" s="3">
        <f t="shared" si="475"/>
        <v>0</v>
      </c>
      <c r="DC402" s="3" t="s">
        <v>3</v>
      </c>
      <c r="DD402" s="3" t="s">
        <v>3</v>
      </c>
      <c r="DE402" s="3" t="s">
        <v>3</v>
      </c>
      <c r="DF402" s="3" t="s">
        <v>3</v>
      </c>
      <c r="DG402" s="3" t="s">
        <v>3</v>
      </c>
      <c r="DH402" s="3" t="s">
        <v>3</v>
      </c>
      <c r="DI402" s="3" t="s">
        <v>3</v>
      </c>
      <c r="DJ402" s="3" t="s">
        <v>3</v>
      </c>
      <c r="DK402" s="3" t="s">
        <v>3</v>
      </c>
      <c r="DL402" s="3" t="s">
        <v>3</v>
      </c>
      <c r="DM402" s="3" t="s">
        <v>3</v>
      </c>
      <c r="DN402" s="3">
        <v>0</v>
      </c>
      <c r="DO402" s="3">
        <v>0</v>
      </c>
      <c r="DP402" s="3">
        <v>1</v>
      </c>
      <c r="DQ402" s="3">
        <v>1</v>
      </c>
      <c r="DU402" s="3">
        <v>1003</v>
      </c>
      <c r="DV402" s="3" t="s">
        <v>518</v>
      </c>
      <c r="DW402" s="3" t="s">
        <v>518</v>
      </c>
      <c r="DX402" s="3">
        <v>1</v>
      </c>
      <c r="DZ402" s="3" t="s">
        <v>3</v>
      </c>
      <c r="EA402" s="3" t="s">
        <v>3</v>
      </c>
      <c r="EB402" s="3" t="s">
        <v>3</v>
      </c>
      <c r="EC402" s="3" t="s">
        <v>3</v>
      </c>
      <c r="EE402" s="3">
        <v>55393628</v>
      </c>
      <c r="EF402" s="3">
        <v>213</v>
      </c>
      <c r="EG402" s="3" t="s">
        <v>217</v>
      </c>
      <c r="EH402" s="3">
        <v>0</v>
      </c>
      <c r="EI402" s="3" t="s">
        <v>3</v>
      </c>
      <c r="EJ402" s="3">
        <v>1</v>
      </c>
      <c r="EK402" s="3">
        <v>400005</v>
      </c>
      <c r="EL402" s="3" t="s">
        <v>217</v>
      </c>
      <c r="EM402" s="3" t="s">
        <v>218</v>
      </c>
      <c r="EO402" s="3" t="s">
        <v>3</v>
      </c>
      <c r="EQ402" s="3">
        <v>16</v>
      </c>
      <c r="ER402" s="3">
        <v>0</v>
      </c>
      <c r="ES402" s="3">
        <v>8.27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EZ402" s="3">
        <v>5</v>
      </c>
      <c r="FC402" s="3">
        <v>1</v>
      </c>
      <c r="FD402" s="3">
        <v>18</v>
      </c>
      <c r="FF402" s="3">
        <v>97.34</v>
      </c>
      <c r="FQ402" s="3">
        <v>0</v>
      </c>
      <c r="FR402" s="3">
        <v>0</v>
      </c>
      <c r="FS402" s="3">
        <v>0</v>
      </c>
      <c r="FX402" s="3">
        <v>0</v>
      </c>
      <c r="FY402" s="3">
        <v>0</v>
      </c>
      <c r="GA402" s="3" t="s">
        <v>535</v>
      </c>
      <c r="GD402" s="3">
        <v>1</v>
      </c>
      <c r="GF402" s="3">
        <v>-2134288609</v>
      </c>
      <c r="GG402" s="3">
        <v>2</v>
      </c>
      <c r="GH402" s="3">
        <v>3</v>
      </c>
      <c r="GI402" s="3">
        <v>5</v>
      </c>
      <c r="GJ402" s="3">
        <v>0</v>
      </c>
      <c r="GK402" s="3">
        <v>0</v>
      </c>
      <c r="GL402" s="3">
        <f t="shared" si="454"/>
        <v>0</v>
      </c>
      <c r="GM402" s="3">
        <f t="shared" si="455"/>
        <v>352768.43</v>
      </c>
      <c r="GN402" s="3">
        <f t="shared" si="456"/>
        <v>0</v>
      </c>
      <c r="GO402" s="3">
        <f t="shared" si="457"/>
        <v>352768.43</v>
      </c>
      <c r="GP402" s="3">
        <f t="shared" si="458"/>
        <v>0</v>
      </c>
      <c r="GR402" s="3">
        <v>1</v>
      </c>
      <c r="GS402" s="3">
        <v>1</v>
      </c>
      <c r="GT402" s="3">
        <v>0</v>
      </c>
      <c r="GU402" s="3" t="s">
        <v>3</v>
      </c>
      <c r="GV402" s="3">
        <f t="shared" si="459"/>
        <v>0</v>
      </c>
      <c r="GW402" s="3">
        <v>1</v>
      </c>
      <c r="GX402" s="3">
        <f t="shared" si="460"/>
        <v>0</v>
      </c>
      <c r="HA402" s="3">
        <v>0</v>
      </c>
      <c r="HB402" s="3">
        <v>0</v>
      </c>
      <c r="HC402" s="3">
        <f t="shared" si="461"/>
        <v>0</v>
      </c>
      <c r="HE402" s="3" t="s">
        <v>220</v>
      </c>
      <c r="HF402" s="3" t="s">
        <v>34</v>
      </c>
      <c r="HM402" s="3" t="s">
        <v>3</v>
      </c>
      <c r="HN402" s="3" t="s">
        <v>3</v>
      </c>
      <c r="HO402" s="3" t="s">
        <v>3</v>
      </c>
      <c r="HP402" s="3" t="s">
        <v>3</v>
      </c>
      <c r="HQ402" s="3" t="s">
        <v>3</v>
      </c>
      <c r="HS402" s="3">
        <v>0</v>
      </c>
      <c r="IK402" s="3">
        <v>0</v>
      </c>
    </row>
    <row r="403" spans="1:255" x14ac:dyDescent="0.25">
      <c r="A403" s="2">
        <v>17</v>
      </c>
      <c r="B403" s="2">
        <v>1</v>
      </c>
      <c r="C403" s="2"/>
      <c r="D403" s="2"/>
      <c r="E403" s="2" t="s">
        <v>536</v>
      </c>
      <c r="F403" s="2" t="s">
        <v>537</v>
      </c>
      <c r="G403" s="2" t="s">
        <v>538</v>
      </c>
      <c r="H403" s="2" t="s">
        <v>518</v>
      </c>
      <c r="I403" s="2">
        <f>ROUND(150*1.02,9)</f>
        <v>153</v>
      </c>
      <c r="J403" s="2">
        <v>0</v>
      </c>
      <c r="K403" s="2">
        <f>ROUND(150*1.02,9)</f>
        <v>153</v>
      </c>
      <c r="L403" s="2"/>
      <c r="M403" s="2"/>
      <c r="N403" s="2"/>
      <c r="O403" s="2">
        <f t="shared" si="437"/>
        <v>4303.8900000000003</v>
      </c>
      <c r="P403" s="2">
        <f t="shared" si="438"/>
        <v>4303.8900000000003</v>
      </c>
      <c r="Q403" s="2">
        <f t="shared" si="462"/>
        <v>0</v>
      </c>
      <c r="R403" s="2">
        <f t="shared" si="463"/>
        <v>0</v>
      </c>
      <c r="S403" s="2">
        <f t="shared" si="439"/>
        <v>0</v>
      </c>
      <c r="T403" s="2">
        <f t="shared" si="440"/>
        <v>0</v>
      </c>
      <c r="U403" s="2">
        <f t="shared" si="441"/>
        <v>0</v>
      </c>
      <c r="V403" s="2">
        <f t="shared" si="442"/>
        <v>0</v>
      </c>
      <c r="W403" s="2">
        <f t="shared" si="443"/>
        <v>0</v>
      </c>
      <c r="X403" s="2">
        <f t="shared" si="464"/>
        <v>0</v>
      </c>
      <c r="Y403" s="2">
        <f t="shared" si="465"/>
        <v>0</v>
      </c>
      <c r="Z403" s="2"/>
      <c r="AA403" s="2">
        <v>55929113</v>
      </c>
      <c r="AB403" s="2">
        <f t="shared" si="444"/>
        <v>28.13</v>
      </c>
      <c r="AC403" s="2">
        <f t="shared" si="466"/>
        <v>28.13</v>
      </c>
      <c r="AD403" s="2">
        <f t="shared" si="467"/>
        <v>0</v>
      </c>
      <c r="AE403" s="2">
        <f t="shared" si="468"/>
        <v>0</v>
      </c>
      <c r="AF403" s="2">
        <f t="shared" si="469"/>
        <v>0</v>
      </c>
      <c r="AG403" s="2">
        <f t="shared" si="445"/>
        <v>0</v>
      </c>
      <c r="AH403" s="2">
        <f t="shared" si="470"/>
        <v>0</v>
      </c>
      <c r="AI403" s="2">
        <f t="shared" si="471"/>
        <v>0</v>
      </c>
      <c r="AJ403" s="2">
        <f t="shared" si="446"/>
        <v>0</v>
      </c>
      <c r="AK403" s="2">
        <v>28.13</v>
      </c>
      <c r="AL403" s="2">
        <v>28.13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1</v>
      </c>
      <c r="AW403" s="2">
        <v>1</v>
      </c>
      <c r="AX403" s="2"/>
      <c r="AY403" s="2"/>
      <c r="AZ403" s="2">
        <v>1</v>
      </c>
      <c r="BA403" s="2">
        <v>1</v>
      </c>
      <c r="BB403" s="2">
        <v>1</v>
      </c>
      <c r="BC403" s="2">
        <v>1</v>
      </c>
      <c r="BD403" s="2" t="s">
        <v>3</v>
      </c>
      <c r="BE403" s="2" t="s">
        <v>3</v>
      </c>
      <c r="BF403" s="2" t="s">
        <v>3</v>
      </c>
      <c r="BG403" s="2" t="s">
        <v>3</v>
      </c>
      <c r="BH403" s="2">
        <v>3</v>
      </c>
      <c r="BI403" s="2">
        <v>2</v>
      </c>
      <c r="BJ403" s="2" t="s">
        <v>537</v>
      </c>
      <c r="BK403" s="2"/>
      <c r="BL403" s="2"/>
      <c r="BM403" s="2">
        <v>400005</v>
      </c>
      <c r="BN403" s="2">
        <v>0</v>
      </c>
      <c r="BO403" s="2" t="s">
        <v>3</v>
      </c>
      <c r="BP403" s="2">
        <v>0</v>
      </c>
      <c r="BQ403" s="2">
        <v>213</v>
      </c>
      <c r="BR403" s="2">
        <v>0</v>
      </c>
      <c r="BS403" s="2">
        <v>1</v>
      </c>
      <c r="BT403" s="2">
        <v>1</v>
      </c>
      <c r="BU403" s="2">
        <v>1</v>
      </c>
      <c r="BV403" s="2">
        <v>1</v>
      </c>
      <c r="BW403" s="2">
        <v>1</v>
      </c>
      <c r="BX403" s="2">
        <v>1</v>
      </c>
      <c r="BY403" s="2" t="s">
        <v>3</v>
      </c>
      <c r="BZ403" s="2">
        <v>0</v>
      </c>
      <c r="CA403" s="2">
        <v>0</v>
      </c>
      <c r="CB403" s="2" t="s">
        <v>3</v>
      </c>
      <c r="CC403" s="2"/>
      <c r="CD403" s="2"/>
      <c r="CE403" s="2">
        <v>1566</v>
      </c>
      <c r="CF403" s="2">
        <v>0</v>
      </c>
      <c r="CG403" s="2">
        <v>0</v>
      </c>
      <c r="CH403" s="2"/>
      <c r="CI403" s="2"/>
      <c r="CJ403" s="2"/>
      <c r="CK403" s="2"/>
      <c r="CL403" s="2"/>
      <c r="CM403" s="2">
        <v>0</v>
      </c>
      <c r="CN403" s="2" t="s">
        <v>3</v>
      </c>
      <c r="CO403" s="2">
        <v>0</v>
      </c>
      <c r="CP403" s="2">
        <f t="shared" si="447"/>
        <v>4303.8900000000003</v>
      </c>
      <c r="CQ403" s="2">
        <f t="shared" si="448"/>
        <v>28.13</v>
      </c>
      <c r="CR403" s="2">
        <f t="shared" si="472"/>
        <v>0</v>
      </c>
      <c r="CS403" s="2">
        <f t="shared" si="473"/>
        <v>0</v>
      </c>
      <c r="CT403" s="2">
        <f t="shared" si="449"/>
        <v>0</v>
      </c>
      <c r="CU403" s="2">
        <f t="shared" si="450"/>
        <v>0</v>
      </c>
      <c r="CV403" s="2">
        <f t="shared" si="451"/>
        <v>0</v>
      </c>
      <c r="CW403" s="2">
        <f t="shared" si="452"/>
        <v>0</v>
      </c>
      <c r="CX403" s="2">
        <f t="shared" si="453"/>
        <v>0</v>
      </c>
      <c r="CY403" s="2">
        <f t="shared" si="474"/>
        <v>0</v>
      </c>
      <c r="CZ403" s="2">
        <f t="shared" si="475"/>
        <v>0</v>
      </c>
      <c r="DA403" s="2"/>
      <c r="DB403" s="2"/>
      <c r="DC403" s="2" t="s">
        <v>3</v>
      </c>
      <c r="DD403" s="2" t="s">
        <v>3</v>
      </c>
      <c r="DE403" s="2" t="s">
        <v>3</v>
      </c>
      <c r="DF403" s="2" t="s">
        <v>3</v>
      </c>
      <c r="DG403" s="2" t="s">
        <v>3</v>
      </c>
      <c r="DH403" s="2" t="s">
        <v>3</v>
      </c>
      <c r="DI403" s="2" t="s">
        <v>3</v>
      </c>
      <c r="DJ403" s="2" t="s">
        <v>3</v>
      </c>
      <c r="DK403" s="2" t="s">
        <v>3</v>
      </c>
      <c r="DL403" s="2" t="s">
        <v>3</v>
      </c>
      <c r="DM403" s="2" t="s">
        <v>3</v>
      </c>
      <c r="DN403" s="2">
        <v>0</v>
      </c>
      <c r="DO403" s="2">
        <v>0</v>
      </c>
      <c r="DP403" s="2">
        <v>1</v>
      </c>
      <c r="DQ403" s="2">
        <v>1</v>
      </c>
      <c r="DR403" s="2"/>
      <c r="DS403" s="2"/>
      <c r="DT403" s="2"/>
      <c r="DU403" s="2">
        <v>1003</v>
      </c>
      <c r="DV403" s="2" t="s">
        <v>518</v>
      </c>
      <c r="DW403" s="2" t="s">
        <v>518</v>
      </c>
      <c r="DX403" s="2">
        <v>1</v>
      </c>
      <c r="DY403" s="2"/>
      <c r="DZ403" s="2" t="s">
        <v>3</v>
      </c>
      <c r="EA403" s="2" t="s">
        <v>3</v>
      </c>
      <c r="EB403" s="2" t="s">
        <v>3</v>
      </c>
      <c r="EC403" s="2" t="s">
        <v>3</v>
      </c>
      <c r="ED403" s="2"/>
      <c r="EE403" s="2">
        <v>55393628</v>
      </c>
      <c r="EF403" s="2">
        <v>213</v>
      </c>
      <c r="EG403" s="2" t="s">
        <v>217</v>
      </c>
      <c r="EH403" s="2">
        <v>0</v>
      </c>
      <c r="EI403" s="2" t="s">
        <v>3</v>
      </c>
      <c r="EJ403" s="2">
        <v>1</v>
      </c>
      <c r="EK403" s="2">
        <v>400005</v>
      </c>
      <c r="EL403" s="2" t="s">
        <v>217</v>
      </c>
      <c r="EM403" s="2" t="s">
        <v>218</v>
      </c>
      <c r="EN403" s="2"/>
      <c r="EO403" s="2" t="s">
        <v>3</v>
      </c>
      <c r="EP403" s="2"/>
      <c r="EQ403" s="2">
        <v>16</v>
      </c>
      <c r="ER403" s="2">
        <v>0</v>
      </c>
      <c r="ES403" s="2">
        <v>28.13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>
        <v>0</v>
      </c>
      <c r="FR403" s="2">
        <v>0</v>
      </c>
      <c r="FS403" s="2">
        <v>0</v>
      </c>
      <c r="FT403" s="2"/>
      <c r="FU403" s="2"/>
      <c r="FV403" s="2"/>
      <c r="FW403" s="2"/>
      <c r="FX403" s="2">
        <v>0</v>
      </c>
      <c r="FY403" s="2">
        <v>0</v>
      </c>
      <c r="FZ403" s="2"/>
      <c r="GA403" s="2" t="s">
        <v>539</v>
      </c>
      <c r="GB403" s="2"/>
      <c r="GC403" s="2"/>
      <c r="GD403" s="2">
        <v>1</v>
      </c>
      <c r="GE403" s="2"/>
      <c r="GF403" s="2">
        <v>1224765771</v>
      </c>
      <c r="GG403" s="2">
        <v>2</v>
      </c>
      <c r="GH403" s="2">
        <v>4</v>
      </c>
      <c r="GI403" s="2">
        <v>-2</v>
      </c>
      <c r="GJ403" s="2">
        <v>0</v>
      </c>
      <c r="GK403" s="2">
        <v>0</v>
      </c>
      <c r="GL403" s="2">
        <f t="shared" si="454"/>
        <v>0</v>
      </c>
      <c r="GM403" s="2">
        <f t="shared" si="455"/>
        <v>4303.8900000000003</v>
      </c>
      <c r="GN403" s="2">
        <f t="shared" si="456"/>
        <v>0</v>
      </c>
      <c r="GO403" s="2">
        <f t="shared" si="457"/>
        <v>4303.8900000000003</v>
      </c>
      <c r="GP403" s="2">
        <f t="shared" si="458"/>
        <v>0</v>
      </c>
      <c r="GQ403" s="2"/>
      <c r="GR403" s="2">
        <v>1</v>
      </c>
      <c r="GS403" s="2">
        <v>2</v>
      </c>
      <c r="GT403" s="2">
        <v>0</v>
      </c>
      <c r="GU403" s="2" t="s">
        <v>3</v>
      </c>
      <c r="GV403" s="2">
        <f t="shared" si="459"/>
        <v>0</v>
      </c>
      <c r="GW403" s="2">
        <v>1</v>
      </c>
      <c r="GX403" s="2">
        <f t="shared" si="460"/>
        <v>0</v>
      </c>
      <c r="GY403" s="2"/>
      <c r="GZ403" s="2"/>
      <c r="HA403" s="2">
        <v>0</v>
      </c>
      <c r="HB403" s="2">
        <v>0</v>
      </c>
      <c r="HC403" s="2">
        <f t="shared" si="461"/>
        <v>0</v>
      </c>
      <c r="HD403" s="2"/>
      <c r="HE403" s="2" t="s">
        <v>220</v>
      </c>
      <c r="HF403" s="2" t="s">
        <v>34</v>
      </c>
      <c r="HG403" s="2"/>
      <c r="HH403" s="2"/>
      <c r="HI403" s="2"/>
      <c r="HJ403" s="2"/>
      <c r="HK403" s="2"/>
      <c r="HL403" s="2"/>
      <c r="HM403" s="2" t="s">
        <v>3</v>
      </c>
      <c r="HN403" s="2" t="s">
        <v>3</v>
      </c>
      <c r="HO403" s="2" t="s">
        <v>3</v>
      </c>
      <c r="HP403" s="2" t="s">
        <v>3</v>
      </c>
      <c r="HQ403" s="2" t="s">
        <v>3</v>
      </c>
      <c r="HR403" s="2"/>
      <c r="HS403" s="2">
        <v>0</v>
      </c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>
        <v>0</v>
      </c>
      <c r="IL403" s="2"/>
      <c r="IM403" s="2"/>
      <c r="IN403" s="2"/>
      <c r="IO403" s="2"/>
      <c r="IP403" s="2"/>
      <c r="IQ403" s="2"/>
      <c r="IR403" s="2"/>
      <c r="IS403" s="2"/>
      <c r="IT403" s="2"/>
      <c r="IU403" s="2"/>
    </row>
    <row r="404" spans="1:255" x14ac:dyDescent="0.25">
      <c r="A404" s="3">
        <v>17</v>
      </c>
      <c r="B404" s="3">
        <v>1</v>
      </c>
      <c r="E404" s="3" t="s">
        <v>536</v>
      </c>
      <c r="F404" s="3" t="s">
        <v>537</v>
      </c>
      <c r="G404" s="3" t="s">
        <v>538</v>
      </c>
      <c r="H404" s="3" t="s">
        <v>518</v>
      </c>
      <c r="I404" s="3">
        <f>ROUND(150*1.02,9)</f>
        <v>153</v>
      </c>
      <c r="J404" s="3">
        <v>0</v>
      </c>
      <c r="K404" s="3">
        <f>ROUND(150*1.02,9)</f>
        <v>153</v>
      </c>
      <c r="O404" s="3">
        <f t="shared" si="437"/>
        <v>42350.28</v>
      </c>
      <c r="P404" s="3">
        <f t="shared" si="438"/>
        <v>42350.28</v>
      </c>
      <c r="Q404" s="3">
        <f t="shared" si="462"/>
        <v>0</v>
      </c>
      <c r="R404" s="3">
        <f t="shared" si="463"/>
        <v>0</v>
      </c>
      <c r="S404" s="3">
        <f t="shared" si="439"/>
        <v>0</v>
      </c>
      <c r="T404" s="3">
        <f t="shared" si="440"/>
        <v>0</v>
      </c>
      <c r="U404" s="3">
        <f t="shared" si="441"/>
        <v>0</v>
      </c>
      <c r="V404" s="3">
        <f t="shared" si="442"/>
        <v>0</v>
      </c>
      <c r="W404" s="3">
        <f t="shared" si="443"/>
        <v>0</v>
      </c>
      <c r="X404" s="3">
        <f t="shared" si="464"/>
        <v>0</v>
      </c>
      <c r="Y404" s="3">
        <f t="shared" si="465"/>
        <v>0</v>
      </c>
      <c r="AA404" s="3">
        <v>55929115</v>
      </c>
      <c r="AB404" s="3">
        <f t="shared" si="444"/>
        <v>28.13</v>
      </c>
      <c r="AC404" s="3">
        <f t="shared" si="466"/>
        <v>28.13</v>
      </c>
      <c r="AD404" s="3">
        <f t="shared" si="467"/>
        <v>0</v>
      </c>
      <c r="AE404" s="3">
        <f t="shared" si="468"/>
        <v>0</v>
      </c>
      <c r="AF404" s="3">
        <f t="shared" si="469"/>
        <v>0</v>
      </c>
      <c r="AG404" s="3">
        <f t="shared" si="445"/>
        <v>0</v>
      </c>
      <c r="AH404" s="3">
        <f t="shared" si="470"/>
        <v>0</v>
      </c>
      <c r="AI404" s="3">
        <f t="shared" si="471"/>
        <v>0</v>
      </c>
      <c r="AJ404" s="3">
        <f t="shared" si="446"/>
        <v>0</v>
      </c>
      <c r="AK404" s="3">
        <v>28.13</v>
      </c>
      <c r="AL404" s="3">
        <v>28.13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1</v>
      </c>
      <c r="AW404" s="3">
        <v>1</v>
      </c>
      <c r="AZ404" s="3">
        <v>1</v>
      </c>
      <c r="BA404" s="3">
        <v>1</v>
      </c>
      <c r="BB404" s="3">
        <v>1</v>
      </c>
      <c r="BC404" s="3">
        <v>9.84</v>
      </c>
      <c r="BD404" s="3" t="s">
        <v>3</v>
      </c>
      <c r="BE404" s="3" t="s">
        <v>3</v>
      </c>
      <c r="BF404" s="3" t="s">
        <v>3</v>
      </c>
      <c r="BG404" s="3" t="s">
        <v>3</v>
      </c>
      <c r="BH404" s="3">
        <v>3</v>
      </c>
      <c r="BI404" s="3">
        <v>2</v>
      </c>
      <c r="BJ404" s="3" t="s">
        <v>537</v>
      </c>
      <c r="BM404" s="3">
        <v>400005</v>
      </c>
      <c r="BN404" s="3">
        <v>0</v>
      </c>
      <c r="BO404" s="3" t="s">
        <v>3</v>
      </c>
      <c r="BP404" s="3">
        <v>0</v>
      </c>
      <c r="BQ404" s="3">
        <v>213</v>
      </c>
      <c r="BR404" s="3">
        <v>0</v>
      </c>
      <c r="BS404" s="3">
        <v>1</v>
      </c>
      <c r="BT404" s="3">
        <v>1</v>
      </c>
      <c r="BU404" s="3">
        <v>1</v>
      </c>
      <c r="BV404" s="3">
        <v>1</v>
      </c>
      <c r="BW404" s="3">
        <v>1</v>
      </c>
      <c r="BX404" s="3">
        <v>1</v>
      </c>
      <c r="BY404" s="3" t="s">
        <v>3</v>
      </c>
      <c r="BZ404" s="3">
        <v>0</v>
      </c>
      <c r="CA404" s="3">
        <v>0</v>
      </c>
      <c r="CB404" s="3" t="s">
        <v>3</v>
      </c>
      <c r="CE404" s="3">
        <v>1566</v>
      </c>
      <c r="CF404" s="3">
        <v>0</v>
      </c>
      <c r="CG404" s="3">
        <v>0</v>
      </c>
      <c r="CM404" s="3">
        <v>0</v>
      </c>
      <c r="CN404" s="3" t="s">
        <v>3</v>
      </c>
      <c r="CO404" s="3">
        <v>0</v>
      </c>
      <c r="CP404" s="3">
        <f t="shared" si="447"/>
        <v>42350.28</v>
      </c>
      <c r="CQ404" s="3">
        <f t="shared" si="448"/>
        <v>276.8</v>
      </c>
      <c r="CR404" s="3">
        <f t="shared" si="472"/>
        <v>0</v>
      </c>
      <c r="CS404" s="3">
        <f t="shared" si="473"/>
        <v>0</v>
      </c>
      <c r="CT404" s="3">
        <f t="shared" si="449"/>
        <v>0</v>
      </c>
      <c r="CU404" s="3">
        <f t="shared" si="450"/>
        <v>0</v>
      </c>
      <c r="CV404" s="3">
        <f t="shared" si="451"/>
        <v>0</v>
      </c>
      <c r="CW404" s="3">
        <f t="shared" si="452"/>
        <v>0</v>
      </c>
      <c r="CX404" s="3">
        <f t="shared" si="453"/>
        <v>0</v>
      </c>
      <c r="CY404" s="3">
        <f t="shared" si="474"/>
        <v>0</v>
      </c>
      <c r="CZ404" s="3">
        <f t="shared" si="475"/>
        <v>0</v>
      </c>
      <c r="DC404" s="3" t="s">
        <v>3</v>
      </c>
      <c r="DD404" s="3" t="s">
        <v>3</v>
      </c>
      <c r="DE404" s="3" t="s">
        <v>3</v>
      </c>
      <c r="DF404" s="3" t="s">
        <v>3</v>
      </c>
      <c r="DG404" s="3" t="s">
        <v>3</v>
      </c>
      <c r="DH404" s="3" t="s">
        <v>3</v>
      </c>
      <c r="DI404" s="3" t="s">
        <v>3</v>
      </c>
      <c r="DJ404" s="3" t="s">
        <v>3</v>
      </c>
      <c r="DK404" s="3" t="s">
        <v>3</v>
      </c>
      <c r="DL404" s="3" t="s">
        <v>3</v>
      </c>
      <c r="DM404" s="3" t="s">
        <v>3</v>
      </c>
      <c r="DN404" s="3">
        <v>0</v>
      </c>
      <c r="DO404" s="3">
        <v>0</v>
      </c>
      <c r="DP404" s="3">
        <v>1</v>
      </c>
      <c r="DQ404" s="3">
        <v>1</v>
      </c>
      <c r="DU404" s="3">
        <v>1003</v>
      </c>
      <c r="DV404" s="3" t="s">
        <v>518</v>
      </c>
      <c r="DW404" s="3" t="s">
        <v>518</v>
      </c>
      <c r="DX404" s="3">
        <v>1</v>
      </c>
      <c r="DZ404" s="3" t="s">
        <v>3</v>
      </c>
      <c r="EA404" s="3" t="s">
        <v>3</v>
      </c>
      <c r="EB404" s="3" t="s">
        <v>3</v>
      </c>
      <c r="EC404" s="3" t="s">
        <v>3</v>
      </c>
      <c r="EE404" s="3">
        <v>55393628</v>
      </c>
      <c r="EF404" s="3">
        <v>213</v>
      </c>
      <c r="EG404" s="3" t="s">
        <v>217</v>
      </c>
      <c r="EH404" s="3">
        <v>0</v>
      </c>
      <c r="EI404" s="3" t="s">
        <v>3</v>
      </c>
      <c r="EJ404" s="3">
        <v>1</v>
      </c>
      <c r="EK404" s="3">
        <v>400005</v>
      </c>
      <c r="EL404" s="3" t="s">
        <v>217</v>
      </c>
      <c r="EM404" s="3" t="s">
        <v>218</v>
      </c>
      <c r="EO404" s="3" t="s">
        <v>3</v>
      </c>
      <c r="EQ404" s="3">
        <v>16</v>
      </c>
      <c r="ER404" s="3">
        <v>0</v>
      </c>
      <c r="ES404" s="3">
        <v>28.13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5</v>
      </c>
      <c r="FC404" s="3">
        <v>1</v>
      </c>
      <c r="FD404" s="3">
        <v>18</v>
      </c>
      <c r="FF404" s="3">
        <v>331.06</v>
      </c>
      <c r="FQ404" s="3">
        <v>0</v>
      </c>
      <c r="FR404" s="3">
        <v>0</v>
      </c>
      <c r="FS404" s="3">
        <v>0</v>
      </c>
      <c r="FX404" s="3">
        <v>0</v>
      </c>
      <c r="FY404" s="3">
        <v>0</v>
      </c>
      <c r="GA404" s="3" t="s">
        <v>539</v>
      </c>
      <c r="GD404" s="3">
        <v>1</v>
      </c>
      <c r="GF404" s="3">
        <v>1224765771</v>
      </c>
      <c r="GG404" s="3">
        <v>2</v>
      </c>
      <c r="GH404" s="3">
        <v>3</v>
      </c>
      <c r="GI404" s="3">
        <v>5</v>
      </c>
      <c r="GJ404" s="3">
        <v>0</v>
      </c>
      <c r="GK404" s="3">
        <v>0</v>
      </c>
      <c r="GL404" s="3">
        <f t="shared" si="454"/>
        <v>0</v>
      </c>
      <c r="GM404" s="3">
        <f t="shared" si="455"/>
        <v>42350.28</v>
      </c>
      <c r="GN404" s="3">
        <f t="shared" si="456"/>
        <v>0</v>
      </c>
      <c r="GO404" s="3">
        <f t="shared" si="457"/>
        <v>42350.28</v>
      </c>
      <c r="GP404" s="3">
        <f t="shared" si="458"/>
        <v>0</v>
      </c>
      <c r="GR404" s="3">
        <v>1</v>
      </c>
      <c r="GS404" s="3">
        <v>1</v>
      </c>
      <c r="GT404" s="3">
        <v>0</v>
      </c>
      <c r="GU404" s="3" t="s">
        <v>3</v>
      </c>
      <c r="GV404" s="3">
        <f t="shared" si="459"/>
        <v>0</v>
      </c>
      <c r="GW404" s="3">
        <v>1</v>
      </c>
      <c r="GX404" s="3">
        <f t="shared" si="460"/>
        <v>0</v>
      </c>
      <c r="HA404" s="3">
        <v>0</v>
      </c>
      <c r="HB404" s="3">
        <v>0</v>
      </c>
      <c r="HC404" s="3">
        <f t="shared" si="461"/>
        <v>0</v>
      </c>
      <c r="HE404" s="3" t="s">
        <v>220</v>
      </c>
      <c r="HF404" s="3" t="s">
        <v>34</v>
      </c>
      <c r="HM404" s="3" t="s">
        <v>3</v>
      </c>
      <c r="HN404" s="3" t="s">
        <v>3</v>
      </c>
      <c r="HO404" s="3" t="s">
        <v>3</v>
      </c>
      <c r="HP404" s="3" t="s">
        <v>3</v>
      </c>
      <c r="HQ404" s="3" t="s">
        <v>3</v>
      </c>
      <c r="HS404" s="3">
        <v>0</v>
      </c>
      <c r="IK404" s="3">
        <v>0</v>
      </c>
    </row>
    <row r="405" spans="1:255" x14ac:dyDescent="0.25">
      <c r="A405" s="2">
        <v>17</v>
      </c>
      <c r="B405" s="2">
        <v>1</v>
      </c>
      <c r="C405" s="2"/>
      <c r="D405" s="2"/>
      <c r="E405" s="2" t="s">
        <v>540</v>
      </c>
      <c r="F405" s="2" t="s">
        <v>541</v>
      </c>
      <c r="G405" s="2" t="s">
        <v>542</v>
      </c>
      <c r="H405" s="2" t="s">
        <v>518</v>
      </c>
      <c r="I405" s="2">
        <f>ROUND(100*1.02,9)</f>
        <v>102</v>
      </c>
      <c r="J405" s="2">
        <v>0</v>
      </c>
      <c r="K405" s="2">
        <f>ROUND(100*1.02,9)</f>
        <v>102</v>
      </c>
      <c r="L405" s="2"/>
      <c r="M405" s="2"/>
      <c r="N405" s="2"/>
      <c r="O405" s="2">
        <f t="shared" si="437"/>
        <v>879.24</v>
      </c>
      <c r="P405" s="2">
        <f t="shared" si="438"/>
        <v>879.24</v>
      </c>
      <c r="Q405" s="2">
        <f t="shared" si="462"/>
        <v>0</v>
      </c>
      <c r="R405" s="2">
        <f t="shared" si="463"/>
        <v>0</v>
      </c>
      <c r="S405" s="2">
        <f t="shared" si="439"/>
        <v>0</v>
      </c>
      <c r="T405" s="2">
        <f t="shared" si="440"/>
        <v>0</v>
      </c>
      <c r="U405" s="2">
        <f t="shared" si="441"/>
        <v>0</v>
      </c>
      <c r="V405" s="2">
        <f t="shared" si="442"/>
        <v>0</v>
      </c>
      <c r="W405" s="2">
        <f t="shared" si="443"/>
        <v>0</v>
      </c>
      <c r="X405" s="2">
        <f t="shared" si="464"/>
        <v>0</v>
      </c>
      <c r="Y405" s="2">
        <f t="shared" si="465"/>
        <v>0</v>
      </c>
      <c r="Z405" s="2"/>
      <c r="AA405" s="2">
        <v>55929113</v>
      </c>
      <c r="AB405" s="2">
        <f t="shared" si="444"/>
        <v>8.6199999999999992</v>
      </c>
      <c r="AC405" s="2">
        <f t="shared" si="466"/>
        <v>8.6199999999999992</v>
      </c>
      <c r="AD405" s="2">
        <f t="shared" si="467"/>
        <v>0</v>
      </c>
      <c r="AE405" s="2">
        <f t="shared" si="468"/>
        <v>0</v>
      </c>
      <c r="AF405" s="2">
        <f t="shared" si="469"/>
        <v>0</v>
      </c>
      <c r="AG405" s="2">
        <f t="shared" si="445"/>
        <v>0</v>
      </c>
      <c r="AH405" s="2">
        <f t="shared" si="470"/>
        <v>0</v>
      </c>
      <c r="AI405" s="2">
        <f t="shared" si="471"/>
        <v>0</v>
      </c>
      <c r="AJ405" s="2">
        <f t="shared" si="446"/>
        <v>0</v>
      </c>
      <c r="AK405" s="2">
        <v>8.6199999999999992</v>
      </c>
      <c r="AL405" s="2">
        <v>8.6199999999999992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1</v>
      </c>
      <c r="AW405" s="2">
        <v>1</v>
      </c>
      <c r="AX405" s="2"/>
      <c r="AY405" s="2"/>
      <c r="AZ405" s="2">
        <v>1</v>
      </c>
      <c r="BA405" s="2">
        <v>1</v>
      </c>
      <c r="BB405" s="2">
        <v>1</v>
      </c>
      <c r="BC405" s="2">
        <v>1</v>
      </c>
      <c r="BD405" s="2" t="s">
        <v>3</v>
      </c>
      <c r="BE405" s="2" t="s">
        <v>3</v>
      </c>
      <c r="BF405" s="2" t="s">
        <v>3</v>
      </c>
      <c r="BG405" s="2" t="s">
        <v>3</v>
      </c>
      <c r="BH405" s="2">
        <v>3</v>
      </c>
      <c r="BI405" s="2">
        <v>2</v>
      </c>
      <c r="BJ405" s="2" t="s">
        <v>541</v>
      </c>
      <c r="BK405" s="2"/>
      <c r="BL405" s="2"/>
      <c r="BM405" s="2">
        <v>400005</v>
      </c>
      <c r="BN405" s="2">
        <v>0</v>
      </c>
      <c r="BO405" s="2" t="s">
        <v>3</v>
      </c>
      <c r="BP405" s="2">
        <v>0</v>
      </c>
      <c r="BQ405" s="2">
        <v>213</v>
      </c>
      <c r="BR405" s="2">
        <v>0</v>
      </c>
      <c r="BS405" s="2">
        <v>1</v>
      </c>
      <c r="BT405" s="2">
        <v>1</v>
      </c>
      <c r="BU405" s="2">
        <v>1</v>
      </c>
      <c r="BV405" s="2">
        <v>1</v>
      </c>
      <c r="BW405" s="2">
        <v>1</v>
      </c>
      <c r="BX405" s="2">
        <v>1</v>
      </c>
      <c r="BY405" s="2" t="s">
        <v>3</v>
      </c>
      <c r="BZ405" s="2">
        <v>0</v>
      </c>
      <c r="CA405" s="2">
        <v>0</v>
      </c>
      <c r="CB405" s="2" t="s">
        <v>3</v>
      </c>
      <c r="CC405" s="2"/>
      <c r="CD405" s="2"/>
      <c r="CE405" s="2">
        <v>1566</v>
      </c>
      <c r="CF405" s="2">
        <v>0</v>
      </c>
      <c r="CG405" s="2">
        <v>0</v>
      </c>
      <c r="CH405" s="2"/>
      <c r="CI405" s="2"/>
      <c r="CJ405" s="2"/>
      <c r="CK405" s="2"/>
      <c r="CL405" s="2"/>
      <c r="CM405" s="2">
        <v>0</v>
      </c>
      <c r="CN405" s="2" t="s">
        <v>3</v>
      </c>
      <c r="CO405" s="2">
        <v>0</v>
      </c>
      <c r="CP405" s="2">
        <f t="shared" si="447"/>
        <v>879.24</v>
      </c>
      <c r="CQ405" s="2">
        <f t="shared" si="448"/>
        <v>8.6199999999999992</v>
      </c>
      <c r="CR405" s="2">
        <f t="shared" si="472"/>
        <v>0</v>
      </c>
      <c r="CS405" s="2">
        <f t="shared" si="473"/>
        <v>0</v>
      </c>
      <c r="CT405" s="2">
        <f t="shared" si="449"/>
        <v>0</v>
      </c>
      <c r="CU405" s="2">
        <f t="shared" si="450"/>
        <v>0</v>
      </c>
      <c r="CV405" s="2">
        <f t="shared" si="451"/>
        <v>0</v>
      </c>
      <c r="CW405" s="2">
        <f t="shared" si="452"/>
        <v>0</v>
      </c>
      <c r="CX405" s="2">
        <f t="shared" si="453"/>
        <v>0</v>
      </c>
      <c r="CY405" s="2">
        <f t="shared" si="474"/>
        <v>0</v>
      </c>
      <c r="CZ405" s="2">
        <f t="shared" si="475"/>
        <v>0</v>
      </c>
      <c r="DA405" s="2"/>
      <c r="DB405" s="2"/>
      <c r="DC405" s="2" t="s">
        <v>3</v>
      </c>
      <c r="DD405" s="2" t="s">
        <v>3</v>
      </c>
      <c r="DE405" s="2" t="s">
        <v>3</v>
      </c>
      <c r="DF405" s="2" t="s">
        <v>3</v>
      </c>
      <c r="DG405" s="2" t="s">
        <v>3</v>
      </c>
      <c r="DH405" s="2" t="s">
        <v>3</v>
      </c>
      <c r="DI405" s="2" t="s">
        <v>3</v>
      </c>
      <c r="DJ405" s="2" t="s">
        <v>3</v>
      </c>
      <c r="DK405" s="2" t="s">
        <v>3</v>
      </c>
      <c r="DL405" s="2" t="s">
        <v>3</v>
      </c>
      <c r="DM405" s="2" t="s">
        <v>3</v>
      </c>
      <c r="DN405" s="2">
        <v>0</v>
      </c>
      <c r="DO405" s="2">
        <v>0</v>
      </c>
      <c r="DP405" s="2">
        <v>1</v>
      </c>
      <c r="DQ405" s="2">
        <v>1</v>
      </c>
      <c r="DR405" s="2"/>
      <c r="DS405" s="2"/>
      <c r="DT405" s="2"/>
      <c r="DU405" s="2">
        <v>1003</v>
      </c>
      <c r="DV405" s="2" t="s">
        <v>518</v>
      </c>
      <c r="DW405" s="2" t="s">
        <v>518</v>
      </c>
      <c r="DX405" s="2">
        <v>1</v>
      </c>
      <c r="DY405" s="2"/>
      <c r="DZ405" s="2" t="s">
        <v>3</v>
      </c>
      <c r="EA405" s="2" t="s">
        <v>3</v>
      </c>
      <c r="EB405" s="2" t="s">
        <v>3</v>
      </c>
      <c r="EC405" s="2" t="s">
        <v>3</v>
      </c>
      <c r="ED405" s="2"/>
      <c r="EE405" s="2">
        <v>55393628</v>
      </c>
      <c r="EF405" s="2">
        <v>213</v>
      </c>
      <c r="EG405" s="2" t="s">
        <v>217</v>
      </c>
      <c r="EH405" s="2">
        <v>0</v>
      </c>
      <c r="EI405" s="2" t="s">
        <v>3</v>
      </c>
      <c r="EJ405" s="2">
        <v>1</v>
      </c>
      <c r="EK405" s="2">
        <v>400005</v>
      </c>
      <c r="EL405" s="2" t="s">
        <v>217</v>
      </c>
      <c r="EM405" s="2" t="s">
        <v>218</v>
      </c>
      <c r="EN405" s="2"/>
      <c r="EO405" s="2" t="s">
        <v>3</v>
      </c>
      <c r="EP405" s="2"/>
      <c r="EQ405" s="2">
        <v>16</v>
      </c>
      <c r="ER405" s="2">
        <v>0</v>
      </c>
      <c r="ES405" s="2">
        <v>8.6199999999999992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>
        <v>0</v>
      </c>
      <c r="FR405" s="2">
        <v>0</v>
      </c>
      <c r="FS405" s="2">
        <v>0</v>
      </c>
      <c r="FT405" s="2"/>
      <c r="FU405" s="2"/>
      <c r="FV405" s="2"/>
      <c r="FW405" s="2"/>
      <c r="FX405" s="2">
        <v>0</v>
      </c>
      <c r="FY405" s="2">
        <v>0</v>
      </c>
      <c r="FZ405" s="2"/>
      <c r="GA405" s="2" t="s">
        <v>543</v>
      </c>
      <c r="GB405" s="2"/>
      <c r="GC405" s="2"/>
      <c r="GD405" s="2">
        <v>1</v>
      </c>
      <c r="GE405" s="2"/>
      <c r="GF405" s="2">
        <v>312040648</v>
      </c>
      <c r="GG405" s="2">
        <v>2</v>
      </c>
      <c r="GH405" s="2">
        <v>4</v>
      </c>
      <c r="GI405" s="2">
        <v>-2</v>
      </c>
      <c r="GJ405" s="2">
        <v>0</v>
      </c>
      <c r="GK405" s="2">
        <v>0</v>
      </c>
      <c r="GL405" s="2">
        <f t="shared" si="454"/>
        <v>0</v>
      </c>
      <c r="GM405" s="2">
        <f t="shared" si="455"/>
        <v>879.24</v>
      </c>
      <c r="GN405" s="2">
        <f t="shared" si="456"/>
        <v>0</v>
      </c>
      <c r="GO405" s="2">
        <f t="shared" si="457"/>
        <v>879.24</v>
      </c>
      <c r="GP405" s="2">
        <f t="shared" si="458"/>
        <v>0</v>
      </c>
      <c r="GQ405" s="2"/>
      <c r="GR405" s="2">
        <v>1</v>
      </c>
      <c r="GS405" s="2">
        <v>2</v>
      </c>
      <c r="GT405" s="2">
        <v>0</v>
      </c>
      <c r="GU405" s="2" t="s">
        <v>3</v>
      </c>
      <c r="GV405" s="2">
        <f t="shared" si="459"/>
        <v>0</v>
      </c>
      <c r="GW405" s="2">
        <v>1</v>
      </c>
      <c r="GX405" s="2">
        <f t="shared" si="460"/>
        <v>0</v>
      </c>
      <c r="GY405" s="2"/>
      <c r="GZ405" s="2"/>
      <c r="HA405" s="2">
        <v>0</v>
      </c>
      <c r="HB405" s="2">
        <v>0</v>
      </c>
      <c r="HC405" s="2">
        <f t="shared" si="461"/>
        <v>0</v>
      </c>
      <c r="HD405" s="2"/>
      <c r="HE405" s="2" t="s">
        <v>220</v>
      </c>
      <c r="HF405" s="2" t="s">
        <v>34</v>
      </c>
      <c r="HG405" s="2"/>
      <c r="HH405" s="2"/>
      <c r="HI405" s="2"/>
      <c r="HJ405" s="2"/>
      <c r="HK405" s="2"/>
      <c r="HL405" s="2"/>
      <c r="HM405" s="2" t="s">
        <v>3</v>
      </c>
      <c r="HN405" s="2" t="s">
        <v>3</v>
      </c>
      <c r="HO405" s="2" t="s">
        <v>3</v>
      </c>
      <c r="HP405" s="2" t="s">
        <v>3</v>
      </c>
      <c r="HQ405" s="2" t="s">
        <v>3</v>
      </c>
      <c r="HR405" s="2"/>
      <c r="HS405" s="2">
        <v>0</v>
      </c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>
        <v>0</v>
      </c>
      <c r="IL405" s="2"/>
      <c r="IM405" s="2"/>
      <c r="IN405" s="2"/>
      <c r="IO405" s="2"/>
      <c r="IP405" s="2"/>
      <c r="IQ405" s="2"/>
      <c r="IR405" s="2"/>
      <c r="IS405" s="2"/>
      <c r="IT405" s="2"/>
      <c r="IU405" s="2"/>
    </row>
    <row r="406" spans="1:255" x14ac:dyDescent="0.25">
      <c r="A406" s="3">
        <v>17</v>
      </c>
      <c r="B406" s="3">
        <v>1</v>
      </c>
      <c r="E406" s="3" t="s">
        <v>540</v>
      </c>
      <c r="F406" s="3" t="s">
        <v>541</v>
      </c>
      <c r="G406" s="3" t="s">
        <v>542</v>
      </c>
      <c r="H406" s="3" t="s">
        <v>518</v>
      </c>
      <c r="I406" s="3">
        <f>ROUND(100*1.02,9)</f>
        <v>102</v>
      </c>
      <c r="J406" s="3">
        <v>0</v>
      </c>
      <c r="K406" s="3">
        <f>ROUND(100*1.02,9)</f>
        <v>102</v>
      </c>
      <c r="O406" s="3">
        <f t="shared" si="437"/>
        <v>8651.7199999999993</v>
      </c>
      <c r="P406" s="3">
        <f t="shared" si="438"/>
        <v>8651.7199999999993</v>
      </c>
      <c r="Q406" s="3">
        <f t="shared" si="462"/>
        <v>0</v>
      </c>
      <c r="R406" s="3">
        <f t="shared" si="463"/>
        <v>0</v>
      </c>
      <c r="S406" s="3">
        <f t="shared" si="439"/>
        <v>0</v>
      </c>
      <c r="T406" s="3">
        <f t="shared" si="440"/>
        <v>0</v>
      </c>
      <c r="U406" s="3">
        <f t="shared" si="441"/>
        <v>0</v>
      </c>
      <c r="V406" s="3">
        <f t="shared" si="442"/>
        <v>0</v>
      </c>
      <c r="W406" s="3">
        <f t="shared" si="443"/>
        <v>0</v>
      </c>
      <c r="X406" s="3">
        <f t="shared" si="464"/>
        <v>0</v>
      </c>
      <c r="Y406" s="3">
        <f t="shared" si="465"/>
        <v>0</v>
      </c>
      <c r="AA406" s="3">
        <v>55929115</v>
      </c>
      <c r="AB406" s="3">
        <f t="shared" si="444"/>
        <v>8.6199999999999992</v>
      </c>
      <c r="AC406" s="3">
        <f t="shared" si="466"/>
        <v>8.6199999999999992</v>
      </c>
      <c r="AD406" s="3">
        <f t="shared" si="467"/>
        <v>0</v>
      </c>
      <c r="AE406" s="3">
        <f t="shared" si="468"/>
        <v>0</v>
      </c>
      <c r="AF406" s="3">
        <f t="shared" si="469"/>
        <v>0</v>
      </c>
      <c r="AG406" s="3">
        <f t="shared" si="445"/>
        <v>0</v>
      </c>
      <c r="AH406" s="3">
        <f t="shared" si="470"/>
        <v>0</v>
      </c>
      <c r="AI406" s="3">
        <f t="shared" si="471"/>
        <v>0</v>
      </c>
      <c r="AJ406" s="3">
        <f t="shared" si="446"/>
        <v>0</v>
      </c>
      <c r="AK406" s="3">
        <v>8.6199999999999992</v>
      </c>
      <c r="AL406" s="3">
        <v>8.6199999999999992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1</v>
      </c>
      <c r="AW406" s="3">
        <v>1</v>
      </c>
      <c r="AZ406" s="3">
        <v>1</v>
      </c>
      <c r="BA406" s="3">
        <v>1</v>
      </c>
      <c r="BB406" s="3">
        <v>1</v>
      </c>
      <c r="BC406" s="3">
        <v>9.84</v>
      </c>
      <c r="BD406" s="3" t="s">
        <v>3</v>
      </c>
      <c r="BE406" s="3" t="s">
        <v>3</v>
      </c>
      <c r="BF406" s="3" t="s">
        <v>3</v>
      </c>
      <c r="BG406" s="3" t="s">
        <v>3</v>
      </c>
      <c r="BH406" s="3">
        <v>3</v>
      </c>
      <c r="BI406" s="3">
        <v>2</v>
      </c>
      <c r="BJ406" s="3" t="s">
        <v>541</v>
      </c>
      <c r="BM406" s="3">
        <v>400005</v>
      </c>
      <c r="BN406" s="3">
        <v>0</v>
      </c>
      <c r="BO406" s="3" t="s">
        <v>3</v>
      </c>
      <c r="BP406" s="3">
        <v>0</v>
      </c>
      <c r="BQ406" s="3">
        <v>213</v>
      </c>
      <c r="BR406" s="3">
        <v>0</v>
      </c>
      <c r="BS406" s="3">
        <v>1</v>
      </c>
      <c r="BT406" s="3">
        <v>1</v>
      </c>
      <c r="BU406" s="3">
        <v>1</v>
      </c>
      <c r="BV406" s="3">
        <v>1</v>
      </c>
      <c r="BW406" s="3">
        <v>1</v>
      </c>
      <c r="BX406" s="3">
        <v>1</v>
      </c>
      <c r="BY406" s="3" t="s">
        <v>3</v>
      </c>
      <c r="BZ406" s="3">
        <v>0</v>
      </c>
      <c r="CA406" s="3">
        <v>0</v>
      </c>
      <c r="CB406" s="3" t="s">
        <v>3</v>
      </c>
      <c r="CE406" s="3">
        <v>1566</v>
      </c>
      <c r="CF406" s="3">
        <v>0</v>
      </c>
      <c r="CG406" s="3">
        <v>0</v>
      </c>
      <c r="CM406" s="3">
        <v>0</v>
      </c>
      <c r="CN406" s="3" t="s">
        <v>3</v>
      </c>
      <c r="CO406" s="3">
        <v>0</v>
      </c>
      <c r="CP406" s="3">
        <f t="shared" si="447"/>
        <v>8651.7199999999993</v>
      </c>
      <c r="CQ406" s="3">
        <f t="shared" si="448"/>
        <v>84.82</v>
      </c>
      <c r="CR406" s="3">
        <f t="shared" si="472"/>
        <v>0</v>
      </c>
      <c r="CS406" s="3">
        <f t="shared" si="473"/>
        <v>0</v>
      </c>
      <c r="CT406" s="3">
        <f t="shared" si="449"/>
        <v>0</v>
      </c>
      <c r="CU406" s="3">
        <f t="shared" si="450"/>
        <v>0</v>
      </c>
      <c r="CV406" s="3">
        <f t="shared" si="451"/>
        <v>0</v>
      </c>
      <c r="CW406" s="3">
        <f t="shared" si="452"/>
        <v>0</v>
      </c>
      <c r="CX406" s="3">
        <f t="shared" si="453"/>
        <v>0</v>
      </c>
      <c r="CY406" s="3">
        <f t="shared" si="474"/>
        <v>0</v>
      </c>
      <c r="CZ406" s="3">
        <f t="shared" si="475"/>
        <v>0</v>
      </c>
      <c r="DC406" s="3" t="s">
        <v>3</v>
      </c>
      <c r="DD406" s="3" t="s">
        <v>3</v>
      </c>
      <c r="DE406" s="3" t="s">
        <v>3</v>
      </c>
      <c r="DF406" s="3" t="s">
        <v>3</v>
      </c>
      <c r="DG406" s="3" t="s">
        <v>3</v>
      </c>
      <c r="DH406" s="3" t="s">
        <v>3</v>
      </c>
      <c r="DI406" s="3" t="s">
        <v>3</v>
      </c>
      <c r="DJ406" s="3" t="s">
        <v>3</v>
      </c>
      <c r="DK406" s="3" t="s">
        <v>3</v>
      </c>
      <c r="DL406" s="3" t="s">
        <v>3</v>
      </c>
      <c r="DM406" s="3" t="s">
        <v>3</v>
      </c>
      <c r="DN406" s="3">
        <v>0</v>
      </c>
      <c r="DO406" s="3">
        <v>0</v>
      </c>
      <c r="DP406" s="3">
        <v>1</v>
      </c>
      <c r="DQ406" s="3">
        <v>1</v>
      </c>
      <c r="DU406" s="3">
        <v>1003</v>
      </c>
      <c r="DV406" s="3" t="s">
        <v>518</v>
      </c>
      <c r="DW406" s="3" t="s">
        <v>518</v>
      </c>
      <c r="DX406" s="3">
        <v>1</v>
      </c>
      <c r="DZ406" s="3" t="s">
        <v>3</v>
      </c>
      <c r="EA406" s="3" t="s">
        <v>3</v>
      </c>
      <c r="EB406" s="3" t="s">
        <v>3</v>
      </c>
      <c r="EC406" s="3" t="s">
        <v>3</v>
      </c>
      <c r="EE406" s="3">
        <v>55393628</v>
      </c>
      <c r="EF406" s="3">
        <v>213</v>
      </c>
      <c r="EG406" s="3" t="s">
        <v>217</v>
      </c>
      <c r="EH406" s="3">
        <v>0</v>
      </c>
      <c r="EI406" s="3" t="s">
        <v>3</v>
      </c>
      <c r="EJ406" s="3">
        <v>1</v>
      </c>
      <c r="EK406" s="3">
        <v>400005</v>
      </c>
      <c r="EL406" s="3" t="s">
        <v>217</v>
      </c>
      <c r="EM406" s="3" t="s">
        <v>218</v>
      </c>
      <c r="EO406" s="3" t="s">
        <v>3</v>
      </c>
      <c r="EQ406" s="3">
        <v>16</v>
      </c>
      <c r="ER406" s="3">
        <v>0</v>
      </c>
      <c r="ES406" s="3">
        <v>8.6199999999999992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5</v>
      </c>
      <c r="FC406" s="3">
        <v>1</v>
      </c>
      <c r="FD406" s="3">
        <v>18</v>
      </c>
      <c r="FF406" s="3">
        <v>101.4</v>
      </c>
      <c r="FQ406" s="3">
        <v>0</v>
      </c>
      <c r="FR406" s="3">
        <v>0</v>
      </c>
      <c r="FS406" s="3">
        <v>0</v>
      </c>
      <c r="FX406" s="3">
        <v>0</v>
      </c>
      <c r="FY406" s="3">
        <v>0</v>
      </c>
      <c r="GA406" s="3" t="s">
        <v>543</v>
      </c>
      <c r="GD406" s="3">
        <v>1</v>
      </c>
      <c r="GF406" s="3">
        <v>312040648</v>
      </c>
      <c r="GG406" s="3">
        <v>2</v>
      </c>
      <c r="GH406" s="3">
        <v>3</v>
      </c>
      <c r="GI406" s="3">
        <v>5</v>
      </c>
      <c r="GJ406" s="3">
        <v>0</v>
      </c>
      <c r="GK406" s="3">
        <v>0</v>
      </c>
      <c r="GL406" s="3">
        <f t="shared" si="454"/>
        <v>0</v>
      </c>
      <c r="GM406" s="3">
        <f t="shared" si="455"/>
        <v>8651.7199999999993</v>
      </c>
      <c r="GN406" s="3">
        <f t="shared" si="456"/>
        <v>0</v>
      </c>
      <c r="GO406" s="3">
        <f t="shared" si="457"/>
        <v>8651.7199999999993</v>
      </c>
      <c r="GP406" s="3">
        <f t="shared" si="458"/>
        <v>0</v>
      </c>
      <c r="GR406" s="3">
        <v>1</v>
      </c>
      <c r="GS406" s="3">
        <v>1</v>
      </c>
      <c r="GT406" s="3">
        <v>0</v>
      </c>
      <c r="GU406" s="3" t="s">
        <v>3</v>
      </c>
      <c r="GV406" s="3">
        <f t="shared" si="459"/>
        <v>0</v>
      </c>
      <c r="GW406" s="3">
        <v>1</v>
      </c>
      <c r="GX406" s="3">
        <f t="shared" si="460"/>
        <v>0</v>
      </c>
      <c r="HA406" s="3">
        <v>0</v>
      </c>
      <c r="HB406" s="3">
        <v>0</v>
      </c>
      <c r="HC406" s="3">
        <f t="shared" si="461"/>
        <v>0</v>
      </c>
      <c r="HE406" s="3" t="s">
        <v>220</v>
      </c>
      <c r="HF406" s="3" t="s">
        <v>34</v>
      </c>
      <c r="HM406" s="3" t="s">
        <v>3</v>
      </c>
      <c r="HN406" s="3" t="s">
        <v>3</v>
      </c>
      <c r="HO406" s="3" t="s">
        <v>3</v>
      </c>
      <c r="HP406" s="3" t="s">
        <v>3</v>
      </c>
      <c r="HQ406" s="3" t="s">
        <v>3</v>
      </c>
      <c r="HS406" s="3">
        <v>0</v>
      </c>
      <c r="IK406" s="3">
        <v>0</v>
      </c>
    </row>
    <row r="407" spans="1:255" x14ac:dyDescent="0.25">
      <c r="A407" s="2">
        <v>17</v>
      </c>
      <c r="B407" s="2">
        <v>1</v>
      </c>
      <c r="C407" s="2">
        <f>ROW(SmtRes!A689)</f>
        <v>689</v>
      </c>
      <c r="D407" s="2">
        <f>ROW(EtalonRes!A816)</f>
        <v>816</v>
      </c>
      <c r="E407" s="2" t="s">
        <v>544</v>
      </c>
      <c r="F407" s="2" t="s">
        <v>545</v>
      </c>
      <c r="G407" s="2" t="s">
        <v>546</v>
      </c>
      <c r="H407" s="2" t="s">
        <v>86</v>
      </c>
      <c r="I407" s="2">
        <f>ROUND(70*3/100,9)</f>
        <v>2.1</v>
      </c>
      <c r="J407" s="2">
        <v>0</v>
      </c>
      <c r="K407" s="2">
        <f>ROUND(70*3/100,9)</f>
        <v>2.1</v>
      </c>
      <c r="L407" s="2"/>
      <c r="M407" s="2"/>
      <c r="N407" s="2"/>
      <c r="O407" s="2">
        <f t="shared" si="437"/>
        <v>2807.06</v>
      </c>
      <c r="P407" s="2">
        <f t="shared" si="438"/>
        <v>2060.1</v>
      </c>
      <c r="Q407" s="2">
        <f>(ROUND((ROUND((((ET407*1.2))*AV407*I407),2)*BB407),2)+ROUND((ROUND(((AE407-((EU407*1.2)))*AV407*I407),2)*BS407),2))</f>
        <v>74.11</v>
      </c>
      <c r="R407" s="2">
        <f>(ROUND((ROUND((((EU407*1.2))*AV407*I407),2)*BS407),2)+ROUND((ROUND(((AE407-((EU407*1.2)))*AV407*I407),2)*BS407),2))</f>
        <v>3.32</v>
      </c>
      <c r="S407" s="2">
        <f t="shared" si="439"/>
        <v>672.85</v>
      </c>
      <c r="T407" s="2">
        <f t="shared" si="440"/>
        <v>0</v>
      </c>
      <c r="U407" s="2">
        <f t="shared" si="441"/>
        <v>54.615707999999998</v>
      </c>
      <c r="V407" s="2">
        <f t="shared" si="442"/>
        <v>0</v>
      </c>
      <c r="W407" s="2">
        <f t="shared" si="443"/>
        <v>0</v>
      </c>
      <c r="X407" s="2">
        <f>(ROUND((((S407+ROUND((ROUND((((EU407*1.2))*AV407*I407),2)*BS407),2))*AT407)/100),2)+ROUND(((ROUND((ROUND(((AE407-((EU407*1.2)))*AV407*I407),2)*BS407),2)*AT407)/100),2))</f>
        <v>655.88</v>
      </c>
      <c r="Y407" s="2">
        <f>(ROUND((((S407+ROUND((ROUND((((EU407*1.2))*AV407*I407),2)*BS407),2))*AU407)/100),2)+ROUND(((ROUND((ROUND(((AE407-((EU407*1.2)))*AV407*I407),2)*BS407),2)*AU407)/100),2))</f>
        <v>344.85</v>
      </c>
      <c r="Z407" s="2"/>
      <c r="AA407" s="2">
        <v>55929113</v>
      </c>
      <c r="AB407" s="2">
        <f t="shared" si="444"/>
        <v>1320.732</v>
      </c>
      <c r="AC407" s="2">
        <f>ROUND(((ES407*1)),6)</f>
        <v>981</v>
      </c>
      <c r="AD407" s="2">
        <f>ROUND(((((ET407*1.2))-((EU407*1.2)))+AE407),6)</f>
        <v>33.707999999999998</v>
      </c>
      <c r="AE407" s="2">
        <f>ROUND(((EU407*1.2)),6)</f>
        <v>1.512</v>
      </c>
      <c r="AF407" s="2">
        <f>ROUND(((EV407*1.2)),6)</f>
        <v>306.024</v>
      </c>
      <c r="AG407" s="2">
        <f t="shared" si="445"/>
        <v>0</v>
      </c>
      <c r="AH407" s="2">
        <f>((EW407*1.2))</f>
        <v>24.84</v>
      </c>
      <c r="AI407" s="2">
        <f>((EX407*1.2))</f>
        <v>0</v>
      </c>
      <c r="AJ407" s="2">
        <f t="shared" si="446"/>
        <v>0</v>
      </c>
      <c r="AK407" s="2">
        <v>1264.1099999999999</v>
      </c>
      <c r="AL407" s="2">
        <v>981</v>
      </c>
      <c r="AM407" s="2">
        <v>28.09</v>
      </c>
      <c r="AN407" s="2">
        <v>1.26</v>
      </c>
      <c r="AO407" s="2">
        <v>255.02</v>
      </c>
      <c r="AP407" s="2">
        <v>0</v>
      </c>
      <c r="AQ407" s="2">
        <v>20.7</v>
      </c>
      <c r="AR407" s="2">
        <v>0</v>
      </c>
      <c r="AS407" s="2">
        <v>0</v>
      </c>
      <c r="AT407" s="2">
        <v>97</v>
      </c>
      <c r="AU407" s="2">
        <v>51</v>
      </c>
      <c r="AV407" s="2">
        <v>1.0469999999999999</v>
      </c>
      <c r="AW407" s="2">
        <v>1</v>
      </c>
      <c r="AX407" s="2"/>
      <c r="AY407" s="2"/>
      <c r="AZ407" s="2">
        <v>1</v>
      </c>
      <c r="BA407" s="2">
        <v>1</v>
      </c>
      <c r="BB407" s="2">
        <v>1</v>
      </c>
      <c r="BC407" s="2">
        <v>1</v>
      </c>
      <c r="BD407" s="2" t="s">
        <v>3</v>
      </c>
      <c r="BE407" s="2" t="s">
        <v>3</v>
      </c>
      <c r="BF407" s="2" t="s">
        <v>3</v>
      </c>
      <c r="BG407" s="2" t="s">
        <v>3</v>
      </c>
      <c r="BH407" s="2">
        <v>0</v>
      </c>
      <c r="BI407" s="2">
        <v>2</v>
      </c>
      <c r="BJ407" s="2" t="s">
        <v>547</v>
      </c>
      <c r="BK407" s="2"/>
      <c r="BL407" s="2"/>
      <c r="BM407" s="2">
        <v>67</v>
      </c>
      <c r="BN407" s="2">
        <v>0</v>
      </c>
      <c r="BO407" s="2" t="s">
        <v>545</v>
      </c>
      <c r="BP407" s="2">
        <v>1</v>
      </c>
      <c r="BQ407" s="2">
        <v>40</v>
      </c>
      <c r="BR407" s="2">
        <v>0</v>
      </c>
      <c r="BS407" s="2">
        <v>1</v>
      </c>
      <c r="BT407" s="2">
        <v>1</v>
      </c>
      <c r="BU407" s="2">
        <v>1</v>
      </c>
      <c r="BV407" s="2">
        <v>1</v>
      </c>
      <c r="BW407" s="2">
        <v>1</v>
      </c>
      <c r="BX407" s="2">
        <v>1</v>
      </c>
      <c r="BY407" s="2" t="s">
        <v>3</v>
      </c>
      <c r="BZ407" s="2">
        <v>97</v>
      </c>
      <c r="CA407" s="2">
        <v>51</v>
      </c>
      <c r="CB407" s="2" t="s">
        <v>3</v>
      </c>
      <c r="CC407" s="2"/>
      <c r="CD407" s="2"/>
      <c r="CE407" s="2">
        <v>1566</v>
      </c>
      <c r="CF407" s="2">
        <v>0</v>
      </c>
      <c r="CG407" s="2">
        <v>0</v>
      </c>
      <c r="CH407" s="2"/>
      <c r="CI407" s="2"/>
      <c r="CJ407" s="2"/>
      <c r="CK407" s="2"/>
      <c r="CL407" s="2"/>
      <c r="CM407" s="2">
        <v>0</v>
      </c>
      <c r="CN407" s="2" t="s">
        <v>1332</v>
      </c>
      <c r="CO407" s="2">
        <v>0</v>
      </c>
      <c r="CP407" s="2">
        <f t="shared" si="447"/>
        <v>2807.06</v>
      </c>
      <c r="CQ407" s="2">
        <f t="shared" si="448"/>
        <v>981</v>
      </c>
      <c r="CR407" s="2">
        <f>(ROUND((ROUND((((ET407*1.2))*AV407*1),2)*BB407),2)+ROUND((ROUND(((AE407-((EU407*1.2)))*AV407*1),2)*BS407),2))</f>
        <v>35.29</v>
      </c>
      <c r="CS407" s="2">
        <f>(ROUND((ROUND((((EU407*1.2))*AV407*1),2)*BS407),2)+ROUND((ROUND(((AE407-((EU407*1.2)))*AV407*1),2)*BS407),2))</f>
        <v>1.58</v>
      </c>
      <c r="CT407" s="2">
        <f t="shared" si="449"/>
        <v>320.41000000000003</v>
      </c>
      <c r="CU407" s="2">
        <f t="shared" si="450"/>
        <v>0</v>
      </c>
      <c r="CV407" s="2">
        <f t="shared" si="451"/>
        <v>26.007479999999997</v>
      </c>
      <c r="CW407" s="2">
        <f t="shared" si="452"/>
        <v>0</v>
      </c>
      <c r="CX407" s="2">
        <f t="shared" si="453"/>
        <v>0</v>
      </c>
      <c r="CY407" s="2">
        <f>(ROUND((((S407+ROUND((ROUND((((EU407*1.2))*AV407*1),2)*BS407),2))*AT407)/100),2)+ROUND(((ROUND((ROUND(((AE407-((EU407*1.2)))*AV407*1),2)*BS407),2)*AT407)/100),2))</f>
        <v>654.20000000000005</v>
      </c>
      <c r="CZ407" s="2">
        <f>(ROUND((((S407+ROUND((ROUND((((EU407*1.2))*AV407*1),2)*BS407),2))*AU407)/100),2)+ROUND(((ROUND((ROUND(((AE407-((EU407*1.2)))*AV407*1),2)*BS407),2)*AU407)/100),2))</f>
        <v>343.96</v>
      </c>
      <c r="DA407" s="2"/>
      <c r="DB407" s="2">
        <v>161</v>
      </c>
      <c r="DC407" s="2" t="s">
        <v>3</v>
      </c>
      <c r="DD407" s="2" t="s">
        <v>66</v>
      </c>
      <c r="DE407" s="2" t="s">
        <v>67</v>
      </c>
      <c r="DF407" s="2" t="s">
        <v>67</v>
      </c>
      <c r="DG407" s="2" t="s">
        <v>67</v>
      </c>
      <c r="DH407" s="2" t="s">
        <v>3</v>
      </c>
      <c r="DI407" s="2" t="s">
        <v>67</v>
      </c>
      <c r="DJ407" s="2" t="s">
        <v>67</v>
      </c>
      <c r="DK407" s="2" t="s">
        <v>3</v>
      </c>
      <c r="DL407" s="2" t="s">
        <v>3</v>
      </c>
      <c r="DM407" s="2" t="s">
        <v>3</v>
      </c>
      <c r="DN407" s="2">
        <v>0</v>
      </c>
      <c r="DO407" s="2">
        <v>0</v>
      </c>
      <c r="DP407" s="2">
        <v>1</v>
      </c>
      <c r="DQ407" s="2">
        <v>1</v>
      </c>
      <c r="DR407" s="2"/>
      <c r="DS407" s="2"/>
      <c r="DT407" s="2"/>
      <c r="DU407" s="2">
        <v>1003</v>
      </c>
      <c r="DV407" s="2" t="s">
        <v>86</v>
      </c>
      <c r="DW407" s="2" t="s">
        <v>86</v>
      </c>
      <c r="DX407" s="2">
        <v>100</v>
      </c>
      <c r="DY407" s="2"/>
      <c r="DZ407" s="2" t="s">
        <v>3</v>
      </c>
      <c r="EA407" s="2" t="s">
        <v>3</v>
      </c>
      <c r="EB407" s="2" t="s">
        <v>3</v>
      </c>
      <c r="EC407" s="2" t="s">
        <v>3</v>
      </c>
      <c r="ED407" s="2"/>
      <c r="EE407" s="2">
        <v>55393699</v>
      </c>
      <c r="EF407" s="2">
        <v>40</v>
      </c>
      <c r="EG407" s="2" t="s">
        <v>30</v>
      </c>
      <c r="EH407" s="2">
        <v>0</v>
      </c>
      <c r="EI407" s="2" t="s">
        <v>3</v>
      </c>
      <c r="EJ407" s="2">
        <v>2</v>
      </c>
      <c r="EK407" s="2">
        <v>67</v>
      </c>
      <c r="EL407" s="2" t="s">
        <v>76</v>
      </c>
      <c r="EM407" s="2" t="s">
        <v>77</v>
      </c>
      <c r="EN407" s="2"/>
      <c r="EO407" s="2" t="s">
        <v>71</v>
      </c>
      <c r="EP407" s="2"/>
      <c r="EQ407" s="2">
        <v>0</v>
      </c>
      <c r="ER407" s="2">
        <v>1264.1099999999999</v>
      </c>
      <c r="ES407" s="2">
        <v>981</v>
      </c>
      <c r="ET407" s="2">
        <v>28.09</v>
      </c>
      <c r="EU407" s="2">
        <v>1.26</v>
      </c>
      <c r="EV407" s="2">
        <v>255.02</v>
      </c>
      <c r="EW407" s="2">
        <v>20.7</v>
      </c>
      <c r="EX407" s="2">
        <v>0</v>
      </c>
      <c r="EY407" s="2">
        <v>0</v>
      </c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>
        <v>0</v>
      </c>
      <c r="FR407" s="2">
        <v>0</v>
      </c>
      <c r="FS407" s="2">
        <v>0</v>
      </c>
      <c r="FT407" s="2"/>
      <c r="FU407" s="2"/>
      <c r="FV407" s="2"/>
      <c r="FW407" s="2"/>
      <c r="FX407" s="2">
        <v>97</v>
      </c>
      <c r="FY407" s="2">
        <v>51</v>
      </c>
      <c r="FZ407" s="2"/>
      <c r="GA407" s="2" t="s">
        <v>3</v>
      </c>
      <c r="GB407" s="2"/>
      <c r="GC407" s="2"/>
      <c r="GD407" s="2">
        <v>1</v>
      </c>
      <c r="GE407" s="2"/>
      <c r="GF407" s="2">
        <v>-638235239</v>
      </c>
      <c r="GG407" s="2">
        <v>2</v>
      </c>
      <c r="GH407" s="2">
        <v>1</v>
      </c>
      <c r="GI407" s="2">
        <v>2</v>
      </c>
      <c r="GJ407" s="2">
        <v>0</v>
      </c>
      <c r="GK407" s="2">
        <v>0</v>
      </c>
      <c r="GL407" s="2">
        <f t="shared" si="454"/>
        <v>0</v>
      </c>
      <c r="GM407" s="2">
        <f t="shared" si="455"/>
        <v>3807.79</v>
      </c>
      <c r="GN407" s="2">
        <f t="shared" si="456"/>
        <v>0</v>
      </c>
      <c r="GO407" s="2">
        <f t="shared" si="457"/>
        <v>3807.79</v>
      </c>
      <c r="GP407" s="2">
        <f t="shared" si="458"/>
        <v>0</v>
      </c>
      <c r="GQ407" s="2"/>
      <c r="GR407" s="2">
        <v>0</v>
      </c>
      <c r="GS407" s="2">
        <v>3</v>
      </c>
      <c r="GT407" s="2">
        <v>0</v>
      </c>
      <c r="GU407" s="2" t="s">
        <v>3</v>
      </c>
      <c r="GV407" s="2">
        <f t="shared" si="459"/>
        <v>0</v>
      </c>
      <c r="GW407" s="2">
        <v>1</v>
      </c>
      <c r="GX407" s="2">
        <f t="shared" si="460"/>
        <v>0</v>
      </c>
      <c r="GY407" s="2"/>
      <c r="GZ407" s="2"/>
      <c r="HA407" s="2">
        <v>0</v>
      </c>
      <c r="HB407" s="2">
        <v>0</v>
      </c>
      <c r="HC407" s="2">
        <f t="shared" si="461"/>
        <v>0</v>
      </c>
      <c r="HD407" s="2"/>
      <c r="HE407" s="2" t="s">
        <v>3</v>
      </c>
      <c r="HF407" s="2" t="s">
        <v>3</v>
      </c>
      <c r="HG407" s="2"/>
      <c r="HH407" s="2"/>
      <c r="HI407" s="2"/>
      <c r="HJ407" s="2"/>
      <c r="HK407" s="2"/>
      <c r="HL407" s="2"/>
      <c r="HM407" s="2" t="s">
        <v>3</v>
      </c>
      <c r="HN407" s="2" t="s">
        <v>3</v>
      </c>
      <c r="HO407" s="2" t="s">
        <v>3</v>
      </c>
      <c r="HP407" s="2" t="s">
        <v>3</v>
      </c>
      <c r="HQ407" s="2" t="s">
        <v>3</v>
      </c>
      <c r="HR407" s="2"/>
      <c r="HS407" s="2">
        <v>0</v>
      </c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>
        <v>0</v>
      </c>
      <c r="IL407" s="2"/>
      <c r="IM407" s="2"/>
      <c r="IN407" s="2"/>
      <c r="IO407" s="2"/>
      <c r="IP407" s="2"/>
      <c r="IQ407" s="2"/>
      <c r="IR407" s="2"/>
      <c r="IS407" s="2"/>
      <c r="IT407" s="2"/>
      <c r="IU407" s="2"/>
    </row>
    <row r="408" spans="1:255" x14ac:dyDescent="0.25">
      <c r="A408" s="3">
        <v>17</v>
      </c>
      <c r="B408" s="3">
        <v>1</v>
      </c>
      <c r="C408" s="3">
        <f>ROW(SmtRes!A700)</f>
        <v>700</v>
      </c>
      <c r="D408" s="3">
        <f>ROW(EtalonRes!A830)</f>
        <v>830</v>
      </c>
      <c r="E408" s="3" t="s">
        <v>544</v>
      </c>
      <c r="F408" s="3" t="s">
        <v>545</v>
      </c>
      <c r="G408" s="3" t="s">
        <v>546</v>
      </c>
      <c r="H408" s="3" t="s">
        <v>86</v>
      </c>
      <c r="I408" s="3">
        <f>ROUND(70*3/100,9)</f>
        <v>2.1</v>
      </c>
      <c r="J408" s="3">
        <v>0</v>
      </c>
      <c r="K408" s="3">
        <f>ROUND(70*3/100,9)</f>
        <v>2.1</v>
      </c>
      <c r="O408" s="3">
        <f t="shared" si="437"/>
        <v>43738</v>
      </c>
      <c r="P408" s="3">
        <f t="shared" si="438"/>
        <v>4779.43</v>
      </c>
      <c r="Q408" s="3">
        <f>(ROUND((ROUND((((ET408*1.2))*AV408*I408),2)*BB408),2)+ROUND((ROUND(((AE408-((EU408*1.2)))*AV408*I408),2)*BS408),2))</f>
        <v>1043.47</v>
      </c>
      <c r="R408" s="3">
        <f>(ROUND((ROUND((((EU408*1.2))*AV408*I408),2)*BS408),2)+ROUND((ROUND(((AE408-((EU408*1.2)))*AV408*I408),2)*BS408),2))</f>
        <v>187.08</v>
      </c>
      <c r="S408" s="3">
        <f t="shared" si="439"/>
        <v>37915.1</v>
      </c>
      <c r="T408" s="3">
        <f t="shared" si="440"/>
        <v>0</v>
      </c>
      <c r="U408" s="3">
        <f t="shared" si="441"/>
        <v>54.615707999999998</v>
      </c>
      <c r="V408" s="3">
        <f t="shared" si="442"/>
        <v>0</v>
      </c>
      <c r="W408" s="3">
        <f t="shared" si="443"/>
        <v>0</v>
      </c>
      <c r="X408" s="3">
        <f>(ROUND((((S408+ROUND((ROUND((((EU408*1.2))*AV408*I408),2)*BS408),2))*AT408)/100),2)+ROUND(((ROUND((ROUND(((AE408-((EU408*1.2)))*AV408*I408),2)*BS408),2)*AT408)/100),2))</f>
        <v>36959.11</v>
      </c>
      <c r="Y408" s="3">
        <f>(ROUND((((S408+ROUND((ROUND((((EU408*1.2))*AV408*I408),2)*BS408),2))*AU408)/100),2)+ROUND(((ROUND((ROUND(((AE408-((EU408*1.2)))*AV408*I408),2)*BS408),2)*AU408)/100),2))</f>
        <v>19432.11</v>
      </c>
      <c r="AA408" s="3">
        <v>55929115</v>
      </c>
      <c r="AB408" s="3">
        <f t="shared" si="444"/>
        <v>1320.732</v>
      </c>
      <c r="AC408" s="3">
        <f>ROUND(((ES408*1)),6)</f>
        <v>981</v>
      </c>
      <c r="AD408" s="3">
        <f>ROUND(((((ET408*1.2))-((EU408*1.2)))+AE408),6)</f>
        <v>33.707999999999998</v>
      </c>
      <c r="AE408" s="3">
        <f>ROUND(((EU408*1.2)),6)</f>
        <v>1.512</v>
      </c>
      <c r="AF408" s="3">
        <f>ROUND(((EV408*1.2)),6)</f>
        <v>306.024</v>
      </c>
      <c r="AG408" s="3">
        <f t="shared" si="445"/>
        <v>0</v>
      </c>
      <c r="AH408" s="3">
        <f>((EW408*1.2))</f>
        <v>24.84</v>
      </c>
      <c r="AI408" s="3">
        <f>((EX408*1.2))</f>
        <v>0</v>
      </c>
      <c r="AJ408" s="3">
        <f t="shared" si="446"/>
        <v>0</v>
      </c>
      <c r="AK408" s="3">
        <v>1264.1099999999999</v>
      </c>
      <c r="AL408" s="3">
        <v>981</v>
      </c>
      <c r="AM408" s="3">
        <v>28.09</v>
      </c>
      <c r="AN408" s="3">
        <v>1.26</v>
      </c>
      <c r="AO408" s="3">
        <v>255.02</v>
      </c>
      <c r="AP408" s="3">
        <v>0</v>
      </c>
      <c r="AQ408" s="3">
        <v>20.7</v>
      </c>
      <c r="AR408" s="3">
        <v>0</v>
      </c>
      <c r="AS408" s="3">
        <v>0</v>
      </c>
      <c r="AT408" s="3">
        <v>97</v>
      </c>
      <c r="AU408" s="3">
        <v>51</v>
      </c>
      <c r="AV408" s="3">
        <v>1.0469999999999999</v>
      </c>
      <c r="AW408" s="3">
        <v>1</v>
      </c>
      <c r="AZ408" s="3">
        <v>1</v>
      </c>
      <c r="BA408" s="3">
        <v>56.35</v>
      </c>
      <c r="BB408" s="3">
        <v>14.08</v>
      </c>
      <c r="BC408" s="3">
        <v>2.3199999999999998</v>
      </c>
      <c r="BD408" s="3" t="s">
        <v>3</v>
      </c>
      <c r="BE408" s="3" t="s">
        <v>3</v>
      </c>
      <c r="BF408" s="3" t="s">
        <v>3</v>
      </c>
      <c r="BG408" s="3" t="s">
        <v>3</v>
      </c>
      <c r="BH408" s="3">
        <v>0</v>
      </c>
      <c r="BI408" s="3">
        <v>2</v>
      </c>
      <c r="BJ408" s="3" t="s">
        <v>547</v>
      </c>
      <c r="BM408" s="3">
        <v>67</v>
      </c>
      <c r="BN408" s="3">
        <v>0</v>
      </c>
      <c r="BO408" s="3" t="s">
        <v>545</v>
      </c>
      <c r="BP408" s="3">
        <v>1</v>
      </c>
      <c r="BQ408" s="3">
        <v>40</v>
      </c>
      <c r="BR408" s="3">
        <v>0</v>
      </c>
      <c r="BS408" s="3">
        <v>56.35</v>
      </c>
      <c r="BT408" s="3">
        <v>1</v>
      </c>
      <c r="BU408" s="3">
        <v>1</v>
      </c>
      <c r="BV408" s="3">
        <v>1</v>
      </c>
      <c r="BW408" s="3">
        <v>1</v>
      </c>
      <c r="BX408" s="3">
        <v>1</v>
      </c>
      <c r="BY408" s="3" t="s">
        <v>3</v>
      </c>
      <c r="BZ408" s="3">
        <v>97</v>
      </c>
      <c r="CA408" s="3">
        <v>51</v>
      </c>
      <c r="CB408" s="3" t="s">
        <v>3</v>
      </c>
      <c r="CE408" s="3">
        <v>1566</v>
      </c>
      <c r="CF408" s="3">
        <v>0</v>
      </c>
      <c r="CG408" s="3">
        <v>0</v>
      </c>
      <c r="CM408" s="3">
        <v>0</v>
      </c>
      <c r="CN408" s="3" t="s">
        <v>1332</v>
      </c>
      <c r="CO408" s="3">
        <v>0</v>
      </c>
      <c r="CP408" s="3">
        <f t="shared" si="447"/>
        <v>43738</v>
      </c>
      <c r="CQ408" s="3">
        <f t="shared" si="448"/>
        <v>2275.92</v>
      </c>
      <c r="CR408" s="3">
        <f>(ROUND((ROUND((((ET408*1.2))*AV408*1),2)*BB408),2)+ROUND((ROUND(((AE408-((EU408*1.2)))*AV408*1),2)*BS408),2))</f>
        <v>496.88</v>
      </c>
      <c r="CS408" s="3">
        <f>(ROUND((ROUND((((EU408*1.2))*AV408*1),2)*BS408),2)+ROUND((ROUND(((AE408-((EU408*1.2)))*AV408*1),2)*BS408),2))</f>
        <v>89.03</v>
      </c>
      <c r="CT408" s="3">
        <f t="shared" si="449"/>
        <v>18055.099999999999</v>
      </c>
      <c r="CU408" s="3">
        <f t="shared" si="450"/>
        <v>0</v>
      </c>
      <c r="CV408" s="3">
        <f t="shared" si="451"/>
        <v>26.007479999999997</v>
      </c>
      <c r="CW408" s="3">
        <f t="shared" si="452"/>
        <v>0</v>
      </c>
      <c r="CX408" s="3">
        <f t="shared" si="453"/>
        <v>0</v>
      </c>
      <c r="CY408" s="3">
        <f>(ROUND((((S408+ROUND((ROUND((((EU408*1.2))*AV408*1),2)*BS408),2))*AT408)/100),2)+ROUND(((ROUND((ROUND(((AE408-((EU408*1.2)))*AV408*1),2)*BS408),2)*AT408)/100),2))</f>
        <v>36864.01</v>
      </c>
      <c r="CZ408" s="3">
        <f>(ROUND((((S408+ROUND((ROUND((((EU408*1.2))*AV408*1),2)*BS408),2))*AU408)/100),2)+ROUND(((ROUND((ROUND(((AE408-((EU408*1.2)))*AV408*1),2)*BS408),2)*AU408)/100),2))</f>
        <v>19382.11</v>
      </c>
      <c r="DB408" s="3">
        <v>162</v>
      </c>
      <c r="DC408" s="3" t="s">
        <v>3</v>
      </c>
      <c r="DD408" s="3" t="s">
        <v>66</v>
      </c>
      <c r="DE408" s="3" t="s">
        <v>67</v>
      </c>
      <c r="DF408" s="3" t="s">
        <v>67</v>
      </c>
      <c r="DG408" s="3" t="s">
        <v>67</v>
      </c>
      <c r="DH408" s="3" t="s">
        <v>3</v>
      </c>
      <c r="DI408" s="3" t="s">
        <v>67</v>
      </c>
      <c r="DJ408" s="3" t="s">
        <v>67</v>
      </c>
      <c r="DK408" s="3" t="s">
        <v>3</v>
      </c>
      <c r="DL408" s="3" t="s">
        <v>3</v>
      </c>
      <c r="DM408" s="3" t="s">
        <v>3</v>
      </c>
      <c r="DN408" s="3">
        <v>0</v>
      </c>
      <c r="DO408" s="3">
        <v>0</v>
      </c>
      <c r="DP408" s="3">
        <v>1</v>
      </c>
      <c r="DQ408" s="3">
        <v>1</v>
      </c>
      <c r="DU408" s="3">
        <v>1003</v>
      </c>
      <c r="DV408" s="3" t="s">
        <v>86</v>
      </c>
      <c r="DW408" s="3" t="s">
        <v>86</v>
      </c>
      <c r="DX408" s="3">
        <v>100</v>
      </c>
      <c r="DZ408" s="3" t="s">
        <v>3</v>
      </c>
      <c r="EA408" s="3" t="s">
        <v>3</v>
      </c>
      <c r="EB408" s="3" t="s">
        <v>3</v>
      </c>
      <c r="EC408" s="3" t="s">
        <v>3</v>
      </c>
      <c r="EE408" s="3">
        <v>55393699</v>
      </c>
      <c r="EF408" s="3">
        <v>40</v>
      </c>
      <c r="EG408" s="3" t="s">
        <v>30</v>
      </c>
      <c r="EH408" s="3">
        <v>0</v>
      </c>
      <c r="EI408" s="3" t="s">
        <v>3</v>
      </c>
      <c r="EJ408" s="3">
        <v>2</v>
      </c>
      <c r="EK408" s="3">
        <v>67</v>
      </c>
      <c r="EL408" s="3" t="s">
        <v>76</v>
      </c>
      <c r="EM408" s="3" t="s">
        <v>77</v>
      </c>
      <c r="EO408" s="3" t="s">
        <v>71</v>
      </c>
      <c r="EQ408" s="3">
        <v>0</v>
      </c>
      <c r="ER408" s="3">
        <v>1264.1099999999999</v>
      </c>
      <c r="ES408" s="3">
        <v>981</v>
      </c>
      <c r="ET408" s="3">
        <v>28.09</v>
      </c>
      <c r="EU408" s="3">
        <v>1.26</v>
      </c>
      <c r="EV408" s="3">
        <v>255.02</v>
      </c>
      <c r="EW408" s="3">
        <v>20.7</v>
      </c>
      <c r="EX408" s="3">
        <v>0</v>
      </c>
      <c r="EY408" s="3">
        <v>0</v>
      </c>
      <c r="FQ408" s="3">
        <v>0</v>
      </c>
      <c r="FR408" s="3">
        <v>0</v>
      </c>
      <c r="FS408" s="3">
        <v>0</v>
      </c>
      <c r="FX408" s="3">
        <v>97</v>
      </c>
      <c r="FY408" s="3">
        <v>51</v>
      </c>
      <c r="GA408" s="3" t="s">
        <v>3</v>
      </c>
      <c r="GD408" s="3">
        <v>1</v>
      </c>
      <c r="GF408" s="3">
        <v>-638235239</v>
      </c>
      <c r="GG408" s="3">
        <v>2</v>
      </c>
      <c r="GH408" s="3">
        <v>1</v>
      </c>
      <c r="GI408" s="3">
        <v>2</v>
      </c>
      <c r="GJ408" s="3">
        <v>0</v>
      </c>
      <c r="GK408" s="3">
        <v>0</v>
      </c>
      <c r="GL408" s="3">
        <f t="shared" si="454"/>
        <v>0</v>
      </c>
      <c r="GM408" s="3">
        <f t="shared" si="455"/>
        <v>100129.22</v>
      </c>
      <c r="GN408" s="3">
        <f t="shared" si="456"/>
        <v>0</v>
      </c>
      <c r="GO408" s="3">
        <f t="shared" si="457"/>
        <v>100129.22</v>
      </c>
      <c r="GP408" s="3">
        <f t="shared" si="458"/>
        <v>0</v>
      </c>
      <c r="GR408" s="3">
        <v>0</v>
      </c>
      <c r="GS408" s="3">
        <v>3</v>
      </c>
      <c r="GT408" s="3">
        <v>0</v>
      </c>
      <c r="GU408" s="3" t="s">
        <v>3</v>
      </c>
      <c r="GV408" s="3">
        <f t="shared" si="459"/>
        <v>0</v>
      </c>
      <c r="GW408" s="3">
        <v>1</v>
      </c>
      <c r="GX408" s="3">
        <f t="shared" si="460"/>
        <v>0</v>
      </c>
      <c r="HA408" s="3">
        <v>0</v>
      </c>
      <c r="HB408" s="3">
        <v>0</v>
      </c>
      <c r="HC408" s="3">
        <f t="shared" si="461"/>
        <v>0</v>
      </c>
      <c r="HE408" s="3" t="s">
        <v>3</v>
      </c>
      <c r="HF408" s="3" t="s">
        <v>3</v>
      </c>
      <c r="HM408" s="3" t="s">
        <v>3</v>
      </c>
      <c r="HN408" s="3" t="s">
        <v>3</v>
      </c>
      <c r="HO408" s="3" t="s">
        <v>3</v>
      </c>
      <c r="HP408" s="3" t="s">
        <v>3</v>
      </c>
      <c r="HQ408" s="3" t="s">
        <v>3</v>
      </c>
      <c r="HS408" s="3">
        <v>0</v>
      </c>
      <c r="IK408" s="3">
        <v>0</v>
      </c>
    </row>
    <row r="409" spans="1:255" x14ac:dyDescent="0.25">
      <c r="A409" s="2">
        <v>18</v>
      </c>
      <c r="B409" s="2">
        <v>1</v>
      </c>
      <c r="C409" s="2">
        <v>687</v>
      </c>
      <c r="D409" s="2"/>
      <c r="E409" s="2" t="s">
        <v>548</v>
      </c>
      <c r="F409" s="2" t="s">
        <v>549</v>
      </c>
      <c r="G409" s="2" t="s">
        <v>550</v>
      </c>
      <c r="H409" s="2" t="s">
        <v>518</v>
      </c>
      <c r="I409" s="2">
        <f>I407*J409</f>
        <v>214.2</v>
      </c>
      <c r="J409" s="2">
        <v>101.99999999999999</v>
      </c>
      <c r="K409" s="2">
        <v>102</v>
      </c>
      <c r="L409" s="2"/>
      <c r="M409" s="2"/>
      <c r="N409" s="2"/>
      <c r="O409" s="2">
        <f t="shared" si="437"/>
        <v>1238.08</v>
      </c>
      <c r="P409" s="2">
        <f t="shared" si="438"/>
        <v>1238.08</v>
      </c>
      <c r="Q409" s="2">
        <f>(ROUND((ROUND(((ET409)*AV409*I409),2)*BB409),2)+ROUND((ROUND(((AE409-(EU409))*AV409*I409),2)*BS409),2))</f>
        <v>0</v>
      </c>
      <c r="R409" s="2">
        <f>(ROUND((ROUND(((EU409)*AV409*I409),2)*BS409),2)+ROUND((ROUND(((AE409-(EU409))*AV409*I409),2)*BS409),2))</f>
        <v>0</v>
      </c>
      <c r="S409" s="2">
        <f t="shared" si="439"/>
        <v>0</v>
      </c>
      <c r="T409" s="2">
        <f t="shared" si="440"/>
        <v>0</v>
      </c>
      <c r="U409" s="2">
        <f t="shared" si="441"/>
        <v>0</v>
      </c>
      <c r="V409" s="2">
        <f t="shared" si="442"/>
        <v>0</v>
      </c>
      <c r="W409" s="2">
        <f t="shared" si="443"/>
        <v>0</v>
      </c>
      <c r="X409" s="2">
        <f>(ROUND((((S409+ROUND((ROUND(((EU409)*AV409*I409),2)*BS409),2))*AT409)/100),2)+ROUND(((ROUND((ROUND(((AE409-(EU409))*AV409*I409),2)*BS409),2)*AT409)/100),2))</f>
        <v>0</v>
      </c>
      <c r="Y409" s="2">
        <f>(ROUND((((S409+ROUND((ROUND(((EU409)*AV409*I409),2)*BS409),2))*AU409)/100),2)+ROUND(((ROUND((ROUND(((AE409-(EU409))*AV409*I409),2)*BS409),2)*AU409)/100),2))</f>
        <v>0</v>
      </c>
      <c r="Z409" s="2"/>
      <c r="AA409" s="2">
        <v>55929113</v>
      </c>
      <c r="AB409" s="2">
        <f t="shared" si="444"/>
        <v>5.78</v>
      </c>
      <c r="AC409" s="2">
        <f>ROUND((ES409),6)</f>
        <v>5.78</v>
      </c>
      <c r="AD409" s="2">
        <f>ROUND((((ET409)-(EU409))+AE409),6)</f>
        <v>0</v>
      </c>
      <c r="AE409" s="2">
        <f>ROUND((EU409),6)</f>
        <v>0</v>
      </c>
      <c r="AF409" s="2">
        <f>ROUND((EV409),6)</f>
        <v>0</v>
      </c>
      <c r="AG409" s="2">
        <f t="shared" si="445"/>
        <v>0</v>
      </c>
      <c r="AH409" s="2">
        <f>(EW409)</f>
        <v>0</v>
      </c>
      <c r="AI409" s="2">
        <f>(EX409)</f>
        <v>0</v>
      </c>
      <c r="AJ409" s="2">
        <f t="shared" si="446"/>
        <v>0</v>
      </c>
      <c r="AK409" s="2">
        <v>5.78</v>
      </c>
      <c r="AL409" s="2">
        <v>5.78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97</v>
      </c>
      <c r="AU409" s="2">
        <v>51</v>
      </c>
      <c r="AV409" s="2">
        <v>1</v>
      </c>
      <c r="AW409" s="2">
        <v>1</v>
      </c>
      <c r="AX409" s="2"/>
      <c r="AY409" s="2"/>
      <c r="AZ409" s="2">
        <v>1</v>
      </c>
      <c r="BA409" s="2">
        <v>1</v>
      </c>
      <c r="BB409" s="2">
        <v>1</v>
      </c>
      <c r="BC409" s="2">
        <v>1</v>
      </c>
      <c r="BD409" s="2" t="s">
        <v>3</v>
      </c>
      <c r="BE409" s="2" t="s">
        <v>3</v>
      </c>
      <c r="BF409" s="2" t="s">
        <v>3</v>
      </c>
      <c r="BG409" s="2" t="s">
        <v>3</v>
      </c>
      <c r="BH409" s="2">
        <v>3</v>
      </c>
      <c r="BI409" s="2">
        <v>2</v>
      </c>
      <c r="BJ409" s="2" t="s">
        <v>551</v>
      </c>
      <c r="BK409" s="2"/>
      <c r="BL409" s="2"/>
      <c r="BM409" s="2">
        <v>67</v>
      </c>
      <c r="BN409" s="2">
        <v>0</v>
      </c>
      <c r="BO409" s="2" t="s">
        <v>3</v>
      </c>
      <c r="BP409" s="2">
        <v>0</v>
      </c>
      <c r="BQ409" s="2">
        <v>40</v>
      </c>
      <c r="BR409" s="2">
        <v>0</v>
      </c>
      <c r="BS409" s="2">
        <v>1</v>
      </c>
      <c r="BT409" s="2">
        <v>1</v>
      </c>
      <c r="BU409" s="2">
        <v>1</v>
      </c>
      <c r="BV409" s="2">
        <v>1</v>
      </c>
      <c r="BW409" s="2">
        <v>1</v>
      </c>
      <c r="BX409" s="2">
        <v>1</v>
      </c>
      <c r="BY409" s="2" t="s">
        <v>3</v>
      </c>
      <c r="BZ409" s="2">
        <v>97</v>
      </c>
      <c r="CA409" s="2">
        <v>51</v>
      </c>
      <c r="CB409" s="2" t="s">
        <v>3</v>
      </c>
      <c r="CC409" s="2"/>
      <c r="CD409" s="2"/>
      <c r="CE409" s="2">
        <v>1566</v>
      </c>
      <c r="CF409" s="2">
        <v>0</v>
      </c>
      <c r="CG409" s="2">
        <v>0</v>
      </c>
      <c r="CH409" s="2"/>
      <c r="CI409" s="2"/>
      <c r="CJ409" s="2"/>
      <c r="CK409" s="2"/>
      <c r="CL409" s="2"/>
      <c r="CM409" s="2">
        <v>0</v>
      </c>
      <c r="CN409" s="2" t="s">
        <v>3</v>
      </c>
      <c r="CO409" s="2">
        <v>0</v>
      </c>
      <c r="CP409" s="2">
        <f t="shared" si="447"/>
        <v>1238.08</v>
      </c>
      <c r="CQ409" s="2">
        <f t="shared" si="448"/>
        <v>5.78</v>
      </c>
      <c r="CR409" s="2">
        <f>(ROUND((ROUND(((ET409)*AV409*1),2)*BB409),2)+ROUND((ROUND(((AE409-(EU409))*AV409*1),2)*BS409),2))</f>
        <v>0</v>
      </c>
      <c r="CS409" s="2">
        <f>(ROUND((ROUND(((EU409)*AV409*1),2)*BS409),2)+ROUND((ROUND(((AE409-(EU409))*AV409*1),2)*BS409),2))</f>
        <v>0</v>
      </c>
      <c r="CT409" s="2">
        <f t="shared" si="449"/>
        <v>0</v>
      </c>
      <c r="CU409" s="2">
        <f t="shared" si="450"/>
        <v>0</v>
      </c>
      <c r="CV409" s="2">
        <f t="shared" si="451"/>
        <v>0</v>
      </c>
      <c r="CW409" s="2">
        <f t="shared" si="452"/>
        <v>0</v>
      </c>
      <c r="CX409" s="2">
        <f t="shared" si="453"/>
        <v>0</v>
      </c>
      <c r="CY409" s="2">
        <f>(ROUND((((S409+ROUND((ROUND(((EU409)*AV409*1),2)*BS409),2))*AT409)/100),2)+ROUND(((ROUND((ROUND(((AE409-(EU409))*AV409*1),2)*BS409),2)*AT409)/100),2))</f>
        <v>0</v>
      </c>
      <c r="CZ409" s="2">
        <f>(ROUND((((S409+ROUND((ROUND(((EU409)*AV409*1),2)*BS409),2))*AU409)/100),2)+ROUND(((ROUND((ROUND(((AE409-(EU409))*AV409*1),2)*BS409),2)*AU409)/100),2))</f>
        <v>0</v>
      </c>
      <c r="DA409" s="2"/>
      <c r="DB409" s="2"/>
      <c r="DC409" s="2" t="s">
        <v>3</v>
      </c>
      <c r="DD409" s="2" t="s">
        <v>3</v>
      </c>
      <c r="DE409" s="2" t="s">
        <v>3</v>
      </c>
      <c r="DF409" s="2" t="s">
        <v>3</v>
      </c>
      <c r="DG409" s="2" t="s">
        <v>3</v>
      </c>
      <c r="DH409" s="2" t="s">
        <v>3</v>
      </c>
      <c r="DI409" s="2" t="s">
        <v>3</v>
      </c>
      <c r="DJ409" s="2" t="s">
        <v>3</v>
      </c>
      <c r="DK409" s="2" t="s">
        <v>3</v>
      </c>
      <c r="DL409" s="2" t="s">
        <v>3</v>
      </c>
      <c r="DM409" s="2" t="s">
        <v>3</v>
      </c>
      <c r="DN409" s="2">
        <v>0</v>
      </c>
      <c r="DO409" s="2">
        <v>0</v>
      </c>
      <c r="DP409" s="2">
        <v>1</v>
      </c>
      <c r="DQ409" s="2">
        <v>1</v>
      </c>
      <c r="DR409" s="2"/>
      <c r="DS409" s="2"/>
      <c r="DT409" s="2"/>
      <c r="DU409" s="2">
        <v>1003</v>
      </c>
      <c r="DV409" s="2" t="s">
        <v>518</v>
      </c>
      <c r="DW409" s="2" t="s">
        <v>518</v>
      </c>
      <c r="DX409" s="2">
        <v>1</v>
      </c>
      <c r="DY409" s="2"/>
      <c r="DZ409" s="2" t="s">
        <v>3</v>
      </c>
      <c r="EA409" s="2" t="s">
        <v>3</v>
      </c>
      <c r="EB409" s="2" t="s">
        <v>3</v>
      </c>
      <c r="EC409" s="2" t="s">
        <v>3</v>
      </c>
      <c r="ED409" s="2"/>
      <c r="EE409" s="2">
        <v>55393699</v>
      </c>
      <c r="EF409" s="2">
        <v>40</v>
      </c>
      <c r="EG409" s="2" t="s">
        <v>30</v>
      </c>
      <c r="EH409" s="2">
        <v>0</v>
      </c>
      <c r="EI409" s="2" t="s">
        <v>3</v>
      </c>
      <c r="EJ409" s="2">
        <v>2</v>
      </c>
      <c r="EK409" s="2">
        <v>67</v>
      </c>
      <c r="EL409" s="2" t="s">
        <v>76</v>
      </c>
      <c r="EM409" s="2" t="s">
        <v>77</v>
      </c>
      <c r="EN409" s="2"/>
      <c r="EO409" s="2" t="s">
        <v>3</v>
      </c>
      <c r="EP409" s="2"/>
      <c r="EQ409" s="2">
        <v>0</v>
      </c>
      <c r="ER409" s="2">
        <v>5.78</v>
      </c>
      <c r="ES409" s="2">
        <v>5.78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>
        <v>0</v>
      </c>
      <c r="FR409" s="2">
        <v>0</v>
      </c>
      <c r="FS409" s="2">
        <v>0</v>
      </c>
      <c r="FT409" s="2"/>
      <c r="FU409" s="2"/>
      <c r="FV409" s="2"/>
      <c r="FW409" s="2"/>
      <c r="FX409" s="2">
        <v>97</v>
      </c>
      <c r="FY409" s="2">
        <v>51</v>
      </c>
      <c r="FZ409" s="2"/>
      <c r="GA409" s="2" t="s">
        <v>3</v>
      </c>
      <c r="GB409" s="2"/>
      <c r="GC409" s="2"/>
      <c r="GD409" s="2">
        <v>1</v>
      </c>
      <c r="GE409" s="2"/>
      <c r="GF409" s="2">
        <v>-1899352111</v>
      </c>
      <c r="GG409" s="2">
        <v>2</v>
      </c>
      <c r="GH409" s="2">
        <v>1</v>
      </c>
      <c r="GI409" s="2">
        <v>-2</v>
      </c>
      <c r="GJ409" s="2">
        <v>0</v>
      </c>
      <c r="GK409" s="2">
        <v>0</v>
      </c>
      <c r="GL409" s="2">
        <f t="shared" si="454"/>
        <v>0</v>
      </c>
      <c r="GM409" s="2">
        <f t="shared" si="455"/>
        <v>1238.08</v>
      </c>
      <c r="GN409" s="2">
        <f t="shared" si="456"/>
        <v>0</v>
      </c>
      <c r="GO409" s="2">
        <f t="shared" si="457"/>
        <v>1238.08</v>
      </c>
      <c r="GP409" s="2">
        <f t="shared" si="458"/>
        <v>0</v>
      </c>
      <c r="GQ409" s="2"/>
      <c r="GR409" s="2">
        <v>0</v>
      </c>
      <c r="GS409" s="2">
        <v>3</v>
      </c>
      <c r="GT409" s="2">
        <v>0</v>
      </c>
      <c r="GU409" s="2" t="s">
        <v>3</v>
      </c>
      <c r="GV409" s="2">
        <f t="shared" si="459"/>
        <v>0</v>
      </c>
      <c r="GW409" s="2">
        <v>1</v>
      </c>
      <c r="GX409" s="2">
        <f t="shared" si="460"/>
        <v>0</v>
      </c>
      <c r="GY409" s="2"/>
      <c r="GZ409" s="2"/>
      <c r="HA409" s="2">
        <v>0</v>
      </c>
      <c r="HB409" s="2">
        <v>0</v>
      </c>
      <c r="HC409" s="2">
        <f t="shared" si="461"/>
        <v>0</v>
      </c>
      <c r="HD409" s="2"/>
      <c r="HE409" s="2" t="s">
        <v>3</v>
      </c>
      <c r="HF409" s="2" t="s">
        <v>3</v>
      </c>
      <c r="HG409" s="2"/>
      <c r="HH409" s="2"/>
      <c r="HI409" s="2"/>
      <c r="HJ409" s="2"/>
      <c r="HK409" s="2"/>
      <c r="HL409" s="2"/>
      <c r="HM409" s="2" t="s">
        <v>3</v>
      </c>
      <c r="HN409" s="2" t="s">
        <v>3</v>
      </c>
      <c r="HO409" s="2" t="s">
        <v>3</v>
      </c>
      <c r="HP409" s="2" t="s">
        <v>3</v>
      </c>
      <c r="HQ409" s="2" t="s">
        <v>3</v>
      </c>
      <c r="HR409" s="2"/>
      <c r="HS409" s="2">
        <v>0</v>
      </c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>
        <v>0</v>
      </c>
      <c r="IL409" s="2"/>
      <c r="IM409" s="2"/>
      <c r="IN409" s="2"/>
      <c r="IO409" s="2"/>
      <c r="IP409" s="2"/>
      <c r="IQ409" s="2"/>
      <c r="IR409" s="2"/>
      <c r="IS409" s="2"/>
      <c r="IT409" s="2"/>
      <c r="IU409" s="2"/>
    </row>
    <row r="410" spans="1:255" x14ac:dyDescent="0.25">
      <c r="A410" s="3">
        <v>18</v>
      </c>
      <c r="B410" s="3">
        <v>1</v>
      </c>
      <c r="C410" s="3">
        <v>698</v>
      </c>
      <c r="E410" s="3" t="s">
        <v>548</v>
      </c>
      <c r="F410" s="3" t="s">
        <v>549</v>
      </c>
      <c r="G410" s="3" t="s">
        <v>550</v>
      </c>
      <c r="H410" s="3" t="s">
        <v>518</v>
      </c>
      <c r="I410" s="3">
        <f>I408*J410</f>
        <v>214.2</v>
      </c>
      <c r="J410" s="3">
        <v>101.99999999999999</v>
      </c>
      <c r="K410" s="3">
        <v>102</v>
      </c>
      <c r="O410" s="3">
        <f t="shared" si="437"/>
        <v>7601.81</v>
      </c>
      <c r="P410" s="3">
        <f t="shared" si="438"/>
        <v>7601.81</v>
      </c>
      <c r="Q410" s="3">
        <f>(ROUND((ROUND(((ET410)*AV410*I410),2)*BB410),2)+ROUND((ROUND(((AE410-(EU410))*AV410*I410),2)*BS410),2))</f>
        <v>0</v>
      </c>
      <c r="R410" s="3">
        <f>(ROUND((ROUND(((EU410)*AV410*I410),2)*BS410),2)+ROUND((ROUND(((AE410-(EU410))*AV410*I410),2)*BS410),2))</f>
        <v>0</v>
      </c>
      <c r="S410" s="3">
        <f t="shared" si="439"/>
        <v>0</v>
      </c>
      <c r="T410" s="3">
        <f t="shared" si="440"/>
        <v>0</v>
      </c>
      <c r="U410" s="3">
        <f t="shared" si="441"/>
        <v>0</v>
      </c>
      <c r="V410" s="3">
        <f t="shared" si="442"/>
        <v>0</v>
      </c>
      <c r="W410" s="3">
        <f t="shared" si="443"/>
        <v>0</v>
      </c>
      <c r="X410" s="3">
        <f>(ROUND((((S410+ROUND((ROUND(((EU410)*AV410*I410),2)*BS410),2))*AT410)/100),2)+ROUND(((ROUND((ROUND(((AE410-(EU410))*AV410*I410),2)*BS410),2)*AT410)/100),2))</f>
        <v>0</v>
      </c>
      <c r="Y410" s="3">
        <f>(ROUND((((S410+ROUND((ROUND(((EU410)*AV410*I410),2)*BS410),2))*AU410)/100),2)+ROUND(((ROUND((ROUND(((AE410-(EU410))*AV410*I410),2)*BS410),2)*AU410)/100),2))</f>
        <v>0</v>
      </c>
      <c r="AA410" s="3">
        <v>55929115</v>
      </c>
      <c r="AB410" s="3">
        <f t="shared" si="444"/>
        <v>5.78</v>
      </c>
      <c r="AC410" s="3">
        <f>ROUND((ES410),6)</f>
        <v>5.78</v>
      </c>
      <c r="AD410" s="3">
        <f>ROUND((((ET410)-(EU410))+AE410),6)</f>
        <v>0</v>
      </c>
      <c r="AE410" s="3">
        <f>ROUND((EU410),6)</f>
        <v>0</v>
      </c>
      <c r="AF410" s="3">
        <f>ROUND((EV410),6)</f>
        <v>0</v>
      </c>
      <c r="AG410" s="3">
        <f t="shared" si="445"/>
        <v>0</v>
      </c>
      <c r="AH410" s="3">
        <f>(EW410)</f>
        <v>0</v>
      </c>
      <c r="AI410" s="3">
        <f>(EX410)</f>
        <v>0</v>
      </c>
      <c r="AJ410" s="3">
        <f t="shared" si="446"/>
        <v>0</v>
      </c>
      <c r="AK410" s="3">
        <v>5.78</v>
      </c>
      <c r="AL410" s="3">
        <v>5.78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97</v>
      </c>
      <c r="AU410" s="3">
        <v>51</v>
      </c>
      <c r="AV410" s="3">
        <v>1</v>
      </c>
      <c r="AW410" s="3">
        <v>1</v>
      </c>
      <c r="AZ410" s="3">
        <v>1</v>
      </c>
      <c r="BA410" s="3">
        <v>1</v>
      </c>
      <c r="BB410" s="3">
        <v>1</v>
      </c>
      <c r="BC410" s="3">
        <v>6.14</v>
      </c>
      <c r="BD410" s="3" t="s">
        <v>3</v>
      </c>
      <c r="BE410" s="3" t="s">
        <v>3</v>
      </c>
      <c r="BF410" s="3" t="s">
        <v>3</v>
      </c>
      <c r="BG410" s="3" t="s">
        <v>3</v>
      </c>
      <c r="BH410" s="3">
        <v>3</v>
      </c>
      <c r="BI410" s="3">
        <v>2</v>
      </c>
      <c r="BJ410" s="3" t="s">
        <v>551</v>
      </c>
      <c r="BM410" s="3">
        <v>67</v>
      </c>
      <c r="BN410" s="3">
        <v>0</v>
      </c>
      <c r="BO410" s="3" t="s">
        <v>549</v>
      </c>
      <c r="BP410" s="3">
        <v>1</v>
      </c>
      <c r="BQ410" s="3">
        <v>40</v>
      </c>
      <c r="BR410" s="3">
        <v>0</v>
      </c>
      <c r="BS410" s="3">
        <v>1</v>
      </c>
      <c r="BT410" s="3">
        <v>1</v>
      </c>
      <c r="BU410" s="3">
        <v>1</v>
      </c>
      <c r="BV410" s="3">
        <v>1</v>
      </c>
      <c r="BW410" s="3">
        <v>1</v>
      </c>
      <c r="BX410" s="3">
        <v>1</v>
      </c>
      <c r="BY410" s="3" t="s">
        <v>3</v>
      </c>
      <c r="BZ410" s="3">
        <v>97</v>
      </c>
      <c r="CA410" s="3">
        <v>51</v>
      </c>
      <c r="CB410" s="3" t="s">
        <v>3</v>
      </c>
      <c r="CE410" s="3">
        <v>1566</v>
      </c>
      <c r="CF410" s="3">
        <v>0</v>
      </c>
      <c r="CG410" s="3">
        <v>0</v>
      </c>
      <c r="CM410" s="3">
        <v>0</v>
      </c>
      <c r="CN410" s="3" t="s">
        <v>3</v>
      </c>
      <c r="CO410" s="3">
        <v>0</v>
      </c>
      <c r="CP410" s="3">
        <f t="shared" si="447"/>
        <v>7601.81</v>
      </c>
      <c r="CQ410" s="3">
        <f t="shared" si="448"/>
        <v>35.49</v>
      </c>
      <c r="CR410" s="3">
        <f>(ROUND((ROUND(((ET410)*AV410*1),2)*BB410),2)+ROUND((ROUND(((AE410-(EU410))*AV410*1),2)*BS410),2))</f>
        <v>0</v>
      </c>
      <c r="CS410" s="3">
        <f>(ROUND((ROUND(((EU410)*AV410*1),2)*BS410),2)+ROUND((ROUND(((AE410-(EU410))*AV410*1),2)*BS410),2))</f>
        <v>0</v>
      </c>
      <c r="CT410" s="3">
        <f t="shared" si="449"/>
        <v>0</v>
      </c>
      <c r="CU410" s="3">
        <f t="shared" si="450"/>
        <v>0</v>
      </c>
      <c r="CV410" s="3">
        <f t="shared" si="451"/>
        <v>0</v>
      </c>
      <c r="CW410" s="3">
        <f t="shared" si="452"/>
        <v>0</v>
      </c>
      <c r="CX410" s="3">
        <f t="shared" si="453"/>
        <v>0</v>
      </c>
      <c r="CY410" s="3">
        <f>(ROUND((((S410+ROUND((ROUND(((EU410)*AV410*1),2)*BS410),2))*AT410)/100),2)+ROUND(((ROUND((ROUND(((AE410-(EU410))*AV410*1),2)*BS410),2)*AT410)/100),2))</f>
        <v>0</v>
      </c>
      <c r="CZ410" s="3">
        <f>(ROUND((((S410+ROUND((ROUND(((EU410)*AV410*1),2)*BS410),2))*AU410)/100),2)+ROUND(((ROUND((ROUND(((AE410-(EU410))*AV410*1),2)*BS410),2)*AU410)/100),2))</f>
        <v>0</v>
      </c>
      <c r="DC410" s="3" t="s">
        <v>3</v>
      </c>
      <c r="DD410" s="3" t="s">
        <v>3</v>
      </c>
      <c r="DE410" s="3" t="s">
        <v>3</v>
      </c>
      <c r="DF410" s="3" t="s">
        <v>3</v>
      </c>
      <c r="DG410" s="3" t="s">
        <v>3</v>
      </c>
      <c r="DH410" s="3" t="s">
        <v>3</v>
      </c>
      <c r="DI410" s="3" t="s">
        <v>3</v>
      </c>
      <c r="DJ410" s="3" t="s">
        <v>3</v>
      </c>
      <c r="DK410" s="3" t="s">
        <v>3</v>
      </c>
      <c r="DL410" s="3" t="s">
        <v>3</v>
      </c>
      <c r="DM410" s="3" t="s">
        <v>3</v>
      </c>
      <c r="DN410" s="3">
        <v>0</v>
      </c>
      <c r="DO410" s="3">
        <v>0</v>
      </c>
      <c r="DP410" s="3">
        <v>1</v>
      </c>
      <c r="DQ410" s="3">
        <v>1</v>
      </c>
      <c r="DU410" s="3">
        <v>1003</v>
      </c>
      <c r="DV410" s="3" t="s">
        <v>518</v>
      </c>
      <c r="DW410" s="3" t="s">
        <v>518</v>
      </c>
      <c r="DX410" s="3">
        <v>1</v>
      </c>
      <c r="DZ410" s="3" t="s">
        <v>3</v>
      </c>
      <c r="EA410" s="3" t="s">
        <v>3</v>
      </c>
      <c r="EB410" s="3" t="s">
        <v>3</v>
      </c>
      <c r="EC410" s="3" t="s">
        <v>3</v>
      </c>
      <c r="EE410" s="3">
        <v>55393699</v>
      </c>
      <c r="EF410" s="3">
        <v>40</v>
      </c>
      <c r="EG410" s="3" t="s">
        <v>30</v>
      </c>
      <c r="EH410" s="3">
        <v>0</v>
      </c>
      <c r="EI410" s="3" t="s">
        <v>3</v>
      </c>
      <c r="EJ410" s="3">
        <v>2</v>
      </c>
      <c r="EK410" s="3">
        <v>67</v>
      </c>
      <c r="EL410" s="3" t="s">
        <v>76</v>
      </c>
      <c r="EM410" s="3" t="s">
        <v>77</v>
      </c>
      <c r="EO410" s="3" t="s">
        <v>3</v>
      </c>
      <c r="EQ410" s="3">
        <v>0</v>
      </c>
      <c r="ER410" s="3">
        <v>5.78</v>
      </c>
      <c r="ES410" s="3">
        <v>5.78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FQ410" s="3">
        <v>0</v>
      </c>
      <c r="FR410" s="3">
        <v>0</v>
      </c>
      <c r="FS410" s="3">
        <v>0</v>
      </c>
      <c r="FX410" s="3">
        <v>97</v>
      </c>
      <c r="FY410" s="3">
        <v>51</v>
      </c>
      <c r="GA410" s="3" t="s">
        <v>3</v>
      </c>
      <c r="GD410" s="3">
        <v>1</v>
      </c>
      <c r="GF410" s="3">
        <v>-1899352111</v>
      </c>
      <c r="GG410" s="3">
        <v>2</v>
      </c>
      <c r="GH410" s="3">
        <v>1</v>
      </c>
      <c r="GI410" s="3">
        <v>2</v>
      </c>
      <c r="GJ410" s="3">
        <v>0</v>
      </c>
      <c r="GK410" s="3">
        <v>0</v>
      </c>
      <c r="GL410" s="3">
        <f t="shared" si="454"/>
        <v>0</v>
      </c>
      <c r="GM410" s="3">
        <f t="shared" si="455"/>
        <v>7601.81</v>
      </c>
      <c r="GN410" s="3">
        <f t="shared" si="456"/>
        <v>0</v>
      </c>
      <c r="GO410" s="3">
        <f t="shared" si="457"/>
        <v>7601.81</v>
      </c>
      <c r="GP410" s="3">
        <f t="shared" si="458"/>
        <v>0</v>
      </c>
      <c r="GR410" s="3">
        <v>0</v>
      </c>
      <c r="GS410" s="3">
        <v>3</v>
      </c>
      <c r="GT410" s="3">
        <v>0</v>
      </c>
      <c r="GU410" s="3" t="s">
        <v>3</v>
      </c>
      <c r="GV410" s="3">
        <f t="shared" si="459"/>
        <v>0</v>
      </c>
      <c r="GW410" s="3">
        <v>1</v>
      </c>
      <c r="GX410" s="3">
        <f t="shared" si="460"/>
        <v>0</v>
      </c>
      <c r="HA410" s="3">
        <v>0</v>
      </c>
      <c r="HB410" s="3">
        <v>0</v>
      </c>
      <c r="HC410" s="3">
        <f t="shared" si="461"/>
        <v>0</v>
      </c>
      <c r="HE410" s="3" t="s">
        <v>3</v>
      </c>
      <c r="HF410" s="3" t="s">
        <v>3</v>
      </c>
      <c r="HM410" s="3" t="s">
        <v>3</v>
      </c>
      <c r="HN410" s="3" t="s">
        <v>3</v>
      </c>
      <c r="HO410" s="3" t="s">
        <v>3</v>
      </c>
      <c r="HP410" s="3" t="s">
        <v>3</v>
      </c>
      <c r="HQ410" s="3" t="s">
        <v>3</v>
      </c>
      <c r="HS410" s="3">
        <v>0</v>
      </c>
      <c r="IK410" s="3">
        <v>0</v>
      </c>
    </row>
    <row r="411" spans="1:255" x14ac:dyDescent="0.25">
      <c r="A411" s="2">
        <v>17</v>
      </c>
      <c r="B411" s="2">
        <v>1</v>
      </c>
      <c r="C411" s="2">
        <f>ROW(SmtRes!A710)</f>
        <v>710</v>
      </c>
      <c r="D411" s="2">
        <f>ROW(EtalonRes!A840)</f>
        <v>840</v>
      </c>
      <c r="E411" s="2" t="s">
        <v>552</v>
      </c>
      <c r="F411" s="2" t="s">
        <v>553</v>
      </c>
      <c r="G411" s="2" t="s">
        <v>554</v>
      </c>
      <c r="H411" s="2" t="s">
        <v>86</v>
      </c>
      <c r="I411" s="2">
        <f>ROUND(70*3/100,9)</f>
        <v>2.1</v>
      </c>
      <c r="J411" s="2">
        <v>0</v>
      </c>
      <c r="K411" s="2">
        <f>ROUND(70*3/100,9)</f>
        <v>2.1</v>
      </c>
      <c r="L411" s="2"/>
      <c r="M411" s="2"/>
      <c r="N411" s="2"/>
      <c r="O411" s="2">
        <f t="shared" si="437"/>
        <v>318.94</v>
      </c>
      <c r="P411" s="2">
        <f t="shared" si="438"/>
        <v>130.16</v>
      </c>
      <c r="Q411" s="2">
        <f>(ROUND((ROUND((((ET411*1.2))*AV411*I411),2)*BB411),2)+ROUND((ROUND(((AE411-((EU411*1.2)))*AV411*I411),2)*BS411),2))</f>
        <v>13.85</v>
      </c>
      <c r="R411" s="2">
        <f>(ROUND((ROUND((((EU411*1.2))*AV411*I411),2)*BS411),2)+ROUND((ROUND(((AE411-((EU411*1.2)))*AV411*I411),2)*BS411),2))</f>
        <v>1.56</v>
      </c>
      <c r="S411" s="2">
        <f t="shared" si="439"/>
        <v>174.93</v>
      </c>
      <c r="T411" s="2">
        <f t="shared" si="440"/>
        <v>0</v>
      </c>
      <c r="U411" s="2">
        <f t="shared" si="441"/>
        <v>14.221191599999997</v>
      </c>
      <c r="V411" s="2">
        <f t="shared" si="442"/>
        <v>0</v>
      </c>
      <c r="W411" s="2">
        <f t="shared" si="443"/>
        <v>0</v>
      </c>
      <c r="X411" s="2">
        <f>(ROUND((((S411+ROUND((ROUND((((EU411*1.2))*AV411*I411),2)*BS411),2))*AT411)/100),2)+ROUND(((ROUND((ROUND(((AE411-((EU411*1.2)))*AV411*I411),2)*BS411),2)*AT411)/100),2))</f>
        <v>171.2</v>
      </c>
      <c r="Y411" s="2">
        <f>(ROUND((((S411+ROUND((ROUND((((EU411*1.2))*AV411*I411),2)*BS411),2))*AU411)/100),2)+ROUND(((ROUND((ROUND(((AE411-((EU411*1.2)))*AV411*I411),2)*BS411),2)*AU411)/100),2))</f>
        <v>90.01</v>
      </c>
      <c r="Z411" s="2"/>
      <c r="AA411" s="2">
        <v>55929113</v>
      </c>
      <c r="AB411" s="2">
        <f t="shared" si="444"/>
        <v>147.84</v>
      </c>
      <c r="AC411" s="2">
        <f>ROUND(((ES411*1)),6)</f>
        <v>61.98</v>
      </c>
      <c r="AD411" s="2">
        <f>ROUND(((((ET411*1.2))-((EU411*1.2)))+AE411),6)</f>
        <v>6.3</v>
      </c>
      <c r="AE411" s="2">
        <f>ROUND(((EU411*1.2)),6)</f>
        <v>0.70799999999999996</v>
      </c>
      <c r="AF411" s="2">
        <f>ROUND(((EV411*1.2)),6)</f>
        <v>79.56</v>
      </c>
      <c r="AG411" s="2">
        <f t="shared" si="445"/>
        <v>0</v>
      </c>
      <c r="AH411" s="2">
        <f>((EW411*1.2))</f>
        <v>6.4679999999999991</v>
      </c>
      <c r="AI411" s="2">
        <f>((EX411*1.2))</f>
        <v>0</v>
      </c>
      <c r="AJ411" s="2">
        <f t="shared" si="446"/>
        <v>0</v>
      </c>
      <c r="AK411" s="2">
        <v>133.53</v>
      </c>
      <c r="AL411" s="2">
        <v>61.98</v>
      </c>
      <c r="AM411" s="2">
        <v>5.25</v>
      </c>
      <c r="AN411" s="2">
        <v>0.59</v>
      </c>
      <c r="AO411" s="2">
        <v>66.3</v>
      </c>
      <c r="AP411" s="2">
        <v>0</v>
      </c>
      <c r="AQ411" s="2">
        <v>5.39</v>
      </c>
      <c r="AR411" s="2">
        <v>0</v>
      </c>
      <c r="AS411" s="2">
        <v>0</v>
      </c>
      <c r="AT411" s="2">
        <v>97</v>
      </c>
      <c r="AU411" s="2">
        <v>51</v>
      </c>
      <c r="AV411" s="2">
        <v>1.0469999999999999</v>
      </c>
      <c r="AW411" s="2">
        <v>1</v>
      </c>
      <c r="AX411" s="2"/>
      <c r="AY411" s="2"/>
      <c r="AZ411" s="2">
        <v>1</v>
      </c>
      <c r="BA411" s="2">
        <v>1</v>
      </c>
      <c r="BB411" s="2">
        <v>1</v>
      </c>
      <c r="BC411" s="2">
        <v>1</v>
      </c>
      <c r="BD411" s="2" t="s">
        <v>3</v>
      </c>
      <c r="BE411" s="2" t="s">
        <v>3</v>
      </c>
      <c r="BF411" s="2" t="s">
        <v>3</v>
      </c>
      <c r="BG411" s="2" t="s">
        <v>3</v>
      </c>
      <c r="BH411" s="2">
        <v>0</v>
      </c>
      <c r="BI411" s="2">
        <v>2</v>
      </c>
      <c r="BJ411" s="2" t="s">
        <v>555</v>
      </c>
      <c r="BK411" s="2"/>
      <c r="BL411" s="2"/>
      <c r="BM411" s="2">
        <v>67</v>
      </c>
      <c r="BN411" s="2">
        <v>0</v>
      </c>
      <c r="BO411" s="2" t="s">
        <v>553</v>
      </c>
      <c r="BP411" s="2">
        <v>1</v>
      </c>
      <c r="BQ411" s="2">
        <v>40</v>
      </c>
      <c r="BR411" s="2">
        <v>0</v>
      </c>
      <c r="BS411" s="2">
        <v>1</v>
      </c>
      <c r="BT411" s="2">
        <v>1</v>
      </c>
      <c r="BU411" s="2">
        <v>1</v>
      </c>
      <c r="BV411" s="2">
        <v>1</v>
      </c>
      <c r="BW411" s="2">
        <v>1</v>
      </c>
      <c r="BX411" s="2">
        <v>1</v>
      </c>
      <c r="BY411" s="2" t="s">
        <v>3</v>
      </c>
      <c r="BZ411" s="2">
        <v>97</v>
      </c>
      <c r="CA411" s="2">
        <v>51</v>
      </c>
      <c r="CB411" s="2" t="s">
        <v>3</v>
      </c>
      <c r="CC411" s="2"/>
      <c r="CD411" s="2"/>
      <c r="CE411" s="2">
        <v>1566</v>
      </c>
      <c r="CF411" s="2">
        <v>0</v>
      </c>
      <c r="CG411" s="2">
        <v>0</v>
      </c>
      <c r="CH411" s="2"/>
      <c r="CI411" s="2"/>
      <c r="CJ411" s="2"/>
      <c r="CK411" s="2"/>
      <c r="CL411" s="2"/>
      <c r="CM411" s="2">
        <v>0</v>
      </c>
      <c r="CN411" s="2" t="s">
        <v>1332</v>
      </c>
      <c r="CO411" s="2">
        <v>0</v>
      </c>
      <c r="CP411" s="2">
        <f t="shared" si="447"/>
        <v>318.94</v>
      </c>
      <c r="CQ411" s="2">
        <f t="shared" si="448"/>
        <v>61.98</v>
      </c>
      <c r="CR411" s="2">
        <f>(ROUND((ROUND((((ET411*1.2))*AV411*1),2)*BB411),2)+ROUND((ROUND(((AE411-((EU411*1.2)))*AV411*1),2)*BS411),2))</f>
        <v>6.6</v>
      </c>
      <c r="CS411" s="2">
        <f>(ROUND((ROUND((((EU411*1.2))*AV411*1),2)*BS411),2)+ROUND((ROUND(((AE411-((EU411*1.2)))*AV411*1),2)*BS411),2))</f>
        <v>0.74</v>
      </c>
      <c r="CT411" s="2">
        <f t="shared" si="449"/>
        <v>83.3</v>
      </c>
      <c r="CU411" s="2">
        <f t="shared" si="450"/>
        <v>0</v>
      </c>
      <c r="CV411" s="2">
        <f t="shared" si="451"/>
        <v>6.7719959999999988</v>
      </c>
      <c r="CW411" s="2">
        <f t="shared" si="452"/>
        <v>0</v>
      </c>
      <c r="CX411" s="2">
        <f t="shared" si="453"/>
        <v>0</v>
      </c>
      <c r="CY411" s="2">
        <f>(ROUND((((S411+ROUND((ROUND((((EU411*1.2))*AV411*1),2)*BS411),2))*AT411)/100),2)+ROUND(((ROUND((ROUND(((AE411-((EU411*1.2)))*AV411*1),2)*BS411),2)*AT411)/100),2))</f>
        <v>170.4</v>
      </c>
      <c r="CZ411" s="2">
        <f>(ROUND((((S411+ROUND((ROUND((((EU411*1.2))*AV411*1),2)*BS411),2))*AU411)/100),2)+ROUND(((ROUND((ROUND(((AE411-((EU411*1.2)))*AV411*1),2)*BS411),2)*AU411)/100),2))</f>
        <v>89.59</v>
      </c>
      <c r="DA411" s="2"/>
      <c r="DB411" s="2">
        <v>163</v>
      </c>
      <c r="DC411" s="2" t="s">
        <v>3</v>
      </c>
      <c r="DD411" s="2" t="s">
        <v>66</v>
      </c>
      <c r="DE411" s="2" t="s">
        <v>67</v>
      </c>
      <c r="DF411" s="2" t="s">
        <v>67</v>
      </c>
      <c r="DG411" s="2" t="s">
        <v>67</v>
      </c>
      <c r="DH411" s="2" t="s">
        <v>3</v>
      </c>
      <c r="DI411" s="2" t="s">
        <v>67</v>
      </c>
      <c r="DJ411" s="2" t="s">
        <v>67</v>
      </c>
      <c r="DK411" s="2" t="s">
        <v>3</v>
      </c>
      <c r="DL411" s="2" t="s">
        <v>3</v>
      </c>
      <c r="DM411" s="2" t="s">
        <v>3</v>
      </c>
      <c r="DN411" s="2">
        <v>0</v>
      </c>
      <c r="DO411" s="2">
        <v>0</v>
      </c>
      <c r="DP411" s="2">
        <v>1</v>
      </c>
      <c r="DQ411" s="2">
        <v>1</v>
      </c>
      <c r="DR411" s="2"/>
      <c r="DS411" s="2"/>
      <c r="DT411" s="2"/>
      <c r="DU411" s="2">
        <v>1003</v>
      </c>
      <c r="DV411" s="2" t="s">
        <v>86</v>
      </c>
      <c r="DW411" s="2" t="s">
        <v>86</v>
      </c>
      <c r="DX411" s="2">
        <v>100</v>
      </c>
      <c r="DY411" s="2"/>
      <c r="DZ411" s="2" t="s">
        <v>3</v>
      </c>
      <c r="EA411" s="2" t="s">
        <v>3</v>
      </c>
      <c r="EB411" s="2" t="s">
        <v>3</v>
      </c>
      <c r="EC411" s="2" t="s">
        <v>3</v>
      </c>
      <c r="ED411" s="2"/>
      <c r="EE411" s="2">
        <v>55393699</v>
      </c>
      <c r="EF411" s="2">
        <v>40</v>
      </c>
      <c r="EG411" s="2" t="s">
        <v>30</v>
      </c>
      <c r="EH411" s="2">
        <v>0</v>
      </c>
      <c r="EI411" s="2" t="s">
        <v>3</v>
      </c>
      <c r="EJ411" s="2">
        <v>2</v>
      </c>
      <c r="EK411" s="2">
        <v>67</v>
      </c>
      <c r="EL411" s="2" t="s">
        <v>76</v>
      </c>
      <c r="EM411" s="2" t="s">
        <v>77</v>
      </c>
      <c r="EN411" s="2"/>
      <c r="EO411" s="2" t="s">
        <v>71</v>
      </c>
      <c r="EP411" s="2"/>
      <c r="EQ411" s="2">
        <v>0</v>
      </c>
      <c r="ER411" s="2">
        <v>133.53</v>
      </c>
      <c r="ES411" s="2">
        <v>61.98</v>
      </c>
      <c r="ET411" s="2">
        <v>5.25</v>
      </c>
      <c r="EU411" s="2">
        <v>0.59</v>
      </c>
      <c r="EV411" s="2">
        <v>66.3</v>
      </c>
      <c r="EW411" s="2">
        <v>5.39</v>
      </c>
      <c r="EX411" s="2">
        <v>0</v>
      </c>
      <c r="EY411" s="2">
        <v>0</v>
      </c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>
        <v>0</v>
      </c>
      <c r="FR411" s="2">
        <v>0</v>
      </c>
      <c r="FS411" s="2">
        <v>0</v>
      </c>
      <c r="FT411" s="2"/>
      <c r="FU411" s="2"/>
      <c r="FV411" s="2"/>
      <c r="FW411" s="2"/>
      <c r="FX411" s="2">
        <v>97</v>
      </c>
      <c r="FY411" s="2">
        <v>51</v>
      </c>
      <c r="FZ411" s="2"/>
      <c r="GA411" s="2" t="s">
        <v>3</v>
      </c>
      <c r="GB411" s="2"/>
      <c r="GC411" s="2"/>
      <c r="GD411" s="2">
        <v>1</v>
      </c>
      <c r="GE411" s="2"/>
      <c r="GF411" s="2">
        <v>-941333321</v>
      </c>
      <c r="GG411" s="2">
        <v>2</v>
      </c>
      <c r="GH411" s="2">
        <v>1</v>
      </c>
      <c r="GI411" s="2">
        <v>2</v>
      </c>
      <c r="GJ411" s="2">
        <v>0</v>
      </c>
      <c r="GK411" s="2">
        <v>0</v>
      </c>
      <c r="GL411" s="2">
        <f t="shared" si="454"/>
        <v>0</v>
      </c>
      <c r="GM411" s="2">
        <f t="shared" si="455"/>
        <v>580.15</v>
      </c>
      <c r="GN411" s="2">
        <f t="shared" si="456"/>
        <v>0</v>
      </c>
      <c r="GO411" s="2">
        <f t="shared" si="457"/>
        <v>580.15</v>
      </c>
      <c r="GP411" s="2">
        <f t="shared" si="458"/>
        <v>0</v>
      </c>
      <c r="GQ411" s="2"/>
      <c r="GR411" s="2">
        <v>0</v>
      </c>
      <c r="GS411" s="2">
        <v>3</v>
      </c>
      <c r="GT411" s="2">
        <v>0</v>
      </c>
      <c r="GU411" s="2" t="s">
        <v>3</v>
      </c>
      <c r="GV411" s="2">
        <f t="shared" si="459"/>
        <v>0</v>
      </c>
      <c r="GW411" s="2">
        <v>1</v>
      </c>
      <c r="GX411" s="2">
        <f t="shared" si="460"/>
        <v>0</v>
      </c>
      <c r="GY411" s="2"/>
      <c r="GZ411" s="2"/>
      <c r="HA411" s="2">
        <v>0</v>
      </c>
      <c r="HB411" s="2">
        <v>0</v>
      </c>
      <c r="HC411" s="2">
        <f t="shared" si="461"/>
        <v>0</v>
      </c>
      <c r="HD411" s="2"/>
      <c r="HE411" s="2" t="s">
        <v>3</v>
      </c>
      <c r="HF411" s="2" t="s">
        <v>3</v>
      </c>
      <c r="HG411" s="2"/>
      <c r="HH411" s="2"/>
      <c r="HI411" s="2"/>
      <c r="HJ411" s="2"/>
      <c r="HK411" s="2"/>
      <c r="HL411" s="2"/>
      <c r="HM411" s="2" t="s">
        <v>3</v>
      </c>
      <c r="HN411" s="2" t="s">
        <v>3</v>
      </c>
      <c r="HO411" s="2" t="s">
        <v>3</v>
      </c>
      <c r="HP411" s="2" t="s">
        <v>3</v>
      </c>
      <c r="HQ411" s="2" t="s">
        <v>3</v>
      </c>
      <c r="HR411" s="2"/>
      <c r="HS411" s="2">
        <v>0</v>
      </c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>
        <v>0</v>
      </c>
      <c r="IL411" s="2"/>
      <c r="IM411" s="2"/>
      <c r="IN411" s="2"/>
      <c r="IO411" s="2"/>
      <c r="IP411" s="2"/>
      <c r="IQ411" s="2"/>
      <c r="IR411" s="2"/>
      <c r="IS411" s="2"/>
      <c r="IT411" s="2"/>
      <c r="IU411" s="2"/>
    </row>
    <row r="412" spans="1:255" x14ac:dyDescent="0.25">
      <c r="A412" s="3">
        <v>17</v>
      </c>
      <c r="B412" s="3">
        <v>1</v>
      </c>
      <c r="C412" s="3">
        <f>ROW(SmtRes!A720)</f>
        <v>720</v>
      </c>
      <c r="D412" s="3">
        <f>ROW(EtalonRes!A850)</f>
        <v>850</v>
      </c>
      <c r="E412" s="3" t="s">
        <v>552</v>
      </c>
      <c r="F412" s="3" t="s">
        <v>553</v>
      </c>
      <c r="G412" s="3" t="s">
        <v>554</v>
      </c>
      <c r="H412" s="3" t="s">
        <v>86</v>
      </c>
      <c r="I412" s="3">
        <f>ROUND(70*3/100,9)</f>
        <v>2.1</v>
      </c>
      <c r="J412" s="3">
        <v>0</v>
      </c>
      <c r="K412" s="3">
        <f>ROUND(70*3/100,9)</f>
        <v>2.1</v>
      </c>
      <c r="O412" s="3">
        <f t="shared" si="437"/>
        <v>10664.65</v>
      </c>
      <c r="P412" s="3">
        <f t="shared" si="438"/>
        <v>596.13</v>
      </c>
      <c r="Q412" s="3">
        <f>(ROUND((ROUND((((ET412*1.2))*AV412*I412),2)*BB412),2)+ROUND((ROUND(((AE412-((EU412*1.2)))*AV412*I412),2)*BS412),2))</f>
        <v>211.21</v>
      </c>
      <c r="R412" s="3">
        <f>(ROUND((ROUND((((EU412*1.2))*AV412*I412),2)*BS412),2)+ROUND((ROUND(((AE412-((EU412*1.2)))*AV412*I412),2)*BS412),2))</f>
        <v>87.91</v>
      </c>
      <c r="S412" s="3">
        <f t="shared" si="439"/>
        <v>9857.31</v>
      </c>
      <c r="T412" s="3">
        <f t="shared" si="440"/>
        <v>0</v>
      </c>
      <c r="U412" s="3">
        <f t="shared" si="441"/>
        <v>14.221191599999997</v>
      </c>
      <c r="V412" s="3">
        <f t="shared" si="442"/>
        <v>0</v>
      </c>
      <c r="W412" s="3">
        <f t="shared" si="443"/>
        <v>0</v>
      </c>
      <c r="X412" s="3">
        <f>(ROUND((((S412+ROUND((ROUND((((EU412*1.2))*AV412*I412),2)*BS412),2))*AT412)/100),2)+ROUND(((ROUND((ROUND(((AE412-((EU412*1.2)))*AV412*I412),2)*BS412),2)*AT412)/100),2))</f>
        <v>9646.86</v>
      </c>
      <c r="Y412" s="3">
        <f>(ROUND((((S412+ROUND((ROUND((((EU412*1.2))*AV412*I412),2)*BS412),2))*AU412)/100),2)+ROUND(((ROUND((ROUND(((AE412-((EU412*1.2)))*AV412*I412),2)*BS412),2)*AU412)/100),2))</f>
        <v>5072.0600000000004</v>
      </c>
      <c r="AA412" s="3">
        <v>55929115</v>
      </c>
      <c r="AB412" s="3">
        <f t="shared" si="444"/>
        <v>147.84</v>
      </c>
      <c r="AC412" s="3">
        <f>ROUND(((ES412*1)),6)</f>
        <v>61.98</v>
      </c>
      <c r="AD412" s="3">
        <f>ROUND(((((ET412*1.2))-((EU412*1.2)))+AE412),6)</f>
        <v>6.3</v>
      </c>
      <c r="AE412" s="3">
        <f>ROUND(((EU412*1.2)),6)</f>
        <v>0.70799999999999996</v>
      </c>
      <c r="AF412" s="3">
        <f>ROUND(((EV412*1.2)),6)</f>
        <v>79.56</v>
      </c>
      <c r="AG412" s="3">
        <f t="shared" si="445"/>
        <v>0</v>
      </c>
      <c r="AH412" s="3">
        <f>((EW412*1.2))</f>
        <v>6.4679999999999991</v>
      </c>
      <c r="AI412" s="3">
        <f>((EX412*1.2))</f>
        <v>0</v>
      </c>
      <c r="AJ412" s="3">
        <f t="shared" si="446"/>
        <v>0</v>
      </c>
      <c r="AK412" s="3">
        <v>133.53</v>
      </c>
      <c r="AL412" s="3">
        <v>61.98</v>
      </c>
      <c r="AM412" s="3">
        <v>5.25</v>
      </c>
      <c r="AN412" s="3">
        <v>0.59</v>
      </c>
      <c r="AO412" s="3">
        <v>66.3</v>
      </c>
      <c r="AP412" s="3">
        <v>0</v>
      </c>
      <c r="AQ412" s="3">
        <v>5.39</v>
      </c>
      <c r="AR412" s="3">
        <v>0</v>
      </c>
      <c r="AS412" s="3">
        <v>0</v>
      </c>
      <c r="AT412" s="3">
        <v>97</v>
      </c>
      <c r="AU412" s="3">
        <v>51</v>
      </c>
      <c r="AV412" s="3">
        <v>1.0469999999999999</v>
      </c>
      <c r="AW412" s="3">
        <v>1</v>
      </c>
      <c r="AZ412" s="3">
        <v>1</v>
      </c>
      <c r="BA412" s="3">
        <v>56.35</v>
      </c>
      <c r="BB412" s="3">
        <v>15.25</v>
      </c>
      <c r="BC412" s="3">
        <v>4.58</v>
      </c>
      <c r="BD412" s="3" t="s">
        <v>3</v>
      </c>
      <c r="BE412" s="3" t="s">
        <v>3</v>
      </c>
      <c r="BF412" s="3" t="s">
        <v>3</v>
      </c>
      <c r="BG412" s="3" t="s">
        <v>3</v>
      </c>
      <c r="BH412" s="3">
        <v>0</v>
      </c>
      <c r="BI412" s="3">
        <v>2</v>
      </c>
      <c r="BJ412" s="3" t="s">
        <v>555</v>
      </c>
      <c r="BM412" s="3">
        <v>67</v>
      </c>
      <c r="BN412" s="3">
        <v>0</v>
      </c>
      <c r="BO412" s="3" t="s">
        <v>553</v>
      </c>
      <c r="BP412" s="3">
        <v>1</v>
      </c>
      <c r="BQ412" s="3">
        <v>40</v>
      </c>
      <c r="BR412" s="3">
        <v>0</v>
      </c>
      <c r="BS412" s="3">
        <v>56.35</v>
      </c>
      <c r="BT412" s="3">
        <v>1</v>
      </c>
      <c r="BU412" s="3">
        <v>1</v>
      </c>
      <c r="BV412" s="3">
        <v>1</v>
      </c>
      <c r="BW412" s="3">
        <v>1</v>
      </c>
      <c r="BX412" s="3">
        <v>1</v>
      </c>
      <c r="BY412" s="3" t="s">
        <v>3</v>
      </c>
      <c r="BZ412" s="3">
        <v>97</v>
      </c>
      <c r="CA412" s="3">
        <v>51</v>
      </c>
      <c r="CB412" s="3" t="s">
        <v>3</v>
      </c>
      <c r="CE412" s="3">
        <v>1566</v>
      </c>
      <c r="CF412" s="3">
        <v>0</v>
      </c>
      <c r="CG412" s="3">
        <v>0</v>
      </c>
      <c r="CM412" s="3">
        <v>0</v>
      </c>
      <c r="CN412" s="3" t="s">
        <v>1332</v>
      </c>
      <c r="CO412" s="3">
        <v>0</v>
      </c>
      <c r="CP412" s="3">
        <f t="shared" si="447"/>
        <v>10664.65</v>
      </c>
      <c r="CQ412" s="3">
        <f t="shared" si="448"/>
        <v>283.87</v>
      </c>
      <c r="CR412" s="3">
        <f>(ROUND((ROUND((((ET412*1.2))*AV412*1),2)*BB412),2)+ROUND((ROUND(((AE412-((EU412*1.2)))*AV412*1),2)*BS412),2))</f>
        <v>100.65</v>
      </c>
      <c r="CS412" s="3">
        <f>(ROUND((ROUND((((EU412*1.2))*AV412*1),2)*BS412),2)+ROUND((ROUND(((AE412-((EU412*1.2)))*AV412*1),2)*BS412),2))</f>
        <v>41.7</v>
      </c>
      <c r="CT412" s="3">
        <f t="shared" si="449"/>
        <v>4693.96</v>
      </c>
      <c r="CU412" s="3">
        <f t="shared" si="450"/>
        <v>0</v>
      </c>
      <c r="CV412" s="3">
        <f t="shared" si="451"/>
        <v>6.7719959999999988</v>
      </c>
      <c r="CW412" s="3">
        <f t="shared" si="452"/>
        <v>0</v>
      </c>
      <c r="CX412" s="3">
        <f t="shared" si="453"/>
        <v>0</v>
      </c>
      <c r="CY412" s="3">
        <f>(ROUND((((S412+ROUND((ROUND((((EU412*1.2))*AV412*1),2)*BS412),2))*AT412)/100),2)+ROUND(((ROUND((ROUND(((AE412-((EU412*1.2)))*AV412*1),2)*BS412),2)*AT412)/100),2))</f>
        <v>9602.0400000000009</v>
      </c>
      <c r="CZ412" s="3">
        <f>(ROUND((((S412+ROUND((ROUND((((EU412*1.2))*AV412*1),2)*BS412),2))*AU412)/100),2)+ROUND(((ROUND((ROUND(((AE412-((EU412*1.2)))*AV412*1),2)*BS412),2)*AU412)/100),2))</f>
        <v>5048.5</v>
      </c>
      <c r="DB412" s="3">
        <v>164</v>
      </c>
      <c r="DC412" s="3" t="s">
        <v>3</v>
      </c>
      <c r="DD412" s="3" t="s">
        <v>66</v>
      </c>
      <c r="DE412" s="3" t="s">
        <v>67</v>
      </c>
      <c r="DF412" s="3" t="s">
        <v>67</v>
      </c>
      <c r="DG412" s="3" t="s">
        <v>67</v>
      </c>
      <c r="DH412" s="3" t="s">
        <v>3</v>
      </c>
      <c r="DI412" s="3" t="s">
        <v>67</v>
      </c>
      <c r="DJ412" s="3" t="s">
        <v>67</v>
      </c>
      <c r="DK412" s="3" t="s">
        <v>3</v>
      </c>
      <c r="DL412" s="3" t="s">
        <v>3</v>
      </c>
      <c r="DM412" s="3" t="s">
        <v>3</v>
      </c>
      <c r="DN412" s="3">
        <v>0</v>
      </c>
      <c r="DO412" s="3">
        <v>0</v>
      </c>
      <c r="DP412" s="3">
        <v>1</v>
      </c>
      <c r="DQ412" s="3">
        <v>1</v>
      </c>
      <c r="DU412" s="3">
        <v>1003</v>
      </c>
      <c r="DV412" s="3" t="s">
        <v>86</v>
      </c>
      <c r="DW412" s="3" t="s">
        <v>86</v>
      </c>
      <c r="DX412" s="3">
        <v>100</v>
      </c>
      <c r="DZ412" s="3" t="s">
        <v>3</v>
      </c>
      <c r="EA412" s="3" t="s">
        <v>3</v>
      </c>
      <c r="EB412" s="3" t="s">
        <v>3</v>
      </c>
      <c r="EC412" s="3" t="s">
        <v>3</v>
      </c>
      <c r="EE412" s="3">
        <v>55393699</v>
      </c>
      <c r="EF412" s="3">
        <v>40</v>
      </c>
      <c r="EG412" s="3" t="s">
        <v>30</v>
      </c>
      <c r="EH412" s="3">
        <v>0</v>
      </c>
      <c r="EI412" s="3" t="s">
        <v>3</v>
      </c>
      <c r="EJ412" s="3">
        <v>2</v>
      </c>
      <c r="EK412" s="3">
        <v>67</v>
      </c>
      <c r="EL412" s="3" t="s">
        <v>76</v>
      </c>
      <c r="EM412" s="3" t="s">
        <v>77</v>
      </c>
      <c r="EO412" s="3" t="s">
        <v>71</v>
      </c>
      <c r="EQ412" s="3">
        <v>0</v>
      </c>
      <c r="ER412" s="3">
        <v>133.53</v>
      </c>
      <c r="ES412" s="3">
        <v>61.98</v>
      </c>
      <c r="ET412" s="3">
        <v>5.25</v>
      </c>
      <c r="EU412" s="3">
        <v>0.59</v>
      </c>
      <c r="EV412" s="3">
        <v>66.3</v>
      </c>
      <c r="EW412" s="3">
        <v>5.39</v>
      </c>
      <c r="EX412" s="3">
        <v>0</v>
      </c>
      <c r="EY412" s="3">
        <v>0</v>
      </c>
      <c r="FQ412" s="3">
        <v>0</v>
      </c>
      <c r="FR412" s="3">
        <v>0</v>
      </c>
      <c r="FS412" s="3">
        <v>0</v>
      </c>
      <c r="FX412" s="3">
        <v>97</v>
      </c>
      <c r="FY412" s="3">
        <v>51</v>
      </c>
      <c r="GA412" s="3" t="s">
        <v>3</v>
      </c>
      <c r="GD412" s="3">
        <v>1</v>
      </c>
      <c r="GF412" s="3">
        <v>-941333321</v>
      </c>
      <c r="GG412" s="3">
        <v>2</v>
      </c>
      <c r="GH412" s="3">
        <v>1</v>
      </c>
      <c r="GI412" s="3">
        <v>2</v>
      </c>
      <c r="GJ412" s="3">
        <v>0</v>
      </c>
      <c r="GK412" s="3">
        <v>0</v>
      </c>
      <c r="GL412" s="3">
        <f t="shared" si="454"/>
        <v>0</v>
      </c>
      <c r="GM412" s="3">
        <f t="shared" si="455"/>
        <v>25383.57</v>
      </c>
      <c r="GN412" s="3">
        <f t="shared" si="456"/>
        <v>0</v>
      </c>
      <c r="GO412" s="3">
        <f t="shared" si="457"/>
        <v>25383.57</v>
      </c>
      <c r="GP412" s="3">
        <f t="shared" si="458"/>
        <v>0</v>
      </c>
      <c r="GR412" s="3">
        <v>0</v>
      </c>
      <c r="GS412" s="3">
        <v>3</v>
      </c>
      <c r="GT412" s="3">
        <v>0</v>
      </c>
      <c r="GU412" s="3" t="s">
        <v>3</v>
      </c>
      <c r="GV412" s="3">
        <f t="shared" si="459"/>
        <v>0</v>
      </c>
      <c r="GW412" s="3">
        <v>1</v>
      </c>
      <c r="GX412" s="3">
        <f t="shared" si="460"/>
        <v>0</v>
      </c>
      <c r="HA412" s="3">
        <v>0</v>
      </c>
      <c r="HB412" s="3">
        <v>0</v>
      </c>
      <c r="HC412" s="3">
        <f t="shared" si="461"/>
        <v>0</v>
      </c>
      <c r="HE412" s="3" t="s">
        <v>3</v>
      </c>
      <c r="HF412" s="3" t="s">
        <v>3</v>
      </c>
      <c r="HM412" s="3" t="s">
        <v>3</v>
      </c>
      <c r="HN412" s="3" t="s">
        <v>3</v>
      </c>
      <c r="HO412" s="3" t="s">
        <v>3</v>
      </c>
      <c r="HP412" s="3" t="s">
        <v>3</v>
      </c>
      <c r="HQ412" s="3" t="s">
        <v>3</v>
      </c>
      <c r="HS412" s="3">
        <v>0</v>
      </c>
      <c r="IK412" s="3">
        <v>0</v>
      </c>
    </row>
    <row r="413" spans="1:255" x14ac:dyDescent="0.25">
      <c r="A413" s="2">
        <v>18</v>
      </c>
      <c r="B413" s="2">
        <v>1</v>
      </c>
      <c r="C413" s="2">
        <v>710</v>
      </c>
      <c r="D413" s="2"/>
      <c r="E413" s="2" t="s">
        <v>556</v>
      </c>
      <c r="F413" s="2" t="s">
        <v>533</v>
      </c>
      <c r="G413" s="2" t="s">
        <v>534</v>
      </c>
      <c r="H413" s="2" t="s">
        <v>518</v>
      </c>
      <c r="I413" s="2">
        <f>I411*J413</f>
        <v>216.3</v>
      </c>
      <c r="J413" s="2">
        <v>103</v>
      </c>
      <c r="K413" s="2">
        <v>103</v>
      </c>
      <c r="L413" s="2"/>
      <c r="M413" s="2"/>
      <c r="N413" s="2"/>
      <c r="O413" s="2">
        <f t="shared" si="437"/>
        <v>1788.8</v>
      </c>
      <c r="P413" s="2">
        <f t="shared" si="438"/>
        <v>1788.8</v>
      </c>
      <c r="Q413" s="2">
        <f>(ROUND((ROUND(((ET413)*AV413*I413),2)*BB413),2)+ROUND((ROUND(((AE413-(EU413))*AV413*I413),2)*BS413),2))</f>
        <v>0</v>
      </c>
      <c r="R413" s="2">
        <f>(ROUND((ROUND(((EU413)*AV413*I413),2)*BS413),2)+ROUND((ROUND(((AE413-(EU413))*AV413*I413),2)*BS413),2))</f>
        <v>0</v>
      </c>
      <c r="S413" s="2">
        <f t="shared" si="439"/>
        <v>0</v>
      </c>
      <c r="T413" s="2">
        <f t="shared" si="440"/>
        <v>0</v>
      </c>
      <c r="U413" s="2">
        <f t="shared" si="441"/>
        <v>0</v>
      </c>
      <c r="V413" s="2">
        <f t="shared" si="442"/>
        <v>0</v>
      </c>
      <c r="W413" s="2">
        <f t="shared" si="443"/>
        <v>0</v>
      </c>
      <c r="X413" s="2">
        <f>(ROUND((((S413+ROUND((ROUND(((EU413)*AV413*I413),2)*BS413),2))*AT413)/100),2)+ROUND(((ROUND((ROUND(((AE413-(EU413))*AV413*I413),2)*BS413),2)*AT413)/100),2))</f>
        <v>0</v>
      </c>
      <c r="Y413" s="2">
        <f>(ROUND((((S413+ROUND((ROUND(((EU413)*AV413*I413),2)*BS413),2))*AU413)/100),2)+ROUND(((ROUND((ROUND(((AE413-(EU413))*AV413*I413),2)*BS413),2)*AU413)/100),2))</f>
        <v>0</v>
      </c>
      <c r="Z413" s="2"/>
      <c r="AA413" s="2">
        <v>55929113</v>
      </c>
      <c r="AB413" s="2">
        <f t="shared" si="444"/>
        <v>8.27</v>
      </c>
      <c r="AC413" s="2">
        <f>ROUND((ES413),6)</f>
        <v>8.27</v>
      </c>
      <c r="AD413" s="2">
        <f>ROUND((((ET413)-(EU413))+AE413),6)</f>
        <v>0</v>
      </c>
      <c r="AE413" s="2">
        <f>ROUND((EU413),6)</f>
        <v>0</v>
      </c>
      <c r="AF413" s="2">
        <f>ROUND((EV413),6)</f>
        <v>0</v>
      </c>
      <c r="AG413" s="2">
        <f t="shared" si="445"/>
        <v>0</v>
      </c>
      <c r="AH413" s="2">
        <f>(EW413)</f>
        <v>0</v>
      </c>
      <c r="AI413" s="2">
        <f>(EX413)</f>
        <v>0</v>
      </c>
      <c r="AJ413" s="2">
        <f t="shared" si="446"/>
        <v>0</v>
      </c>
      <c r="AK413" s="2">
        <v>8.27</v>
      </c>
      <c r="AL413" s="2">
        <v>8.27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1</v>
      </c>
      <c r="AW413" s="2">
        <v>1</v>
      </c>
      <c r="AX413" s="2"/>
      <c r="AY413" s="2"/>
      <c r="AZ413" s="2">
        <v>1</v>
      </c>
      <c r="BA413" s="2">
        <v>1</v>
      </c>
      <c r="BB413" s="2">
        <v>1</v>
      </c>
      <c r="BC413" s="2">
        <v>1</v>
      </c>
      <c r="BD413" s="2" t="s">
        <v>3</v>
      </c>
      <c r="BE413" s="2" t="s">
        <v>3</v>
      </c>
      <c r="BF413" s="2" t="s">
        <v>3</v>
      </c>
      <c r="BG413" s="2" t="s">
        <v>3</v>
      </c>
      <c r="BH413" s="2">
        <v>3</v>
      </c>
      <c r="BI413" s="2">
        <v>2</v>
      </c>
      <c r="BJ413" s="2" t="s">
        <v>533</v>
      </c>
      <c r="BK413" s="2"/>
      <c r="BL413" s="2"/>
      <c r="BM413" s="2">
        <v>400005</v>
      </c>
      <c r="BN413" s="2">
        <v>0</v>
      </c>
      <c r="BO413" s="2" t="s">
        <v>3</v>
      </c>
      <c r="BP413" s="2">
        <v>0</v>
      </c>
      <c r="BQ413" s="2">
        <v>213</v>
      </c>
      <c r="BR413" s="2">
        <v>0</v>
      </c>
      <c r="BS413" s="2">
        <v>1</v>
      </c>
      <c r="BT413" s="2">
        <v>1</v>
      </c>
      <c r="BU413" s="2">
        <v>1</v>
      </c>
      <c r="BV413" s="2">
        <v>1</v>
      </c>
      <c r="BW413" s="2">
        <v>1</v>
      </c>
      <c r="BX413" s="2">
        <v>1</v>
      </c>
      <c r="BY413" s="2" t="s">
        <v>3</v>
      </c>
      <c r="BZ413" s="2">
        <v>97</v>
      </c>
      <c r="CA413" s="2">
        <v>51</v>
      </c>
      <c r="CB413" s="2" t="s">
        <v>3</v>
      </c>
      <c r="CC413" s="2"/>
      <c r="CD413" s="2"/>
      <c r="CE413" s="2">
        <v>1566</v>
      </c>
      <c r="CF413" s="2">
        <v>0</v>
      </c>
      <c r="CG413" s="2">
        <v>0</v>
      </c>
      <c r="CH413" s="2"/>
      <c r="CI413" s="2"/>
      <c r="CJ413" s="2"/>
      <c r="CK413" s="2"/>
      <c r="CL413" s="2"/>
      <c r="CM413" s="2">
        <v>0</v>
      </c>
      <c r="CN413" s="2" t="s">
        <v>1334</v>
      </c>
      <c r="CO413" s="2">
        <v>0</v>
      </c>
      <c r="CP413" s="2">
        <f t="shared" si="447"/>
        <v>1788.8</v>
      </c>
      <c r="CQ413" s="2">
        <f t="shared" si="448"/>
        <v>8.27</v>
      </c>
      <c r="CR413" s="2">
        <f>(ROUND((ROUND(((ET413)*AV413*1),2)*BB413),2)+ROUND((ROUND(((AE413-(EU413))*AV413*1),2)*BS413),2))</f>
        <v>0</v>
      </c>
      <c r="CS413" s="2">
        <f>(ROUND((ROUND(((EU413)*AV413*1),2)*BS413),2)+ROUND((ROUND(((AE413-(EU413))*AV413*1),2)*BS413),2))</f>
        <v>0</v>
      </c>
      <c r="CT413" s="2">
        <f t="shared" si="449"/>
        <v>0</v>
      </c>
      <c r="CU413" s="2">
        <f t="shared" si="450"/>
        <v>0</v>
      </c>
      <c r="CV413" s="2">
        <f t="shared" si="451"/>
        <v>0</v>
      </c>
      <c r="CW413" s="2">
        <f t="shared" si="452"/>
        <v>0</v>
      </c>
      <c r="CX413" s="2">
        <f t="shared" si="453"/>
        <v>0</v>
      </c>
      <c r="CY413" s="2">
        <f>(ROUND((((S413+ROUND((ROUND(((EU413)*AV413*1),2)*BS413),2))*AT413)/100),2)+ROUND(((ROUND((ROUND(((AE413-(EU413))*AV413*1),2)*BS413),2)*AT413)/100),2))</f>
        <v>0</v>
      </c>
      <c r="CZ413" s="2">
        <f>(ROUND((((S413+ROUND((ROUND(((EU413)*AV413*1),2)*BS413),2))*AU413)/100),2)+ROUND(((ROUND((ROUND(((AE413-(EU413))*AV413*1),2)*BS413),2)*AU413)/100),2))</f>
        <v>0</v>
      </c>
      <c r="DA413" s="2"/>
      <c r="DB413" s="2"/>
      <c r="DC413" s="2" t="s">
        <v>3</v>
      </c>
      <c r="DD413" s="2" t="s">
        <v>3</v>
      </c>
      <c r="DE413" s="2" t="s">
        <v>3</v>
      </c>
      <c r="DF413" s="2" t="s">
        <v>3</v>
      </c>
      <c r="DG413" s="2" t="s">
        <v>3</v>
      </c>
      <c r="DH413" s="2" t="s">
        <v>3</v>
      </c>
      <c r="DI413" s="2" t="s">
        <v>3</v>
      </c>
      <c r="DJ413" s="2" t="s">
        <v>3</v>
      </c>
      <c r="DK413" s="2" t="s">
        <v>3</v>
      </c>
      <c r="DL413" s="2" t="s">
        <v>3</v>
      </c>
      <c r="DM413" s="2" t="s">
        <v>3</v>
      </c>
      <c r="DN413" s="2">
        <v>0</v>
      </c>
      <c r="DO413" s="2">
        <v>0</v>
      </c>
      <c r="DP413" s="2">
        <v>1</v>
      </c>
      <c r="DQ413" s="2">
        <v>1</v>
      </c>
      <c r="DR413" s="2"/>
      <c r="DS413" s="2"/>
      <c r="DT413" s="2"/>
      <c r="DU413" s="2">
        <v>1003</v>
      </c>
      <c r="DV413" s="2" t="s">
        <v>518</v>
      </c>
      <c r="DW413" s="2" t="s">
        <v>518</v>
      </c>
      <c r="DX413" s="2">
        <v>1</v>
      </c>
      <c r="DY413" s="2"/>
      <c r="DZ413" s="2" t="s">
        <v>3</v>
      </c>
      <c r="EA413" s="2" t="s">
        <v>3</v>
      </c>
      <c r="EB413" s="2" t="s">
        <v>3</v>
      </c>
      <c r="EC413" s="2" t="s">
        <v>3</v>
      </c>
      <c r="ED413" s="2"/>
      <c r="EE413" s="2">
        <v>55393628</v>
      </c>
      <c r="EF413" s="2">
        <v>213</v>
      </c>
      <c r="EG413" s="2" t="s">
        <v>217</v>
      </c>
      <c r="EH413" s="2">
        <v>0</v>
      </c>
      <c r="EI413" s="2" t="s">
        <v>3</v>
      </c>
      <c r="EJ413" s="2">
        <v>1</v>
      </c>
      <c r="EK413" s="2">
        <v>400005</v>
      </c>
      <c r="EL413" s="2" t="s">
        <v>217</v>
      </c>
      <c r="EM413" s="2" t="s">
        <v>218</v>
      </c>
      <c r="EN413" s="2"/>
      <c r="EO413" s="2" t="s">
        <v>71</v>
      </c>
      <c r="EP413" s="2"/>
      <c r="EQ413" s="2">
        <v>16</v>
      </c>
      <c r="ER413" s="2">
        <v>0</v>
      </c>
      <c r="ES413" s="2">
        <v>8.27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>
        <v>0</v>
      </c>
      <c r="FR413" s="2">
        <v>0</v>
      </c>
      <c r="FS413" s="2">
        <v>0</v>
      </c>
      <c r="FT413" s="2"/>
      <c r="FU413" s="2"/>
      <c r="FV413" s="2"/>
      <c r="FW413" s="2"/>
      <c r="FX413" s="2">
        <v>97</v>
      </c>
      <c r="FY413" s="2">
        <v>51</v>
      </c>
      <c r="FZ413" s="2"/>
      <c r="GA413" s="2" t="s">
        <v>535</v>
      </c>
      <c r="GB413" s="2"/>
      <c r="GC413" s="2"/>
      <c r="GD413" s="2">
        <v>1</v>
      </c>
      <c r="GE413" s="2"/>
      <c r="GF413" s="2">
        <v>-2134288609</v>
      </c>
      <c r="GG413" s="2">
        <v>2</v>
      </c>
      <c r="GH413" s="2">
        <v>4</v>
      </c>
      <c r="GI413" s="2">
        <v>-2</v>
      </c>
      <c r="GJ413" s="2">
        <v>0</v>
      </c>
      <c r="GK413" s="2">
        <v>0</v>
      </c>
      <c r="GL413" s="2">
        <f t="shared" si="454"/>
        <v>0</v>
      </c>
      <c r="GM413" s="2">
        <f t="shared" si="455"/>
        <v>1788.8</v>
      </c>
      <c r="GN413" s="2">
        <f t="shared" si="456"/>
        <v>0</v>
      </c>
      <c r="GO413" s="2">
        <f t="shared" si="457"/>
        <v>1788.8</v>
      </c>
      <c r="GP413" s="2">
        <f t="shared" si="458"/>
        <v>0</v>
      </c>
      <c r="GQ413" s="2"/>
      <c r="GR413" s="2">
        <v>1</v>
      </c>
      <c r="GS413" s="2">
        <v>2</v>
      </c>
      <c r="GT413" s="2">
        <v>0</v>
      </c>
      <c r="GU413" s="2" t="s">
        <v>3</v>
      </c>
      <c r="GV413" s="2">
        <f t="shared" si="459"/>
        <v>0</v>
      </c>
      <c r="GW413" s="2">
        <v>1</v>
      </c>
      <c r="GX413" s="2">
        <f t="shared" si="460"/>
        <v>0</v>
      </c>
      <c r="GY413" s="2"/>
      <c r="GZ413" s="2"/>
      <c r="HA413" s="2">
        <v>0</v>
      </c>
      <c r="HB413" s="2">
        <v>0</v>
      </c>
      <c r="HC413" s="2">
        <f t="shared" si="461"/>
        <v>0</v>
      </c>
      <c r="HD413" s="2"/>
      <c r="HE413" s="2" t="s">
        <v>220</v>
      </c>
      <c r="HF413" s="2" t="s">
        <v>34</v>
      </c>
      <c r="HG413" s="2"/>
      <c r="HH413" s="2"/>
      <c r="HI413" s="2"/>
      <c r="HJ413" s="2"/>
      <c r="HK413" s="2"/>
      <c r="HL413" s="2"/>
      <c r="HM413" s="2" t="s">
        <v>3</v>
      </c>
      <c r="HN413" s="2" t="s">
        <v>3</v>
      </c>
      <c r="HO413" s="2" t="s">
        <v>3</v>
      </c>
      <c r="HP413" s="2" t="s">
        <v>3</v>
      </c>
      <c r="HQ413" s="2" t="s">
        <v>3</v>
      </c>
      <c r="HR413" s="2"/>
      <c r="HS413" s="2">
        <v>0</v>
      </c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>
        <v>0</v>
      </c>
      <c r="IL413" s="2"/>
      <c r="IM413" s="2"/>
      <c r="IN413" s="2"/>
      <c r="IO413" s="2"/>
      <c r="IP413" s="2"/>
      <c r="IQ413" s="2"/>
      <c r="IR413" s="2"/>
      <c r="IS413" s="2"/>
      <c r="IT413" s="2"/>
      <c r="IU413" s="2"/>
    </row>
    <row r="414" spans="1:255" x14ac:dyDescent="0.25">
      <c r="A414" s="3">
        <v>18</v>
      </c>
      <c r="B414" s="3">
        <v>1</v>
      </c>
      <c r="C414" s="3">
        <v>720</v>
      </c>
      <c r="E414" s="3" t="s">
        <v>556</v>
      </c>
      <c r="F414" s="3" t="s">
        <v>533</v>
      </c>
      <c r="G414" s="3" t="s">
        <v>534</v>
      </c>
      <c r="H414" s="3" t="s">
        <v>518</v>
      </c>
      <c r="I414" s="3">
        <f>I412*J414</f>
        <v>216.3</v>
      </c>
      <c r="J414" s="3">
        <v>103</v>
      </c>
      <c r="K414" s="3">
        <v>103</v>
      </c>
      <c r="O414" s="3">
        <f t="shared" si="437"/>
        <v>17601.79</v>
      </c>
      <c r="P414" s="3">
        <f t="shared" si="438"/>
        <v>17601.79</v>
      </c>
      <c r="Q414" s="3">
        <f>(ROUND((ROUND(((ET414)*AV414*I414),2)*BB414),2)+ROUND((ROUND(((AE414-(EU414))*AV414*I414),2)*BS414),2))</f>
        <v>0</v>
      </c>
      <c r="R414" s="3">
        <f>(ROUND((ROUND(((EU414)*AV414*I414),2)*BS414),2)+ROUND((ROUND(((AE414-(EU414))*AV414*I414),2)*BS414),2))</f>
        <v>0</v>
      </c>
      <c r="S414" s="3">
        <f t="shared" si="439"/>
        <v>0</v>
      </c>
      <c r="T414" s="3">
        <f t="shared" si="440"/>
        <v>0</v>
      </c>
      <c r="U414" s="3">
        <f t="shared" si="441"/>
        <v>0</v>
      </c>
      <c r="V414" s="3">
        <f t="shared" si="442"/>
        <v>0</v>
      </c>
      <c r="W414" s="3">
        <f t="shared" si="443"/>
        <v>0</v>
      </c>
      <c r="X414" s="3">
        <f>(ROUND((((S414+ROUND((ROUND(((EU414)*AV414*I414),2)*BS414),2))*AT414)/100),2)+ROUND(((ROUND((ROUND(((AE414-(EU414))*AV414*I414),2)*BS414),2)*AT414)/100),2))</f>
        <v>0</v>
      </c>
      <c r="Y414" s="3">
        <f>(ROUND((((S414+ROUND((ROUND(((EU414)*AV414*I414),2)*BS414),2))*AU414)/100),2)+ROUND(((ROUND((ROUND(((AE414-(EU414))*AV414*I414),2)*BS414),2)*AU414)/100),2))</f>
        <v>0</v>
      </c>
      <c r="AA414" s="3">
        <v>55929115</v>
      </c>
      <c r="AB414" s="3">
        <f t="shared" si="444"/>
        <v>8.27</v>
      </c>
      <c r="AC414" s="3">
        <f>ROUND((ES414),6)</f>
        <v>8.27</v>
      </c>
      <c r="AD414" s="3">
        <f>ROUND((((ET414)-(EU414))+AE414),6)</f>
        <v>0</v>
      </c>
      <c r="AE414" s="3">
        <f>ROUND((EU414),6)</f>
        <v>0</v>
      </c>
      <c r="AF414" s="3">
        <f>ROUND((EV414),6)</f>
        <v>0</v>
      </c>
      <c r="AG414" s="3">
        <f t="shared" si="445"/>
        <v>0</v>
      </c>
      <c r="AH414" s="3">
        <f>(EW414)</f>
        <v>0</v>
      </c>
      <c r="AI414" s="3">
        <f>(EX414)</f>
        <v>0</v>
      </c>
      <c r="AJ414" s="3">
        <f t="shared" si="446"/>
        <v>0</v>
      </c>
      <c r="AK414" s="3">
        <v>8.27</v>
      </c>
      <c r="AL414" s="3">
        <v>8.27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1</v>
      </c>
      <c r="AW414" s="3">
        <v>1</v>
      </c>
      <c r="AZ414" s="3">
        <v>1</v>
      </c>
      <c r="BA414" s="3">
        <v>1</v>
      </c>
      <c r="BB414" s="3">
        <v>1</v>
      </c>
      <c r="BC414" s="3">
        <v>9.84</v>
      </c>
      <c r="BD414" s="3" t="s">
        <v>3</v>
      </c>
      <c r="BE414" s="3" t="s">
        <v>3</v>
      </c>
      <c r="BF414" s="3" t="s">
        <v>3</v>
      </c>
      <c r="BG414" s="3" t="s">
        <v>3</v>
      </c>
      <c r="BH414" s="3">
        <v>3</v>
      </c>
      <c r="BI414" s="3">
        <v>2</v>
      </c>
      <c r="BJ414" s="3" t="s">
        <v>533</v>
      </c>
      <c r="BM414" s="3">
        <v>400005</v>
      </c>
      <c r="BN414" s="3">
        <v>0</v>
      </c>
      <c r="BO414" s="3" t="s">
        <v>3</v>
      </c>
      <c r="BP414" s="3">
        <v>0</v>
      </c>
      <c r="BQ414" s="3">
        <v>213</v>
      </c>
      <c r="BR414" s="3">
        <v>0</v>
      </c>
      <c r="BS414" s="3">
        <v>1</v>
      </c>
      <c r="BT414" s="3">
        <v>1</v>
      </c>
      <c r="BU414" s="3">
        <v>1</v>
      </c>
      <c r="BV414" s="3">
        <v>1</v>
      </c>
      <c r="BW414" s="3">
        <v>1</v>
      </c>
      <c r="BX414" s="3">
        <v>1</v>
      </c>
      <c r="BY414" s="3" t="s">
        <v>3</v>
      </c>
      <c r="BZ414" s="3">
        <v>97</v>
      </c>
      <c r="CA414" s="3">
        <v>51</v>
      </c>
      <c r="CB414" s="3" t="s">
        <v>3</v>
      </c>
      <c r="CE414" s="3">
        <v>1566</v>
      </c>
      <c r="CF414" s="3">
        <v>0</v>
      </c>
      <c r="CG414" s="3">
        <v>0</v>
      </c>
      <c r="CM414" s="3">
        <v>0</v>
      </c>
      <c r="CN414" s="3" t="s">
        <v>1334</v>
      </c>
      <c r="CO414" s="3">
        <v>0</v>
      </c>
      <c r="CP414" s="3">
        <f t="shared" si="447"/>
        <v>17601.79</v>
      </c>
      <c r="CQ414" s="3">
        <f t="shared" si="448"/>
        <v>81.38</v>
      </c>
      <c r="CR414" s="3">
        <f>(ROUND((ROUND(((ET414)*AV414*1),2)*BB414),2)+ROUND((ROUND(((AE414-(EU414))*AV414*1),2)*BS414),2))</f>
        <v>0</v>
      </c>
      <c r="CS414" s="3">
        <f>(ROUND((ROUND(((EU414)*AV414*1),2)*BS414),2)+ROUND((ROUND(((AE414-(EU414))*AV414*1),2)*BS414),2))</f>
        <v>0</v>
      </c>
      <c r="CT414" s="3">
        <f t="shared" si="449"/>
        <v>0</v>
      </c>
      <c r="CU414" s="3">
        <f t="shared" si="450"/>
        <v>0</v>
      </c>
      <c r="CV414" s="3">
        <f t="shared" si="451"/>
        <v>0</v>
      </c>
      <c r="CW414" s="3">
        <f t="shared" si="452"/>
        <v>0</v>
      </c>
      <c r="CX414" s="3">
        <f t="shared" si="453"/>
        <v>0</v>
      </c>
      <c r="CY414" s="3">
        <f>(ROUND((((S414+ROUND((ROUND(((EU414)*AV414*1),2)*BS414),2))*AT414)/100),2)+ROUND(((ROUND((ROUND(((AE414-(EU414))*AV414*1),2)*BS414),2)*AT414)/100),2))</f>
        <v>0</v>
      </c>
      <c r="CZ414" s="3">
        <f>(ROUND((((S414+ROUND((ROUND(((EU414)*AV414*1),2)*BS414),2))*AU414)/100),2)+ROUND(((ROUND((ROUND(((AE414-(EU414))*AV414*1),2)*BS414),2)*AU414)/100),2))</f>
        <v>0</v>
      </c>
      <c r="DC414" s="3" t="s">
        <v>3</v>
      </c>
      <c r="DD414" s="3" t="s">
        <v>3</v>
      </c>
      <c r="DE414" s="3" t="s">
        <v>3</v>
      </c>
      <c r="DF414" s="3" t="s">
        <v>3</v>
      </c>
      <c r="DG414" s="3" t="s">
        <v>3</v>
      </c>
      <c r="DH414" s="3" t="s">
        <v>3</v>
      </c>
      <c r="DI414" s="3" t="s">
        <v>3</v>
      </c>
      <c r="DJ414" s="3" t="s">
        <v>3</v>
      </c>
      <c r="DK414" s="3" t="s">
        <v>3</v>
      </c>
      <c r="DL414" s="3" t="s">
        <v>3</v>
      </c>
      <c r="DM414" s="3" t="s">
        <v>3</v>
      </c>
      <c r="DN414" s="3">
        <v>0</v>
      </c>
      <c r="DO414" s="3">
        <v>0</v>
      </c>
      <c r="DP414" s="3">
        <v>1</v>
      </c>
      <c r="DQ414" s="3">
        <v>1</v>
      </c>
      <c r="DU414" s="3">
        <v>1003</v>
      </c>
      <c r="DV414" s="3" t="s">
        <v>518</v>
      </c>
      <c r="DW414" s="3" t="s">
        <v>518</v>
      </c>
      <c r="DX414" s="3">
        <v>1</v>
      </c>
      <c r="DZ414" s="3" t="s">
        <v>3</v>
      </c>
      <c r="EA414" s="3" t="s">
        <v>3</v>
      </c>
      <c r="EB414" s="3" t="s">
        <v>3</v>
      </c>
      <c r="EC414" s="3" t="s">
        <v>3</v>
      </c>
      <c r="EE414" s="3">
        <v>55393628</v>
      </c>
      <c r="EF414" s="3">
        <v>213</v>
      </c>
      <c r="EG414" s="3" t="s">
        <v>217</v>
      </c>
      <c r="EH414" s="3">
        <v>0</v>
      </c>
      <c r="EI414" s="3" t="s">
        <v>3</v>
      </c>
      <c r="EJ414" s="3">
        <v>1</v>
      </c>
      <c r="EK414" s="3">
        <v>400005</v>
      </c>
      <c r="EL414" s="3" t="s">
        <v>217</v>
      </c>
      <c r="EM414" s="3" t="s">
        <v>218</v>
      </c>
      <c r="EO414" s="3" t="s">
        <v>71</v>
      </c>
      <c r="EQ414" s="3">
        <v>16</v>
      </c>
      <c r="ER414" s="3">
        <v>0</v>
      </c>
      <c r="ES414" s="3">
        <v>8.27</v>
      </c>
      <c r="ET414" s="3">
        <v>0</v>
      </c>
      <c r="EU414" s="3">
        <v>0</v>
      </c>
      <c r="EV414" s="3">
        <v>0</v>
      </c>
      <c r="EW414" s="3">
        <v>0</v>
      </c>
      <c r="EX414" s="3">
        <v>0</v>
      </c>
      <c r="EZ414" s="3">
        <v>5</v>
      </c>
      <c r="FC414" s="3">
        <v>1</v>
      </c>
      <c r="FD414" s="3">
        <v>18</v>
      </c>
      <c r="FF414" s="3">
        <v>97.34</v>
      </c>
      <c r="FQ414" s="3">
        <v>0</v>
      </c>
      <c r="FR414" s="3">
        <v>0</v>
      </c>
      <c r="FS414" s="3">
        <v>0</v>
      </c>
      <c r="FX414" s="3">
        <v>97</v>
      </c>
      <c r="FY414" s="3">
        <v>51</v>
      </c>
      <c r="GA414" s="3" t="s">
        <v>535</v>
      </c>
      <c r="GD414" s="3">
        <v>1</v>
      </c>
      <c r="GF414" s="3">
        <v>-2134288609</v>
      </c>
      <c r="GG414" s="3">
        <v>2</v>
      </c>
      <c r="GH414" s="3">
        <v>3</v>
      </c>
      <c r="GI414" s="3">
        <v>5</v>
      </c>
      <c r="GJ414" s="3">
        <v>0</v>
      </c>
      <c r="GK414" s="3">
        <v>0</v>
      </c>
      <c r="GL414" s="3">
        <f t="shared" si="454"/>
        <v>0</v>
      </c>
      <c r="GM414" s="3">
        <f t="shared" si="455"/>
        <v>17601.79</v>
      </c>
      <c r="GN414" s="3">
        <f t="shared" si="456"/>
        <v>0</v>
      </c>
      <c r="GO414" s="3">
        <f t="shared" si="457"/>
        <v>17601.79</v>
      </c>
      <c r="GP414" s="3">
        <f t="shared" si="458"/>
        <v>0</v>
      </c>
      <c r="GR414" s="3">
        <v>1</v>
      </c>
      <c r="GS414" s="3">
        <v>1</v>
      </c>
      <c r="GT414" s="3">
        <v>0</v>
      </c>
      <c r="GU414" s="3" t="s">
        <v>3</v>
      </c>
      <c r="GV414" s="3">
        <f t="shared" si="459"/>
        <v>0</v>
      </c>
      <c r="GW414" s="3">
        <v>1</v>
      </c>
      <c r="GX414" s="3">
        <f t="shared" si="460"/>
        <v>0</v>
      </c>
      <c r="HA414" s="3">
        <v>0</v>
      </c>
      <c r="HB414" s="3">
        <v>0</v>
      </c>
      <c r="HC414" s="3">
        <f t="shared" si="461"/>
        <v>0</v>
      </c>
      <c r="HE414" s="3" t="s">
        <v>220</v>
      </c>
      <c r="HF414" s="3" t="s">
        <v>34</v>
      </c>
      <c r="HM414" s="3" t="s">
        <v>3</v>
      </c>
      <c r="HN414" s="3" t="s">
        <v>3</v>
      </c>
      <c r="HO414" s="3" t="s">
        <v>3</v>
      </c>
      <c r="HP414" s="3" t="s">
        <v>3</v>
      </c>
      <c r="HQ414" s="3" t="s">
        <v>3</v>
      </c>
      <c r="HS414" s="3">
        <v>0</v>
      </c>
      <c r="IK414" s="3">
        <v>0</v>
      </c>
    </row>
    <row r="415" spans="1:255" x14ac:dyDescent="0.25">
      <c r="A415" s="2">
        <v>17</v>
      </c>
      <c r="B415" s="2">
        <v>1</v>
      </c>
      <c r="C415" s="2">
        <f>ROW(SmtRes!A726)</f>
        <v>726</v>
      </c>
      <c r="D415" s="2">
        <f>ROW(EtalonRes!A856)</f>
        <v>856</v>
      </c>
      <c r="E415" s="2" t="s">
        <v>557</v>
      </c>
      <c r="F415" s="2" t="s">
        <v>84</v>
      </c>
      <c r="G415" s="2" t="s">
        <v>558</v>
      </c>
      <c r="H415" s="2" t="s">
        <v>86</v>
      </c>
      <c r="I415" s="2">
        <f>ROUND((26500-4250-210)/100,9)</f>
        <v>220.4</v>
      </c>
      <c r="J415" s="2">
        <v>0</v>
      </c>
      <c r="K415" s="2">
        <f>ROUND((26500-4250-210)/100,9)</f>
        <v>220.4</v>
      </c>
      <c r="L415" s="2"/>
      <c r="M415" s="2"/>
      <c r="N415" s="2"/>
      <c r="O415" s="2">
        <f t="shared" si="437"/>
        <v>46623.77</v>
      </c>
      <c r="P415" s="2">
        <f t="shared" si="438"/>
        <v>27732.93</v>
      </c>
      <c r="Q415" s="2">
        <f>(ROUND((ROUND((((ET415*1.2))*AV415*I415),2)*BB415),2)+ROUND((ROUND(((AE415-((EU415*1.2)))*AV415*I415),2)*BS415),2))</f>
        <v>725.51</v>
      </c>
      <c r="R415" s="2">
        <f>(ROUND((ROUND((((EU415*1.2))*AV415*I415),2)*BS415),2)+ROUND((ROUND(((AE415-((EU415*1.2)))*AV415*I415),2)*BS415),2))</f>
        <v>83.07</v>
      </c>
      <c r="S415" s="2">
        <f t="shared" si="439"/>
        <v>18165.330000000002</v>
      </c>
      <c r="T415" s="2">
        <f t="shared" si="440"/>
        <v>0</v>
      </c>
      <c r="U415" s="2">
        <f t="shared" si="441"/>
        <v>1464.8568623999997</v>
      </c>
      <c r="V415" s="2">
        <f t="shared" si="442"/>
        <v>0</v>
      </c>
      <c r="W415" s="2">
        <f t="shared" si="443"/>
        <v>0</v>
      </c>
      <c r="X415" s="2">
        <f>(ROUND((((S415+ROUND((ROUND((((EU415*1.2))*AV415*I415),2)*BS415),2))*AT415)/100),2)+ROUND(((ROUND((ROUND(((AE415-((EU415*1.2)))*AV415*I415),2)*BS415),2)*AT415)/100),2))</f>
        <v>17700.95</v>
      </c>
      <c r="Y415" s="2">
        <f>(ROUND((((S415+ROUND((ROUND((((EU415*1.2))*AV415*I415),2)*BS415),2))*AU415)/100),2)+ROUND(((ROUND((ROUND(((AE415-((EU415*1.2)))*AV415*I415),2)*BS415),2)*AU415)/100),2))</f>
        <v>9306.68</v>
      </c>
      <c r="Z415" s="2"/>
      <c r="AA415" s="2">
        <v>55929113</v>
      </c>
      <c r="AB415" s="2">
        <f t="shared" si="444"/>
        <v>207.69399999999999</v>
      </c>
      <c r="AC415" s="2">
        <f>ROUND(((ES415*1)),6)</f>
        <v>125.83</v>
      </c>
      <c r="AD415" s="2">
        <f>ROUND(((((ET415*1.2))-((EU415*1.2)))+AE415),6)</f>
        <v>3.1440000000000001</v>
      </c>
      <c r="AE415" s="2">
        <f>ROUND(((EU415*1.2)),6)</f>
        <v>0.36</v>
      </c>
      <c r="AF415" s="2">
        <f>ROUND(((EV415*1.2)),6)</f>
        <v>78.72</v>
      </c>
      <c r="AG415" s="2">
        <f t="shared" si="445"/>
        <v>0</v>
      </c>
      <c r="AH415" s="2">
        <f>((EW415*1.2))</f>
        <v>6.3479999999999999</v>
      </c>
      <c r="AI415" s="2">
        <f>((EX415*1.2))</f>
        <v>0</v>
      </c>
      <c r="AJ415" s="2">
        <f t="shared" si="446"/>
        <v>0</v>
      </c>
      <c r="AK415" s="2">
        <v>194.05</v>
      </c>
      <c r="AL415" s="2">
        <v>125.83</v>
      </c>
      <c r="AM415" s="2">
        <v>2.62</v>
      </c>
      <c r="AN415" s="2">
        <v>0.3</v>
      </c>
      <c r="AO415" s="2">
        <v>65.599999999999994</v>
      </c>
      <c r="AP415" s="2">
        <v>0</v>
      </c>
      <c r="AQ415" s="2">
        <v>5.29</v>
      </c>
      <c r="AR415" s="2">
        <v>0</v>
      </c>
      <c r="AS415" s="2">
        <v>0</v>
      </c>
      <c r="AT415" s="2">
        <v>97</v>
      </c>
      <c r="AU415" s="2">
        <v>51</v>
      </c>
      <c r="AV415" s="2">
        <v>1.0469999999999999</v>
      </c>
      <c r="AW415" s="2">
        <v>1</v>
      </c>
      <c r="AX415" s="2"/>
      <c r="AY415" s="2"/>
      <c r="AZ415" s="2">
        <v>1</v>
      </c>
      <c r="BA415" s="2">
        <v>1</v>
      </c>
      <c r="BB415" s="2">
        <v>1</v>
      </c>
      <c r="BC415" s="2">
        <v>1</v>
      </c>
      <c r="BD415" s="2" t="s">
        <v>3</v>
      </c>
      <c r="BE415" s="2" t="s">
        <v>3</v>
      </c>
      <c r="BF415" s="2" t="s">
        <v>3</v>
      </c>
      <c r="BG415" s="2" t="s">
        <v>3</v>
      </c>
      <c r="BH415" s="2">
        <v>0</v>
      </c>
      <c r="BI415" s="2">
        <v>2</v>
      </c>
      <c r="BJ415" s="2" t="s">
        <v>87</v>
      </c>
      <c r="BK415" s="2"/>
      <c r="BL415" s="2"/>
      <c r="BM415" s="2">
        <v>67</v>
      </c>
      <c r="BN415" s="2">
        <v>0</v>
      </c>
      <c r="BO415" s="2" t="s">
        <v>84</v>
      </c>
      <c r="BP415" s="2">
        <v>1</v>
      </c>
      <c r="BQ415" s="2">
        <v>40</v>
      </c>
      <c r="BR415" s="2">
        <v>0</v>
      </c>
      <c r="BS415" s="2">
        <v>1</v>
      </c>
      <c r="BT415" s="2">
        <v>1</v>
      </c>
      <c r="BU415" s="2">
        <v>1</v>
      </c>
      <c r="BV415" s="2">
        <v>1</v>
      </c>
      <c r="BW415" s="2">
        <v>1</v>
      </c>
      <c r="BX415" s="2">
        <v>1</v>
      </c>
      <c r="BY415" s="2" t="s">
        <v>3</v>
      </c>
      <c r="BZ415" s="2">
        <v>97</v>
      </c>
      <c r="CA415" s="2">
        <v>51</v>
      </c>
      <c r="CB415" s="2" t="s">
        <v>3</v>
      </c>
      <c r="CC415" s="2"/>
      <c r="CD415" s="2"/>
      <c r="CE415" s="2">
        <v>1566</v>
      </c>
      <c r="CF415" s="2">
        <v>0</v>
      </c>
      <c r="CG415" s="2">
        <v>0</v>
      </c>
      <c r="CH415" s="2"/>
      <c r="CI415" s="2"/>
      <c r="CJ415" s="2"/>
      <c r="CK415" s="2"/>
      <c r="CL415" s="2"/>
      <c r="CM415" s="2">
        <v>0</v>
      </c>
      <c r="CN415" s="2" t="s">
        <v>1332</v>
      </c>
      <c r="CO415" s="2">
        <v>0</v>
      </c>
      <c r="CP415" s="2">
        <f t="shared" si="447"/>
        <v>46623.770000000004</v>
      </c>
      <c r="CQ415" s="2">
        <f t="shared" si="448"/>
        <v>125.83</v>
      </c>
      <c r="CR415" s="2">
        <f>(ROUND((ROUND((((ET415*1.2))*AV415*1),2)*BB415),2)+ROUND((ROUND(((AE415-((EU415*1.2)))*AV415*1),2)*BS415),2))</f>
        <v>3.29</v>
      </c>
      <c r="CS415" s="2">
        <f>(ROUND((ROUND((((EU415*1.2))*AV415*1),2)*BS415),2)+ROUND((ROUND(((AE415-((EU415*1.2)))*AV415*1),2)*BS415),2))</f>
        <v>0.38</v>
      </c>
      <c r="CT415" s="2">
        <f t="shared" si="449"/>
        <v>82.42</v>
      </c>
      <c r="CU415" s="2">
        <f t="shared" si="450"/>
        <v>0</v>
      </c>
      <c r="CV415" s="2">
        <f t="shared" si="451"/>
        <v>6.646355999999999</v>
      </c>
      <c r="CW415" s="2">
        <f t="shared" si="452"/>
        <v>0</v>
      </c>
      <c r="CX415" s="2">
        <f t="shared" si="453"/>
        <v>0</v>
      </c>
      <c r="CY415" s="2">
        <f>(ROUND((((S415+ROUND((ROUND((((EU415*1.2))*AV415*1),2)*BS415),2))*AT415)/100),2)+ROUND(((ROUND((ROUND(((AE415-((EU415*1.2)))*AV415*1),2)*BS415),2)*AT415)/100),2))</f>
        <v>17620.740000000002</v>
      </c>
      <c r="CZ415" s="2">
        <f>(ROUND((((S415+ROUND((ROUND((((EU415*1.2))*AV415*1),2)*BS415),2))*AU415)/100),2)+ROUND(((ROUND((ROUND(((AE415-((EU415*1.2)))*AV415*1),2)*BS415),2)*AU415)/100),2))</f>
        <v>9264.51</v>
      </c>
      <c r="DA415" s="2"/>
      <c r="DB415" s="2">
        <v>165</v>
      </c>
      <c r="DC415" s="2" t="s">
        <v>3</v>
      </c>
      <c r="DD415" s="2" t="s">
        <v>66</v>
      </c>
      <c r="DE415" s="2" t="s">
        <v>67</v>
      </c>
      <c r="DF415" s="2" t="s">
        <v>67</v>
      </c>
      <c r="DG415" s="2" t="s">
        <v>67</v>
      </c>
      <c r="DH415" s="2" t="s">
        <v>3</v>
      </c>
      <c r="DI415" s="2" t="s">
        <v>67</v>
      </c>
      <c r="DJ415" s="2" t="s">
        <v>67</v>
      </c>
      <c r="DK415" s="2" t="s">
        <v>3</v>
      </c>
      <c r="DL415" s="2" t="s">
        <v>3</v>
      </c>
      <c r="DM415" s="2" t="s">
        <v>3</v>
      </c>
      <c r="DN415" s="2">
        <v>0</v>
      </c>
      <c r="DO415" s="2">
        <v>0</v>
      </c>
      <c r="DP415" s="2">
        <v>1</v>
      </c>
      <c r="DQ415" s="2">
        <v>1</v>
      </c>
      <c r="DR415" s="2"/>
      <c r="DS415" s="2"/>
      <c r="DT415" s="2"/>
      <c r="DU415" s="2">
        <v>1003</v>
      </c>
      <c r="DV415" s="2" t="s">
        <v>86</v>
      </c>
      <c r="DW415" s="2" t="s">
        <v>86</v>
      </c>
      <c r="DX415" s="2">
        <v>100</v>
      </c>
      <c r="DY415" s="2"/>
      <c r="DZ415" s="2" t="s">
        <v>3</v>
      </c>
      <c r="EA415" s="2" t="s">
        <v>3</v>
      </c>
      <c r="EB415" s="2" t="s">
        <v>3</v>
      </c>
      <c r="EC415" s="2" t="s">
        <v>3</v>
      </c>
      <c r="ED415" s="2"/>
      <c r="EE415" s="2">
        <v>55393699</v>
      </c>
      <c r="EF415" s="2">
        <v>40</v>
      </c>
      <c r="EG415" s="2" t="s">
        <v>30</v>
      </c>
      <c r="EH415" s="2">
        <v>0</v>
      </c>
      <c r="EI415" s="2" t="s">
        <v>3</v>
      </c>
      <c r="EJ415" s="2">
        <v>2</v>
      </c>
      <c r="EK415" s="2">
        <v>67</v>
      </c>
      <c r="EL415" s="2" t="s">
        <v>76</v>
      </c>
      <c r="EM415" s="2" t="s">
        <v>77</v>
      </c>
      <c r="EN415" s="2"/>
      <c r="EO415" s="2" t="s">
        <v>71</v>
      </c>
      <c r="EP415" s="2"/>
      <c r="EQ415" s="2">
        <v>0</v>
      </c>
      <c r="ER415" s="2">
        <v>194.05</v>
      </c>
      <c r="ES415" s="2">
        <v>125.83</v>
      </c>
      <c r="ET415" s="2">
        <v>2.62</v>
      </c>
      <c r="EU415" s="2">
        <v>0.3</v>
      </c>
      <c r="EV415" s="2">
        <v>65.599999999999994</v>
      </c>
      <c r="EW415" s="2">
        <v>5.29</v>
      </c>
      <c r="EX415" s="2">
        <v>0</v>
      </c>
      <c r="EY415" s="2">
        <v>0</v>
      </c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>
        <v>0</v>
      </c>
      <c r="FR415" s="2">
        <v>0</v>
      </c>
      <c r="FS415" s="2">
        <v>0</v>
      </c>
      <c r="FT415" s="2"/>
      <c r="FU415" s="2"/>
      <c r="FV415" s="2"/>
      <c r="FW415" s="2"/>
      <c r="FX415" s="2">
        <v>97</v>
      </c>
      <c r="FY415" s="2">
        <v>51</v>
      </c>
      <c r="FZ415" s="2"/>
      <c r="GA415" s="2" t="s">
        <v>3</v>
      </c>
      <c r="GB415" s="2"/>
      <c r="GC415" s="2"/>
      <c r="GD415" s="2">
        <v>1</v>
      </c>
      <c r="GE415" s="2"/>
      <c r="GF415" s="2">
        <v>669823142</v>
      </c>
      <c r="GG415" s="2">
        <v>2</v>
      </c>
      <c r="GH415" s="2">
        <v>1</v>
      </c>
      <c r="GI415" s="2">
        <v>2</v>
      </c>
      <c r="GJ415" s="2">
        <v>0</v>
      </c>
      <c r="GK415" s="2">
        <v>0</v>
      </c>
      <c r="GL415" s="2">
        <f t="shared" si="454"/>
        <v>0</v>
      </c>
      <c r="GM415" s="2">
        <f t="shared" si="455"/>
        <v>73631.399999999994</v>
      </c>
      <c r="GN415" s="2">
        <f t="shared" si="456"/>
        <v>0</v>
      </c>
      <c r="GO415" s="2">
        <f t="shared" si="457"/>
        <v>73631.399999999994</v>
      </c>
      <c r="GP415" s="2">
        <f t="shared" si="458"/>
        <v>0</v>
      </c>
      <c r="GQ415" s="2"/>
      <c r="GR415" s="2">
        <v>0</v>
      </c>
      <c r="GS415" s="2">
        <v>3</v>
      </c>
      <c r="GT415" s="2">
        <v>0</v>
      </c>
      <c r="GU415" s="2" t="s">
        <v>3</v>
      </c>
      <c r="GV415" s="2">
        <f t="shared" si="459"/>
        <v>0</v>
      </c>
      <c r="GW415" s="2">
        <v>1</v>
      </c>
      <c r="GX415" s="2">
        <f t="shared" si="460"/>
        <v>0</v>
      </c>
      <c r="GY415" s="2"/>
      <c r="GZ415" s="2"/>
      <c r="HA415" s="2">
        <v>0</v>
      </c>
      <c r="HB415" s="2">
        <v>0</v>
      </c>
      <c r="HC415" s="2">
        <f t="shared" si="461"/>
        <v>0</v>
      </c>
      <c r="HD415" s="2"/>
      <c r="HE415" s="2" t="s">
        <v>3</v>
      </c>
      <c r="HF415" s="2" t="s">
        <v>3</v>
      </c>
      <c r="HG415" s="2"/>
      <c r="HH415" s="2"/>
      <c r="HI415" s="2"/>
      <c r="HJ415" s="2"/>
      <c r="HK415" s="2"/>
      <c r="HL415" s="2"/>
      <c r="HM415" s="2" t="s">
        <v>3</v>
      </c>
      <c r="HN415" s="2" t="s">
        <v>3</v>
      </c>
      <c r="HO415" s="2" t="s">
        <v>3</v>
      </c>
      <c r="HP415" s="2" t="s">
        <v>3</v>
      </c>
      <c r="HQ415" s="2" t="s">
        <v>3</v>
      </c>
      <c r="HR415" s="2"/>
      <c r="HS415" s="2">
        <v>0</v>
      </c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>
        <v>0</v>
      </c>
      <c r="IL415" s="2"/>
      <c r="IM415" s="2"/>
      <c r="IN415" s="2"/>
      <c r="IO415" s="2"/>
      <c r="IP415" s="2"/>
      <c r="IQ415" s="2"/>
      <c r="IR415" s="2"/>
      <c r="IS415" s="2"/>
      <c r="IT415" s="2"/>
      <c r="IU415" s="2"/>
    </row>
    <row r="416" spans="1:255" x14ac:dyDescent="0.25">
      <c r="A416" s="3">
        <v>17</v>
      </c>
      <c r="B416" s="3">
        <v>1</v>
      </c>
      <c r="C416" s="3">
        <f>ROW(SmtRes!A732)</f>
        <v>732</v>
      </c>
      <c r="D416" s="3">
        <f>ROW(EtalonRes!A862)</f>
        <v>862</v>
      </c>
      <c r="E416" s="3" t="s">
        <v>557</v>
      </c>
      <c r="F416" s="3" t="s">
        <v>84</v>
      </c>
      <c r="G416" s="3" t="s">
        <v>558</v>
      </c>
      <c r="H416" s="3" t="s">
        <v>86</v>
      </c>
      <c r="I416" s="3">
        <f>ROUND((26500-4250-210)/100,9)</f>
        <v>220.4</v>
      </c>
      <c r="J416" s="3">
        <v>0</v>
      </c>
      <c r="K416" s="3">
        <f>ROUND((26500-4250-210)/100,9)</f>
        <v>220.4</v>
      </c>
      <c r="O416" s="3">
        <f t="shared" si="437"/>
        <v>1139532.6200000001</v>
      </c>
      <c r="P416" s="3">
        <f t="shared" si="438"/>
        <v>104830.48</v>
      </c>
      <c r="Q416" s="3">
        <f>(ROUND((ROUND((((ET416*1.2))*AV416*I416),2)*BB416),2)+ROUND((ROUND(((AE416-((EU416*1.2)))*AV416*I416),2)*BS416),2))</f>
        <v>11085.79</v>
      </c>
      <c r="R416" s="3">
        <f>(ROUND((ROUND((((EU416*1.2))*AV416*I416),2)*BS416),2)+ROUND((ROUND(((AE416-((EU416*1.2)))*AV416*I416),2)*BS416),2))</f>
        <v>4680.99</v>
      </c>
      <c r="S416" s="3">
        <f t="shared" si="439"/>
        <v>1023616.35</v>
      </c>
      <c r="T416" s="3">
        <f t="shared" si="440"/>
        <v>0</v>
      </c>
      <c r="U416" s="3">
        <f t="shared" si="441"/>
        <v>1464.8568623999997</v>
      </c>
      <c r="V416" s="3">
        <f t="shared" si="442"/>
        <v>0</v>
      </c>
      <c r="W416" s="3">
        <f t="shared" si="443"/>
        <v>0</v>
      </c>
      <c r="X416" s="3">
        <f>(ROUND((((S416+ROUND((ROUND((((EU416*1.2))*AV416*I416),2)*BS416),2))*AT416)/100),2)+ROUND(((ROUND((ROUND(((AE416-((EU416*1.2)))*AV416*I416),2)*BS416),2)*AT416)/100),2))</f>
        <v>997448.42</v>
      </c>
      <c r="Y416" s="3">
        <f>(ROUND((((S416+ROUND((ROUND((((EU416*1.2))*AV416*I416),2)*BS416),2))*AU416)/100),2)+ROUND(((ROUND((ROUND(((AE416-((EU416*1.2)))*AV416*I416),2)*BS416),2)*AU416)/100),2))</f>
        <v>524431.64</v>
      </c>
      <c r="AA416" s="3">
        <v>55929115</v>
      </c>
      <c r="AB416" s="3">
        <f t="shared" si="444"/>
        <v>207.69399999999999</v>
      </c>
      <c r="AC416" s="3">
        <f>ROUND(((ES416*1)),6)</f>
        <v>125.83</v>
      </c>
      <c r="AD416" s="3">
        <f>ROUND(((((ET416*1.2))-((EU416*1.2)))+AE416),6)</f>
        <v>3.1440000000000001</v>
      </c>
      <c r="AE416" s="3">
        <f>ROUND(((EU416*1.2)),6)</f>
        <v>0.36</v>
      </c>
      <c r="AF416" s="3">
        <f>ROUND(((EV416*1.2)),6)</f>
        <v>78.72</v>
      </c>
      <c r="AG416" s="3">
        <f t="shared" si="445"/>
        <v>0</v>
      </c>
      <c r="AH416" s="3">
        <f>((EW416*1.2))</f>
        <v>6.3479999999999999</v>
      </c>
      <c r="AI416" s="3">
        <f>((EX416*1.2))</f>
        <v>0</v>
      </c>
      <c r="AJ416" s="3">
        <f t="shared" si="446"/>
        <v>0</v>
      </c>
      <c r="AK416" s="3">
        <v>194.05</v>
      </c>
      <c r="AL416" s="3">
        <v>125.83</v>
      </c>
      <c r="AM416" s="3">
        <v>2.62</v>
      </c>
      <c r="AN416" s="3">
        <v>0.3</v>
      </c>
      <c r="AO416" s="3">
        <v>65.599999999999994</v>
      </c>
      <c r="AP416" s="3">
        <v>0</v>
      </c>
      <c r="AQ416" s="3">
        <v>5.29</v>
      </c>
      <c r="AR416" s="3">
        <v>0</v>
      </c>
      <c r="AS416" s="3">
        <v>0</v>
      </c>
      <c r="AT416" s="3">
        <v>97</v>
      </c>
      <c r="AU416" s="3">
        <v>51</v>
      </c>
      <c r="AV416" s="3">
        <v>1.0469999999999999</v>
      </c>
      <c r="AW416" s="3">
        <v>1</v>
      </c>
      <c r="AZ416" s="3">
        <v>1</v>
      </c>
      <c r="BA416" s="3">
        <v>56.35</v>
      </c>
      <c r="BB416" s="3">
        <v>15.28</v>
      </c>
      <c r="BC416" s="3">
        <v>3.78</v>
      </c>
      <c r="BD416" s="3" t="s">
        <v>3</v>
      </c>
      <c r="BE416" s="3" t="s">
        <v>3</v>
      </c>
      <c r="BF416" s="3" t="s">
        <v>3</v>
      </c>
      <c r="BG416" s="3" t="s">
        <v>3</v>
      </c>
      <c r="BH416" s="3">
        <v>0</v>
      </c>
      <c r="BI416" s="3">
        <v>2</v>
      </c>
      <c r="BJ416" s="3" t="s">
        <v>87</v>
      </c>
      <c r="BM416" s="3">
        <v>67</v>
      </c>
      <c r="BN416" s="3">
        <v>0</v>
      </c>
      <c r="BO416" s="3" t="s">
        <v>84</v>
      </c>
      <c r="BP416" s="3">
        <v>1</v>
      </c>
      <c r="BQ416" s="3">
        <v>40</v>
      </c>
      <c r="BR416" s="3">
        <v>0</v>
      </c>
      <c r="BS416" s="3">
        <v>56.35</v>
      </c>
      <c r="BT416" s="3">
        <v>1</v>
      </c>
      <c r="BU416" s="3">
        <v>1</v>
      </c>
      <c r="BV416" s="3">
        <v>1</v>
      </c>
      <c r="BW416" s="3">
        <v>1</v>
      </c>
      <c r="BX416" s="3">
        <v>1</v>
      </c>
      <c r="BY416" s="3" t="s">
        <v>3</v>
      </c>
      <c r="BZ416" s="3">
        <v>97</v>
      </c>
      <c r="CA416" s="3">
        <v>51</v>
      </c>
      <c r="CB416" s="3" t="s">
        <v>3</v>
      </c>
      <c r="CE416" s="3">
        <v>1566</v>
      </c>
      <c r="CF416" s="3">
        <v>0</v>
      </c>
      <c r="CG416" s="3">
        <v>0</v>
      </c>
      <c r="CM416" s="3">
        <v>0</v>
      </c>
      <c r="CN416" s="3" t="s">
        <v>1332</v>
      </c>
      <c r="CO416" s="3">
        <v>0</v>
      </c>
      <c r="CP416" s="3">
        <f t="shared" si="447"/>
        <v>1139532.6199999999</v>
      </c>
      <c r="CQ416" s="3">
        <f t="shared" si="448"/>
        <v>475.64</v>
      </c>
      <c r="CR416" s="3">
        <f>(ROUND((ROUND((((ET416*1.2))*AV416*1),2)*BB416),2)+ROUND((ROUND(((AE416-((EU416*1.2)))*AV416*1),2)*BS416),2))</f>
        <v>50.27</v>
      </c>
      <c r="CS416" s="3">
        <f>(ROUND((ROUND((((EU416*1.2))*AV416*1),2)*BS416),2)+ROUND((ROUND(((AE416-((EU416*1.2)))*AV416*1),2)*BS416),2))</f>
        <v>21.41</v>
      </c>
      <c r="CT416" s="3">
        <f t="shared" si="449"/>
        <v>4644.37</v>
      </c>
      <c r="CU416" s="3">
        <f t="shared" si="450"/>
        <v>0</v>
      </c>
      <c r="CV416" s="3">
        <f t="shared" si="451"/>
        <v>6.646355999999999</v>
      </c>
      <c r="CW416" s="3">
        <f t="shared" si="452"/>
        <v>0</v>
      </c>
      <c r="CX416" s="3">
        <f t="shared" si="453"/>
        <v>0</v>
      </c>
      <c r="CY416" s="3">
        <f>(ROUND((((S416+ROUND((ROUND((((EU416*1.2))*AV416*1),2)*BS416),2))*AT416)/100),2)+ROUND(((ROUND((ROUND(((AE416-((EU416*1.2)))*AV416*1),2)*BS416),2)*AT416)/100),2))</f>
        <v>992928.63</v>
      </c>
      <c r="CZ416" s="3">
        <f>(ROUND((((S416+ROUND((ROUND((((EU416*1.2))*AV416*1),2)*BS416),2))*AU416)/100),2)+ROUND(((ROUND((ROUND(((AE416-((EU416*1.2)))*AV416*1),2)*BS416),2)*AU416)/100),2))</f>
        <v>522055.26</v>
      </c>
      <c r="DB416" s="3">
        <v>166</v>
      </c>
      <c r="DC416" s="3" t="s">
        <v>3</v>
      </c>
      <c r="DD416" s="3" t="s">
        <v>66</v>
      </c>
      <c r="DE416" s="3" t="s">
        <v>67</v>
      </c>
      <c r="DF416" s="3" t="s">
        <v>67</v>
      </c>
      <c r="DG416" s="3" t="s">
        <v>67</v>
      </c>
      <c r="DH416" s="3" t="s">
        <v>3</v>
      </c>
      <c r="DI416" s="3" t="s">
        <v>67</v>
      </c>
      <c r="DJ416" s="3" t="s">
        <v>67</v>
      </c>
      <c r="DK416" s="3" t="s">
        <v>3</v>
      </c>
      <c r="DL416" s="3" t="s">
        <v>3</v>
      </c>
      <c r="DM416" s="3" t="s">
        <v>3</v>
      </c>
      <c r="DN416" s="3">
        <v>0</v>
      </c>
      <c r="DO416" s="3">
        <v>0</v>
      </c>
      <c r="DP416" s="3">
        <v>1</v>
      </c>
      <c r="DQ416" s="3">
        <v>1</v>
      </c>
      <c r="DU416" s="3">
        <v>1003</v>
      </c>
      <c r="DV416" s="3" t="s">
        <v>86</v>
      </c>
      <c r="DW416" s="3" t="s">
        <v>86</v>
      </c>
      <c r="DX416" s="3">
        <v>100</v>
      </c>
      <c r="DZ416" s="3" t="s">
        <v>3</v>
      </c>
      <c r="EA416" s="3" t="s">
        <v>3</v>
      </c>
      <c r="EB416" s="3" t="s">
        <v>3</v>
      </c>
      <c r="EC416" s="3" t="s">
        <v>3</v>
      </c>
      <c r="EE416" s="3">
        <v>55393699</v>
      </c>
      <c r="EF416" s="3">
        <v>40</v>
      </c>
      <c r="EG416" s="3" t="s">
        <v>30</v>
      </c>
      <c r="EH416" s="3">
        <v>0</v>
      </c>
      <c r="EI416" s="3" t="s">
        <v>3</v>
      </c>
      <c r="EJ416" s="3">
        <v>2</v>
      </c>
      <c r="EK416" s="3">
        <v>67</v>
      </c>
      <c r="EL416" s="3" t="s">
        <v>76</v>
      </c>
      <c r="EM416" s="3" t="s">
        <v>77</v>
      </c>
      <c r="EO416" s="3" t="s">
        <v>71</v>
      </c>
      <c r="EQ416" s="3">
        <v>0</v>
      </c>
      <c r="ER416" s="3">
        <v>194.05</v>
      </c>
      <c r="ES416" s="3">
        <v>125.83</v>
      </c>
      <c r="ET416" s="3">
        <v>2.62</v>
      </c>
      <c r="EU416" s="3">
        <v>0.3</v>
      </c>
      <c r="EV416" s="3">
        <v>65.599999999999994</v>
      </c>
      <c r="EW416" s="3">
        <v>5.29</v>
      </c>
      <c r="EX416" s="3">
        <v>0</v>
      </c>
      <c r="EY416" s="3">
        <v>0</v>
      </c>
      <c r="FQ416" s="3">
        <v>0</v>
      </c>
      <c r="FR416" s="3">
        <v>0</v>
      </c>
      <c r="FS416" s="3">
        <v>0</v>
      </c>
      <c r="FX416" s="3">
        <v>97</v>
      </c>
      <c r="FY416" s="3">
        <v>51</v>
      </c>
      <c r="GA416" s="3" t="s">
        <v>3</v>
      </c>
      <c r="GD416" s="3">
        <v>1</v>
      </c>
      <c r="GF416" s="3">
        <v>669823142</v>
      </c>
      <c r="GG416" s="3">
        <v>2</v>
      </c>
      <c r="GH416" s="3">
        <v>1</v>
      </c>
      <c r="GI416" s="3">
        <v>2</v>
      </c>
      <c r="GJ416" s="3">
        <v>0</v>
      </c>
      <c r="GK416" s="3">
        <v>0</v>
      </c>
      <c r="GL416" s="3">
        <f t="shared" si="454"/>
        <v>0</v>
      </c>
      <c r="GM416" s="3">
        <f t="shared" si="455"/>
        <v>2661412.6800000002</v>
      </c>
      <c r="GN416" s="3">
        <f t="shared" si="456"/>
        <v>0</v>
      </c>
      <c r="GO416" s="3">
        <f t="shared" si="457"/>
        <v>2661412.6800000002</v>
      </c>
      <c r="GP416" s="3">
        <f t="shared" si="458"/>
        <v>0</v>
      </c>
      <c r="GR416" s="3">
        <v>0</v>
      </c>
      <c r="GS416" s="3">
        <v>3</v>
      </c>
      <c r="GT416" s="3">
        <v>0</v>
      </c>
      <c r="GU416" s="3" t="s">
        <v>3</v>
      </c>
      <c r="GV416" s="3">
        <f t="shared" si="459"/>
        <v>0</v>
      </c>
      <c r="GW416" s="3">
        <v>1</v>
      </c>
      <c r="GX416" s="3">
        <f t="shared" si="460"/>
        <v>0</v>
      </c>
      <c r="HA416" s="3">
        <v>0</v>
      </c>
      <c r="HB416" s="3">
        <v>0</v>
      </c>
      <c r="HC416" s="3">
        <f t="shared" si="461"/>
        <v>0</v>
      </c>
      <c r="HE416" s="3" t="s">
        <v>3</v>
      </c>
      <c r="HF416" s="3" t="s">
        <v>3</v>
      </c>
      <c r="HM416" s="3" t="s">
        <v>3</v>
      </c>
      <c r="HN416" s="3" t="s">
        <v>3</v>
      </c>
      <c r="HO416" s="3" t="s">
        <v>3</v>
      </c>
      <c r="HP416" s="3" t="s">
        <v>3</v>
      </c>
      <c r="HQ416" s="3" t="s">
        <v>3</v>
      </c>
      <c r="HS416" s="3">
        <v>0</v>
      </c>
      <c r="IK416" s="3">
        <v>0</v>
      </c>
    </row>
    <row r="417" spans="1:255" x14ac:dyDescent="0.25">
      <c r="A417" s="2">
        <v>18</v>
      </c>
      <c r="B417" s="2">
        <v>1</v>
      </c>
      <c r="C417" s="2">
        <v>726</v>
      </c>
      <c r="D417" s="2"/>
      <c r="E417" s="2" t="s">
        <v>559</v>
      </c>
      <c r="F417" s="2" t="s">
        <v>533</v>
      </c>
      <c r="G417" s="2" t="s">
        <v>534</v>
      </c>
      <c r="H417" s="2" t="s">
        <v>518</v>
      </c>
      <c r="I417" s="2">
        <f>I415*J417</f>
        <v>22480.799999999999</v>
      </c>
      <c r="J417" s="2">
        <v>102</v>
      </c>
      <c r="K417" s="2">
        <v>102</v>
      </c>
      <c r="L417" s="2"/>
      <c r="M417" s="2"/>
      <c r="N417" s="2"/>
      <c r="O417" s="2">
        <f t="shared" si="437"/>
        <v>185916.22</v>
      </c>
      <c r="P417" s="2">
        <f t="shared" si="438"/>
        <v>185916.22</v>
      </c>
      <c r="Q417" s="2">
        <f>(ROUND((ROUND(((ET417)*AV417*I417),2)*BB417),2)+ROUND((ROUND(((AE417-(EU417))*AV417*I417),2)*BS417),2))</f>
        <v>0</v>
      </c>
      <c r="R417" s="2">
        <f>(ROUND((ROUND(((EU417)*AV417*I417),2)*BS417),2)+ROUND((ROUND(((AE417-(EU417))*AV417*I417),2)*BS417),2))</f>
        <v>0</v>
      </c>
      <c r="S417" s="2">
        <f t="shared" si="439"/>
        <v>0</v>
      </c>
      <c r="T417" s="2">
        <f t="shared" si="440"/>
        <v>0</v>
      </c>
      <c r="U417" s="2">
        <f t="shared" si="441"/>
        <v>0</v>
      </c>
      <c r="V417" s="2">
        <f t="shared" si="442"/>
        <v>0</v>
      </c>
      <c r="W417" s="2">
        <f t="shared" si="443"/>
        <v>0</v>
      </c>
      <c r="X417" s="2">
        <f>(ROUND((((S417+ROUND((ROUND(((EU417)*AV417*I417),2)*BS417),2))*AT417)/100),2)+ROUND(((ROUND((ROUND(((AE417-(EU417))*AV417*I417),2)*BS417),2)*AT417)/100),2))</f>
        <v>0</v>
      </c>
      <c r="Y417" s="2">
        <f>(ROUND((((S417+ROUND((ROUND(((EU417)*AV417*I417),2)*BS417),2))*AU417)/100),2)+ROUND(((ROUND((ROUND(((AE417-(EU417))*AV417*I417),2)*BS417),2)*AU417)/100),2))</f>
        <v>0</v>
      </c>
      <c r="Z417" s="2"/>
      <c r="AA417" s="2">
        <v>55929113</v>
      </c>
      <c r="AB417" s="2">
        <f t="shared" si="444"/>
        <v>8.27</v>
      </c>
      <c r="AC417" s="2">
        <f>ROUND((ES417),6)</f>
        <v>8.27</v>
      </c>
      <c r="AD417" s="2">
        <f>ROUND((((ET417)-(EU417))+AE417),6)</f>
        <v>0</v>
      </c>
      <c r="AE417" s="2">
        <f>ROUND((EU417),6)</f>
        <v>0</v>
      </c>
      <c r="AF417" s="2">
        <f>ROUND((EV417),6)</f>
        <v>0</v>
      </c>
      <c r="AG417" s="2">
        <f t="shared" si="445"/>
        <v>0</v>
      </c>
      <c r="AH417" s="2">
        <f>(EW417)</f>
        <v>0</v>
      </c>
      <c r="AI417" s="2">
        <f>(EX417)</f>
        <v>0</v>
      </c>
      <c r="AJ417" s="2">
        <f t="shared" si="446"/>
        <v>0</v>
      </c>
      <c r="AK417" s="2">
        <v>8.27</v>
      </c>
      <c r="AL417" s="2">
        <v>8.27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1</v>
      </c>
      <c r="AW417" s="2">
        <v>1</v>
      </c>
      <c r="AX417" s="2"/>
      <c r="AY417" s="2"/>
      <c r="AZ417" s="2">
        <v>1</v>
      </c>
      <c r="BA417" s="2">
        <v>1</v>
      </c>
      <c r="BB417" s="2">
        <v>1</v>
      </c>
      <c r="BC417" s="2">
        <v>1</v>
      </c>
      <c r="BD417" s="2" t="s">
        <v>3</v>
      </c>
      <c r="BE417" s="2" t="s">
        <v>3</v>
      </c>
      <c r="BF417" s="2" t="s">
        <v>3</v>
      </c>
      <c r="BG417" s="2" t="s">
        <v>3</v>
      </c>
      <c r="BH417" s="2">
        <v>3</v>
      </c>
      <c r="BI417" s="2">
        <v>2</v>
      </c>
      <c r="BJ417" s="2" t="s">
        <v>533</v>
      </c>
      <c r="BK417" s="2"/>
      <c r="BL417" s="2"/>
      <c r="BM417" s="2">
        <v>400005</v>
      </c>
      <c r="BN417" s="2">
        <v>0</v>
      </c>
      <c r="BO417" s="2" t="s">
        <v>3</v>
      </c>
      <c r="BP417" s="2">
        <v>0</v>
      </c>
      <c r="BQ417" s="2">
        <v>213</v>
      </c>
      <c r="BR417" s="2">
        <v>0</v>
      </c>
      <c r="BS417" s="2">
        <v>1</v>
      </c>
      <c r="BT417" s="2">
        <v>1</v>
      </c>
      <c r="BU417" s="2">
        <v>1</v>
      </c>
      <c r="BV417" s="2">
        <v>1</v>
      </c>
      <c r="BW417" s="2">
        <v>1</v>
      </c>
      <c r="BX417" s="2">
        <v>1</v>
      </c>
      <c r="BY417" s="2" t="s">
        <v>3</v>
      </c>
      <c r="BZ417" s="2">
        <v>97</v>
      </c>
      <c r="CA417" s="2">
        <v>51</v>
      </c>
      <c r="CB417" s="2" t="s">
        <v>3</v>
      </c>
      <c r="CC417" s="2"/>
      <c r="CD417" s="2"/>
      <c r="CE417" s="2">
        <v>1566</v>
      </c>
      <c r="CF417" s="2">
        <v>0</v>
      </c>
      <c r="CG417" s="2">
        <v>0</v>
      </c>
      <c r="CH417" s="2"/>
      <c r="CI417" s="2"/>
      <c r="CJ417" s="2"/>
      <c r="CK417" s="2"/>
      <c r="CL417" s="2"/>
      <c r="CM417" s="2">
        <v>0</v>
      </c>
      <c r="CN417" s="2" t="s">
        <v>3</v>
      </c>
      <c r="CO417" s="2">
        <v>0</v>
      </c>
      <c r="CP417" s="2">
        <f t="shared" si="447"/>
        <v>185916.22</v>
      </c>
      <c r="CQ417" s="2">
        <f t="shared" si="448"/>
        <v>8.27</v>
      </c>
      <c r="CR417" s="2">
        <f>(ROUND((ROUND(((ET417)*AV417*1),2)*BB417),2)+ROUND((ROUND(((AE417-(EU417))*AV417*1),2)*BS417),2))</f>
        <v>0</v>
      </c>
      <c r="CS417" s="2">
        <f>(ROUND((ROUND(((EU417)*AV417*1),2)*BS417),2)+ROUND((ROUND(((AE417-(EU417))*AV417*1),2)*BS417),2))</f>
        <v>0</v>
      </c>
      <c r="CT417" s="2">
        <f t="shared" si="449"/>
        <v>0</v>
      </c>
      <c r="CU417" s="2">
        <f t="shared" si="450"/>
        <v>0</v>
      </c>
      <c r="CV417" s="2">
        <f t="shared" si="451"/>
        <v>0</v>
      </c>
      <c r="CW417" s="2">
        <f t="shared" si="452"/>
        <v>0</v>
      </c>
      <c r="CX417" s="2">
        <f t="shared" si="453"/>
        <v>0</v>
      </c>
      <c r="CY417" s="2">
        <f>(ROUND((((S417+ROUND((ROUND(((EU417)*AV417*1),2)*BS417),2))*AT417)/100),2)+ROUND(((ROUND((ROUND(((AE417-(EU417))*AV417*1),2)*BS417),2)*AT417)/100),2))</f>
        <v>0</v>
      </c>
      <c r="CZ417" s="2">
        <f>(ROUND((((S417+ROUND((ROUND(((EU417)*AV417*1),2)*BS417),2))*AU417)/100),2)+ROUND(((ROUND((ROUND(((AE417-(EU417))*AV417*1),2)*BS417),2)*AU417)/100),2))</f>
        <v>0</v>
      </c>
      <c r="DA417" s="2"/>
      <c r="DB417" s="2"/>
      <c r="DC417" s="2" t="s">
        <v>3</v>
      </c>
      <c r="DD417" s="2" t="s">
        <v>3</v>
      </c>
      <c r="DE417" s="2" t="s">
        <v>3</v>
      </c>
      <c r="DF417" s="2" t="s">
        <v>3</v>
      </c>
      <c r="DG417" s="2" t="s">
        <v>3</v>
      </c>
      <c r="DH417" s="2" t="s">
        <v>3</v>
      </c>
      <c r="DI417" s="2" t="s">
        <v>3</v>
      </c>
      <c r="DJ417" s="2" t="s">
        <v>3</v>
      </c>
      <c r="DK417" s="2" t="s">
        <v>3</v>
      </c>
      <c r="DL417" s="2" t="s">
        <v>3</v>
      </c>
      <c r="DM417" s="2" t="s">
        <v>3</v>
      </c>
      <c r="DN417" s="2">
        <v>0</v>
      </c>
      <c r="DO417" s="2">
        <v>0</v>
      </c>
      <c r="DP417" s="2">
        <v>1</v>
      </c>
      <c r="DQ417" s="2">
        <v>1</v>
      </c>
      <c r="DR417" s="2"/>
      <c r="DS417" s="2"/>
      <c r="DT417" s="2"/>
      <c r="DU417" s="2">
        <v>1003</v>
      </c>
      <c r="DV417" s="2" t="s">
        <v>518</v>
      </c>
      <c r="DW417" s="2" t="s">
        <v>518</v>
      </c>
      <c r="DX417" s="2">
        <v>1</v>
      </c>
      <c r="DY417" s="2"/>
      <c r="DZ417" s="2" t="s">
        <v>3</v>
      </c>
      <c r="EA417" s="2" t="s">
        <v>3</v>
      </c>
      <c r="EB417" s="2" t="s">
        <v>3</v>
      </c>
      <c r="EC417" s="2" t="s">
        <v>3</v>
      </c>
      <c r="ED417" s="2"/>
      <c r="EE417" s="2">
        <v>55393628</v>
      </c>
      <c r="EF417" s="2">
        <v>213</v>
      </c>
      <c r="EG417" s="2" t="s">
        <v>217</v>
      </c>
      <c r="EH417" s="2">
        <v>0</v>
      </c>
      <c r="EI417" s="2" t="s">
        <v>3</v>
      </c>
      <c r="EJ417" s="2">
        <v>1</v>
      </c>
      <c r="EK417" s="2">
        <v>400005</v>
      </c>
      <c r="EL417" s="2" t="s">
        <v>217</v>
      </c>
      <c r="EM417" s="2" t="s">
        <v>218</v>
      </c>
      <c r="EN417" s="2"/>
      <c r="EO417" s="2" t="s">
        <v>3</v>
      </c>
      <c r="EP417" s="2"/>
      <c r="EQ417" s="2">
        <v>16</v>
      </c>
      <c r="ER417" s="2">
        <v>0</v>
      </c>
      <c r="ES417" s="2">
        <v>8.27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>
        <v>0</v>
      </c>
      <c r="FR417" s="2">
        <v>0</v>
      </c>
      <c r="FS417" s="2">
        <v>0</v>
      </c>
      <c r="FT417" s="2"/>
      <c r="FU417" s="2"/>
      <c r="FV417" s="2"/>
      <c r="FW417" s="2"/>
      <c r="FX417" s="2">
        <v>97</v>
      </c>
      <c r="FY417" s="2">
        <v>51</v>
      </c>
      <c r="FZ417" s="2"/>
      <c r="GA417" s="2" t="s">
        <v>535</v>
      </c>
      <c r="GB417" s="2"/>
      <c r="GC417" s="2"/>
      <c r="GD417" s="2">
        <v>1</v>
      </c>
      <c r="GE417" s="2"/>
      <c r="GF417" s="2">
        <v>-2134288609</v>
      </c>
      <c r="GG417" s="2">
        <v>2</v>
      </c>
      <c r="GH417" s="2">
        <v>4</v>
      </c>
      <c r="GI417" s="2">
        <v>-2</v>
      </c>
      <c r="GJ417" s="2">
        <v>0</v>
      </c>
      <c r="GK417" s="2">
        <v>0</v>
      </c>
      <c r="GL417" s="2">
        <f t="shared" si="454"/>
        <v>0</v>
      </c>
      <c r="GM417" s="2">
        <f t="shared" si="455"/>
        <v>185916.22</v>
      </c>
      <c r="GN417" s="2">
        <f t="shared" si="456"/>
        <v>0</v>
      </c>
      <c r="GO417" s="2">
        <f t="shared" si="457"/>
        <v>185916.22</v>
      </c>
      <c r="GP417" s="2">
        <f t="shared" si="458"/>
        <v>0</v>
      </c>
      <c r="GQ417" s="2"/>
      <c r="GR417" s="2">
        <v>1</v>
      </c>
      <c r="GS417" s="2">
        <v>2</v>
      </c>
      <c r="GT417" s="2">
        <v>0</v>
      </c>
      <c r="GU417" s="2" t="s">
        <v>3</v>
      </c>
      <c r="GV417" s="2">
        <f t="shared" si="459"/>
        <v>0</v>
      </c>
      <c r="GW417" s="2">
        <v>1</v>
      </c>
      <c r="GX417" s="2">
        <f t="shared" si="460"/>
        <v>0</v>
      </c>
      <c r="GY417" s="2"/>
      <c r="GZ417" s="2"/>
      <c r="HA417" s="2">
        <v>0</v>
      </c>
      <c r="HB417" s="2">
        <v>0</v>
      </c>
      <c r="HC417" s="2">
        <f t="shared" si="461"/>
        <v>0</v>
      </c>
      <c r="HD417" s="2"/>
      <c r="HE417" s="2" t="s">
        <v>220</v>
      </c>
      <c r="HF417" s="2" t="s">
        <v>34</v>
      </c>
      <c r="HG417" s="2"/>
      <c r="HH417" s="2"/>
      <c r="HI417" s="2"/>
      <c r="HJ417" s="2"/>
      <c r="HK417" s="2"/>
      <c r="HL417" s="2"/>
      <c r="HM417" s="2" t="s">
        <v>3</v>
      </c>
      <c r="HN417" s="2" t="s">
        <v>3</v>
      </c>
      <c r="HO417" s="2" t="s">
        <v>3</v>
      </c>
      <c r="HP417" s="2" t="s">
        <v>3</v>
      </c>
      <c r="HQ417" s="2" t="s">
        <v>3</v>
      </c>
      <c r="HR417" s="2"/>
      <c r="HS417" s="2">
        <v>0</v>
      </c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>
        <v>0</v>
      </c>
      <c r="IL417" s="2"/>
      <c r="IM417" s="2"/>
      <c r="IN417" s="2"/>
      <c r="IO417" s="2"/>
      <c r="IP417" s="2"/>
      <c r="IQ417" s="2"/>
      <c r="IR417" s="2"/>
      <c r="IS417" s="2"/>
      <c r="IT417" s="2"/>
      <c r="IU417" s="2"/>
    </row>
    <row r="418" spans="1:255" x14ac:dyDescent="0.25">
      <c r="A418" s="3">
        <v>18</v>
      </c>
      <c r="B418" s="3">
        <v>1</v>
      </c>
      <c r="C418" s="3">
        <v>732</v>
      </c>
      <c r="E418" s="3" t="s">
        <v>559</v>
      </c>
      <c r="F418" s="3" t="s">
        <v>533</v>
      </c>
      <c r="G418" s="3" t="s">
        <v>534</v>
      </c>
      <c r="H418" s="3" t="s">
        <v>518</v>
      </c>
      <c r="I418" s="3">
        <f>I416*J418</f>
        <v>22480.799999999999</v>
      </c>
      <c r="J418" s="3">
        <v>102</v>
      </c>
      <c r="K418" s="3">
        <v>102</v>
      </c>
      <c r="O418" s="3">
        <f t="shared" si="437"/>
        <v>1829415.6</v>
      </c>
      <c r="P418" s="3">
        <f t="shared" si="438"/>
        <v>1829415.6</v>
      </c>
      <c r="Q418" s="3">
        <f>(ROUND((ROUND(((ET418)*AV418*I418),2)*BB418),2)+ROUND((ROUND(((AE418-(EU418))*AV418*I418),2)*BS418),2))</f>
        <v>0</v>
      </c>
      <c r="R418" s="3">
        <f>(ROUND((ROUND(((EU418)*AV418*I418),2)*BS418),2)+ROUND((ROUND(((AE418-(EU418))*AV418*I418),2)*BS418),2))</f>
        <v>0</v>
      </c>
      <c r="S418" s="3">
        <f t="shared" si="439"/>
        <v>0</v>
      </c>
      <c r="T418" s="3">
        <f t="shared" si="440"/>
        <v>0</v>
      </c>
      <c r="U418" s="3">
        <f t="shared" si="441"/>
        <v>0</v>
      </c>
      <c r="V418" s="3">
        <f t="shared" si="442"/>
        <v>0</v>
      </c>
      <c r="W418" s="3">
        <f t="shared" si="443"/>
        <v>0</v>
      </c>
      <c r="X418" s="3">
        <f>(ROUND((((S418+ROUND((ROUND(((EU418)*AV418*I418),2)*BS418),2))*AT418)/100),2)+ROUND(((ROUND((ROUND(((AE418-(EU418))*AV418*I418),2)*BS418),2)*AT418)/100),2))</f>
        <v>0</v>
      </c>
      <c r="Y418" s="3">
        <f>(ROUND((((S418+ROUND((ROUND(((EU418)*AV418*I418),2)*BS418),2))*AU418)/100),2)+ROUND(((ROUND((ROUND(((AE418-(EU418))*AV418*I418),2)*BS418),2)*AU418)/100),2))</f>
        <v>0</v>
      </c>
      <c r="AA418" s="3">
        <v>55929115</v>
      </c>
      <c r="AB418" s="3">
        <f t="shared" si="444"/>
        <v>8.27</v>
      </c>
      <c r="AC418" s="3">
        <f>ROUND((ES418),6)</f>
        <v>8.27</v>
      </c>
      <c r="AD418" s="3">
        <f>ROUND((((ET418)-(EU418))+AE418),6)</f>
        <v>0</v>
      </c>
      <c r="AE418" s="3">
        <f>ROUND((EU418),6)</f>
        <v>0</v>
      </c>
      <c r="AF418" s="3">
        <f>ROUND((EV418),6)</f>
        <v>0</v>
      </c>
      <c r="AG418" s="3">
        <f t="shared" si="445"/>
        <v>0</v>
      </c>
      <c r="AH418" s="3">
        <f>(EW418)</f>
        <v>0</v>
      </c>
      <c r="AI418" s="3">
        <f>(EX418)</f>
        <v>0</v>
      </c>
      <c r="AJ418" s="3">
        <f t="shared" si="446"/>
        <v>0</v>
      </c>
      <c r="AK418" s="3">
        <v>8.27</v>
      </c>
      <c r="AL418" s="3">
        <v>8.27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1</v>
      </c>
      <c r="AW418" s="3">
        <v>1</v>
      </c>
      <c r="AZ418" s="3">
        <v>1</v>
      </c>
      <c r="BA418" s="3">
        <v>1</v>
      </c>
      <c r="BB418" s="3">
        <v>1</v>
      </c>
      <c r="BC418" s="3">
        <v>9.84</v>
      </c>
      <c r="BD418" s="3" t="s">
        <v>3</v>
      </c>
      <c r="BE418" s="3" t="s">
        <v>3</v>
      </c>
      <c r="BF418" s="3" t="s">
        <v>3</v>
      </c>
      <c r="BG418" s="3" t="s">
        <v>3</v>
      </c>
      <c r="BH418" s="3">
        <v>3</v>
      </c>
      <c r="BI418" s="3">
        <v>2</v>
      </c>
      <c r="BJ418" s="3" t="s">
        <v>533</v>
      </c>
      <c r="BM418" s="3">
        <v>400005</v>
      </c>
      <c r="BN418" s="3">
        <v>0</v>
      </c>
      <c r="BO418" s="3" t="s">
        <v>3</v>
      </c>
      <c r="BP418" s="3">
        <v>0</v>
      </c>
      <c r="BQ418" s="3">
        <v>213</v>
      </c>
      <c r="BR418" s="3">
        <v>0</v>
      </c>
      <c r="BS418" s="3">
        <v>1</v>
      </c>
      <c r="BT418" s="3">
        <v>1</v>
      </c>
      <c r="BU418" s="3">
        <v>1</v>
      </c>
      <c r="BV418" s="3">
        <v>1</v>
      </c>
      <c r="BW418" s="3">
        <v>1</v>
      </c>
      <c r="BX418" s="3">
        <v>1</v>
      </c>
      <c r="BY418" s="3" t="s">
        <v>3</v>
      </c>
      <c r="BZ418" s="3">
        <v>97</v>
      </c>
      <c r="CA418" s="3">
        <v>51</v>
      </c>
      <c r="CB418" s="3" t="s">
        <v>3</v>
      </c>
      <c r="CE418" s="3">
        <v>1566</v>
      </c>
      <c r="CF418" s="3">
        <v>0</v>
      </c>
      <c r="CG418" s="3">
        <v>0</v>
      </c>
      <c r="CM418" s="3">
        <v>0</v>
      </c>
      <c r="CN418" s="3" t="s">
        <v>3</v>
      </c>
      <c r="CO418" s="3">
        <v>0</v>
      </c>
      <c r="CP418" s="3">
        <f t="shared" si="447"/>
        <v>1829415.6</v>
      </c>
      <c r="CQ418" s="3">
        <f t="shared" si="448"/>
        <v>81.38</v>
      </c>
      <c r="CR418" s="3">
        <f>(ROUND((ROUND(((ET418)*AV418*1),2)*BB418),2)+ROUND((ROUND(((AE418-(EU418))*AV418*1),2)*BS418),2))</f>
        <v>0</v>
      </c>
      <c r="CS418" s="3">
        <f>(ROUND((ROUND(((EU418)*AV418*1),2)*BS418),2)+ROUND((ROUND(((AE418-(EU418))*AV418*1),2)*BS418),2))</f>
        <v>0</v>
      </c>
      <c r="CT418" s="3">
        <f t="shared" si="449"/>
        <v>0</v>
      </c>
      <c r="CU418" s="3">
        <f t="shared" si="450"/>
        <v>0</v>
      </c>
      <c r="CV418" s="3">
        <f t="shared" si="451"/>
        <v>0</v>
      </c>
      <c r="CW418" s="3">
        <f t="shared" si="452"/>
        <v>0</v>
      </c>
      <c r="CX418" s="3">
        <f t="shared" si="453"/>
        <v>0</v>
      </c>
      <c r="CY418" s="3">
        <f>(ROUND((((S418+ROUND((ROUND(((EU418)*AV418*1),2)*BS418),2))*AT418)/100),2)+ROUND(((ROUND((ROUND(((AE418-(EU418))*AV418*1),2)*BS418),2)*AT418)/100),2))</f>
        <v>0</v>
      </c>
      <c r="CZ418" s="3">
        <f>(ROUND((((S418+ROUND((ROUND(((EU418)*AV418*1),2)*BS418),2))*AU418)/100),2)+ROUND(((ROUND((ROUND(((AE418-(EU418))*AV418*1),2)*BS418),2)*AU418)/100),2))</f>
        <v>0</v>
      </c>
      <c r="DC418" s="3" t="s">
        <v>3</v>
      </c>
      <c r="DD418" s="3" t="s">
        <v>3</v>
      </c>
      <c r="DE418" s="3" t="s">
        <v>3</v>
      </c>
      <c r="DF418" s="3" t="s">
        <v>3</v>
      </c>
      <c r="DG418" s="3" t="s">
        <v>3</v>
      </c>
      <c r="DH418" s="3" t="s">
        <v>3</v>
      </c>
      <c r="DI418" s="3" t="s">
        <v>3</v>
      </c>
      <c r="DJ418" s="3" t="s">
        <v>3</v>
      </c>
      <c r="DK418" s="3" t="s">
        <v>3</v>
      </c>
      <c r="DL418" s="3" t="s">
        <v>3</v>
      </c>
      <c r="DM418" s="3" t="s">
        <v>3</v>
      </c>
      <c r="DN418" s="3">
        <v>0</v>
      </c>
      <c r="DO418" s="3">
        <v>0</v>
      </c>
      <c r="DP418" s="3">
        <v>1</v>
      </c>
      <c r="DQ418" s="3">
        <v>1</v>
      </c>
      <c r="DU418" s="3">
        <v>1003</v>
      </c>
      <c r="DV418" s="3" t="s">
        <v>518</v>
      </c>
      <c r="DW418" s="3" t="s">
        <v>518</v>
      </c>
      <c r="DX418" s="3">
        <v>1</v>
      </c>
      <c r="DZ418" s="3" t="s">
        <v>3</v>
      </c>
      <c r="EA418" s="3" t="s">
        <v>3</v>
      </c>
      <c r="EB418" s="3" t="s">
        <v>3</v>
      </c>
      <c r="EC418" s="3" t="s">
        <v>3</v>
      </c>
      <c r="EE418" s="3">
        <v>55393628</v>
      </c>
      <c r="EF418" s="3">
        <v>213</v>
      </c>
      <c r="EG418" s="3" t="s">
        <v>217</v>
      </c>
      <c r="EH418" s="3">
        <v>0</v>
      </c>
      <c r="EI418" s="3" t="s">
        <v>3</v>
      </c>
      <c r="EJ418" s="3">
        <v>1</v>
      </c>
      <c r="EK418" s="3">
        <v>400005</v>
      </c>
      <c r="EL418" s="3" t="s">
        <v>217</v>
      </c>
      <c r="EM418" s="3" t="s">
        <v>218</v>
      </c>
      <c r="EO418" s="3" t="s">
        <v>3</v>
      </c>
      <c r="EQ418" s="3">
        <v>16</v>
      </c>
      <c r="ER418" s="3">
        <v>0</v>
      </c>
      <c r="ES418" s="3">
        <v>8.27</v>
      </c>
      <c r="ET418" s="3">
        <v>0</v>
      </c>
      <c r="EU418" s="3">
        <v>0</v>
      </c>
      <c r="EV418" s="3">
        <v>0</v>
      </c>
      <c r="EW418" s="3">
        <v>0</v>
      </c>
      <c r="EX418" s="3">
        <v>0</v>
      </c>
      <c r="EZ418" s="3">
        <v>5</v>
      </c>
      <c r="FC418" s="3">
        <v>1</v>
      </c>
      <c r="FD418" s="3">
        <v>18</v>
      </c>
      <c r="FF418" s="3">
        <v>97.34</v>
      </c>
      <c r="FQ418" s="3">
        <v>0</v>
      </c>
      <c r="FR418" s="3">
        <v>0</v>
      </c>
      <c r="FS418" s="3">
        <v>0</v>
      </c>
      <c r="FX418" s="3">
        <v>97</v>
      </c>
      <c r="FY418" s="3">
        <v>51</v>
      </c>
      <c r="GA418" s="3" t="s">
        <v>535</v>
      </c>
      <c r="GD418" s="3">
        <v>1</v>
      </c>
      <c r="GF418" s="3">
        <v>-2134288609</v>
      </c>
      <c r="GG418" s="3">
        <v>2</v>
      </c>
      <c r="GH418" s="3">
        <v>3</v>
      </c>
      <c r="GI418" s="3">
        <v>5</v>
      </c>
      <c r="GJ418" s="3">
        <v>0</v>
      </c>
      <c r="GK418" s="3">
        <v>0</v>
      </c>
      <c r="GL418" s="3">
        <f t="shared" si="454"/>
        <v>0</v>
      </c>
      <c r="GM418" s="3">
        <f t="shared" si="455"/>
        <v>1829415.6</v>
      </c>
      <c r="GN418" s="3">
        <f t="shared" si="456"/>
        <v>0</v>
      </c>
      <c r="GO418" s="3">
        <f t="shared" si="457"/>
        <v>1829415.6</v>
      </c>
      <c r="GP418" s="3">
        <f t="shared" si="458"/>
        <v>0</v>
      </c>
      <c r="GR418" s="3">
        <v>1</v>
      </c>
      <c r="GS418" s="3">
        <v>1</v>
      </c>
      <c r="GT418" s="3">
        <v>0</v>
      </c>
      <c r="GU418" s="3" t="s">
        <v>3</v>
      </c>
      <c r="GV418" s="3">
        <f t="shared" si="459"/>
        <v>0</v>
      </c>
      <c r="GW418" s="3">
        <v>1</v>
      </c>
      <c r="GX418" s="3">
        <f t="shared" si="460"/>
        <v>0</v>
      </c>
      <c r="HA418" s="3">
        <v>0</v>
      </c>
      <c r="HB418" s="3">
        <v>0</v>
      </c>
      <c r="HC418" s="3">
        <f t="shared" si="461"/>
        <v>0</v>
      </c>
      <c r="HE418" s="3" t="s">
        <v>220</v>
      </c>
      <c r="HF418" s="3" t="s">
        <v>34</v>
      </c>
      <c r="HM418" s="3" t="s">
        <v>3</v>
      </c>
      <c r="HN418" s="3" t="s">
        <v>3</v>
      </c>
      <c r="HO418" s="3" t="s">
        <v>3</v>
      </c>
      <c r="HP418" s="3" t="s">
        <v>3</v>
      </c>
      <c r="HQ418" s="3" t="s">
        <v>3</v>
      </c>
      <c r="HS418" s="3">
        <v>0</v>
      </c>
      <c r="IK418" s="3">
        <v>0</v>
      </c>
    </row>
    <row r="419" spans="1:255" x14ac:dyDescent="0.25">
      <c r="A419" s="2">
        <v>17</v>
      </c>
      <c r="B419" s="2">
        <v>1</v>
      </c>
      <c r="C419" s="2">
        <f>ROW(SmtRes!A733)</f>
        <v>733</v>
      </c>
      <c r="D419" s="2">
        <f>ROW(EtalonRes!A864)</f>
        <v>864</v>
      </c>
      <c r="E419" s="2" t="s">
        <v>3</v>
      </c>
      <c r="F419" s="2" t="s">
        <v>560</v>
      </c>
      <c r="G419" s="2" t="s">
        <v>561</v>
      </c>
      <c r="H419" s="2" t="s">
        <v>562</v>
      </c>
      <c r="I419" s="2">
        <f>ROUND((26500+150+100)/100,9)</f>
        <v>267.5</v>
      </c>
      <c r="J419" s="2">
        <v>0</v>
      </c>
      <c r="K419" s="2">
        <f>ROUND((26500+150+100)/100,9)</f>
        <v>267.5</v>
      </c>
      <c r="L419" s="2"/>
      <c r="M419" s="2"/>
      <c r="N419" s="2"/>
      <c r="O419" s="2">
        <f t="shared" si="437"/>
        <v>5368.55</v>
      </c>
      <c r="P419" s="2">
        <f t="shared" si="438"/>
        <v>152.47999999999999</v>
      </c>
      <c r="Q419" s="2">
        <f>(ROUND((ROUND((((ET419*1.2))*AV419*I419),2)*BB419),2)+ROUND((ROUND(((AE419-((EU419*1.2)))*AV419*I419),2)*BS419),2))</f>
        <v>0</v>
      </c>
      <c r="R419" s="2">
        <f>(ROUND((ROUND((((EU419*1.2))*AV419*I419),2)*BS419),2)+ROUND((ROUND(((AE419-((EU419*1.2)))*AV419*I419),2)*BS419),2))</f>
        <v>0</v>
      </c>
      <c r="S419" s="2">
        <f t="shared" si="439"/>
        <v>5216.07</v>
      </c>
      <c r="T419" s="2">
        <f t="shared" si="440"/>
        <v>0</v>
      </c>
      <c r="U419" s="2">
        <f t="shared" si="441"/>
        <v>423.46961999999996</v>
      </c>
      <c r="V419" s="2">
        <f t="shared" si="442"/>
        <v>0</v>
      </c>
      <c r="W419" s="2">
        <f t="shared" si="443"/>
        <v>0</v>
      </c>
      <c r="X419" s="2">
        <f>(ROUND((((S419+ROUND((ROUND((((EU419*1.2))*AV419*I419),2)*BS419),2))*AT419)/100),2)+ROUND(((ROUND((ROUND(((AE419-((EU419*1.2)))*AV419*I419),2)*BS419),2)*AT419)/100),2))</f>
        <v>5059.59</v>
      </c>
      <c r="Y419" s="2">
        <f>(ROUND((((S419+ROUND((ROUND((((EU419*1.2))*AV419*I419),2)*BS419),2))*AU419)/100),2)+ROUND(((ROUND((ROUND(((AE419-((EU419*1.2)))*AV419*I419),2)*BS419),2)*AU419)/100),2))</f>
        <v>2660.2</v>
      </c>
      <c r="Z419" s="2"/>
      <c r="AA419" s="2">
        <v>-1</v>
      </c>
      <c r="AB419" s="2">
        <f t="shared" si="444"/>
        <v>19.193999999999999</v>
      </c>
      <c r="AC419" s="2">
        <f>ROUND(((ES419*1)),6)</f>
        <v>0.56999999999999995</v>
      </c>
      <c r="AD419" s="2">
        <f>ROUND(((((ET419*1.2))-((EU419*1.2)))+AE419),6)</f>
        <v>0</v>
      </c>
      <c r="AE419" s="2">
        <f>ROUND(((EU419*1.2)),6)</f>
        <v>0</v>
      </c>
      <c r="AF419" s="2">
        <f>ROUND(((EV419*1.2)),6)</f>
        <v>18.623999999999999</v>
      </c>
      <c r="AG419" s="2">
        <f t="shared" si="445"/>
        <v>0</v>
      </c>
      <c r="AH419" s="2">
        <f>((EW419*1.2))</f>
        <v>1.512</v>
      </c>
      <c r="AI419" s="2">
        <f>((EX419*1.2))</f>
        <v>0</v>
      </c>
      <c r="AJ419" s="2">
        <f t="shared" si="446"/>
        <v>0</v>
      </c>
      <c r="AK419" s="2">
        <v>16.09</v>
      </c>
      <c r="AL419" s="2">
        <v>0.56999999999999995</v>
      </c>
      <c r="AM419" s="2">
        <v>0</v>
      </c>
      <c r="AN419" s="2">
        <v>0</v>
      </c>
      <c r="AO419" s="2">
        <v>15.52</v>
      </c>
      <c r="AP419" s="2">
        <v>0</v>
      </c>
      <c r="AQ419" s="2">
        <v>1.26</v>
      </c>
      <c r="AR419" s="2">
        <v>0</v>
      </c>
      <c r="AS419" s="2">
        <v>0</v>
      </c>
      <c r="AT419" s="2">
        <v>97</v>
      </c>
      <c r="AU419" s="2">
        <v>51</v>
      </c>
      <c r="AV419" s="2">
        <v>1.0469999999999999</v>
      </c>
      <c r="AW419" s="2">
        <v>1</v>
      </c>
      <c r="AX419" s="2"/>
      <c r="AY419" s="2"/>
      <c r="AZ419" s="2">
        <v>1</v>
      </c>
      <c r="BA419" s="2">
        <v>1</v>
      </c>
      <c r="BB419" s="2">
        <v>1</v>
      </c>
      <c r="BC419" s="2">
        <v>1</v>
      </c>
      <c r="BD419" s="2" t="s">
        <v>3</v>
      </c>
      <c r="BE419" s="2" t="s">
        <v>3</v>
      </c>
      <c r="BF419" s="2" t="s">
        <v>3</v>
      </c>
      <c r="BG419" s="2" t="s">
        <v>3</v>
      </c>
      <c r="BH419" s="2">
        <v>0</v>
      </c>
      <c r="BI419" s="2">
        <v>2</v>
      </c>
      <c r="BJ419" s="2" t="s">
        <v>563</v>
      </c>
      <c r="BK419" s="2"/>
      <c r="BL419" s="2"/>
      <c r="BM419" s="2">
        <v>67</v>
      </c>
      <c r="BN419" s="2">
        <v>0</v>
      </c>
      <c r="BO419" s="2" t="s">
        <v>560</v>
      </c>
      <c r="BP419" s="2">
        <v>1</v>
      </c>
      <c r="BQ419" s="2">
        <v>40</v>
      </c>
      <c r="BR419" s="2">
        <v>0</v>
      </c>
      <c r="BS419" s="2">
        <v>1</v>
      </c>
      <c r="BT419" s="2">
        <v>1</v>
      </c>
      <c r="BU419" s="2">
        <v>1</v>
      </c>
      <c r="BV419" s="2">
        <v>1</v>
      </c>
      <c r="BW419" s="2">
        <v>1</v>
      </c>
      <c r="BX419" s="2">
        <v>1</v>
      </c>
      <c r="BY419" s="2" t="s">
        <v>3</v>
      </c>
      <c r="BZ419" s="2">
        <v>97</v>
      </c>
      <c r="CA419" s="2">
        <v>51</v>
      </c>
      <c r="CB419" s="2" t="s">
        <v>3</v>
      </c>
      <c r="CC419" s="2"/>
      <c r="CD419" s="2"/>
      <c r="CE419" s="2">
        <v>1566</v>
      </c>
      <c r="CF419" s="2">
        <v>0</v>
      </c>
      <c r="CG419" s="2">
        <v>0</v>
      </c>
      <c r="CH419" s="2"/>
      <c r="CI419" s="2"/>
      <c r="CJ419" s="2"/>
      <c r="CK419" s="2"/>
      <c r="CL419" s="2"/>
      <c r="CM419" s="2">
        <v>0</v>
      </c>
      <c r="CN419" s="2" t="s">
        <v>1332</v>
      </c>
      <c r="CO419" s="2">
        <v>0</v>
      </c>
      <c r="CP419" s="2">
        <f t="shared" si="447"/>
        <v>5368.5499999999993</v>
      </c>
      <c r="CQ419" s="2">
        <f t="shared" si="448"/>
        <v>0.56999999999999995</v>
      </c>
      <c r="CR419" s="2">
        <f>(ROUND((ROUND((((ET419*1.2))*AV419*1),2)*BB419),2)+ROUND((ROUND(((AE419-((EU419*1.2)))*AV419*1),2)*BS419),2))</f>
        <v>0</v>
      </c>
      <c r="CS419" s="2">
        <f>(ROUND((ROUND((((EU419*1.2))*AV419*1),2)*BS419),2)+ROUND((ROUND(((AE419-((EU419*1.2)))*AV419*1),2)*BS419),2))</f>
        <v>0</v>
      </c>
      <c r="CT419" s="2">
        <f t="shared" si="449"/>
        <v>19.5</v>
      </c>
      <c r="CU419" s="2">
        <f t="shared" si="450"/>
        <v>0</v>
      </c>
      <c r="CV419" s="2">
        <f t="shared" si="451"/>
        <v>1.5830639999999998</v>
      </c>
      <c r="CW419" s="2">
        <f t="shared" si="452"/>
        <v>0</v>
      </c>
      <c r="CX419" s="2">
        <f t="shared" si="453"/>
        <v>0</v>
      </c>
      <c r="CY419" s="2">
        <f>(ROUND((((S419+ROUND((ROUND((((EU419*1.2))*AV419*1),2)*BS419),2))*AT419)/100),2)+ROUND(((ROUND((ROUND(((AE419-((EU419*1.2)))*AV419*1),2)*BS419),2)*AT419)/100),2))</f>
        <v>5059.59</v>
      </c>
      <c r="CZ419" s="2">
        <f>(ROUND((((S419+ROUND((ROUND((((EU419*1.2))*AV419*1),2)*BS419),2))*AU419)/100),2)+ROUND(((ROUND((ROUND(((AE419-((EU419*1.2)))*AV419*1),2)*BS419),2)*AU419)/100),2))</f>
        <v>2660.2</v>
      </c>
      <c r="DA419" s="2"/>
      <c r="DB419" s="2">
        <v>167</v>
      </c>
      <c r="DC419" s="2" t="s">
        <v>3</v>
      </c>
      <c r="DD419" s="2" t="s">
        <v>66</v>
      </c>
      <c r="DE419" s="2" t="s">
        <v>67</v>
      </c>
      <c r="DF419" s="2" t="s">
        <v>67</v>
      </c>
      <c r="DG419" s="2" t="s">
        <v>67</v>
      </c>
      <c r="DH419" s="2" t="s">
        <v>3</v>
      </c>
      <c r="DI419" s="2" t="s">
        <v>67</v>
      </c>
      <c r="DJ419" s="2" t="s">
        <v>67</v>
      </c>
      <c r="DK419" s="2" t="s">
        <v>3</v>
      </c>
      <c r="DL419" s="2" t="s">
        <v>3</v>
      </c>
      <c r="DM419" s="2" t="s">
        <v>3</v>
      </c>
      <c r="DN419" s="2">
        <v>0</v>
      </c>
      <c r="DO419" s="2">
        <v>0</v>
      </c>
      <c r="DP419" s="2">
        <v>1</v>
      </c>
      <c r="DQ419" s="2">
        <v>1</v>
      </c>
      <c r="DR419" s="2"/>
      <c r="DS419" s="2"/>
      <c r="DT419" s="2"/>
      <c r="DU419" s="2">
        <v>1013</v>
      </c>
      <c r="DV419" s="2" t="s">
        <v>562</v>
      </c>
      <c r="DW419" s="2" t="s">
        <v>562</v>
      </c>
      <c r="DX419" s="2">
        <v>1</v>
      </c>
      <c r="DY419" s="2"/>
      <c r="DZ419" s="2" t="s">
        <v>3</v>
      </c>
      <c r="EA419" s="2" t="s">
        <v>3</v>
      </c>
      <c r="EB419" s="2" t="s">
        <v>3</v>
      </c>
      <c r="EC419" s="2" t="s">
        <v>3</v>
      </c>
      <c r="ED419" s="2"/>
      <c r="EE419" s="2">
        <v>55393699</v>
      </c>
      <c r="EF419" s="2">
        <v>40</v>
      </c>
      <c r="EG419" s="2" t="s">
        <v>30</v>
      </c>
      <c r="EH419" s="2">
        <v>0</v>
      </c>
      <c r="EI419" s="2" t="s">
        <v>3</v>
      </c>
      <c r="EJ419" s="2">
        <v>2</v>
      </c>
      <c r="EK419" s="2">
        <v>67</v>
      </c>
      <c r="EL419" s="2" t="s">
        <v>76</v>
      </c>
      <c r="EM419" s="2" t="s">
        <v>77</v>
      </c>
      <c r="EN419" s="2"/>
      <c r="EO419" s="2" t="s">
        <v>71</v>
      </c>
      <c r="EP419" s="2"/>
      <c r="EQ419" s="2">
        <v>1024</v>
      </c>
      <c r="ER419" s="2">
        <v>16.09</v>
      </c>
      <c r="ES419" s="2">
        <v>0.56999999999999995</v>
      </c>
      <c r="ET419" s="2">
        <v>0</v>
      </c>
      <c r="EU419" s="2">
        <v>0</v>
      </c>
      <c r="EV419" s="2">
        <v>15.52</v>
      </c>
      <c r="EW419" s="2">
        <v>1.26</v>
      </c>
      <c r="EX419" s="2">
        <v>0</v>
      </c>
      <c r="EY419" s="2">
        <v>0</v>
      </c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>
        <v>0</v>
      </c>
      <c r="FR419" s="2">
        <v>0</v>
      </c>
      <c r="FS419" s="2">
        <v>0</v>
      </c>
      <c r="FT419" s="2"/>
      <c r="FU419" s="2"/>
      <c r="FV419" s="2"/>
      <c r="FW419" s="2"/>
      <c r="FX419" s="2">
        <v>97</v>
      </c>
      <c r="FY419" s="2">
        <v>51</v>
      </c>
      <c r="FZ419" s="2"/>
      <c r="GA419" s="2" t="s">
        <v>3</v>
      </c>
      <c r="GB419" s="2"/>
      <c r="GC419" s="2"/>
      <c r="GD419" s="2">
        <v>1</v>
      </c>
      <c r="GE419" s="2"/>
      <c r="GF419" s="2">
        <v>2037938139</v>
      </c>
      <c r="GG419" s="2">
        <v>2</v>
      </c>
      <c r="GH419" s="2">
        <v>1</v>
      </c>
      <c r="GI419" s="2">
        <v>2</v>
      </c>
      <c r="GJ419" s="2">
        <v>0</v>
      </c>
      <c r="GK419" s="2">
        <v>0</v>
      </c>
      <c r="GL419" s="2">
        <f t="shared" si="454"/>
        <v>0</v>
      </c>
      <c r="GM419" s="2">
        <f t="shared" si="455"/>
        <v>13088.34</v>
      </c>
      <c r="GN419" s="2">
        <f t="shared" si="456"/>
        <v>0</v>
      </c>
      <c r="GO419" s="2">
        <f t="shared" si="457"/>
        <v>13088.34</v>
      </c>
      <c r="GP419" s="2">
        <f t="shared" si="458"/>
        <v>0</v>
      </c>
      <c r="GQ419" s="2"/>
      <c r="GR419" s="2">
        <v>0</v>
      </c>
      <c r="GS419" s="2">
        <v>3</v>
      </c>
      <c r="GT419" s="2">
        <v>0</v>
      </c>
      <c r="GU419" s="2" t="s">
        <v>3</v>
      </c>
      <c r="GV419" s="2">
        <f t="shared" si="459"/>
        <v>0</v>
      </c>
      <c r="GW419" s="2">
        <v>1</v>
      </c>
      <c r="GX419" s="2">
        <f t="shared" si="460"/>
        <v>0</v>
      </c>
      <c r="GY419" s="2"/>
      <c r="GZ419" s="2"/>
      <c r="HA419" s="2">
        <v>0</v>
      </c>
      <c r="HB419" s="2">
        <v>0</v>
      </c>
      <c r="HC419" s="2">
        <f t="shared" si="461"/>
        <v>0</v>
      </c>
      <c r="HD419" s="2"/>
      <c r="HE419" s="2" t="s">
        <v>3</v>
      </c>
      <c r="HF419" s="2" t="s">
        <v>3</v>
      </c>
      <c r="HG419" s="2"/>
      <c r="HH419" s="2"/>
      <c r="HI419" s="2"/>
      <c r="HJ419" s="2"/>
      <c r="HK419" s="2"/>
      <c r="HL419" s="2"/>
      <c r="HM419" s="2" t="s">
        <v>3</v>
      </c>
      <c r="HN419" s="2" t="s">
        <v>3</v>
      </c>
      <c r="HO419" s="2" t="s">
        <v>3</v>
      </c>
      <c r="HP419" s="2" t="s">
        <v>3</v>
      </c>
      <c r="HQ419" s="2" t="s">
        <v>3</v>
      </c>
      <c r="HR419" s="2"/>
      <c r="HS419" s="2">
        <v>0</v>
      </c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>
        <v>0</v>
      </c>
      <c r="IL419" s="2"/>
      <c r="IM419" s="2"/>
      <c r="IN419" s="2"/>
      <c r="IO419" s="2"/>
      <c r="IP419" s="2"/>
      <c r="IQ419" s="2"/>
      <c r="IR419" s="2"/>
      <c r="IS419" s="2"/>
      <c r="IT419" s="2"/>
      <c r="IU419" s="2"/>
    </row>
    <row r="420" spans="1:255" x14ac:dyDescent="0.25">
      <c r="A420" s="3">
        <v>17</v>
      </c>
      <c r="B420" s="3">
        <v>1</v>
      </c>
      <c r="C420" s="3">
        <f>ROW(SmtRes!A734)</f>
        <v>734</v>
      </c>
      <c r="D420" s="3">
        <f>ROW(EtalonRes!A866)</f>
        <v>866</v>
      </c>
      <c r="E420" s="3" t="s">
        <v>3</v>
      </c>
      <c r="F420" s="3" t="s">
        <v>560</v>
      </c>
      <c r="G420" s="3" t="s">
        <v>561</v>
      </c>
      <c r="H420" s="3" t="s">
        <v>562</v>
      </c>
      <c r="I420" s="3">
        <f>ROUND((26500+150+100)/100,9)</f>
        <v>267.5</v>
      </c>
      <c r="J420" s="3">
        <v>0</v>
      </c>
      <c r="K420" s="3">
        <f>ROUND((26500+150+100)/100,9)</f>
        <v>267.5</v>
      </c>
      <c r="O420" s="3">
        <f t="shared" si="437"/>
        <v>296699.15000000002</v>
      </c>
      <c r="P420" s="3">
        <f t="shared" si="438"/>
        <v>2773.61</v>
      </c>
      <c r="Q420" s="3">
        <f>(ROUND((ROUND((((ET420*1.2))*AV420*I420),2)*BB420),2)+ROUND((ROUND(((AE420-((EU420*1.2)))*AV420*I420),2)*BS420),2))</f>
        <v>0</v>
      </c>
      <c r="R420" s="3">
        <f>(ROUND((ROUND((((EU420*1.2))*AV420*I420),2)*BS420),2)+ROUND((ROUND(((AE420-((EU420*1.2)))*AV420*I420),2)*BS420),2))</f>
        <v>0</v>
      </c>
      <c r="S420" s="3">
        <f t="shared" si="439"/>
        <v>293925.53999999998</v>
      </c>
      <c r="T420" s="3">
        <f t="shared" si="440"/>
        <v>0</v>
      </c>
      <c r="U420" s="3">
        <f t="shared" si="441"/>
        <v>423.46961999999996</v>
      </c>
      <c r="V420" s="3">
        <f t="shared" si="442"/>
        <v>0</v>
      </c>
      <c r="W420" s="3">
        <f t="shared" si="443"/>
        <v>0</v>
      </c>
      <c r="X420" s="3">
        <f>(ROUND((((S420+ROUND((ROUND((((EU420*1.2))*AV420*I420),2)*BS420),2))*AT420)/100),2)+ROUND(((ROUND((ROUND(((AE420-((EU420*1.2)))*AV420*I420),2)*BS420),2)*AT420)/100),2))</f>
        <v>285107.77</v>
      </c>
      <c r="Y420" s="3">
        <f>(ROUND((((S420+ROUND((ROUND((((EU420*1.2))*AV420*I420),2)*BS420),2))*AU420)/100),2)+ROUND(((ROUND((ROUND(((AE420-((EU420*1.2)))*AV420*I420),2)*BS420),2)*AU420)/100),2))</f>
        <v>149902.03</v>
      </c>
      <c r="AA420" s="3">
        <v>-1</v>
      </c>
      <c r="AB420" s="3">
        <f t="shared" si="444"/>
        <v>19.193999999999999</v>
      </c>
      <c r="AC420" s="3">
        <f>ROUND(((ES420*1)),6)</f>
        <v>0.56999999999999995</v>
      </c>
      <c r="AD420" s="3">
        <f>ROUND(((((ET420*1.2))-((EU420*1.2)))+AE420),6)</f>
        <v>0</v>
      </c>
      <c r="AE420" s="3">
        <f>ROUND(((EU420*1.2)),6)</f>
        <v>0</v>
      </c>
      <c r="AF420" s="3">
        <f>ROUND(((EV420*1.2)),6)</f>
        <v>18.623999999999999</v>
      </c>
      <c r="AG420" s="3">
        <f t="shared" si="445"/>
        <v>0</v>
      </c>
      <c r="AH420" s="3">
        <f>((EW420*1.2))</f>
        <v>1.512</v>
      </c>
      <c r="AI420" s="3">
        <f>((EX420*1.2))</f>
        <v>0</v>
      </c>
      <c r="AJ420" s="3">
        <f t="shared" si="446"/>
        <v>0</v>
      </c>
      <c r="AK420" s="3">
        <v>16.09</v>
      </c>
      <c r="AL420" s="3">
        <v>0.56999999999999995</v>
      </c>
      <c r="AM420" s="3">
        <v>0</v>
      </c>
      <c r="AN420" s="3">
        <v>0</v>
      </c>
      <c r="AO420" s="3">
        <v>15.52</v>
      </c>
      <c r="AP420" s="3">
        <v>0</v>
      </c>
      <c r="AQ420" s="3">
        <v>1.26</v>
      </c>
      <c r="AR420" s="3">
        <v>0</v>
      </c>
      <c r="AS420" s="3">
        <v>0</v>
      </c>
      <c r="AT420" s="3">
        <v>97</v>
      </c>
      <c r="AU420" s="3">
        <v>51</v>
      </c>
      <c r="AV420" s="3">
        <v>1.0469999999999999</v>
      </c>
      <c r="AW420" s="3">
        <v>1</v>
      </c>
      <c r="AZ420" s="3">
        <v>1</v>
      </c>
      <c r="BA420" s="3">
        <v>56.35</v>
      </c>
      <c r="BB420" s="3">
        <v>1</v>
      </c>
      <c r="BC420" s="3">
        <v>18.190000000000001</v>
      </c>
      <c r="BD420" s="3" t="s">
        <v>3</v>
      </c>
      <c r="BE420" s="3" t="s">
        <v>3</v>
      </c>
      <c r="BF420" s="3" t="s">
        <v>3</v>
      </c>
      <c r="BG420" s="3" t="s">
        <v>3</v>
      </c>
      <c r="BH420" s="3">
        <v>0</v>
      </c>
      <c r="BI420" s="3">
        <v>2</v>
      </c>
      <c r="BJ420" s="3" t="s">
        <v>563</v>
      </c>
      <c r="BM420" s="3">
        <v>67</v>
      </c>
      <c r="BN420" s="3">
        <v>0</v>
      </c>
      <c r="BO420" s="3" t="s">
        <v>560</v>
      </c>
      <c r="BP420" s="3">
        <v>1</v>
      </c>
      <c r="BQ420" s="3">
        <v>40</v>
      </c>
      <c r="BR420" s="3">
        <v>0</v>
      </c>
      <c r="BS420" s="3">
        <v>56.35</v>
      </c>
      <c r="BT420" s="3">
        <v>1</v>
      </c>
      <c r="BU420" s="3">
        <v>1</v>
      </c>
      <c r="BV420" s="3">
        <v>1</v>
      </c>
      <c r="BW420" s="3">
        <v>1</v>
      </c>
      <c r="BX420" s="3">
        <v>1</v>
      </c>
      <c r="BY420" s="3" t="s">
        <v>3</v>
      </c>
      <c r="BZ420" s="3">
        <v>97</v>
      </c>
      <c r="CA420" s="3">
        <v>51</v>
      </c>
      <c r="CB420" s="3" t="s">
        <v>3</v>
      </c>
      <c r="CE420" s="3">
        <v>1566</v>
      </c>
      <c r="CF420" s="3">
        <v>0</v>
      </c>
      <c r="CG420" s="3">
        <v>0</v>
      </c>
      <c r="CM420" s="3">
        <v>0</v>
      </c>
      <c r="CN420" s="3" t="s">
        <v>1332</v>
      </c>
      <c r="CO420" s="3">
        <v>0</v>
      </c>
      <c r="CP420" s="3">
        <f t="shared" si="447"/>
        <v>296699.14999999997</v>
      </c>
      <c r="CQ420" s="3">
        <f t="shared" si="448"/>
        <v>10.37</v>
      </c>
      <c r="CR420" s="3">
        <f>(ROUND((ROUND((((ET420*1.2))*AV420*1),2)*BB420),2)+ROUND((ROUND(((AE420-((EU420*1.2)))*AV420*1),2)*BS420),2))</f>
        <v>0</v>
      </c>
      <c r="CS420" s="3">
        <f>(ROUND((ROUND((((EU420*1.2))*AV420*1),2)*BS420),2)+ROUND((ROUND(((AE420-((EU420*1.2)))*AV420*1),2)*BS420),2))</f>
        <v>0</v>
      </c>
      <c r="CT420" s="3">
        <f t="shared" si="449"/>
        <v>1098.83</v>
      </c>
      <c r="CU420" s="3">
        <f t="shared" si="450"/>
        <v>0</v>
      </c>
      <c r="CV420" s="3">
        <f t="shared" si="451"/>
        <v>1.5830639999999998</v>
      </c>
      <c r="CW420" s="3">
        <f t="shared" si="452"/>
        <v>0</v>
      </c>
      <c r="CX420" s="3">
        <f t="shared" si="453"/>
        <v>0</v>
      </c>
      <c r="CY420" s="3">
        <f>(ROUND((((S420+ROUND((ROUND((((EU420*1.2))*AV420*1),2)*BS420),2))*AT420)/100),2)+ROUND(((ROUND((ROUND(((AE420-((EU420*1.2)))*AV420*1),2)*BS420),2)*AT420)/100),2))</f>
        <v>285107.77</v>
      </c>
      <c r="CZ420" s="3">
        <f>(ROUND((((S420+ROUND((ROUND((((EU420*1.2))*AV420*1),2)*BS420),2))*AU420)/100),2)+ROUND(((ROUND((ROUND(((AE420-((EU420*1.2)))*AV420*1),2)*BS420),2)*AU420)/100),2))</f>
        <v>149902.03</v>
      </c>
      <c r="DB420" s="3">
        <v>168</v>
      </c>
      <c r="DC420" s="3" t="s">
        <v>3</v>
      </c>
      <c r="DD420" s="3" t="s">
        <v>66</v>
      </c>
      <c r="DE420" s="3" t="s">
        <v>67</v>
      </c>
      <c r="DF420" s="3" t="s">
        <v>67</v>
      </c>
      <c r="DG420" s="3" t="s">
        <v>67</v>
      </c>
      <c r="DH420" s="3" t="s">
        <v>3</v>
      </c>
      <c r="DI420" s="3" t="s">
        <v>67</v>
      </c>
      <c r="DJ420" s="3" t="s">
        <v>67</v>
      </c>
      <c r="DK420" s="3" t="s">
        <v>3</v>
      </c>
      <c r="DL420" s="3" t="s">
        <v>3</v>
      </c>
      <c r="DM420" s="3" t="s">
        <v>3</v>
      </c>
      <c r="DN420" s="3">
        <v>0</v>
      </c>
      <c r="DO420" s="3">
        <v>0</v>
      </c>
      <c r="DP420" s="3">
        <v>1</v>
      </c>
      <c r="DQ420" s="3">
        <v>1</v>
      </c>
      <c r="DU420" s="3">
        <v>1013</v>
      </c>
      <c r="DV420" s="3" t="s">
        <v>562</v>
      </c>
      <c r="DW420" s="3" t="s">
        <v>562</v>
      </c>
      <c r="DX420" s="3">
        <v>1</v>
      </c>
      <c r="DZ420" s="3" t="s">
        <v>3</v>
      </c>
      <c r="EA420" s="3" t="s">
        <v>3</v>
      </c>
      <c r="EB420" s="3" t="s">
        <v>3</v>
      </c>
      <c r="EC420" s="3" t="s">
        <v>3</v>
      </c>
      <c r="EE420" s="3">
        <v>55393699</v>
      </c>
      <c r="EF420" s="3">
        <v>40</v>
      </c>
      <c r="EG420" s="3" t="s">
        <v>30</v>
      </c>
      <c r="EH420" s="3">
        <v>0</v>
      </c>
      <c r="EI420" s="3" t="s">
        <v>3</v>
      </c>
      <c r="EJ420" s="3">
        <v>2</v>
      </c>
      <c r="EK420" s="3">
        <v>67</v>
      </c>
      <c r="EL420" s="3" t="s">
        <v>76</v>
      </c>
      <c r="EM420" s="3" t="s">
        <v>77</v>
      </c>
      <c r="EO420" s="3" t="s">
        <v>71</v>
      </c>
      <c r="EQ420" s="3">
        <v>1024</v>
      </c>
      <c r="ER420" s="3">
        <v>16.09</v>
      </c>
      <c r="ES420" s="3">
        <v>0.56999999999999995</v>
      </c>
      <c r="ET420" s="3">
        <v>0</v>
      </c>
      <c r="EU420" s="3">
        <v>0</v>
      </c>
      <c r="EV420" s="3">
        <v>15.52</v>
      </c>
      <c r="EW420" s="3">
        <v>1.26</v>
      </c>
      <c r="EX420" s="3">
        <v>0</v>
      </c>
      <c r="EY420" s="3">
        <v>0</v>
      </c>
      <c r="FQ420" s="3">
        <v>0</v>
      </c>
      <c r="FR420" s="3">
        <v>0</v>
      </c>
      <c r="FS420" s="3">
        <v>0</v>
      </c>
      <c r="FX420" s="3">
        <v>97</v>
      </c>
      <c r="FY420" s="3">
        <v>51</v>
      </c>
      <c r="GA420" s="3" t="s">
        <v>3</v>
      </c>
      <c r="GD420" s="3">
        <v>1</v>
      </c>
      <c r="GF420" s="3">
        <v>2037938139</v>
      </c>
      <c r="GG420" s="3">
        <v>2</v>
      </c>
      <c r="GH420" s="3">
        <v>1</v>
      </c>
      <c r="GI420" s="3">
        <v>2</v>
      </c>
      <c r="GJ420" s="3">
        <v>0</v>
      </c>
      <c r="GK420" s="3">
        <v>0</v>
      </c>
      <c r="GL420" s="3">
        <f t="shared" si="454"/>
        <v>0</v>
      </c>
      <c r="GM420" s="3">
        <f t="shared" si="455"/>
        <v>731708.95</v>
      </c>
      <c r="GN420" s="3">
        <f t="shared" si="456"/>
        <v>0</v>
      </c>
      <c r="GO420" s="3">
        <f t="shared" si="457"/>
        <v>731708.95</v>
      </c>
      <c r="GP420" s="3">
        <f t="shared" si="458"/>
        <v>0</v>
      </c>
      <c r="GR420" s="3">
        <v>0</v>
      </c>
      <c r="GS420" s="3">
        <v>3</v>
      </c>
      <c r="GT420" s="3">
        <v>0</v>
      </c>
      <c r="GU420" s="3" t="s">
        <v>3</v>
      </c>
      <c r="GV420" s="3">
        <f t="shared" si="459"/>
        <v>0</v>
      </c>
      <c r="GW420" s="3">
        <v>1</v>
      </c>
      <c r="GX420" s="3">
        <f t="shared" si="460"/>
        <v>0</v>
      </c>
      <c r="HA420" s="3">
        <v>0</v>
      </c>
      <c r="HB420" s="3">
        <v>0</v>
      </c>
      <c r="HC420" s="3">
        <f t="shared" si="461"/>
        <v>0</v>
      </c>
      <c r="HE420" s="3" t="s">
        <v>3</v>
      </c>
      <c r="HF420" s="3" t="s">
        <v>3</v>
      </c>
      <c r="HM420" s="3" t="s">
        <v>3</v>
      </c>
      <c r="HN420" s="3" t="s">
        <v>3</v>
      </c>
      <c r="HO420" s="3" t="s">
        <v>3</v>
      </c>
      <c r="HP420" s="3" t="s">
        <v>3</v>
      </c>
      <c r="HQ420" s="3" t="s">
        <v>3</v>
      </c>
      <c r="HS420" s="3">
        <v>0</v>
      </c>
      <c r="IK420" s="3">
        <v>0</v>
      </c>
    </row>
    <row r="421" spans="1:255" x14ac:dyDescent="0.25">
      <c r="A421" s="2">
        <v>17</v>
      </c>
      <c r="B421" s="2">
        <v>1</v>
      </c>
      <c r="C421" s="2"/>
      <c r="D421" s="2"/>
      <c r="E421" s="2" t="s">
        <v>3</v>
      </c>
      <c r="F421" s="2" t="s">
        <v>564</v>
      </c>
      <c r="G421" s="2" t="s">
        <v>565</v>
      </c>
      <c r="H421" s="2" t="s">
        <v>566</v>
      </c>
      <c r="I421" s="2">
        <f>ROUND(I419*-0.00003,9)</f>
        <v>-8.0249999999999991E-3</v>
      </c>
      <c r="J421" s="2">
        <v>0</v>
      </c>
      <c r="K421" s="2">
        <f>ROUND(I419*-0.00003,9)</f>
        <v>-8.0249999999999991E-3</v>
      </c>
      <c r="L421" s="2"/>
      <c r="M421" s="2"/>
      <c r="N421" s="2"/>
      <c r="O421" s="2">
        <f t="shared" si="437"/>
        <v>-152.44</v>
      </c>
      <c r="P421" s="2">
        <f t="shared" si="438"/>
        <v>-152.44</v>
      </c>
      <c r="Q421" s="2">
        <f>(ROUND((ROUND(((ET421)*AV421*I421),2)*BB421),2)+ROUND((ROUND(((AE421-(EU421))*AV421*I421),2)*BS421),2))</f>
        <v>0</v>
      </c>
      <c r="R421" s="2">
        <f>(ROUND((ROUND(((EU421)*AV421*I421),2)*BS421),2)+ROUND((ROUND(((AE421-(EU421))*AV421*I421),2)*BS421),2))</f>
        <v>0</v>
      </c>
      <c r="S421" s="2">
        <f t="shared" si="439"/>
        <v>0</v>
      </c>
      <c r="T421" s="2">
        <f t="shared" si="440"/>
        <v>0</v>
      </c>
      <c r="U421" s="2">
        <f t="shared" si="441"/>
        <v>0</v>
      </c>
      <c r="V421" s="2">
        <f t="shared" si="442"/>
        <v>0</v>
      </c>
      <c r="W421" s="2">
        <f t="shared" si="443"/>
        <v>0</v>
      </c>
      <c r="X421" s="2">
        <f>(ROUND((((S421+ROUND((ROUND(((EU421)*AV421*I421),2)*BS421),2))*AT421)/100),2)+ROUND(((ROUND((ROUND(((AE421-(EU421))*AV421*I421),2)*BS421),2)*AT421)/100),2))</f>
        <v>0</v>
      </c>
      <c r="Y421" s="2">
        <f>(ROUND((((S421+ROUND((ROUND(((EU421)*AV421*I421),2)*BS421),2))*AU421)/100),2)+ROUND(((ROUND((ROUND(((AE421-(EU421))*AV421*I421),2)*BS421),2)*AU421)/100),2))</f>
        <v>0</v>
      </c>
      <c r="Z421" s="2"/>
      <c r="AA421" s="2">
        <v>-1</v>
      </c>
      <c r="AB421" s="2">
        <f t="shared" si="444"/>
        <v>18995.22</v>
      </c>
      <c r="AC421" s="2">
        <f>ROUND((ES421),6)</f>
        <v>18995.22</v>
      </c>
      <c r="AD421" s="2">
        <f>ROUND((((ET421)-(EU421))+AE421),6)</f>
        <v>0</v>
      </c>
      <c r="AE421" s="2">
        <f t="shared" ref="AE421:AF424" si="476">ROUND((EU421),6)</f>
        <v>0</v>
      </c>
      <c r="AF421" s="2">
        <f t="shared" si="476"/>
        <v>0</v>
      </c>
      <c r="AG421" s="2">
        <f t="shared" si="445"/>
        <v>0</v>
      </c>
      <c r="AH421" s="2">
        <f t="shared" ref="AH421:AI424" si="477">(EW421)</f>
        <v>0</v>
      </c>
      <c r="AI421" s="2">
        <f t="shared" si="477"/>
        <v>0</v>
      </c>
      <c r="AJ421" s="2">
        <f t="shared" si="446"/>
        <v>0</v>
      </c>
      <c r="AK421" s="2">
        <v>18995.22</v>
      </c>
      <c r="AL421" s="2">
        <v>18995.22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1</v>
      </c>
      <c r="AW421" s="2">
        <v>1</v>
      </c>
      <c r="AX421" s="2"/>
      <c r="AY421" s="2"/>
      <c r="AZ421" s="2">
        <v>1</v>
      </c>
      <c r="BA421" s="2">
        <v>1</v>
      </c>
      <c r="BB421" s="2">
        <v>1</v>
      </c>
      <c r="BC421" s="2">
        <v>1</v>
      </c>
      <c r="BD421" s="2" t="s">
        <v>3</v>
      </c>
      <c r="BE421" s="2" t="s">
        <v>3</v>
      </c>
      <c r="BF421" s="2" t="s">
        <v>3</v>
      </c>
      <c r="BG421" s="2" t="s">
        <v>3</v>
      </c>
      <c r="BH421" s="2">
        <v>3</v>
      </c>
      <c r="BI421" s="2">
        <v>2</v>
      </c>
      <c r="BJ421" s="2" t="s">
        <v>567</v>
      </c>
      <c r="BK421" s="2"/>
      <c r="BL421" s="2"/>
      <c r="BM421" s="2">
        <v>1617</v>
      </c>
      <c r="BN421" s="2">
        <v>0</v>
      </c>
      <c r="BO421" s="2" t="s">
        <v>3</v>
      </c>
      <c r="BP421" s="2">
        <v>0</v>
      </c>
      <c r="BQ421" s="2">
        <v>200</v>
      </c>
      <c r="BR421" s="2">
        <v>1</v>
      </c>
      <c r="BS421" s="2">
        <v>1</v>
      </c>
      <c r="BT421" s="2">
        <v>1</v>
      </c>
      <c r="BU421" s="2">
        <v>1</v>
      </c>
      <c r="BV421" s="2">
        <v>1</v>
      </c>
      <c r="BW421" s="2">
        <v>1</v>
      </c>
      <c r="BX421" s="2">
        <v>1</v>
      </c>
      <c r="BY421" s="2" t="s">
        <v>3</v>
      </c>
      <c r="BZ421" s="2">
        <v>0</v>
      </c>
      <c r="CA421" s="2">
        <v>0</v>
      </c>
      <c r="CB421" s="2" t="s">
        <v>3</v>
      </c>
      <c r="CC421" s="2"/>
      <c r="CD421" s="2"/>
      <c r="CE421" s="2">
        <v>1566</v>
      </c>
      <c r="CF421" s="2">
        <v>0</v>
      </c>
      <c r="CG421" s="2">
        <v>0</v>
      </c>
      <c r="CH421" s="2"/>
      <c r="CI421" s="2"/>
      <c r="CJ421" s="2"/>
      <c r="CK421" s="2"/>
      <c r="CL421" s="2"/>
      <c r="CM421" s="2">
        <v>0</v>
      </c>
      <c r="CN421" s="2" t="s">
        <v>1332</v>
      </c>
      <c r="CO421" s="2">
        <v>0</v>
      </c>
      <c r="CP421" s="2">
        <f t="shared" si="447"/>
        <v>-152.44</v>
      </c>
      <c r="CQ421" s="2">
        <f t="shared" si="448"/>
        <v>18995.22</v>
      </c>
      <c r="CR421" s="2">
        <f>(ROUND((ROUND(((ET421)*AV421*1),2)*BB421),2)+ROUND((ROUND(((AE421-(EU421))*AV421*1),2)*BS421),2))</f>
        <v>0</v>
      </c>
      <c r="CS421" s="2">
        <f>(ROUND((ROUND(((EU421)*AV421*1),2)*BS421),2)+ROUND((ROUND(((AE421-(EU421))*AV421*1),2)*BS421),2))</f>
        <v>0</v>
      </c>
      <c r="CT421" s="2">
        <f t="shared" si="449"/>
        <v>0</v>
      </c>
      <c r="CU421" s="2">
        <f t="shared" si="450"/>
        <v>0</v>
      </c>
      <c r="CV421" s="2">
        <f t="shared" si="451"/>
        <v>0</v>
      </c>
      <c r="CW421" s="2">
        <f t="shared" si="452"/>
        <v>0</v>
      </c>
      <c r="CX421" s="2">
        <f t="shared" si="453"/>
        <v>0</v>
      </c>
      <c r="CY421" s="2">
        <f>(ROUND((((S421+ROUND((ROUND(((EU421)*AV421*1),2)*BS421),2))*AT421)/100),2)+ROUND(((ROUND((ROUND(((AE421-(EU421))*AV421*1),2)*BS421),2)*AT421)/100),2))</f>
        <v>0</v>
      </c>
      <c r="CZ421" s="2">
        <f>(ROUND((((S421+ROUND((ROUND(((EU421)*AV421*1),2)*BS421),2))*AU421)/100),2)+ROUND(((ROUND((ROUND(((AE421-(EU421))*AV421*1),2)*BS421),2)*AU421)/100),2))</f>
        <v>0</v>
      </c>
      <c r="DA421" s="2"/>
      <c r="DB421" s="2"/>
      <c r="DC421" s="2" t="s">
        <v>3</v>
      </c>
      <c r="DD421" s="2" t="s">
        <v>3</v>
      </c>
      <c r="DE421" s="2" t="s">
        <v>3</v>
      </c>
      <c r="DF421" s="2" t="s">
        <v>3</v>
      </c>
      <c r="DG421" s="2" t="s">
        <v>3</v>
      </c>
      <c r="DH421" s="2" t="s">
        <v>3</v>
      </c>
      <c r="DI421" s="2" t="s">
        <v>3</v>
      </c>
      <c r="DJ421" s="2" t="s">
        <v>3</v>
      </c>
      <c r="DK421" s="2" t="s">
        <v>3</v>
      </c>
      <c r="DL421" s="2" t="s">
        <v>3</v>
      </c>
      <c r="DM421" s="2" t="s">
        <v>3</v>
      </c>
      <c r="DN421" s="2">
        <v>0</v>
      </c>
      <c r="DO421" s="2">
        <v>0</v>
      </c>
      <c r="DP421" s="2">
        <v>1</v>
      </c>
      <c r="DQ421" s="2">
        <v>1</v>
      </c>
      <c r="DR421" s="2"/>
      <c r="DS421" s="2"/>
      <c r="DT421" s="2"/>
      <c r="DU421" s="2">
        <v>1009</v>
      </c>
      <c r="DV421" s="2" t="s">
        <v>566</v>
      </c>
      <c r="DW421" s="2" t="s">
        <v>566</v>
      </c>
      <c r="DX421" s="2">
        <v>1000</v>
      </c>
      <c r="DY421" s="2"/>
      <c r="DZ421" s="2" t="s">
        <v>3</v>
      </c>
      <c r="EA421" s="2" t="s">
        <v>3</v>
      </c>
      <c r="EB421" s="2" t="s">
        <v>3</v>
      </c>
      <c r="EC421" s="2" t="s">
        <v>3</v>
      </c>
      <c r="ED421" s="2"/>
      <c r="EE421" s="2">
        <v>55393728</v>
      </c>
      <c r="EF421" s="2">
        <v>200</v>
      </c>
      <c r="EG421" s="2" t="s">
        <v>469</v>
      </c>
      <c r="EH421" s="2">
        <v>0</v>
      </c>
      <c r="EI421" s="2" t="s">
        <v>3</v>
      </c>
      <c r="EJ421" s="2">
        <v>1</v>
      </c>
      <c r="EK421" s="2">
        <v>1617</v>
      </c>
      <c r="EL421" s="2" t="s">
        <v>470</v>
      </c>
      <c r="EM421" s="2" t="s">
        <v>471</v>
      </c>
      <c r="EN421" s="2"/>
      <c r="EO421" s="2" t="s">
        <v>71</v>
      </c>
      <c r="EP421" s="2"/>
      <c r="EQ421" s="2">
        <v>33792</v>
      </c>
      <c r="ER421" s="2">
        <v>18995.22</v>
      </c>
      <c r="ES421" s="2">
        <v>18995.22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>
        <v>0</v>
      </c>
      <c r="FR421" s="2">
        <v>0</v>
      </c>
      <c r="FS421" s="2">
        <v>0</v>
      </c>
      <c r="FT421" s="2"/>
      <c r="FU421" s="2"/>
      <c r="FV421" s="2"/>
      <c r="FW421" s="2"/>
      <c r="FX421" s="2">
        <v>0</v>
      </c>
      <c r="FY421" s="2">
        <v>0</v>
      </c>
      <c r="FZ421" s="2"/>
      <c r="GA421" s="2" t="s">
        <v>3</v>
      </c>
      <c r="GB421" s="2"/>
      <c r="GC421" s="2"/>
      <c r="GD421" s="2">
        <v>1</v>
      </c>
      <c r="GE421" s="2"/>
      <c r="GF421" s="2">
        <v>1438006865</v>
      </c>
      <c r="GG421" s="2">
        <v>2</v>
      </c>
      <c r="GH421" s="2">
        <v>1</v>
      </c>
      <c r="GI421" s="2">
        <v>-2</v>
      </c>
      <c r="GJ421" s="2">
        <v>0</v>
      </c>
      <c r="GK421" s="2">
        <v>0</v>
      </c>
      <c r="GL421" s="2">
        <f t="shared" si="454"/>
        <v>0</v>
      </c>
      <c r="GM421" s="2">
        <f t="shared" si="455"/>
        <v>-152.44</v>
      </c>
      <c r="GN421" s="2">
        <f t="shared" si="456"/>
        <v>0</v>
      </c>
      <c r="GO421" s="2">
        <f t="shared" si="457"/>
        <v>-152.44</v>
      </c>
      <c r="GP421" s="2">
        <f t="shared" si="458"/>
        <v>0</v>
      </c>
      <c r="GQ421" s="2"/>
      <c r="GR421" s="2">
        <v>0</v>
      </c>
      <c r="GS421" s="2">
        <v>3</v>
      </c>
      <c r="GT421" s="2">
        <v>0</v>
      </c>
      <c r="GU421" s="2" t="s">
        <v>3</v>
      </c>
      <c r="GV421" s="2">
        <f t="shared" si="459"/>
        <v>0</v>
      </c>
      <c r="GW421" s="2">
        <v>1</v>
      </c>
      <c r="GX421" s="2">
        <f t="shared" si="460"/>
        <v>0</v>
      </c>
      <c r="GY421" s="2"/>
      <c r="GZ421" s="2"/>
      <c r="HA421" s="2">
        <v>0</v>
      </c>
      <c r="HB421" s="2">
        <v>0</v>
      </c>
      <c r="HC421" s="2">
        <f t="shared" si="461"/>
        <v>0</v>
      </c>
      <c r="HD421" s="2"/>
      <c r="HE421" s="2" t="s">
        <v>3</v>
      </c>
      <c r="HF421" s="2" t="s">
        <v>3</v>
      </c>
      <c r="HG421" s="2"/>
      <c r="HH421" s="2"/>
      <c r="HI421" s="2"/>
      <c r="HJ421" s="2"/>
      <c r="HK421" s="2"/>
      <c r="HL421" s="2"/>
      <c r="HM421" s="2" t="s">
        <v>3</v>
      </c>
      <c r="HN421" s="2" t="s">
        <v>3</v>
      </c>
      <c r="HO421" s="2" t="s">
        <v>3</v>
      </c>
      <c r="HP421" s="2" t="s">
        <v>3</v>
      </c>
      <c r="HQ421" s="2" t="s">
        <v>3</v>
      </c>
      <c r="HR421" s="2"/>
      <c r="HS421" s="2">
        <v>0</v>
      </c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>
        <v>0</v>
      </c>
      <c r="IL421" s="2"/>
      <c r="IM421" s="2"/>
      <c r="IN421" s="2"/>
      <c r="IO421" s="2"/>
      <c r="IP421" s="2"/>
      <c r="IQ421" s="2"/>
      <c r="IR421" s="2"/>
      <c r="IS421" s="2"/>
      <c r="IT421" s="2"/>
      <c r="IU421" s="2"/>
    </row>
    <row r="422" spans="1:255" x14ac:dyDescent="0.25">
      <c r="A422" s="3">
        <v>17</v>
      </c>
      <c r="B422" s="3">
        <v>1</v>
      </c>
      <c r="E422" s="3" t="s">
        <v>3</v>
      </c>
      <c r="F422" s="3" t="s">
        <v>564</v>
      </c>
      <c r="G422" s="3" t="s">
        <v>565</v>
      </c>
      <c r="H422" s="3" t="s">
        <v>566</v>
      </c>
      <c r="I422" s="3">
        <f>ROUND(I420*-0.00003,9)</f>
        <v>-8.0249999999999991E-3</v>
      </c>
      <c r="J422" s="3">
        <v>0</v>
      </c>
      <c r="K422" s="3">
        <f>ROUND(I420*-0.00003,9)</f>
        <v>-8.0249999999999991E-3</v>
      </c>
      <c r="O422" s="3">
        <f t="shared" si="437"/>
        <v>-2772.88</v>
      </c>
      <c r="P422" s="3">
        <f t="shared" si="438"/>
        <v>-2772.88</v>
      </c>
      <c r="Q422" s="3">
        <f>(ROUND((ROUND(((ET422)*AV422*I422),2)*BB422),2)+ROUND((ROUND(((AE422-(EU422))*AV422*I422),2)*BS422),2))</f>
        <v>0</v>
      </c>
      <c r="R422" s="3">
        <f>(ROUND((ROUND(((EU422)*AV422*I422),2)*BS422),2)+ROUND((ROUND(((AE422-(EU422))*AV422*I422),2)*BS422),2))</f>
        <v>0</v>
      </c>
      <c r="S422" s="3">
        <f t="shared" si="439"/>
        <v>0</v>
      </c>
      <c r="T422" s="3">
        <f t="shared" si="440"/>
        <v>0</v>
      </c>
      <c r="U422" s="3">
        <f t="shared" si="441"/>
        <v>0</v>
      </c>
      <c r="V422" s="3">
        <f t="shared" si="442"/>
        <v>0</v>
      </c>
      <c r="W422" s="3">
        <f t="shared" si="443"/>
        <v>0</v>
      </c>
      <c r="X422" s="3">
        <f>(ROUND((((S422+ROUND((ROUND(((EU422)*AV422*I422),2)*BS422),2))*AT422)/100),2)+ROUND(((ROUND((ROUND(((AE422-(EU422))*AV422*I422),2)*BS422),2)*AT422)/100),2))</f>
        <v>0</v>
      </c>
      <c r="Y422" s="3">
        <f>(ROUND((((S422+ROUND((ROUND(((EU422)*AV422*I422),2)*BS422),2))*AU422)/100),2)+ROUND(((ROUND((ROUND(((AE422-(EU422))*AV422*I422),2)*BS422),2)*AU422)/100),2))</f>
        <v>0</v>
      </c>
      <c r="AA422" s="3">
        <v>-1</v>
      </c>
      <c r="AB422" s="3">
        <f t="shared" si="444"/>
        <v>18995.22</v>
      </c>
      <c r="AC422" s="3">
        <f>ROUND((ES422),6)</f>
        <v>18995.22</v>
      </c>
      <c r="AD422" s="3">
        <f>ROUND((((ET422)-(EU422))+AE422),6)</f>
        <v>0</v>
      </c>
      <c r="AE422" s="3">
        <f t="shared" si="476"/>
        <v>0</v>
      </c>
      <c r="AF422" s="3">
        <f t="shared" si="476"/>
        <v>0</v>
      </c>
      <c r="AG422" s="3">
        <f t="shared" si="445"/>
        <v>0</v>
      </c>
      <c r="AH422" s="3">
        <f t="shared" si="477"/>
        <v>0</v>
      </c>
      <c r="AI422" s="3">
        <f t="shared" si="477"/>
        <v>0</v>
      </c>
      <c r="AJ422" s="3">
        <f t="shared" si="446"/>
        <v>0</v>
      </c>
      <c r="AK422" s="3">
        <v>18995.22</v>
      </c>
      <c r="AL422" s="3">
        <v>18995.22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1</v>
      </c>
      <c r="AW422" s="3">
        <v>1</v>
      </c>
      <c r="AZ422" s="3">
        <v>1</v>
      </c>
      <c r="BA422" s="3">
        <v>1</v>
      </c>
      <c r="BB422" s="3">
        <v>1</v>
      </c>
      <c r="BC422" s="3">
        <v>18.190000000000001</v>
      </c>
      <c r="BD422" s="3" t="s">
        <v>3</v>
      </c>
      <c r="BE422" s="3" t="s">
        <v>3</v>
      </c>
      <c r="BF422" s="3" t="s">
        <v>3</v>
      </c>
      <c r="BG422" s="3" t="s">
        <v>3</v>
      </c>
      <c r="BH422" s="3">
        <v>3</v>
      </c>
      <c r="BI422" s="3">
        <v>2</v>
      </c>
      <c r="BJ422" s="3" t="s">
        <v>567</v>
      </c>
      <c r="BM422" s="3">
        <v>1617</v>
      </c>
      <c r="BN422" s="3">
        <v>0</v>
      </c>
      <c r="BO422" s="3" t="s">
        <v>564</v>
      </c>
      <c r="BP422" s="3">
        <v>1</v>
      </c>
      <c r="BQ422" s="3">
        <v>200</v>
      </c>
      <c r="BR422" s="3">
        <v>1</v>
      </c>
      <c r="BS422" s="3">
        <v>1</v>
      </c>
      <c r="BT422" s="3">
        <v>1</v>
      </c>
      <c r="BU422" s="3">
        <v>1</v>
      </c>
      <c r="BV422" s="3">
        <v>1</v>
      </c>
      <c r="BW422" s="3">
        <v>1</v>
      </c>
      <c r="BX422" s="3">
        <v>1</v>
      </c>
      <c r="BY422" s="3" t="s">
        <v>3</v>
      </c>
      <c r="BZ422" s="3">
        <v>0</v>
      </c>
      <c r="CA422" s="3">
        <v>0</v>
      </c>
      <c r="CB422" s="3" t="s">
        <v>3</v>
      </c>
      <c r="CE422" s="3">
        <v>1566</v>
      </c>
      <c r="CF422" s="3">
        <v>0</v>
      </c>
      <c r="CG422" s="3">
        <v>0</v>
      </c>
      <c r="CM422" s="3">
        <v>0</v>
      </c>
      <c r="CN422" s="3" t="s">
        <v>1332</v>
      </c>
      <c r="CO422" s="3">
        <v>0</v>
      </c>
      <c r="CP422" s="3">
        <f t="shared" si="447"/>
        <v>-2772.88</v>
      </c>
      <c r="CQ422" s="3">
        <f t="shared" si="448"/>
        <v>345523.05</v>
      </c>
      <c r="CR422" s="3">
        <f>(ROUND((ROUND(((ET422)*AV422*1),2)*BB422),2)+ROUND((ROUND(((AE422-(EU422))*AV422*1),2)*BS422),2))</f>
        <v>0</v>
      </c>
      <c r="CS422" s="3">
        <f>(ROUND((ROUND(((EU422)*AV422*1),2)*BS422),2)+ROUND((ROUND(((AE422-(EU422))*AV422*1),2)*BS422),2))</f>
        <v>0</v>
      </c>
      <c r="CT422" s="3">
        <f t="shared" si="449"/>
        <v>0</v>
      </c>
      <c r="CU422" s="3">
        <f t="shared" si="450"/>
        <v>0</v>
      </c>
      <c r="CV422" s="3">
        <f t="shared" si="451"/>
        <v>0</v>
      </c>
      <c r="CW422" s="3">
        <f t="shared" si="452"/>
        <v>0</v>
      </c>
      <c r="CX422" s="3">
        <f t="shared" si="453"/>
        <v>0</v>
      </c>
      <c r="CY422" s="3">
        <f>(ROUND((((S422+ROUND((ROUND(((EU422)*AV422*1),2)*BS422),2))*AT422)/100),2)+ROUND(((ROUND((ROUND(((AE422-(EU422))*AV422*1),2)*BS422),2)*AT422)/100),2))</f>
        <v>0</v>
      </c>
      <c r="CZ422" s="3">
        <f>(ROUND((((S422+ROUND((ROUND(((EU422)*AV422*1),2)*BS422),2))*AU422)/100),2)+ROUND(((ROUND((ROUND(((AE422-(EU422))*AV422*1),2)*BS422),2)*AU422)/100),2))</f>
        <v>0</v>
      </c>
      <c r="DC422" s="3" t="s">
        <v>3</v>
      </c>
      <c r="DD422" s="3" t="s">
        <v>3</v>
      </c>
      <c r="DE422" s="3" t="s">
        <v>3</v>
      </c>
      <c r="DF422" s="3" t="s">
        <v>3</v>
      </c>
      <c r="DG422" s="3" t="s">
        <v>3</v>
      </c>
      <c r="DH422" s="3" t="s">
        <v>3</v>
      </c>
      <c r="DI422" s="3" t="s">
        <v>3</v>
      </c>
      <c r="DJ422" s="3" t="s">
        <v>3</v>
      </c>
      <c r="DK422" s="3" t="s">
        <v>3</v>
      </c>
      <c r="DL422" s="3" t="s">
        <v>3</v>
      </c>
      <c r="DM422" s="3" t="s">
        <v>3</v>
      </c>
      <c r="DN422" s="3">
        <v>0</v>
      </c>
      <c r="DO422" s="3">
        <v>0</v>
      </c>
      <c r="DP422" s="3">
        <v>1</v>
      </c>
      <c r="DQ422" s="3">
        <v>1</v>
      </c>
      <c r="DU422" s="3">
        <v>1009</v>
      </c>
      <c r="DV422" s="3" t="s">
        <v>566</v>
      </c>
      <c r="DW422" s="3" t="s">
        <v>566</v>
      </c>
      <c r="DX422" s="3">
        <v>1000</v>
      </c>
      <c r="DZ422" s="3" t="s">
        <v>3</v>
      </c>
      <c r="EA422" s="3" t="s">
        <v>3</v>
      </c>
      <c r="EB422" s="3" t="s">
        <v>3</v>
      </c>
      <c r="EC422" s="3" t="s">
        <v>3</v>
      </c>
      <c r="EE422" s="3">
        <v>55393728</v>
      </c>
      <c r="EF422" s="3">
        <v>200</v>
      </c>
      <c r="EG422" s="3" t="s">
        <v>469</v>
      </c>
      <c r="EH422" s="3">
        <v>0</v>
      </c>
      <c r="EI422" s="3" t="s">
        <v>3</v>
      </c>
      <c r="EJ422" s="3">
        <v>1</v>
      </c>
      <c r="EK422" s="3">
        <v>1617</v>
      </c>
      <c r="EL422" s="3" t="s">
        <v>470</v>
      </c>
      <c r="EM422" s="3" t="s">
        <v>471</v>
      </c>
      <c r="EO422" s="3" t="s">
        <v>71</v>
      </c>
      <c r="EQ422" s="3">
        <v>33792</v>
      </c>
      <c r="ER422" s="3">
        <v>18995.22</v>
      </c>
      <c r="ES422" s="3">
        <v>18995.22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FQ422" s="3">
        <v>0</v>
      </c>
      <c r="FR422" s="3">
        <v>0</v>
      </c>
      <c r="FS422" s="3">
        <v>0</v>
      </c>
      <c r="FX422" s="3">
        <v>0</v>
      </c>
      <c r="FY422" s="3">
        <v>0</v>
      </c>
      <c r="GA422" s="3" t="s">
        <v>3</v>
      </c>
      <c r="GD422" s="3">
        <v>1</v>
      </c>
      <c r="GF422" s="3">
        <v>1438006865</v>
      </c>
      <c r="GG422" s="3">
        <v>2</v>
      </c>
      <c r="GH422" s="3">
        <v>1</v>
      </c>
      <c r="GI422" s="3">
        <v>2</v>
      </c>
      <c r="GJ422" s="3">
        <v>0</v>
      </c>
      <c r="GK422" s="3">
        <v>0</v>
      </c>
      <c r="GL422" s="3">
        <f t="shared" si="454"/>
        <v>0</v>
      </c>
      <c r="GM422" s="3">
        <f t="shared" si="455"/>
        <v>-2772.88</v>
      </c>
      <c r="GN422" s="3">
        <f t="shared" si="456"/>
        <v>0</v>
      </c>
      <c r="GO422" s="3">
        <f t="shared" si="457"/>
        <v>-2772.88</v>
      </c>
      <c r="GP422" s="3">
        <f t="shared" si="458"/>
        <v>0</v>
      </c>
      <c r="GR422" s="3">
        <v>0</v>
      </c>
      <c r="GS422" s="3">
        <v>3</v>
      </c>
      <c r="GT422" s="3">
        <v>0</v>
      </c>
      <c r="GU422" s="3" t="s">
        <v>3</v>
      </c>
      <c r="GV422" s="3">
        <f t="shared" si="459"/>
        <v>0</v>
      </c>
      <c r="GW422" s="3">
        <v>1</v>
      </c>
      <c r="GX422" s="3">
        <f t="shared" si="460"/>
        <v>0</v>
      </c>
      <c r="HA422" s="3">
        <v>0</v>
      </c>
      <c r="HB422" s="3">
        <v>0</v>
      </c>
      <c r="HC422" s="3">
        <f t="shared" si="461"/>
        <v>0</v>
      </c>
      <c r="HE422" s="3" t="s">
        <v>3</v>
      </c>
      <c r="HF422" s="3" t="s">
        <v>3</v>
      </c>
      <c r="HM422" s="3" t="s">
        <v>3</v>
      </c>
      <c r="HN422" s="3" t="s">
        <v>3</v>
      </c>
      <c r="HO422" s="3" t="s">
        <v>3</v>
      </c>
      <c r="HP422" s="3" t="s">
        <v>3</v>
      </c>
      <c r="HQ422" s="3" t="s">
        <v>3</v>
      </c>
      <c r="HS422" s="3">
        <v>0</v>
      </c>
      <c r="IK422" s="3">
        <v>0</v>
      </c>
    </row>
    <row r="423" spans="1:255" x14ac:dyDescent="0.25">
      <c r="A423" s="2">
        <v>17</v>
      </c>
      <c r="B423" s="2">
        <v>1</v>
      </c>
      <c r="C423" s="2"/>
      <c r="D423" s="2"/>
      <c r="E423" s="2" t="s">
        <v>568</v>
      </c>
      <c r="F423" s="2" t="s">
        <v>569</v>
      </c>
      <c r="G423" s="2" t="s">
        <v>570</v>
      </c>
      <c r="H423" s="2" t="s">
        <v>171</v>
      </c>
      <c r="I423" s="2">
        <v>15</v>
      </c>
      <c r="J423" s="2">
        <v>0</v>
      </c>
      <c r="K423" s="2">
        <v>15</v>
      </c>
      <c r="L423" s="2"/>
      <c r="M423" s="2"/>
      <c r="N423" s="2"/>
      <c r="O423" s="2">
        <f t="shared" si="437"/>
        <v>5811.75</v>
      </c>
      <c r="P423" s="2">
        <f t="shared" si="438"/>
        <v>5811.75</v>
      </c>
      <c r="Q423" s="2">
        <f>(ROUND((ROUND(((ET423)*AV423*I423),2)*BB423),2)+ROUND((ROUND(((AE423-(EU423))*AV423*I423),2)*BS423),2))</f>
        <v>0</v>
      </c>
      <c r="R423" s="2">
        <f>(ROUND((ROUND(((EU423)*AV423*I423),2)*BS423),2)+ROUND((ROUND(((AE423-(EU423))*AV423*I423),2)*BS423),2))</f>
        <v>0</v>
      </c>
      <c r="S423" s="2">
        <f t="shared" si="439"/>
        <v>0</v>
      </c>
      <c r="T423" s="2">
        <f t="shared" si="440"/>
        <v>0</v>
      </c>
      <c r="U423" s="2">
        <f t="shared" si="441"/>
        <v>0</v>
      </c>
      <c r="V423" s="2">
        <f t="shared" si="442"/>
        <v>0</v>
      </c>
      <c r="W423" s="2">
        <f t="shared" si="443"/>
        <v>0</v>
      </c>
      <c r="X423" s="2">
        <f>(ROUND((((S423+ROUND((ROUND(((EU423)*AV423*I423),2)*BS423),2))*AT423)/100),2)+ROUND(((ROUND((ROUND(((AE423-(EU423))*AV423*I423),2)*BS423),2)*AT423)/100),2))</f>
        <v>0</v>
      </c>
      <c r="Y423" s="2">
        <f>(ROUND((((S423+ROUND((ROUND(((EU423)*AV423*I423),2)*BS423),2))*AU423)/100),2)+ROUND(((ROUND((ROUND(((AE423-(EU423))*AV423*I423),2)*BS423),2)*AU423)/100),2))</f>
        <v>0</v>
      </c>
      <c r="Z423" s="2"/>
      <c r="AA423" s="2">
        <v>55929113</v>
      </c>
      <c r="AB423" s="2">
        <f t="shared" si="444"/>
        <v>387.45</v>
      </c>
      <c r="AC423" s="2">
        <f>ROUND((ES423),6)</f>
        <v>387.45</v>
      </c>
      <c r="AD423" s="2">
        <f>ROUND((((ET423)-(EU423))+AE423),6)</f>
        <v>0</v>
      </c>
      <c r="AE423" s="2">
        <f t="shared" si="476"/>
        <v>0</v>
      </c>
      <c r="AF423" s="2">
        <f t="shared" si="476"/>
        <v>0</v>
      </c>
      <c r="AG423" s="2">
        <f t="shared" si="445"/>
        <v>0</v>
      </c>
      <c r="AH423" s="2">
        <f t="shared" si="477"/>
        <v>0</v>
      </c>
      <c r="AI423" s="2">
        <f t="shared" si="477"/>
        <v>0</v>
      </c>
      <c r="AJ423" s="2">
        <f t="shared" si="446"/>
        <v>0</v>
      </c>
      <c r="AK423" s="2">
        <v>387.45000000000005</v>
      </c>
      <c r="AL423" s="2">
        <v>387.45000000000005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1</v>
      </c>
      <c r="AW423" s="2">
        <v>1</v>
      </c>
      <c r="AX423" s="2"/>
      <c r="AY423" s="2"/>
      <c r="AZ423" s="2">
        <v>1</v>
      </c>
      <c r="BA423" s="2">
        <v>1</v>
      </c>
      <c r="BB423" s="2">
        <v>1</v>
      </c>
      <c r="BC423" s="2">
        <v>1</v>
      </c>
      <c r="BD423" s="2" t="s">
        <v>3</v>
      </c>
      <c r="BE423" s="2" t="s">
        <v>3</v>
      </c>
      <c r="BF423" s="2" t="s">
        <v>3</v>
      </c>
      <c r="BG423" s="2" t="s">
        <v>3</v>
      </c>
      <c r="BH423" s="2">
        <v>3</v>
      </c>
      <c r="BI423" s="2">
        <v>2</v>
      </c>
      <c r="BJ423" s="2" t="s">
        <v>569</v>
      </c>
      <c r="BK423" s="2"/>
      <c r="BL423" s="2"/>
      <c r="BM423" s="2">
        <v>400005</v>
      </c>
      <c r="BN423" s="2">
        <v>0</v>
      </c>
      <c r="BO423" s="2" t="s">
        <v>3</v>
      </c>
      <c r="BP423" s="2">
        <v>0</v>
      </c>
      <c r="BQ423" s="2">
        <v>213</v>
      </c>
      <c r="BR423" s="2">
        <v>0</v>
      </c>
      <c r="BS423" s="2">
        <v>1</v>
      </c>
      <c r="BT423" s="2">
        <v>1</v>
      </c>
      <c r="BU423" s="2">
        <v>1</v>
      </c>
      <c r="BV423" s="2">
        <v>1</v>
      </c>
      <c r="BW423" s="2">
        <v>1</v>
      </c>
      <c r="BX423" s="2">
        <v>1</v>
      </c>
      <c r="BY423" s="2" t="s">
        <v>3</v>
      </c>
      <c r="BZ423" s="2">
        <v>0</v>
      </c>
      <c r="CA423" s="2">
        <v>0</v>
      </c>
      <c r="CB423" s="2" t="s">
        <v>3</v>
      </c>
      <c r="CC423" s="2"/>
      <c r="CD423" s="2"/>
      <c r="CE423" s="2">
        <v>1566</v>
      </c>
      <c r="CF423" s="2">
        <v>0</v>
      </c>
      <c r="CG423" s="2">
        <v>0</v>
      </c>
      <c r="CH423" s="2"/>
      <c r="CI423" s="2"/>
      <c r="CJ423" s="2"/>
      <c r="CK423" s="2"/>
      <c r="CL423" s="2"/>
      <c r="CM423" s="2">
        <v>0</v>
      </c>
      <c r="CN423" s="2" t="s">
        <v>3</v>
      </c>
      <c r="CO423" s="2">
        <v>0</v>
      </c>
      <c r="CP423" s="2">
        <f t="shared" si="447"/>
        <v>5811.75</v>
      </c>
      <c r="CQ423" s="2">
        <f t="shared" si="448"/>
        <v>387.45</v>
      </c>
      <c r="CR423" s="2">
        <f>(ROUND((ROUND(((ET423)*AV423*1),2)*BB423),2)+ROUND((ROUND(((AE423-(EU423))*AV423*1),2)*BS423),2))</f>
        <v>0</v>
      </c>
      <c r="CS423" s="2">
        <f>(ROUND((ROUND(((EU423)*AV423*1),2)*BS423),2)+ROUND((ROUND(((AE423-(EU423))*AV423*1),2)*BS423),2))</f>
        <v>0</v>
      </c>
      <c r="CT423" s="2">
        <f t="shared" si="449"/>
        <v>0</v>
      </c>
      <c r="CU423" s="2">
        <f t="shared" si="450"/>
        <v>0</v>
      </c>
      <c r="CV423" s="2">
        <f t="shared" si="451"/>
        <v>0</v>
      </c>
      <c r="CW423" s="2">
        <f t="shared" si="452"/>
        <v>0</v>
      </c>
      <c r="CX423" s="2">
        <f t="shared" si="453"/>
        <v>0</v>
      </c>
      <c r="CY423" s="2">
        <f>(ROUND((((S423+ROUND((ROUND(((EU423)*AV423*1),2)*BS423),2))*AT423)/100),2)+ROUND(((ROUND((ROUND(((AE423-(EU423))*AV423*1),2)*BS423),2)*AT423)/100),2))</f>
        <v>0</v>
      </c>
      <c r="CZ423" s="2">
        <f>(ROUND((((S423+ROUND((ROUND(((EU423)*AV423*1),2)*BS423),2))*AU423)/100),2)+ROUND(((ROUND((ROUND(((AE423-(EU423))*AV423*1),2)*BS423),2)*AU423)/100),2))</f>
        <v>0</v>
      </c>
      <c r="DA423" s="2"/>
      <c r="DB423" s="2"/>
      <c r="DC423" s="2" t="s">
        <v>3</v>
      </c>
      <c r="DD423" s="2" t="s">
        <v>3</v>
      </c>
      <c r="DE423" s="2" t="s">
        <v>3</v>
      </c>
      <c r="DF423" s="2" t="s">
        <v>3</v>
      </c>
      <c r="DG423" s="2" t="s">
        <v>3</v>
      </c>
      <c r="DH423" s="2" t="s">
        <v>3</v>
      </c>
      <c r="DI423" s="2" t="s">
        <v>3</v>
      </c>
      <c r="DJ423" s="2" t="s">
        <v>3</v>
      </c>
      <c r="DK423" s="2" t="s">
        <v>3</v>
      </c>
      <c r="DL423" s="2" t="s">
        <v>3</v>
      </c>
      <c r="DM423" s="2" t="s">
        <v>3</v>
      </c>
      <c r="DN423" s="2">
        <v>0</v>
      </c>
      <c r="DO423" s="2">
        <v>0</v>
      </c>
      <c r="DP423" s="2">
        <v>1</v>
      </c>
      <c r="DQ423" s="2">
        <v>1</v>
      </c>
      <c r="DR423" s="2"/>
      <c r="DS423" s="2"/>
      <c r="DT423" s="2"/>
      <c r="DU423" s="2">
        <v>1013</v>
      </c>
      <c r="DV423" s="2" t="s">
        <v>171</v>
      </c>
      <c r="DW423" s="2" t="s">
        <v>171</v>
      </c>
      <c r="DX423" s="2">
        <v>1</v>
      </c>
      <c r="DY423" s="2"/>
      <c r="DZ423" s="2" t="s">
        <v>3</v>
      </c>
      <c r="EA423" s="2" t="s">
        <v>3</v>
      </c>
      <c r="EB423" s="2" t="s">
        <v>3</v>
      </c>
      <c r="EC423" s="2" t="s">
        <v>3</v>
      </c>
      <c r="ED423" s="2"/>
      <c r="EE423" s="2">
        <v>55393628</v>
      </c>
      <c r="EF423" s="2">
        <v>213</v>
      </c>
      <c r="EG423" s="2" t="s">
        <v>217</v>
      </c>
      <c r="EH423" s="2">
        <v>0</v>
      </c>
      <c r="EI423" s="2" t="s">
        <v>3</v>
      </c>
      <c r="EJ423" s="2">
        <v>1</v>
      </c>
      <c r="EK423" s="2">
        <v>400005</v>
      </c>
      <c r="EL423" s="2" t="s">
        <v>217</v>
      </c>
      <c r="EM423" s="2" t="s">
        <v>218</v>
      </c>
      <c r="EN423" s="2"/>
      <c r="EO423" s="2" t="s">
        <v>3</v>
      </c>
      <c r="EP423" s="2"/>
      <c r="EQ423" s="2">
        <v>16</v>
      </c>
      <c r="ER423" s="2">
        <v>0</v>
      </c>
      <c r="ES423" s="2">
        <v>387.45000000000005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>
        <v>0</v>
      </c>
      <c r="FR423" s="2">
        <v>0</v>
      </c>
      <c r="FS423" s="2">
        <v>0</v>
      </c>
      <c r="FT423" s="2"/>
      <c r="FU423" s="2"/>
      <c r="FV423" s="2"/>
      <c r="FW423" s="2"/>
      <c r="FX423" s="2">
        <v>0</v>
      </c>
      <c r="FY423" s="2">
        <v>0</v>
      </c>
      <c r="FZ423" s="2"/>
      <c r="GA423" s="2" t="s">
        <v>571</v>
      </c>
      <c r="GB423" s="2"/>
      <c r="GC423" s="2"/>
      <c r="GD423" s="2">
        <v>1</v>
      </c>
      <c r="GE423" s="2"/>
      <c r="GF423" s="2">
        <v>-1191518116</v>
      </c>
      <c r="GG423" s="2">
        <v>2</v>
      </c>
      <c r="GH423" s="2">
        <v>4</v>
      </c>
      <c r="GI423" s="2">
        <v>-2</v>
      </c>
      <c r="GJ423" s="2">
        <v>0</v>
      </c>
      <c r="GK423" s="2">
        <v>0</v>
      </c>
      <c r="GL423" s="2">
        <f t="shared" si="454"/>
        <v>0</v>
      </c>
      <c r="GM423" s="2">
        <f t="shared" si="455"/>
        <v>5811.75</v>
      </c>
      <c r="GN423" s="2">
        <f t="shared" si="456"/>
        <v>0</v>
      </c>
      <c r="GO423" s="2">
        <f t="shared" si="457"/>
        <v>5811.75</v>
      </c>
      <c r="GP423" s="2">
        <f t="shared" si="458"/>
        <v>0</v>
      </c>
      <c r="GQ423" s="2"/>
      <c r="GR423" s="2">
        <v>1</v>
      </c>
      <c r="GS423" s="2">
        <v>2</v>
      </c>
      <c r="GT423" s="2">
        <v>0</v>
      </c>
      <c r="GU423" s="2" t="s">
        <v>3</v>
      </c>
      <c r="GV423" s="2">
        <f t="shared" si="459"/>
        <v>0</v>
      </c>
      <c r="GW423" s="2">
        <v>1</v>
      </c>
      <c r="GX423" s="2">
        <f t="shared" si="460"/>
        <v>0</v>
      </c>
      <c r="GY423" s="2"/>
      <c r="GZ423" s="2"/>
      <c r="HA423" s="2">
        <v>0</v>
      </c>
      <c r="HB423" s="2">
        <v>0</v>
      </c>
      <c r="HC423" s="2">
        <f t="shared" si="461"/>
        <v>0</v>
      </c>
      <c r="HD423" s="2"/>
      <c r="HE423" s="2" t="s">
        <v>220</v>
      </c>
      <c r="HF423" s="2" t="s">
        <v>34</v>
      </c>
      <c r="HG423" s="2"/>
      <c r="HH423" s="2"/>
      <c r="HI423" s="2"/>
      <c r="HJ423" s="2"/>
      <c r="HK423" s="2"/>
      <c r="HL423" s="2"/>
      <c r="HM423" s="2" t="s">
        <v>3</v>
      </c>
      <c r="HN423" s="2" t="s">
        <v>3</v>
      </c>
      <c r="HO423" s="2" t="s">
        <v>3</v>
      </c>
      <c r="HP423" s="2" t="s">
        <v>3</v>
      </c>
      <c r="HQ423" s="2" t="s">
        <v>3</v>
      </c>
      <c r="HR423" s="2"/>
      <c r="HS423" s="2">
        <v>0</v>
      </c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>
        <v>0</v>
      </c>
      <c r="IL423" s="2"/>
      <c r="IM423" s="2"/>
      <c r="IN423" s="2"/>
      <c r="IO423" s="2"/>
      <c r="IP423" s="2"/>
      <c r="IQ423" s="2"/>
      <c r="IR423" s="2"/>
      <c r="IS423" s="2"/>
      <c r="IT423" s="2"/>
      <c r="IU423" s="2"/>
    </row>
    <row r="424" spans="1:255" x14ac:dyDescent="0.25">
      <c r="A424" s="3">
        <v>17</v>
      </c>
      <c r="B424" s="3">
        <v>1</v>
      </c>
      <c r="E424" s="3" t="s">
        <v>568</v>
      </c>
      <c r="F424" s="3" t="s">
        <v>569</v>
      </c>
      <c r="G424" s="3" t="s">
        <v>570</v>
      </c>
      <c r="H424" s="3" t="s">
        <v>171</v>
      </c>
      <c r="I424" s="3">
        <v>15</v>
      </c>
      <c r="J424" s="3">
        <v>0</v>
      </c>
      <c r="K424" s="3">
        <v>15</v>
      </c>
      <c r="O424" s="3">
        <f t="shared" si="437"/>
        <v>57187.62</v>
      </c>
      <c r="P424" s="3">
        <f t="shared" si="438"/>
        <v>57187.62</v>
      </c>
      <c r="Q424" s="3">
        <f>(ROUND((ROUND(((ET424)*AV424*I424),2)*BB424),2)+ROUND((ROUND(((AE424-(EU424))*AV424*I424),2)*BS424),2))</f>
        <v>0</v>
      </c>
      <c r="R424" s="3">
        <f>(ROUND((ROUND(((EU424)*AV424*I424),2)*BS424),2)+ROUND((ROUND(((AE424-(EU424))*AV424*I424),2)*BS424),2))</f>
        <v>0</v>
      </c>
      <c r="S424" s="3">
        <f t="shared" si="439"/>
        <v>0</v>
      </c>
      <c r="T424" s="3">
        <f t="shared" si="440"/>
        <v>0</v>
      </c>
      <c r="U424" s="3">
        <f t="shared" si="441"/>
        <v>0</v>
      </c>
      <c r="V424" s="3">
        <f t="shared" si="442"/>
        <v>0</v>
      </c>
      <c r="W424" s="3">
        <f t="shared" si="443"/>
        <v>0</v>
      </c>
      <c r="X424" s="3">
        <f>(ROUND((((S424+ROUND((ROUND(((EU424)*AV424*I424),2)*BS424),2))*AT424)/100),2)+ROUND(((ROUND((ROUND(((AE424-(EU424))*AV424*I424),2)*BS424),2)*AT424)/100),2))</f>
        <v>0</v>
      </c>
      <c r="Y424" s="3">
        <f>(ROUND((((S424+ROUND((ROUND(((EU424)*AV424*I424),2)*BS424),2))*AU424)/100),2)+ROUND(((ROUND((ROUND(((AE424-(EU424))*AV424*I424),2)*BS424),2)*AU424)/100),2))</f>
        <v>0</v>
      </c>
      <c r="AA424" s="3">
        <v>55929115</v>
      </c>
      <c r="AB424" s="3">
        <f t="shared" si="444"/>
        <v>387.45</v>
      </c>
      <c r="AC424" s="3">
        <f>ROUND((ES424),6)</f>
        <v>387.45</v>
      </c>
      <c r="AD424" s="3">
        <f>ROUND((((ET424)-(EU424))+AE424),6)</f>
        <v>0</v>
      </c>
      <c r="AE424" s="3">
        <f t="shared" si="476"/>
        <v>0</v>
      </c>
      <c r="AF424" s="3">
        <f t="shared" si="476"/>
        <v>0</v>
      </c>
      <c r="AG424" s="3">
        <f t="shared" si="445"/>
        <v>0</v>
      </c>
      <c r="AH424" s="3">
        <f t="shared" si="477"/>
        <v>0</v>
      </c>
      <c r="AI424" s="3">
        <f t="shared" si="477"/>
        <v>0</v>
      </c>
      <c r="AJ424" s="3">
        <f t="shared" si="446"/>
        <v>0</v>
      </c>
      <c r="AK424" s="3">
        <v>387.45000000000005</v>
      </c>
      <c r="AL424" s="3">
        <v>387.45000000000005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1</v>
      </c>
      <c r="AW424" s="3">
        <v>1</v>
      </c>
      <c r="AZ424" s="3">
        <v>1</v>
      </c>
      <c r="BA424" s="3">
        <v>1</v>
      </c>
      <c r="BB424" s="3">
        <v>1</v>
      </c>
      <c r="BC424" s="3">
        <v>9.84</v>
      </c>
      <c r="BD424" s="3" t="s">
        <v>3</v>
      </c>
      <c r="BE424" s="3" t="s">
        <v>3</v>
      </c>
      <c r="BF424" s="3" t="s">
        <v>3</v>
      </c>
      <c r="BG424" s="3" t="s">
        <v>3</v>
      </c>
      <c r="BH424" s="3">
        <v>3</v>
      </c>
      <c r="BI424" s="3">
        <v>2</v>
      </c>
      <c r="BJ424" s="3" t="s">
        <v>569</v>
      </c>
      <c r="BM424" s="3">
        <v>400005</v>
      </c>
      <c r="BN424" s="3">
        <v>0</v>
      </c>
      <c r="BO424" s="3" t="s">
        <v>3</v>
      </c>
      <c r="BP424" s="3">
        <v>0</v>
      </c>
      <c r="BQ424" s="3">
        <v>213</v>
      </c>
      <c r="BR424" s="3">
        <v>0</v>
      </c>
      <c r="BS424" s="3">
        <v>1</v>
      </c>
      <c r="BT424" s="3">
        <v>1</v>
      </c>
      <c r="BU424" s="3">
        <v>1</v>
      </c>
      <c r="BV424" s="3">
        <v>1</v>
      </c>
      <c r="BW424" s="3">
        <v>1</v>
      </c>
      <c r="BX424" s="3">
        <v>1</v>
      </c>
      <c r="BY424" s="3" t="s">
        <v>3</v>
      </c>
      <c r="BZ424" s="3">
        <v>0</v>
      </c>
      <c r="CA424" s="3">
        <v>0</v>
      </c>
      <c r="CB424" s="3" t="s">
        <v>3</v>
      </c>
      <c r="CE424" s="3">
        <v>1566</v>
      </c>
      <c r="CF424" s="3">
        <v>0</v>
      </c>
      <c r="CG424" s="3">
        <v>0</v>
      </c>
      <c r="CM424" s="3">
        <v>0</v>
      </c>
      <c r="CN424" s="3" t="s">
        <v>3</v>
      </c>
      <c r="CO424" s="3">
        <v>0</v>
      </c>
      <c r="CP424" s="3">
        <f t="shared" si="447"/>
        <v>57187.62</v>
      </c>
      <c r="CQ424" s="3">
        <f t="shared" si="448"/>
        <v>3812.51</v>
      </c>
      <c r="CR424" s="3">
        <f>(ROUND((ROUND(((ET424)*AV424*1),2)*BB424),2)+ROUND((ROUND(((AE424-(EU424))*AV424*1),2)*BS424),2))</f>
        <v>0</v>
      </c>
      <c r="CS424" s="3">
        <f>(ROUND((ROUND(((EU424)*AV424*1),2)*BS424),2)+ROUND((ROUND(((AE424-(EU424))*AV424*1),2)*BS424),2))</f>
        <v>0</v>
      </c>
      <c r="CT424" s="3">
        <f t="shared" si="449"/>
        <v>0</v>
      </c>
      <c r="CU424" s="3">
        <f t="shared" si="450"/>
        <v>0</v>
      </c>
      <c r="CV424" s="3">
        <f t="shared" si="451"/>
        <v>0</v>
      </c>
      <c r="CW424" s="3">
        <f t="shared" si="452"/>
        <v>0</v>
      </c>
      <c r="CX424" s="3">
        <f t="shared" si="453"/>
        <v>0</v>
      </c>
      <c r="CY424" s="3">
        <f>(ROUND((((S424+ROUND((ROUND(((EU424)*AV424*1),2)*BS424),2))*AT424)/100),2)+ROUND(((ROUND((ROUND(((AE424-(EU424))*AV424*1),2)*BS424),2)*AT424)/100),2))</f>
        <v>0</v>
      </c>
      <c r="CZ424" s="3">
        <f>(ROUND((((S424+ROUND((ROUND(((EU424)*AV424*1),2)*BS424),2))*AU424)/100),2)+ROUND(((ROUND((ROUND(((AE424-(EU424))*AV424*1),2)*BS424),2)*AU424)/100),2))</f>
        <v>0</v>
      </c>
      <c r="DC424" s="3" t="s">
        <v>3</v>
      </c>
      <c r="DD424" s="3" t="s">
        <v>3</v>
      </c>
      <c r="DE424" s="3" t="s">
        <v>3</v>
      </c>
      <c r="DF424" s="3" t="s">
        <v>3</v>
      </c>
      <c r="DG424" s="3" t="s">
        <v>3</v>
      </c>
      <c r="DH424" s="3" t="s">
        <v>3</v>
      </c>
      <c r="DI424" s="3" t="s">
        <v>3</v>
      </c>
      <c r="DJ424" s="3" t="s">
        <v>3</v>
      </c>
      <c r="DK424" s="3" t="s">
        <v>3</v>
      </c>
      <c r="DL424" s="3" t="s">
        <v>3</v>
      </c>
      <c r="DM424" s="3" t="s">
        <v>3</v>
      </c>
      <c r="DN424" s="3">
        <v>0</v>
      </c>
      <c r="DO424" s="3">
        <v>0</v>
      </c>
      <c r="DP424" s="3">
        <v>1</v>
      </c>
      <c r="DQ424" s="3">
        <v>1</v>
      </c>
      <c r="DU424" s="3">
        <v>1013</v>
      </c>
      <c r="DV424" s="3" t="s">
        <v>171</v>
      </c>
      <c r="DW424" s="3" t="s">
        <v>171</v>
      </c>
      <c r="DX424" s="3">
        <v>1</v>
      </c>
      <c r="DZ424" s="3" t="s">
        <v>3</v>
      </c>
      <c r="EA424" s="3" t="s">
        <v>3</v>
      </c>
      <c r="EB424" s="3" t="s">
        <v>3</v>
      </c>
      <c r="EC424" s="3" t="s">
        <v>3</v>
      </c>
      <c r="EE424" s="3">
        <v>55393628</v>
      </c>
      <c r="EF424" s="3">
        <v>213</v>
      </c>
      <c r="EG424" s="3" t="s">
        <v>217</v>
      </c>
      <c r="EH424" s="3">
        <v>0</v>
      </c>
      <c r="EI424" s="3" t="s">
        <v>3</v>
      </c>
      <c r="EJ424" s="3">
        <v>1</v>
      </c>
      <c r="EK424" s="3">
        <v>400005</v>
      </c>
      <c r="EL424" s="3" t="s">
        <v>217</v>
      </c>
      <c r="EM424" s="3" t="s">
        <v>218</v>
      </c>
      <c r="EO424" s="3" t="s">
        <v>3</v>
      </c>
      <c r="EQ424" s="3">
        <v>16</v>
      </c>
      <c r="ER424" s="3">
        <v>0</v>
      </c>
      <c r="ES424" s="3">
        <v>387.45000000000005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5</v>
      </c>
      <c r="FC424" s="3">
        <v>1</v>
      </c>
      <c r="FD424" s="3">
        <v>18</v>
      </c>
      <c r="FF424" s="3">
        <v>4560</v>
      </c>
      <c r="FQ424" s="3">
        <v>0</v>
      </c>
      <c r="FR424" s="3">
        <v>0</v>
      </c>
      <c r="FS424" s="3">
        <v>0</v>
      </c>
      <c r="FX424" s="3">
        <v>0</v>
      </c>
      <c r="FY424" s="3">
        <v>0</v>
      </c>
      <c r="GA424" s="3" t="s">
        <v>571</v>
      </c>
      <c r="GD424" s="3">
        <v>1</v>
      </c>
      <c r="GF424" s="3">
        <v>-1191518116</v>
      </c>
      <c r="GG424" s="3">
        <v>2</v>
      </c>
      <c r="GH424" s="3">
        <v>3</v>
      </c>
      <c r="GI424" s="3">
        <v>5</v>
      </c>
      <c r="GJ424" s="3">
        <v>0</v>
      </c>
      <c r="GK424" s="3">
        <v>0</v>
      </c>
      <c r="GL424" s="3">
        <f t="shared" si="454"/>
        <v>0</v>
      </c>
      <c r="GM424" s="3">
        <f t="shared" si="455"/>
        <v>57187.62</v>
      </c>
      <c r="GN424" s="3">
        <f t="shared" si="456"/>
        <v>0</v>
      </c>
      <c r="GO424" s="3">
        <f t="shared" si="457"/>
        <v>57187.62</v>
      </c>
      <c r="GP424" s="3">
        <f t="shared" si="458"/>
        <v>0</v>
      </c>
      <c r="GR424" s="3">
        <v>1</v>
      </c>
      <c r="GS424" s="3">
        <v>1</v>
      </c>
      <c r="GT424" s="3">
        <v>0</v>
      </c>
      <c r="GU424" s="3" t="s">
        <v>3</v>
      </c>
      <c r="GV424" s="3">
        <f t="shared" si="459"/>
        <v>0</v>
      </c>
      <c r="GW424" s="3">
        <v>1</v>
      </c>
      <c r="GX424" s="3">
        <f t="shared" si="460"/>
        <v>0</v>
      </c>
      <c r="HA424" s="3">
        <v>0</v>
      </c>
      <c r="HB424" s="3">
        <v>0</v>
      </c>
      <c r="HC424" s="3">
        <f t="shared" si="461"/>
        <v>0</v>
      </c>
      <c r="HE424" s="3" t="s">
        <v>220</v>
      </c>
      <c r="HF424" s="3" t="s">
        <v>34</v>
      </c>
      <c r="HM424" s="3" t="s">
        <v>3</v>
      </c>
      <c r="HN424" s="3" t="s">
        <v>3</v>
      </c>
      <c r="HO424" s="3" t="s">
        <v>3</v>
      </c>
      <c r="HP424" s="3" t="s">
        <v>3</v>
      </c>
      <c r="HQ424" s="3" t="s">
        <v>3</v>
      </c>
      <c r="HS424" s="3">
        <v>0</v>
      </c>
      <c r="IK424" s="3">
        <v>0</v>
      </c>
    </row>
    <row r="426" spans="1:255" ht="13" x14ac:dyDescent="0.3">
      <c r="A426" s="11">
        <v>51</v>
      </c>
      <c r="B426" s="11">
        <f>B387</f>
        <v>1</v>
      </c>
      <c r="C426" s="11">
        <f>A387</f>
        <v>4</v>
      </c>
      <c r="D426" s="11">
        <f>ROW(A387)</f>
        <v>387</v>
      </c>
      <c r="E426" s="11"/>
      <c r="F426" s="11" t="str">
        <f>IF(F387&lt;&gt;"",F387,"")</f>
        <v>3</v>
      </c>
      <c r="G426" s="11" t="str">
        <f>IF(G387&lt;&gt;"",G387,"")</f>
        <v>Кабельная продукция</v>
      </c>
      <c r="H426" s="11">
        <v>0</v>
      </c>
      <c r="I426" s="11"/>
      <c r="J426" s="11"/>
      <c r="K426" s="11"/>
      <c r="L426" s="11"/>
      <c r="M426" s="11"/>
      <c r="N426" s="11"/>
      <c r="O426" s="11">
        <f t="shared" ref="O426:T426" si="478">ROUND(AB426,2)</f>
        <v>375343.78</v>
      </c>
      <c r="P426" s="11">
        <f t="shared" si="478"/>
        <v>344265.57</v>
      </c>
      <c r="Q426" s="11">
        <f t="shared" si="478"/>
        <v>911.28</v>
      </c>
      <c r="R426" s="11">
        <f t="shared" si="478"/>
        <v>87.95</v>
      </c>
      <c r="S426" s="11">
        <f t="shared" si="478"/>
        <v>30166.93</v>
      </c>
      <c r="T426" s="11">
        <f t="shared" si="478"/>
        <v>0</v>
      </c>
      <c r="U426" s="11">
        <f>AH426</f>
        <v>2472.2245619999999</v>
      </c>
      <c r="V426" s="11">
        <f>AI426</f>
        <v>0</v>
      </c>
      <c r="W426" s="11">
        <f>ROUND(AJ426,2)</f>
        <v>0</v>
      </c>
      <c r="X426" s="11">
        <f>ROUND(AK426,2)</f>
        <v>28566.47</v>
      </c>
      <c r="Y426" s="11">
        <f>ROUND(AL426,2)</f>
        <v>14872.3</v>
      </c>
      <c r="Z426" s="11"/>
      <c r="AA426" s="11"/>
      <c r="AB426" s="11">
        <f>ROUND(SUMIF(AA391:AA424,"=55929113",O391:O424),2)</f>
        <v>375343.78</v>
      </c>
      <c r="AC426" s="11">
        <f>ROUND(SUMIF(AA391:AA424,"=55929113",P391:P424),2)</f>
        <v>344265.57</v>
      </c>
      <c r="AD426" s="11">
        <f>ROUND(SUMIF(AA391:AA424,"=55929113",Q391:Q424),2)</f>
        <v>911.28</v>
      </c>
      <c r="AE426" s="11">
        <f>ROUND(SUMIF(AA391:AA424,"=55929113",R391:R424),2)</f>
        <v>87.95</v>
      </c>
      <c r="AF426" s="11">
        <f>ROUND(SUMIF(AA391:AA424,"=55929113",S391:S424),2)</f>
        <v>30166.93</v>
      </c>
      <c r="AG426" s="11">
        <f>ROUND(SUMIF(AA391:AA424,"=55929113",T391:T424),2)</f>
        <v>0</v>
      </c>
      <c r="AH426" s="11">
        <f>SUMIF(AA391:AA424,"=55929113",U391:U424)</f>
        <v>2472.2245619999999</v>
      </c>
      <c r="AI426" s="11">
        <f>SUMIF(AA391:AA424,"=55929113",V391:V424)</f>
        <v>0</v>
      </c>
      <c r="AJ426" s="11">
        <f>ROUND(SUMIF(AA391:AA424,"=55929113",W391:W424),2)</f>
        <v>0</v>
      </c>
      <c r="AK426" s="11">
        <f>ROUND(SUMIF(AA391:AA424,"=55929113",X391:X424),2)</f>
        <v>28566.47</v>
      </c>
      <c r="AL426" s="11">
        <f>ROUND(SUMIF(AA391:AA424,"=55929113",Y391:Y424),2)</f>
        <v>14872.3</v>
      </c>
      <c r="AM426" s="11"/>
      <c r="AN426" s="11"/>
      <c r="AO426" s="11">
        <f t="shared" ref="AO426:BD426" si="479">ROUND(BX426,2)</f>
        <v>0</v>
      </c>
      <c r="AP426" s="11">
        <f t="shared" si="479"/>
        <v>0</v>
      </c>
      <c r="AQ426" s="11">
        <f t="shared" si="479"/>
        <v>0</v>
      </c>
      <c r="AR426" s="11">
        <f t="shared" si="479"/>
        <v>418782.55</v>
      </c>
      <c r="AS426" s="11">
        <f t="shared" si="479"/>
        <v>0</v>
      </c>
      <c r="AT426" s="11">
        <f t="shared" si="479"/>
        <v>418782.55</v>
      </c>
      <c r="AU426" s="11">
        <f t="shared" si="479"/>
        <v>0</v>
      </c>
      <c r="AV426" s="11">
        <f t="shared" si="479"/>
        <v>344265.57</v>
      </c>
      <c r="AW426" s="11">
        <f t="shared" si="479"/>
        <v>344265.57</v>
      </c>
      <c r="AX426" s="11">
        <f t="shared" si="479"/>
        <v>0</v>
      </c>
      <c r="AY426" s="11">
        <f t="shared" si="479"/>
        <v>344265.57</v>
      </c>
      <c r="AZ426" s="11">
        <f t="shared" si="479"/>
        <v>0</v>
      </c>
      <c r="BA426" s="11">
        <f t="shared" si="479"/>
        <v>0</v>
      </c>
      <c r="BB426" s="11">
        <f t="shared" si="479"/>
        <v>0</v>
      </c>
      <c r="BC426" s="11">
        <f t="shared" si="479"/>
        <v>0</v>
      </c>
      <c r="BD426" s="11">
        <f t="shared" si="479"/>
        <v>0</v>
      </c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>
        <f>ROUND(SUMIF(AA391:AA424,"=55929113",FQ391:FQ424),2)</f>
        <v>0</v>
      </c>
      <c r="BY426" s="11">
        <f>ROUND(SUMIF(AA391:AA424,"=55929113",FR391:FR424),2)</f>
        <v>0</v>
      </c>
      <c r="BZ426" s="11">
        <f>ROUND(SUMIF(AA391:AA424,"=55929113",GL391:GL424),2)</f>
        <v>0</v>
      </c>
      <c r="CA426" s="11">
        <f>ROUND(SUMIF(AA391:AA424,"=55929113",GM391:GM424),2)</f>
        <v>418782.55</v>
      </c>
      <c r="CB426" s="11">
        <f>ROUND(SUMIF(AA391:AA424,"=55929113",GN391:GN424),2)</f>
        <v>0</v>
      </c>
      <c r="CC426" s="11">
        <f>ROUND(SUMIF(AA391:AA424,"=55929113",GO391:GO424),2)</f>
        <v>418782.55</v>
      </c>
      <c r="CD426" s="11">
        <f>ROUND(SUMIF(AA391:AA424,"=55929113",GP391:GP424),2)</f>
        <v>0</v>
      </c>
      <c r="CE426" s="11">
        <f>AC426-BX426</f>
        <v>344265.57</v>
      </c>
      <c r="CF426" s="11">
        <f>AC426-BY426</f>
        <v>344265.57</v>
      </c>
      <c r="CG426" s="11">
        <f>BX426-BZ426</f>
        <v>0</v>
      </c>
      <c r="CH426" s="11">
        <f>AC426-BX426-BY426+BZ426</f>
        <v>344265.57</v>
      </c>
      <c r="CI426" s="11">
        <f>BY426-BZ426</f>
        <v>0</v>
      </c>
      <c r="CJ426" s="11">
        <f>ROUND(SUMIF(AA391:AA424,"=55929113",GX391:GX424),2)</f>
        <v>0</v>
      </c>
      <c r="CK426" s="11">
        <f>ROUND(SUMIF(AA391:AA424,"=55929113",GY391:GY424),2)</f>
        <v>0</v>
      </c>
      <c r="CL426" s="11">
        <f>ROUND(SUMIF(AA391:AA424,"=55929113",GZ391:GZ424),2)</f>
        <v>0</v>
      </c>
      <c r="CM426" s="11">
        <f>ROUND(SUMIF(AA391:AA424,"=55929113",HD391:HD424),2)</f>
        <v>0</v>
      </c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2">
        <f t="shared" ref="DG426:DL426" si="480">ROUND(DT426,2)</f>
        <v>4773500.6399999997</v>
      </c>
      <c r="DH426" s="12">
        <f t="shared" si="480"/>
        <v>3060312.72</v>
      </c>
      <c r="DI426" s="12">
        <f t="shared" si="480"/>
        <v>13281.4</v>
      </c>
      <c r="DJ426" s="12">
        <f t="shared" si="480"/>
        <v>4955.9799999999996</v>
      </c>
      <c r="DK426" s="12">
        <f t="shared" si="480"/>
        <v>1699906.52</v>
      </c>
      <c r="DL426" s="12">
        <f t="shared" si="480"/>
        <v>0</v>
      </c>
      <c r="DM426" s="12">
        <f>DZ426</f>
        <v>2472.2245619999999</v>
      </c>
      <c r="DN426" s="12">
        <f>EA426</f>
        <v>0</v>
      </c>
      <c r="DO426" s="12">
        <f>ROUND(EB426,2)</f>
        <v>0</v>
      </c>
      <c r="DP426" s="12">
        <f>ROUND(EC426,2)</f>
        <v>1609720.37</v>
      </c>
      <c r="DQ426" s="12">
        <f>ROUND(ED426,2)</f>
        <v>838053.98</v>
      </c>
      <c r="DR426" s="12"/>
      <c r="DS426" s="12"/>
      <c r="DT426" s="12">
        <f>ROUND(SUMIF(AA391:AA424,"=55929115",O391:O424),2)</f>
        <v>4773500.6399999997</v>
      </c>
      <c r="DU426" s="12">
        <f>ROUND(SUMIF(AA391:AA424,"=55929115",P391:P424),2)</f>
        <v>3060312.72</v>
      </c>
      <c r="DV426" s="12">
        <f>ROUND(SUMIF(AA391:AA424,"=55929115",Q391:Q424),2)</f>
        <v>13281.4</v>
      </c>
      <c r="DW426" s="12">
        <f>ROUND(SUMIF(AA391:AA424,"=55929115",R391:R424),2)</f>
        <v>4955.9799999999996</v>
      </c>
      <c r="DX426" s="12">
        <f>ROUND(SUMIF(AA391:AA424,"=55929115",S391:S424),2)</f>
        <v>1699906.52</v>
      </c>
      <c r="DY426" s="12">
        <f>ROUND(SUMIF(AA391:AA424,"=55929115",T391:T424),2)</f>
        <v>0</v>
      </c>
      <c r="DZ426" s="12">
        <f>SUMIF(AA391:AA424,"=55929115",U391:U424)</f>
        <v>2472.2245619999999</v>
      </c>
      <c r="EA426" s="12">
        <f>SUMIF(AA391:AA424,"=55929115",V391:V424)</f>
        <v>0</v>
      </c>
      <c r="EB426" s="12">
        <f>ROUND(SUMIF(AA391:AA424,"=55929115",W391:W424),2)</f>
        <v>0</v>
      </c>
      <c r="EC426" s="12">
        <f>ROUND(SUMIF(AA391:AA424,"=55929115",X391:X424),2)</f>
        <v>1609720.37</v>
      </c>
      <c r="ED426" s="12">
        <f>ROUND(SUMIF(AA391:AA424,"=55929115",Y391:Y424),2)</f>
        <v>838053.98</v>
      </c>
      <c r="EE426" s="12"/>
      <c r="EF426" s="12"/>
      <c r="EG426" s="12">
        <f t="shared" ref="EG426:EV426" si="481">ROUND(FP426,2)</f>
        <v>0</v>
      </c>
      <c r="EH426" s="12">
        <f t="shared" si="481"/>
        <v>0</v>
      </c>
      <c r="EI426" s="12">
        <f t="shared" si="481"/>
        <v>0</v>
      </c>
      <c r="EJ426" s="12">
        <f t="shared" si="481"/>
        <v>7221274.9900000002</v>
      </c>
      <c r="EK426" s="12">
        <f t="shared" si="481"/>
        <v>0</v>
      </c>
      <c r="EL426" s="12">
        <f t="shared" si="481"/>
        <v>7221274.9900000002</v>
      </c>
      <c r="EM426" s="12">
        <f t="shared" si="481"/>
        <v>0</v>
      </c>
      <c r="EN426" s="12">
        <f t="shared" si="481"/>
        <v>3060312.72</v>
      </c>
      <c r="EO426" s="12">
        <f t="shared" si="481"/>
        <v>3060312.72</v>
      </c>
      <c r="EP426" s="12">
        <f t="shared" si="481"/>
        <v>0</v>
      </c>
      <c r="EQ426" s="12">
        <f t="shared" si="481"/>
        <v>3060312.72</v>
      </c>
      <c r="ER426" s="12">
        <f t="shared" si="481"/>
        <v>0</v>
      </c>
      <c r="ES426" s="12">
        <f t="shared" si="481"/>
        <v>0</v>
      </c>
      <c r="ET426" s="12">
        <f t="shared" si="481"/>
        <v>0</v>
      </c>
      <c r="EU426" s="12">
        <f t="shared" si="481"/>
        <v>0</v>
      </c>
      <c r="EV426" s="12">
        <f t="shared" si="481"/>
        <v>0</v>
      </c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>
        <f>ROUND(SUMIF(AA391:AA424,"=55929115",FQ391:FQ424),2)</f>
        <v>0</v>
      </c>
      <c r="FQ426" s="12">
        <f>ROUND(SUMIF(AA391:AA424,"=55929115",FR391:FR424),2)</f>
        <v>0</v>
      </c>
      <c r="FR426" s="12">
        <f>ROUND(SUMIF(AA391:AA424,"=55929115",GL391:GL424),2)</f>
        <v>0</v>
      </c>
      <c r="FS426" s="12">
        <f>ROUND(SUMIF(AA391:AA424,"=55929115",GM391:GM424),2)</f>
        <v>7221274.9900000002</v>
      </c>
      <c r="FT426" s="12">
        <f>ROUND(SUMIF(AA391:AA424,"=55929115",GN391:GN424),2)</f>
        <v>0</v>
      </c>
      <c r="FU426" s="12">
        <f>ROUND(SUMIF(AA391:AA424,"=55929115",GO391:GO424),2)</f>
        <v>7221274.9900000002</v>
      </c>
      <c r="FV426" s="12">
        <f>ROUND(SUMIF(AA391:AA424,"=55929115",GP391:GP424),2)</f>
        <v>0</v>
      </c>
      <c r="FW426" s="12">
        <f>DU426-FP426</f>
        <v>3060312.72</v>
      </c>
      <c r="FX426" s="12">
        <f>DU426-FQ426</f>
        <v>3060312.72</v>
      </c>
      <c r="FY426" s="12">
        <f>FP426-FR426</f>
        <v>0</v>
      </c>
      <c r="FZ426" s="12">
        <f>DU426-FP426-FQ426+FR426</f>
        <v>3060312.72</v>
      </c>
      <c r="GA426" s="12">
        <f>FQ426-FR426</f>
        <v>0</v>
      </c>
      <c r="GB426" s="12">
        <f>ROUND(SUMIF(AA391:AA424,"=55929115",GX391:GX424),2)</f>
        <v>0</v>
      </c>
      <c r="GC426" s="12">
        <f>ROUND(SUMIF(AA391:AA424,"=55929115",GY391:GY424),2)</f>
        <v>0</v>
      </c>
      <c r="GD426" s="12">
        <f>ROUND(SUMIF(AA391:AA424,"=55929115",GZ391:GZ424),2)</f>
        <v>0</v>
      </c>
      <c r="GE426" s="12">
        <f>ROUND(SUMIF(AA391:AA424,"=55929115",HD391:HD424),2)</f>
        <v>0</v>
      </c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>
        <v>0</v>
      </c>
    </row>
    <row r="428" spans="1:255" ht="13" x14ac:dyDescent="0.3">
      <c r="A428" s="13">
        <v>50</v>
      </c>
      <c r="B428" s="13">
        <v>0</v>
      </c>
      <c r="C428" s="13">
        <v>0</v>
      </c>
      <c r="D428" s="13">
        <v>1</v>
      </c>
      <c r="E428" s="13">
        <v>201</v>
      </c>
      <c r="F428" s="13">
        <f>ROUND(Source!O426,O428)</f>
        <v>375343.78</v>
      </c>
      <c r="G428" s="13" t="s">
        <v>111</v>
      </c>
      <c r="H428" s="13" t="s">
        <v>112</v>
      </c>
      <c r="I428" s="13"/>
      <c r="J428" s="13"/>
      <c r="K428" s="13">
        <v>201</v>
      </c>
      <c r="L428" s="13">
        <v>1</v>
      </c>
      <c r="M428" s="13">
        <v>3</v>
      </c>
      <c r="N428" s="13" t="s">
        <v>3</v>
      </c>
      <c r="O428" s="13">
        <v>2</v>
      </c>
      <c r="P428" s="13">
        <f>ROUND(Source!DG426,O428)</f>
        <v>4773500.6399999997</v>
      </c>
      <c r="Q428" s="13"/>
      <c r="R428" s="13"/>
      <c r="S428" s="13"/>
      <c r="T428" s="13"/>
      <c r="U428" s="13"/>
      <c r="V428" s="13"/>
      <c r="W428" s="13">
        <v>375343.78</v>
      </c>
      <c r="X428" s="13">
        <v>1</v>
      </c>
      <c r="Y428" s="13">
        <v>375343.78</v>
      </c>
      <c r="Z428" s="13">
        <v>4773500.6399999997</v>
      </c>
      <c r="AA428" s="13">
        <v>1</v>
      </c>
      <c r="AB428" s="13">
        <v>4773500.6399999997</v>
      </c>
    </row>
    <row r="429" spans="1:255" ht="13" x14ac:dyDescent="0.3">
      <c r="A429" s="13">
        <v>50</v>
      </c>
      <c r="B429" s="13">
        <v>0</v>
      </c>
      <c r="C429" s="13">
        <v>0</v>
      </c>
      <c r="D429" s="13">
        <v>1</v>
      </c>
      <c r="E429" s="13">
        <v>202</v>
      </c>
      <c r="F429" s="13">
        <f>ROUND(Source!P426,O429)</f>
        <v>344265.57</v>
      </c>
      <c r="G429" s="13" t="s">
        <v>113</v>
      </c>
      <c r="H429" s="13" t="s">
        <v>114</v>
      </c>
      <c r="I429" s="13"/>
      <c r="J429" s="13"/>
      <c r="K429" s="13">
        <v>202</v>
      </c>
      <c r="L429" s="13">
        <v>2</v>
      </c>
      <c r="M429" s="13">
        <v>3</v>
      </c>
      <c r="N429" s="13" t="s">
        <v>3</v>
      </c>
      <c r="O429" s="13">
        <v>2</v>
      </c>
      <c r="P429" s="13">
        <f>ROUND(Source!DH426,O429)</f>
        <v>3060312.72</v>
      </c>
      <c r="Q429" s="13"/>
      <c r="R429" s="13"/>
      <c r="S429" s="13"/>
      <c r="T429" s="13"/>
      <c r="U429" s="13"/>
      <c r="V429" s="13"/>
      <c r="W429" s="13">
        <v>344265.57</v>
      </c>
      <c r="X429" s="13">
        <v>1</v>
      </c>
      <c r="Y429" s="13">
        <v>344265.57</v>
      </c>
      <c r="Z429" s="13">
        <v>3060312.72</v>
      </c>
      <c r="AA429" s="13">
        <v>1</v>
      </c>
      <c r="AB429" s="13">
        <v>3060312.72</v>
      </c>
    </row>
    <row r="430" spans="1:255" ht="13" x14ac:dyDescent="0.3">
      <c r="A430" s="13">
        <v>50</v>
      </c>
      <c r="B430" s="13">
        <v>0</v>
      </c>
      <c r="C430" s="13">
        <v>0</v>
      </c>
      <c r="D430" s="13">
        <v>1</v>
      </c>
      <c r="E430" s="13">
        <v>222</v>
      </c>
      <c r="F430" s="13">
        <f>ROUND(Source!AO426,O430)</f>
        <v>0</v>
      </c>
      <c r="G430" s="13" t="s">
        <v>115</v>
      </c>
      <c r="H430" s="13" t="s">
        <v>116</v>
      </c>
      <c r="I430" s="13"/>
      <c r="J430" s="13"/>
      <c r="K430" s="13">
        <v>222</v>
      </c>
      <c r="L430" s="13">
        <v>3</v>
      </c>
      <c r="M430" s="13">
        <v>3</v>
      </c>
      <c r="N430" s="13" t="s">
        <v>3</v>
      </c>
      <c r="O430" s="13">
        <v>2</v>
      </c>
      <c r="P430" s="13">
        <f>ROUND(Source!EG426,O430)</f>
        <v>0</v>
      </c>
      <c r="Q430" s="13"/>
      <c r="R430" s="13"/>
      <c r="S430" s="13"/>
      <c r="T430" s="13"/>
      <c r="U430" s="13"/>
      <c r="V430" s="13"/>
      <c r="W430" s="13">
        <v>0</v>
      </c>
      <c r="X430" s="13">
        <v>1</v>
      </c>
      <c r="Y430" s="13">
        <v>0</v>
      </c>
      <c r="Z430" s="13">
        <v>0</v>
      </c>
      <c r="AA430" s="13">
        <v>1</v>
      </c>
      <c r="AB430" s="13">
        <v>0</v>
      </c>
    </row>
    <row r="431" spans="1:255" ht="13" x14ac:dyDescent="0.3">
      <c r="A431" s="13">
        <v>50</v>
      </c>
      <c r="B431" s="13">
        <v>0</v>
      </c>
      <c r="C431" s="13">
        <v>0</v>
      </c>
      <c r="D431" s="13">
        <v>1</v>
      </c>
      <c r="E431" s="13">
        <v>225</v>
      </c>
      <c r="F431" s="13">
        <f>ROUND(Source!AV426,O431)</f>
        <v>344265.57</v>
      </c>
      <c r="G431" s="13" t="s">
        <v>117</v>
      </c>
      <c r="H431" s="13" t="s">
        <v>118</v>
      </c>
      <c r="I431" s="13"/>
      <c r="J431" s="13"/>
      <c r="K431" s="13">
        <v>225</v>
      </c>
      <c r="L431" s="13">
        <v>4</v>
      </c>
      <c r="M431" s="13">
        <v>3</v>
      </c>
      <c r="N431" s="13" t="s">
        <v>3</v>
      </c>
      <c r="O431" s="13">
        <v>2</v>
      </c>
      <c r="P431" s="13">
        <f>ROUND(Source!EN426,O431)</f>
        <v>3060312.72</v>
      </c>
      <c r="Q431" s="13"/>
      <c r="R431" s="13"/>
      <c r="S431" s="13"/>
      <c r="T431" s="13"/>
      <c r="U431" s="13"/>
      <c r="V431" s="13"/>
      <c r="W431" s="13">
        <v>344265.57</v>
      </c>
      <c r="X431" s="13">
        <v>1</v>
      </c>
      <c r="Y431" s="13">
        <v>344265.57</v>
      </c>
      <c r="Z431" s="13">
        <v>3060312.72</v>
      </c>
      <c r="AA431" s="13">
        <v>1</v>
      </c>
      <c r="AB431" s="13">
        <v>3060312.72</v>
      </c>
    </row>
    <row r="432" spans="1:255" ht="13" x14ac:dyDescent="0.3">
      <c r="A432" s="13">
        <v>50</v>
      </c>
      <c r="B432" s="13">
        <v>0</v>
      </c>
      <c r="C432" s="13">
        <v>0</v>
      </c>
      <c r="D432" s="13">
        <v>1</v>
      </c>
      <c r="E432" s="13">
        <v>226</v>
      </c>
      <c r="F432" s="13">
        <f>ROUND(Source!AW426,O432)</f>
        <v>344265.57</v>
      </c>
      <c r="G432" s="13" t="s">
        <v>119</v>
      </c>
      <c r="H432" s="13" t="s">
        <v>120</v>
      </c>
      <c r="I432" s="13"/>
      <c r="J432" s="13"/>
      <c r="K432" s="13">
        <v>226</v>
      </c>
      <c r="L432" s="13">
        <v>5</v>
      </c>
      <c r="M432" s="13">
        <v>3</v>
      </c>
      <c r="N432" s="13" t="s">
        <v>3</v>
      </c>
      <c r="O432" s="13">
        <v>2</v>
      </c>
      <c r="P432" s="13">
        <f>ROUND(Source!EO426,O432)</f>
        <v>3060312.72</v>
      </c>
      <c r="Q432" s="13"/>
      <c r="R432" s="13"/>
      <c r="S432" s="13"/>
      <c r="T432" s="13"/>
      <c r="U432" s="13"/>
      <c r="V432" s="13"/>
      <c r="W432" s="13">
        <v>344265.57</v>
      </c>
      <c r="X432" s="13">
        <v>1</v>
      </c>
      <c r="Y432" s="13">
        <v>344265.57</v>
      </c>
      <c r="Z432" s="13">
        <v>3060312.72</v>
      </c>
      <c r="AA432" s="13">
        <v>1</v>
      </c>
      <c r="AB432" s="13">
        <v>3060312.72</v>
      </c>
    </row>
    <row r="433" spans="1:28" ht="13" x14ac:dyDescent="0.3">
      <c r="A433" s="13">
        <v>50</v>
      </c>
      <c r="B433" s="13">
        <v>0</v>
      </c>
      <c r="C433" s="13">
        <v>0</v>
      </c>
      <c r="D433" s="13">
        <v>1</v>
      </c>
      <c r="E433" s="13">
        <v>227</v>
      </c>
      <c r="F433" s="13">
        <f>ROUND(Source!AX426,O433)</f>
        <v>0</v>
      </c>
      <c r="G433" s="13" t="s">
        <v>121</v>
      </c>
      <c r="H433" s="13" t="s">
        <v>122</v>
      </c>
      <c r="I433" s="13"/>
      <c r="J433" s="13"/>
      <c r="K433" s="13">
        <v>227</v>
      </c>
      <c r="L433" s="13">
        <v>6</v>
      </c>
      <c r="M433" s="13">
        <v>3</v>
      </c>
      <c r="N433" s="13" t="s">
        <v>3</v>
      </c>
      <c r="O433" s="13">
        <v>2</v>
      </c>
      <c r="P433" s="13">
        <f>ROUND(Source!EP426,O433)</f>
        <v>0</v>
      </c>
      <c r="Q433" s="13"/>
      <c r="R433" s="13"/>
      <c r="S433" s="13"/>
      <c r="T433" s="13"/>
      <c r="U433" s="13"/>
      <c r="V433" s="13"/>
      <c r="W433" s="13">
        <v>0</v>
      </c>
      <c r="X433" s="13">
        <v>1</v>
      </c>
      <c r="Y433" s="13">
        <v>0</v>
      </c>
      <c r="Z433" s="13">
        <v>0</v>
      </c>
      <c r="AA433" s="13">
        <v>1</v>
      </c>
      <c r="AB433" s="13">
        <v>0</v>
      </c>
    </row>
    <row r="434" spans="1:28" ht="13" x14ac:dyDescent="0.3">
      <c r="A434" s="13">
        <v>50</v>
      </c>
      <c r="B434" s="13">
        <v>0</v>
      </c>
      <c r="C434" s="13">
        <v>0</v>
      </c>
      <c r="D434" s="13">
        <v>1</v>
      </c>
      <c r="E434" s="13">
        <v>228</v>
      </c>
      <c r="F434" s="13">
        <f>ROUND(Source!AY426,O434)</f>
        <v>344265.57</v>
      </c>
      <c r="G434" s="13" t="s">
        <v>123</v>
      </c>
      <c r="H434" s="13" t="s">
        <v>124</v>
      </c>
      <c r="I434" s="13"/>
      <c r="J434" s="13"/>
      <c r="K434" s="13">
        <v>228</v>
      </c>
      <c r="L434" s="13">
        <v>7</v>
      </c>
      <c r="M434" s="13">
        <v>3</v>
      </c>
      <c r="N434" s="13" t="s">
        <v>3</v>
      </c>
      <c r="O434" s="13">
        <v>2</v>
      </c>
      <c r="P434" s="13">
        <f>ROUND(Source!EQ426,O434)</f>
        <v>3060312.72</v>
      </c>
      <c r="Q434" s="13"/>
      <c r="R434" s="13"/>
      <c r="S434" s="13"/>
      <c r="T434" s="13"/>
      <c r="U434" s="13"/>
      <c r="V434" s="13"/>
      <c r="W434" s="13">
        <v>344265.57</v>
      </c>
      <c r="X434" s="13">
        <v>1</v>
      </c>
      <c r="Y434" s="13">
        <v>344265.57</v>
      </c>
      <c r="Z434" s="13">
        <v>3060312.72</v>
      </c>
      <c r="AA434" s="13">
        <v>1</v>
      </c>
      <c r="AB434" s="13">
        <v>3060312.72</v>
      </c>
    </row>
    <row r="435" spans="1:28" ht="13" x14ac:dyDescent="0.3">
      <c r="A435" s="13">
        <v>50</v>
      </c>
      <c r="B435" s="13">
        <v>0</v>
      </c>
      <c r="C435" s="13">
        <v>0</v>
      </c>
      <c r="D435" s="13">
        <v>1</v>
      </c>
      <c r="E435" s="13">
        <v>216</v>
      </c>
      <c r="F435" s="13">
        <f>ROUND(Source!AP426,O435)</f>
        <v>0</v>
      </c>
      <c r="G435" s="13" t="s">
        <v>125</v>
      </c>
      <c r="H435" s="13" t="s">
        <v>126</v>
      </c>
      <c r="I435" s="13"/>
      <c r="J435" s="13"/>
      <c r="K435" s="13">
        <v>216</v>
      </c>
      <c r="L435" s="13">
        <v>8</v>
      </c>
      <c r="M435" s="13">
        <v>3</v>
      </c>
      <c r="N435" s="13" t="s">
        <v>3</v>
      </c>
      <c r="O435" s="13">
        <v>2</v>
      </c>
      <c r="P435" s="13">
        <f>ROUND(Source!EH426,O435)</f>
        <v>0</v>
      </c>
      <c r="Q435" s="13"/>
      <c r="R435" s="13"/>
      <c r="S435" s="13"/>
      <c r="T435" s="13"/>
      <c r="U435" s="13"/>
      <c r="V435" s="13"/>
      <c r="W435" s="13">
        <v>0</v>
      </c>
      <c r="X435" s="13">
        <v>1</v>
      </c>
      <c r="Y435" s="13">
        <v>0</v>
      </c>
      <c r="Z435" s="13">
        <v>0</v>
      </c>
      <c r="AA435" s="13">
        <v>1</v>
      </c>
      <c r="AB435" s="13">
        <v>0</v>
      </c>
    </row>
    <row r="436" spans="1:28" ht="13" x14ac:dyDescent="0.3">
      <c r="A436" s="13">
        <v>50</v>
      </c>
      <c r="B436" s="13">
        <v>0</v>
      </c>
      <c r="C436" s="13">
        <v>0</v>
      </c>
      <c r="D436" s="13">
        <v>1</v>
      </c>
      <c r="E436" s="13">
        <v>223</v>
      </c>
      <c r="F436" s="13">
        <f>ROUND(Source!AQ426,O436)</f>
        <v>0</v>
      </c>
      <c r="G436" s="13" t="s">
        <v>127</v>
      </c>
      <c r="H436" s="13" t="s">
        <v>128</v>
      </c>
      <c r="I436" s="13"/>
      <c r="J436" s="13"/>
      <c r="K436" s="13">
        <v>223</v>
      </c>
      <c r="L436" s="13">
        <v>9</v>
      </c>
      <c r="M436" s="13">
        <v>3</v>
      </c>
      <c r="N436" s="13" t="s">
        <v>3</v>
      </c>
      <c r="O436" s="13">
        <v>2</v>
      </c>
      <c r="P436" s="13">
        <f>ROUND(Source!EI426,O436)</f>
        <v>0</v>
      </c>
      <c r="Q436" s="13"/>
      <c r="R436" s="13"/>
      <c r="S436" s="13"/>
      <c r="T436" s="13"/>
      <c r="U436" s="13"/>
      <c r="V436" s="13"/>
      <c r="W436" s="13">
        <v>0</v>
      </c>
      <c r="X436" s="13">
        <v>1</v>
      </c>
      <c r="Y436" s="13">
        <v>0</v>
      </c>
      <c r="Z436" s="13">
        <v>0</v>
      </c>
      <c r="AA436" s="13">
        <v>1</v>
      </c>
      <c r="AB436" s="13">
        <v>0</v>
      </c>
    </row>
    <row r="437" spans="1:28" ht="13" x14ac:dyDescent="0.3">
      <c r="A437" s="13">
        <v>50</v>
      </c>
      <c r="B437" s="13">
        <v>0</v>
      </c>
      <c r="C437" s="13">
        <v>0</v>
      </c>
      <c r="D437" s="13">
        <v>1</v>
      </c>
      <c r="E437" s="13">
        <v>229</v>
      </c>
      <c r="F437" s="13">
        <f>ROUND(Source!AZ426,O437)</f>
        <v>0</v>
      </c>
      <c r="G437" s="13" t="s">
        <v>129</v>
      </c>
      <c r="H437" s="13" t="s">
        <v>130</v>
      </c>
      <c r="I437" s="13"/>
      <c r="J437" s="13"/>
      <c r="K437" s="13">
        <v>229</v>
      </c>
      <c r="L437" s="13">
        <v>10</v>
      </c>
      <c r="M437" s="13">
        <v>3</v>
      </c>
      <c r="N437" s="13" t="s">
        <v>3</v>
      </c>
      <c r="O437" s="13">
        <v>2</v>
      </c>
      <c r="P437" s="13">
        <f>ROUND(Source!ER426,O437)</f>
        <v>0</v>
      </c>
      <c r="Q437" s="13"/>
      <c r="R437" s="13"/>
      <c r="S437" s="13"/>
      <c r="T437" s="13"/>
      <c r="U437" s="13"/>
      <c r="V437" s="13"/>
      <c r="W437" s="13">
        <v>0</v>
      </c>
      <c r="X437" s="13">
        <v>1</v>
      </c>
      <c r="Y437" s="13">
        <v>0</v>
      </c>
      <c r="Z437" s="13">
        <v>0</v>
      </c>
      <c r="AA437" s="13">
        <v>1</v>
      </c>
      <c r="AB437" s="13">
        <v>0</v>
      </c>
    </row>
    <row r="438" spans="1:28" ht="13" x14ac:dyDescent="0.3">
      <c r="A438" s="13">
        <v>50</v>
      </c>
      <c r="B438" s="13">
        <v>0</v>
      </c>
      <c r="C438" s="13">
        <v>0</v>
      </c>
      <c r="D438" s="13">
        <v>1</v>
      </c>
      <c r="E438" s="13">
        <v>203</v>
      </c>
      <c r="F438" s="13">
        <f>ROUND(Source!Q426,O438)</f>
        <v>911.28</v>
      </c>
      <c r="G438" s="13" t="s">
        <v>131</v>
      </c>
      <c r="H438" s="13" t="s">
        <v>132</v>
      </c>
      <c r="I438" s="13"/>
      <c r="J438" s="13"/>
      <c r="K438" s="13">
        <v>203</v>
      </c>
      <c r="L438" s="13">
        <v>11</v>
      </c>
      <c r="M438" s="13">
        <v>3</v>
      </c>
      <c r="N438" s="13" t="s">
        <v>3</v>
      </c>
      <c r="O438" s="13">
        <v>2</v>
      </c>
      <c r="P438" s="13">
        <f>ROUND(Source!DI426,O438)</f>
        <v>13281.4</v>
      </c>
      <c r="Q438" s="13"/>
      <c r="R438" s="13"/>
      <c r="S438" s="13"/>
      <c r="T438" s="13"/>
      <c r="U438" s="13"/>
      <c r="V438" s="13"/>
      <c r="W438" s="13">
        <v>911.28</v>
      </c>
      <c r="X438" s="13">
        <v>1</v>
      </c>
      <c r="Y438" s="13">
        <v>911.28</v>
      </c>
      <c r="Z438" s="13">
        <v>13281.4</v>
      </c>
      <c r="AA438" s="13">
        <v>1</v>
      </c>
      <c r="AB438" s="13">
        <v>13281.4</v>
      </c>
    </row>
    <row r="439" spans="1:28" ht="13" x14ac:dyDescent="0.3">
      <c r="A439" s="13">
        <v>50</v>
      </c>
      <c r="B439" s="13">
        <v>0</v>
      </c>
      <c r="C439" s="13">
        <v>0</v>
      </c>
      <c r="D439" s="13">
        <v>1</v>
      </c>
      <c r="E439" s="13">
        <v>231</v>
      </c>
      <c r="F439" s="13">
        <f>ROUND(Source!BB426,O439)</f>
        <v>0</v>
      </c>
      <c r="G439" s="13" t="s">
        <v>133</v>
      </c>
      <c r="H439" s="13" t="s">
        <v>134</v>
      </c>
      <c r="I439" s="13"/>
      <c r="J439" s="13"/>
      <c r="K439" s="13">
        <v>231</v>
      </c>
      <c r="L439" s="13">
        <v>12</v>
      </c>
      <c r="M439" s="13">
        <v>3</v>
      </c>
      <c r="N439" s="13" t="s">
        <v>3</v>
      </c>
      <c r="O439" s="13">
        <v>2</v>
      </c>
      <c r="P439" s="13">
        <f>ROUND(Source!ET426,O439)</f>
        <v>0</v>
      </c>
      <c r="Q439" s="13"/>
      <c r="R439" s="13"/>
      <c r="S439" s="13"/>
      <c r="T439" s="13"/>
      <c r="U439" s="13"/>
      <c r="V439" s="13"/>
      <c r="W439" s="13">
        <v>0</v>
      </c>
      <c r="X439" s="13">
        <v>1</v>
      </c>
      <c r="Y439" s="13">
        <v>0</v>
      </c>
      <c r="Z439" s="13">
        <v>0</v>
      </c>
      <c r="AA439" s="13">
        <v>1</v>
      </c>
      <c r="AB439" s="13">
        <v>0</v>
      </c>
    </row>
    <row r="440" spans="1:28" ht="13" x14ac:dyDescent="0.3">
      <c r="A440" s="13">
        <v>50</v>
      </c>
      <c r="B440" s="13">
        <v>0</v>
      </c>
      <c r="C440" s="13">
        <v>0</v>
      </c>
      <c r="D440" s="13">
        <v>1</v>
      </c>
      <c r="E440" s="13">
        <v>204</v>
      </c>
      <c r="F440" s="13">
        <f>ROUND(Source!R426,O440)</f>
        <v>87.95</v>
      </c>
      <c r="G440" s="13" t="s">
        <v>135</v>
      </c>
      <c r="H440" s="13" t="s">
        <v>136</v>
      </c>
      <c r="I440" s="13"/>
      <c r="J440" s="13"/>
      <c r="K440" s="13">
        <v>204</v>
      </c>
      <c r="L440" s="13">
        <v>13</v>
      </c>
      <c r="M440" s="13">
        <v>3</v>
      </c>
      <c r="N440" s="13" t="s">
        <v>3</v>
      </c>
      <c r="O440" s="13">
        <v>2</v>
      </c>
      <c r="P440" s="13">
        <f>ROUND(Source!DJ426,O440)</f>
        <v>4955.9799999999996</v>
      </c>
      <c r="Q440" s="13"/>
      <c r="R440" s="13"/>
      <c r="S440" s="13"/>
      <c r="T440" s="13"/>
      <c r="U440" s="13"/>
      <c r="V440" s="13"/>
      <c r="W440" s="13">
        <v>87.95</v>
      </c>
      <c r="X440" s="13">
        <v>1</v>
      </c>
      <c r="Y440" s="13">
        <v>87.95</v>
      </c>
      <c r="Z440" s="13">
        <v>4955.9799999999996</v>
      </c>
      <c r="AA440" s="13">
        <v>1</v>
      </c>
      <c r="AB440" s="13">
        <v>4955.9799999999996</v>
      </c>
    </row>
    <row r="441" spans="1:28" ht="13" x14ac:dyDescent="0.3">
      <c r="A441" s="13">
        <v>50</v>
      </c>
      <c r="B441" s="13">
        <v>0</v>
      </c>
      <c r="C441" s="13">
        <v>0</v>
      </c>
      <c r="D441" s="13">
        <v>1</v>
      </c>
      <c r="E441" s="13">
        <v>205</v>
      </c>
      <c r="F441" s="13">
        <f>ROUND(Source!S426,O441)</f>
        <v>30166.93</v>
      </c>
      <c r="G441" s="13" t="s">
        <v>137</v>
      </c>
      <c r="H441" s="13" t="s">
        <v>138</v>
      </c>
      <c r="I441" s="13"/>
      <c r="J441" s="13"/>
      <c r="K441" s="13">
        <v>205</v>
      </c>
      <c r="L441" s="13">
        <v>14</v>
      </c>
      <c r="M441" s="13">
        <v>3</v>
      </c>
      <c r="N441" s="13" t="s">
        <v>3</v>
      </c>
      <c r="O441" s="13">
        <v>2</v>
      </c>
      <c r="P441" s="13">
        <f>ROUND(Source!DK426,O441)</f>
        <v>1699906.52</v>
      </c>
      <c r="Q441" s="13"/>
      <c r="R441" s="13"/>
      <c r="S441" s="13"/>
      <c r="T441" s="13"/>
      <c r="U441" s="13"/>
      <c r="V441" s="13"/>
      <c r="W441" s="13">
        <v>30166.93</v>
      </c>
      <c r="X441" s="13">
        <v>1</v>
      </c>
      <c r="Y441" s="13">
        <v>30166.93</v>
      </c>
      <c r="Z441" s="13">
        <v>1699906.52</v>
      </c>
      <c r="AA441" s="13">
        <v>1</v>
      </c>
      <c r="AB441" s="13">
        <v>1699906.52</v>
      </c>
    </row>
    <row r="442" spans="1:28" ht="13" x14ac:dyDescent="0.3">
      <c r="A442" s="13">
        <v>50</v>
      </c>
      <c r="B442" s="13">
        <v>0</v>
      </c>
      <c r="C442" s="13">
        <v>0</v>
      </c>
      <c r="D442" s="13">
        <v>1</v>
      </c>
      <c r="E442" s="13">
        <v>232</v>
      </c>
      <c r="F442" s="13">
        <f>ROUND(Source!BC426,O442)</f>
        <v>0</v>
      </c>
      <c r="G442" s="13" t="s">
        <v>139</v>
      </c>
      <c r="H442" s="13" t="s">
        <v>140</v>
      </c>
      <c r="I442" s="13"/>
      <c r="J442" s="13"/>
      <c r="K442" s="13">
        <v>232</v>
      </c>
      <c r="L442" s="13">
        <v>15</v>
      </c>
      <c r="M442" s="13">
        <v>3</v>
      </c>
      <c r="N442" s="13" t="s">
        <v>3</v>
      </c>
      <c r="O442" s="13">
        <v>2</v>
      </c>
      <c r="P442" s="13">
        <f>ROUND(Source!EU426,O442)</f>
        <v>0</v>
      </c>
      <c r="Q442" s="13"/>
      <c r="R442" s="13"/>
      <c r="S442" s="13"/>
      <c r="T442" s="13"/>
      <c r="U442" s="13"/>
      <c r="V442" s="13"/>
      <c r="W442" s="13">
        <v>0</v>
      </c>
      <c r="X442" s="13">
        <v>1</v>
      </c>
      <c r="Y442" s="13">
        <v>0</v>
      </c>
      <c r="Z442" s="13">
        <v>0</v>
      </c>
      <c r="AA442" s="13">
        <v>1</v>
      </c>
      <c r="AB442" s="13">
        <v>0</v>
      </c>
    </row>
    <row r="443" spans="1:28" ht="13" x14ac:dyDescent="0.3">
      <c r="A443" s="13">
        <v>50</v>
      </c>
      <c r="B443" s="13">
        <v>0</v>
      </c>
      <c r="C443" s="13">
        <v>0</v>
      </c>
      <c r="D443" s="13">
        <v>1</v>
      </c>
      <c r="E443" s="13">
        <v>214</v>
      </c>
      <c r="F443" s="13">
        <f>ROUND(Source!AS426,O443)</f>
        <v>0</v>
      </c>
      <c r="G443" s="13" t="s">
        <v>141</v>
      </c>
      <c r="H443" s="13" t="s">
        <v>142</v>
      </c>
      <c r="I443" s="13"/>
      <c r="J443" s="13"/>
      <c r="K443" s="13">
        <v>214</v>
      </c>
      <c r="L443" s="13">
        <v>16</v>
      </c>
      <c r="M443" s="13">
        <v>3</v>
      </c>
      <c r="N443" s="13" t="s">
        <v>3</v>
      </c>
      <c r="O443" s="13">
        <v>2</v>
      </c>
      <c r="P443" s="13">
        <f>ROUND(Source!EK426,O443)</f>
        <v>0</v>
      </c>
      <c r="Q443" s="13"/>
      <c r="R443" s="13"/>
      <c r="S443" s="13"/>
      <c r="T443" s="13"/>
      <c r="U443" s="13"/>
      <c r="V443" s="13"/>
      <c r="W443" s="13">
        <v>0</v>
      </c>
      <c r="X443" s="13">
        <v>1</v>
      </c>
      <c r="Y443" s="13">
        <v>0</v>
      </c>
      <c r="Z443" s="13">
        <v>0</v>
      </c>
      <c r="AA443" s="13">
        <v>1</v>
      </c>
      <c r="AB443" s="13">
        <v>0</v>
      </c>
    </row>
    <row r="444" spans="1:28" ht="13" x14ac:dyDescent="0.3">
      <c r="A444" s="13">
        <v>50</v>
      </c>
      <c r="B444" s="13">
        <v>0</v>
      </c>
      <c r="C444" s="13">
        <v>0</v>
      </c>
      <c r="D444" s="13">
        <v>1</v>
      </c>
      <c r="E444" s="13">
        <v>215</v>
      </c>
      <c r="F444" s="13">
        <f>ROUND(Source!AT426,O444)</f>
        <v>418782.55</v>
      </c>
      <c r="G444" s="13" t="s">
        <v>143</v>
      </c>
      <c r="H444" s="13" t="s">
        <v>144</v>
      </c>
      <c r="I444" s="13"/>
      <c r="J444" s="13"/>
      <c r="K444" s="13">
        <v>215</v>
      </c>
      <c r="L444" s="13">
        <v>17</v>
      </c>
      <c r="M444" s="13">
        <v>3</v>
      </c>
      <c r="N444" s="13" t="s">
        <v>3</v>
      </c>
      <c r="O444" s="13">
        <v>2</v>
      </c>
      <c r="P444" s="13">
        <f>ROUND(Source!EL426,O444)</f>
        <v>7221274.9900000002</v>
      </c>
      <c r="Q444" s="13"/>
      <c r="R444" s="13"/>
      <c r="S444" s="13"/>
      <c r="T444" s="13"/>
      <c r="U444" s="13"/>
      <c r="V444" s="13"/>
      <c r="W444" s="13">
        <v>418782.55</v>
      </c>
      <c r="X444" s="13">
        <v>1</v>
      </c>
      <c r="Y444" s="13">
        <v>418782.55</v>
      </c>
      <c r="Z444" s="13">
        <v>7221274.9900000002</v>
      </c>
      <c r="AA444" s="13">
        <v>1</v>
      </c>
      <c r="AB444" s="13">
        <v>7221274.9900000002</v>
      </c>
    </row>
    <row r="445" spans="1:28" ht="13" x14ac:dyDescent="0.3">
      <c r="A445" s="13">
        <v>50</v>
      </c>
      <c r="B445" s="13">
        <v>0</v>
      </c>
      <c r="C445" s="13">
        <v>0</v>
      </c>
      <c r="D445" s="13">
        <v>1</v>
      </c>
      <c r="E445" s="13">
        <v>217</v>
      </c>
      <c r="F445" s="13">
        <f>ROUND(Source!AU426,O445)</f>
        <v>0</v>
      </c>
      <c r="G445" s="13" t="s">
        <v>145</v>
      </c>
      <c r="H445" s="13" t="s">
        <v>146</v>
      </c>
      <c r="I445" s="13"/>
      <c r="J445" s="13"/>
      <c r="K445" s="13">
        <v>217</v>
      </c>
      <c r="L445" s="13">
        <v>18</v>
      </c>
      <c r="M445" s="13">
        <v>3</v>
      </c>
      <c r="N445" s="13" t="s">
        <v>3</v>
      </c>
      <c r="O445" s="13">
        <v>2</v>
      </c>
      <c r="P445" s="13">
        <f>ROUND(Source!EM426,O445)</f>
        <v>0</v>
      </c>
      <c r="Q445" s="13"/>
      <c r="R445" s="13"/>
      <c r="S445" s="13"/>
      <c r="T445" s="13"/>
      <c r="U445" s="13"/>
      <c r="V445" s="13"/>
      <c r="W445" s="13">
        <v>0</v>
      </c>
      <c r="X445" s="13">
        <v>1</v>
      </c>
      <c r="Y445" s="13">
        <v>0</v>
      </c>
      <c r="Z445" s="13">
        <v>0</v>
      </c>
      <c r="AA445" s="13">
        <v>1</v>
      </c>
      <c r="AB445" s="13">
        <v>0</v>
      </c>
    </row>
    <row r="446" spans="1:28" ht="13" x14ac:dyDescent="0.3">
      <c r="A446" s="13">
        <v>50</v>
      </c>
      <c r="B446" s="13">
        <v>0</v>
      </c>
      <c r="C446" s="13">
        <v>0</v>
      </c>
      <c r="D446" s="13">
        <v>1</v>
      </c>
      <c r="E446" s="13">
        <v>230</v>
      </c>
      <c r="F446" s="13">
        <f>ROUND(Source!BA426,O446)</f>
        <v>0</v>
      </c>
      <c r="G446" s="13" t="s">
        <v>147</v>
      </c>
      <c r="H446" s="13" t="s">
        <v>148</v>
      </c>
      <c r="I446" s="13"/>
      <c r="J446" s="13"/>
      <c r="K446" s="13">
        <v>230</v>
      </c>
      <c r="L446" s="13">
        <v>19</v>
      </c>
      <c r="M446" s="13">
        <v>3</v>
      </c>
      <c r="N446" s="13" t="s">
        <v>3</v>
      </c>
      <c r="O446" s="13">
        <v>2</v>
      </c>
      <c r="P446" s="13">
        <f>ROUND(Source!ES426,O446)</f>
        <v>0</v>
      </c>
      <c r="Q446" s="13"/>
      <c r="R446" s="13"/>
      <c r="S446" s="13"/>
      <c r="T446" s="13"/>
      <c r="U446" s="13"/>
      <c r="V446" s="13"/>
      <c r="W446" s="13">
        <v>0</v>
      </c>
      <c r="X446" s="13">
        <v>1</v>
      </c>
      <c r="Y446" s="13">
        <v>0</v>
      </c>
      <c r="Z446" s="13">
        <v>0</v>
      </c>
      <c r="AA446" s="13">
        <v>1</v>
      </c>
      <c r="AB446" s="13">
        <v>0</v>
      </c>
    </row>
    <row r="447" spans="1:28" ht="13" x14ac:dyDescent="0.3">
      <c r="A447" s="13">
        <v>50</v>
      </c>
      <c r="B447" s="13">
        <v>0</v>
      </c>
      <c r="C447" s="13">
        <v>0</v>
      </c>
      <c r="D447" s="13">
        <v>1</v>
      </c>
      <c r="E447" s="13">
        <v>206</v>
      </c>
      <c r="F447" s="13">
        <f>ROUND(Source!T426,O447)</f>
        <v>0</v>
      </c>
      <c r="G447" s="13" t="s">
        <v>149</v>
      </c>
      <c r="H447" s="13" t="s">
        <v>150</v>
      </c>
      <c r="I447" s="13"/>
      <c r="J447" s="13"/>
      <c r="K447" s="13">
        <v>206</v>
      </c>
      <c r="L447" s="13">
        <v>20</v>
      </c>
      <c r="M447" s="13">
        <v>3</v>
      </c>
      <c r="N447" s="13" t="s">
        <v>3</v>
      </c>
      <c r="O447" s="13">
        <v>2</v>
      </c>
      <c r="P447" s="13">
        <f>ROUND(Source!DL426,O447)</f>
        <v>0</v>
      </c>
      <c r="Q447" s="13"/>
      <c r="R447" s="13"/>
      <c r="S447" s="13"/>
      <c r="T447" s="13"/>
      <c r="U447" s="13"/>
      <c r="V447" s="13"/>
      <c r="W447" s="13">
        <v>0</v>
      </c>
      <c r="X447" s="13">
        <v>1</v>
      </c>
      <c r="Y447" s="13">
        <v>0</v>
      </c>
      <c r="Z447" s="13">
        <v>0</v>
      </c>
      <c r="AA447" s="13">
        <v>1</v>
      </c>
      <c r="AB447" s="13">
        <v>0</v>
      </c>
    </row>
    <row r="448" spans="1:28" ht="13" x14ac:dyDescent="0.3">
      <c r="A448" s="13">
        <v>50</v>
      </c>
      <c r="B448" s="13">
        <v>0</v>
      </c>
      <c r="C448" s="13">
        <v>0</v>
      </c>
      <c r="D448" s="13">
        <v>1</v>
      </c>
      <c r="E448" s="13">
        <v>207</v>
      </c>
      <c r="F448" s="13">
        <f>Source!U426</f>
        <v>2472.2245619999999</v>
      </c>
      <c r="G448" s="13" t="s">
        <v>151</v>
      </c>
      <c r="H448" s="13" t="s">
        <v>152</v>
      </c>
      <c r="I448" s="13"/>
      <c r="J448" s="13"/>
      <c r="K448" s="13">
        <v>207</v>
      </c>
      <c r="L448" s="13">
        <v>21</v>
      </c>
      <c r="M448" s="13">
        <v>3</v>
      </c>
      <c r="N448" s="13" t="s">
        <v>3</v>
      </c>
      <c r="O448" s="13">
        <v>-1</v>
      </c>
      <c r="P448" s="13">
        <f>Source!DM426</f>
        <v>2472.2245619999999</v>
      </c>
      <c r="Q448" s="13"/>
      <c r="R448" s="13"/>
      <c r="S448" s="13"/>
      <c r="T448" s="13"/>
      <c r="U448" s="13"/>
      <c r="V448" s="13"/>
      <c r="W448" s="13">
        <v>2472.2245619999999</v>
      </c>
      <c r="X448" s="13">
        <v>1</v>
      </c>
      <c r="Y448" s="13">
        <v>2472.2245619999999</v>
      </c>
      <c r="Z448" s="13">
        <v>2472.2245619999999</v>
      </c>
      <c r="AA448" s="13">
        <v>1</v>
      </c>
      <c r="AB448" s="13">
        <v>2472.2245619999999</v>
      </c>
    </row>
    <row r="449" spans="1:255" ht="13" x14ac:dyDescent="0.3">
      <c r="A449" s="13">
        <v>50</v>
      </c>
      <c r="B449" s="13">
        <v>0</v>
      </c>
      <c r="C449" s="13">
        <v>0</v>
      </c>
      <c r="D449" s="13">
        <v>1</v>
      </c>
      <c r="E449" s="13">
        <v>208</v>
      </c>
      <c r="F449" s="13">
        <f>Source!V426</f>
        <v>0</v>
      </c>
      <c r="G449" s="13" t="s">
        <v>153</v>
      </c>
      <c r="H449" s="13" t="s">
        <v>154</v>
      </c>
      <c r="I449" s="13"/>
      <c r="J449" s="13"/>
      <c r="K449" s="13">
        <v>208</v>
      </c>
      <c r="L449" s="13">
        <v>22</v>
      </c>
      <c r="M449" s="13">
        <v>3</v>
      </c>
      <c r="N449" s="13" t="s">
        <v>3</v>
      </c>
      <c r="O449" s="13">
        <v>-1</v>
      </c>
      <c r="P449" s="13">
        <f>Source!DN426</f>
        <v>0</v>
      </c>
      <c r="Q449" s="13"/>
      <c r="R449" s="13"/>
      <c r="S449" s="13"/>
      <c r="T449" s="13"/>
      <c r="U449" s="13"/>
      <c r="V449" s="13"/>
      <c r="W449" s="13">
        <v>0</v>
      </c>
      <c r="X449" s="13">
        <v>1</v>
      </c>
      <c r="Y449" s="13">
        <v>0</v>
      </c>
      <c r="Z449" s="13">
        <v>0</v>
      </c>
      <c r="AA449" s="13">
        <v>1</v>
      </c>
      <c r="AB449" s="13">
        <v>0</v>
      </c>
    </row>
    <row r="450" spans="1:255" ht="13" x14ac:dyDescent="0.3">
      <c r="A450" s="13">
        <v>50</v>
      </c>
      <c r="B450" s="13">
        <v>0</v>
      </c>
      <c r="C450" s="13">
        <v>0</v>
      </c>
      <c r="D450" s="13">
        <v>1</v>
      </c>
      <c r="E450" s="13">
        <v>209</v>
      </c>
      <c r="F450" s="13">
        <f>ROUND(Source!W426,O450)</f>
        <v>0</v>
      </c>
      <c r="G450" s="13" t="s">
        <v>155</v>
      </c>
      <c r="H450" s="13" t="s">
        <v>156</v>
      </c>
      <c r="I450" s="13"/>
      <c r="J450" s="13"/>
      <c r="K450" s="13">
        <v>209</v>
      </c>
      <c r="L450" s="13">
        <v>23</v>
      </c>
      <c r="M450" s="13">
        <v>3</v>
      </c>
      <c r="N450" s="13" t="s">
        <v>3</v>
      </c>
      <c r="O450" s="13">
        <v>2</v>
      </c>
      <c r="P450" s="13">
        <f>ROUND(Source!DO426,O450)</f>
        <v>0</v>
      </c>
      <c r="Q450" s="13"/>
      <c r="R450" s="13"/>
      <c r="S450" s="13"/>
      <c r="T450" s="13"/>
      <c r="U450" s="13"/>
      <c r="V450" s="13"/>
      <c r="W450" s="13">
        <v>0</v>
      </c>
      <c r="X450" s="13">
        <v>1</v>
      </c>
      <c r="Y450" s="13">
        <v>0</v>
      </c>
      <c r="Z450" s="13">
        <v>0</v>
      </c>
      <c r="AA450" s="13">
        <v>1</v>
      </c>
      <c r="AB450" s="13">
        <v>0</v>
      </c>
    </row>
    <row r="451" spans="1:255" ht="13" x14ac:dyDescent="0.3">
      <c r="A451" s="13">
        <v>50</v>
      </c>
      <c r="B451" s="13">
        <v>0</v>
      </c>
      <c r="C451" s="13">
        <v>0</v>
      </c>
      <c r="D451" s="13">
        <v>1</v>
      </c>
      <c r="E451" s="13">
        <v>233</v>
      </c>
      <c r="F451" s="13">
        <f>ROUND(Source!BD426,O451)</f>
        <v>0</v>
      </c>
      <c r="G451" s="13" t="s">
        <v>157</v>
      </c>
      <c r="H451" s="13" t="s">
        <v>158</v>
      </c>
      <c r="I451" s="13"/>
      <c r="J451" s="13"/>
      <c r="K451" s="13">
        <v>233</v>
      </c>
      <c r="L451" s="13">
        <v>24</v>
      </c>
      <c r="M451" s="13">
        <v>3</v>
      </c>
      <c r="N451" s="13" t="s">
        <v>3</v>
      </c>
      <c r="O451" s="13">
        <v>2</v>
      </c>
      <c r="P451" s="13">
        <f>ROUND(Source!EV426,O451)</f>
        <v>0</v>
      </c>
      <c r="Q451" s="13"/>
      <c r="R451" s="13"/>
      <c r="S451" s="13"/>
      <c r="T451" s="13"/>
      <c r="U451" s="13"/>
      <c r="V451" s="13"/>
      <c r="W451" s="13">
        <v>0</v>
      </c>
      <c r="X451" s="13">
        <v>1</v>
      </c>
      <c r="Y451" s="13">
        <v>0</v>
      </c>
      <c r="Z451" s="13">
        <v>0</v>
      </c>
      <c r="AA451" s="13">
        <v>1</v>
      </c>
      <c r="AB451" s="13">
        <v>0</v>
      </c>
    </row>
    <row r="452" spans="1:255" ht="13" x14ac:dyDescent="0.3">
      <c r="A452" s="13">
        <v>50</v>
      </c>
      <c r="B452" s="13">
        <v>0</v>
      </c>
      <c r="C452" s="13">
        <v>0</v>
      </c>
      <c r="D452" s="13">
        <v>1</v>
      </c>
      <c r="E452" s="13">
        <v>210</v>
      </c>
      <c r="F452" s="13">
        <f>ROUND(Source!X426,O452)</f>
        <v>28566.47</v>
      </c>
      <c r="G452" s="13" t="s">
        <v>159</v>
      </c>
      <c r="H452" s="13" t="s">
        <v>160</v>
      </c>
      <c r="I452" s="13"/>
      <c r="J452" s="13"/>
      <c r="K452" s="13">
        <v>210</v>
      </c>
      <c r="L452" s="13">
        <v>25</v>
      </c>
      <c r="M452" s="13">
        <v>3</v>
      </c>
      <c r="N452" s="13" t="s">
        <v>3</v>
      </c>
      <c r="O452" s="13">
        <v>2</v>
      </c>
      <c r="P452" s="13">
        <f>ROUND(Source!DP426,O452)</f>
        <v>1609720.37</v>
      </c>
      <c r="Q452" s="13"/>
      <c r="R452" s="13"/>
      <c r="S452" s="13"/>
      <c r="T452" s="13"/>
      <c r="U452" s="13"/>
      <c r="V452" s="13"/>
      <c r="W452" s="13">
        <v>28566.47</v>
      </c>
      <c r="X452" s="13">
        <v>1</v>
      </c>
      <c r="Y452" s="13">
        <v>28566.47</v>
      </c>
      <c r="Z452" s="13">
        <v>1609720.37</v>
      </c>
      <c r="AA452" s="13">
        <v>1</v>
      </c>
      <c r="AB452" s="13">
        <v>1609720.37</v>
      </c>
    </row>
    <row r="453" spans="1:255" ht="13" x14ac:dyDescent="0.3">
      <c r="A453" s="13">
        <v>50</v>
      </c>
      <c r="B453" s="13">
        <v>0</v>
      </c>
      <c r="C453" s="13">
        <v>0</v>
      </c>
      <c r="D453" s="13">
        <v>1</v>
      </c>
      <c r="E453" s="13">
        <v>211</v>
      </c>
      <c r="F453" s="13">
        <f>ROUND(Source!Y426,O453)</f>
        <v>14872.3</v>
      </c>
      <c r="G453" s="13" t="s">
        <v>161</v>
      </c>
      <c r="H453" s="13" t="s">
        <v>162</v>
      </c>
      <c r="I453" s="13"/>
      <c r="J453" s="13"/>
      <c r="K453" s="13">
        <v>211</v>
      </c>
      <c r="L453" s="13">
        <v>26</v>
      </c>
      <c r="M453" s="13">
        <v>3</v>
      </c>
      <c r="N453" s="13" t="s">
        <v>3</v>
      </c>
      <c r="O453" s="13">
        <v>2</v>
      </c>
      <c r="P453" s="13">
        <f>ROUND(Source!DQ426,O453)</f>
        <v>838053.98</v>
      </c>
      <c r="Q453" s="13"/>
      <c r="R453" s="13"/>
      <c r="S453" s="13"/>
      <c r="T453" s="13"/>
      <c r="U453" s="13"/>
      <c r="V453" s="13"/>
      <c r="W453" s="13">
        <v>14872.3</v>
      </c>
      <c r="X453" s="13">
        <v>1</v>
      </c>
      <c r="Y453" s="13">
        <v>14872.3</v>
      </c>
      <c r="Z453" s="13">
        <v>838053.98</v>
      </c>
      <c r="AA453" s="13">
        <v>1</v>
      </c>
      <c r="AB453" s="13">
        <v>838053.98</v>
      </c>
    </row>
    <row r="454" spans="1:255" ht="13" x14ac:dyDescent="0.3">
      <c r="A454" s="13">
        <v>50</v>
      </c>
      <c r="B454" s="13">
        <v>0</v>
      </c>
      <c r="C454" s="13">
        <v>0</v>
      </c>
      <c r="D454" s="13">
        <v>1</v>
      </c>
      <c r="E454" s="13">
        <v>224</v>
      </c>
      <c r="F454" s="13">
        <f>ROUND(Source!AR426,O454)</f>
        <v>418782.55</v>
      </c>
      <c r="G454" s="13" t="s">
        <v>163</v>
      </c>
      <c r="H454" s="13" t="s">
        <v>164</v>
      </c>
      <c r="I454" s="13"/>
      <c r="J454" s="13"/>
      <c r="K454" s="13">
        <v>224</v>
      </c>
      <c r="L454" s="13">
        <v>27</v>
      </c>
      <c r="M454" s="13">
        <v>3</v>
      </c>
      <c r="N454" s="13" t="s">
        <v>3</v>
      </c>
      <c r="O454" s="13">
        <v>2</v>
      </c>
      <c r="P454" s="13">
        <f>ROUND(Source!EJ426,O454)</f>
        <v>7221274.9900000002</v>
      </c>
      <c r="Q454" s="13"/>
      <c r="R454" s="13"/>
      <c r="S454" s="13"/>
      <c r="T454" s="13"/>
      <c r="U454" s="13"/>
      <c r="V454" s="13"/>
      <c r="W454" s="13">
        <v>418782.55</v>
      </c>
      <c r="X454" s="13">
        <v>1</v>
      </c>
      <c r="Y454" s="13">
        <v>418782.55</v>
      </c>
      <c r="Z454" s="13">
        <v>7221274.9900000002</v>
      </c>
      <c r="AA454" s="13">
        <v>1</v>
      </c>
      <c r="AB454" s="13">
        <v>7221274.9900000002</v>
      </c>
    </row>
    <row r="456" spans="1:255" ht="13" x14ac:dyDescent="0.3">
      <c r="A456" s="10">
        <v>4</v>
      </c>
      <c r="B456" s="10">
        <v>1</v>
      </c>
      <c r="C456" s="10"/>
      <c r="D456" s="10">
        <f>ROW(A521)</f>
        <v>521</v>
      </c>
      <c r="E456" s="10"/>
      <c r="F456" s="10" t="s">
        <v>44</v>
      </c>
      <c r="G456" s="10" t="s">
        <v>572</v>
      </c>
      <c r="H456" s="10" t="s">
        <v>3</v>
      </c>
      <c r="I456" s="10">
        <v>0</v>
      </c>
      <c r="J456" s="10"/>
      <c r="K456" s="10">
        <v>-1</v>
      </c>
      <c r="L456" s="10"/>
      <c r="M456" s="10" t="s">
        <v>3</v>
      </c>
      <c r="N456" s="10"/>
      <c r="O456" s="10"/>
      <c r="P456" s="10"/>
      <c r="Q456" s="10"/>
      <c r="R456" s="10"/>
      <c r="S456" s="10">
        <v>0</v>
      </c>
      <c r="T456" s="10">
        <v>0</v>
      </c>
      <c r="U456" s="10" t="s">
        <v>3</v>
      </c>
      <c r="V456" s="10">
        <v>0</v>
      </c>
      <c r="W456" s="10"/>
      <c r="X456" s="10"/>
      <c r="Y456" s="10"/>
      <c r="Z456" s="10"/>
      <c r="AA456" s="10"/>
      <c r="AB456" s="10" t="s">
        <v>3</v>
      </c>
      <c r="AC456" s="10" t="s">
        <v>3</v>
      </c>
      <c r="AD456" s="10" t="s">
        <v>3</v>
      </c>
      <c r="AE456" s="10" t="s">
        <v>3</v>
      </c>
      <c r="AF456" s="10" t="s">
        <v>3</v>
      </c>
      <c r="AG456" s="10" t="s">
        <v>3</v>
      </c>
      <c r="AH456" s="10"/>
      <c r="AI456" s="10"/>
      <c r="AJ456" s="10"/>
      <c r="AK456" s="10"/>
      <c r="AL456" s="10"/>
      <c r="AM456" s="10"/>
      <c r="AN456" s="10"/>
      <c r="AO456" s="10"/>
      <c r="AP456" s="10" t="s">
        <v>3</v>
      </c>
      <c r="AQ456" s="10" t="s">
        <v>3</v>
      </c>
      <c r="AR456" s="10" t="s">
        <v>3</v>
      </c>
      <c r="AS456" s="10"/>
      <c r="AT456" s="10"/>
      <c r="AU456" s="10"/>
      <c r="AV456" s="10"/>
      <c r="AW456" s="10"/>
      <c r="AX456" s="10"/>
      <c r="AY456" s="10"/>
      <c r="AZ456" s="10" t="s">
        <v>3</v>
      </c>
      <c r="BA456" s="10"/>
      <c r="BB456" s="10" t="s">
        <v>3</v>
      </c>
      <c r="BC456" s="10" t="s">
        <v>3</v>
      </c>
      <c r="BD456" s="10" t="s">
        <v>3</v>
      </c>
      <c r="BE456" s="10" t="s">
        <v>3</v>
      </c>
      <c r="BF456" s="10" t="s">
        <v>3</v>
      </c>
      <c r="BG456" s="10" t="s">
        <v>3</v>
      </c>
      <c r="BH456" s="10" t="s">
        <v>3</v>
      </c>
      <c r="BI456" s="10" t="s">
        <v>3</v>
      </c>
      <c r="BJ456" s="10" t="s">
        <v>3</v>
      </c>
      <c r="BK456" s="10" t="s">
        <v>3</v>
      </c>
      <c r="BL456" s="10" t="s">
        <v>3</v>
      </c>
      <c r="BM456" s="10" t="s">
        <v>3</v>
      </c>
      <c r="BN456" s="10" t="s">
        <v>3</v>
      </c>
      <c r="BO456" s="10" t="s">
        <v>3</v>
      </c>
      <c r="BP456" s="10" t="s">
        <v>3</v>
      </c>
      <c r="BQ456" s="10"/>
      <c r="BR456" s="10"/>
      <c r="BS456" s="10"/>
      <c r="BT456" s="10"/>
      <c r="BU456" s="10"/>
      <c r="BV456" s="10"/>
      <c r="BW456" s="10"/>
      <c r="BX456" s="10">
        <v>0</v>
      </c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>
        <v>0</v>
      </c>
    </row>
    <row r="458" spans="1:255" ht="13" x14ac:dyDescent="0.3">
      <c r="A458" s="11">
        <v>52</v>
      </c>
      <c r="B458" s="11">
        <f t="shared" ref="B458:G458" si="482">B521</f>
        <v>1</v>
      </c>
      <c r="C458" s="11">
        <f t="shared" si="482"/>
        <v>4</v>
      </c>
      <c r="D458" s="11">
        <f t="shared" si="482"/>
        <v>456</v>
      </c>
      <c r="E458" s="11">
        <f t="shared" si="482"/>
        <v>0</v>
      </c>
      <c r="F458" s="11" t="str">
        <f t="shared" si="482"/>
        <v>4</v>
      </c>
      <c r="G458" s="11" t="str">
        <f t="shared" si="482"/>
        <v>КНС. Монтажные изделия</v>
      </c>
      <c r="H458" s="11"/>
      <c r="I458" s="11"/>
      <c r="J458" s="11"/>
      <c r="K458" s="11"/>
      <c r="L458" s="11"/>
      <c r="M458" s="11"/>
      <c r="N458" s="11"/>
      <c r="O458" s="11">
        <f t="shared" ref="O458:AT458" si="483">O521</f>
        <v>326748.07</v>
      </c>
      <c r="P458" s="11">
        <f t="shared" si="483"/>
        <v>324274.57</v>
      </c>
      <c r="Q458" s="11">
        <f t="shared" si="483"/>
        <v>99.08</v>
      </c>
      <c r="R458" s="11">
        <f t="shared" si="483"/>
        <v>17.16</v>
      </c>
      <c r="S458" s="11">
        <f t="shared" si="483"/>
        <v>2374.42</v>
      </c>
      <c r="T458" s="11">
        <f t="shared" si="483"/>
        <v>0</v>
      </c>
      <c r="U458" s="11">
        <f t="shared" si="483"/>
        <v>209.23959959999999</v>
      </c>
      <c r="V458" s="11">
        <f t="shared" si="483"/>
        <v>0</v>
      </c>
      <c r="W458" s="11">
        <f t="shared" si="483"/>
        <v>0</v>
      </c>
      <c r="X458" s="11">
        <f t="shared" si="483"/>
        <v>2319.83</v>
      </c>
      <c r="Y458" s="11">
        <f t="shared" si="483"/>
        <v>1219.72</v>
      </c>
      <c r="Z458" s="11">
        <f t="shared" si="483"/>
        <v>0</v>
      </c>
      <c r="AA458" s="11">
        <f t="shared" si="483"/>
        <v>0</v>
      </c>
      <c r="AB458" s="11">
        <f t="shared" si="483"/>
        <v>326748.07</v>
      </c>
      <c r="AC458" s="11">
        <f t="shared" si="483"/>
        <v>324274.57</v>
      </c>
      <c r="AD458" s="11">
        <f t="shared" si="483"/>
        <v>99.08</v>
      </c>
      <c r="AE458" s="11">
        <f t="shared" si="483"/>
        <v>17.16</v>
      </c>
      <c r="AF458" s="11">
        <f t="shared" si="483"/>
        <v>2374.42</v>
      </c>
      <c r="AG458" s="11">
        <f t="shared" si="483"/>
        <v>0</v>
      </c>
      <c r="AH458" s="11">
        <f t="shared" si="483"/>
        <v>209.23959959999999</v>
      </c>
      <c r="AI458" s="11">
        <f t="shared" si="483"/>
        <v>0</v>
      </c>
      <c r="AJ458" s="11">
        <f t="shared" si="483"/>
        <v>0</v>
      </c>
      <c r="AK458" s="11">
        <f t="shared" si="483"/>
        <v>2319.83</v>
      </c>
      <c r="AL458" s="11">
        <f t="shared" si="483"/>
        <v>1219.72</v>
      </c>
      <c r="AM458" s="11">
        <f t="shared" si="483"/>
        <v>0</v>
      </c>
      <c r="AN458" s="11">
        <f t="shared" si="483"/>
        <v>0</v>
      </c>
      <c r="AO458" s="11">
        <f t="shared" si="483"/>
        <v>0</v>
      </c>
      <c r="AP458" s="11">
        <f t="shared" si="483"/>
        <v>0</v>
      </c>
      <c r="AQ458" s="11">
        <f t="shared" si="483"/>
        <v>0</v>
      </c>
      <c r="AR458" s="11">
        <f t="shared" si="483"/>
        <v>330287.62</v>
      </c>
      <c r="AS458" s="11">
        <f t="shared" si="483"/>
        <v>0</v>
      </c>
      <c r="AT458" s="11">
        <f t="shared" si="483"/>
        <v>330287.62</v>
      </c>
      <c r="AU458" s="11">
        <f t="shared" ref="AU458:BZ458" si="484">AU521</f>
        <v>0</v>
      </c>
      <c r="AV458" s="11">
        <f t="shared" si="484"/>
        <v>324274.57</v>
      </c>
      <c r="AW458" s="11">
        <f t="shared" si="484"/>
        <v>324274.57</v>
      </c>
      <c r="AX458" s="11">
        <f t="shared" si="484"/>
        <v>0</v>
      </c>
      <c r="AY458" s="11">
        <f t="shared" si="484"/>
        <v>324274.57</v>
      </c>
      <c r="AZ458" s="11">
        <f t="shared" si="484"/>
        <v>0</v>
      </c>
      <c r="BA458" s="11">
        <f t="shared" si="484"/>
        <v>0</v>
      </c>
      <c r="BB458" s="11">
        <f t="shared" si="484"/>
        <v>0</v>
      </c>
      <c r="BC458" s="11">
        <f t="shared" si="484"/>
        <v>0</v>
      </c>
      <c r="BD458" s="11">
        <f t="shared" si="484"/>
        <v>0</v>
      </c>
      <c r="BE458" s="11">
        <f t="shared" si="484"/>
        <v>0</v>
      </c>
      <c r="BF458" s="11">
        <f t="shared" si="484"/>
        <v>0</v>
      </c>
      <c r="BG458" s="11">
        <f t="shared" si="484"/>
        <v>0</v>
      </c>
      <c r="BH458" s="11">
        <f t="shared" si="484"/>
        <v>0</v>
      </c>
      <c r="BI458" s="11">
        <f t="shared" si="484"/>
        <v>0</v>
      </c>
      <c r="BJ458" s="11">
        <f t="shared" si="484"/>
        <v>0</v>
      </c>
      <c r="BK458" s="11">
        <f t="shared" si="484"/>
        <v>0</v>
      </c>
      <c r="BL458" s="11">
        <f t="shared" si="484"/>
        <v>0</v>
      </c>
      <c r="BM458" s="11">
        <f t="shared" si="484"/>
        <v>0</v>
      </c>
      <c r="BN458" s="11">
        <f t="shared" si="484"/>
        <v>0</v>
      </c>
      <c r="BO458" s="11">
        <f t="shared" si="484"/>
        <v>0</v>
      </c>
      <c r="BP458" s="11">
        <f t="shared" si="484"/>
        <v>0</v>
      </c>
      <c r="BQ458" s="11">
        <f t="shared" si="484"/>
        <v>0</v>
      </c>
      <c r="BR458" s="11">
        <f t="shared" si="484"/>
        <v>0</v>
      </c>
      <c r="BS458" s="11">
        <f t="shared" si="484"/>
        <v>0</v>
      </c>
      <c r="BT458" s="11">
        <f t="shared" si="484"/>
        <v>0</v>
      </c>
      <c r="BU458" s="11">
        <f t="shared" si="484"/>
        <v>0</v>
      </c>
      <c r="BV458" s="11">
        <f t="shared" si="484"/>
        <v>0</v>
      </c>
      <c r="BW458" s="11">
        <f t="shared" si="484"/>
        <v>0</v>
      </c>
      <c r="BX458" s="11">
        <f t="shared" si="484"/>
        <v>0</v>
      </c>
      <c r="BY458" s="11">
        <f t="shared" si="484"/>
        <v>0</v>
      </c>
      <c r="BZ458" s="11">
        <f t="shared" si="484"/>
        <v>0</v>
      </c>
      <c r="CA458" s="11">
        <f t="shared" ref="CA458:DF458" si="485">CA521</f>
        <v>330287.62</v>
      </c>
      <c r="CB458" s="11">
        <f t="shared" si="485"/>
        <v>0</v>
      </c>
      <c r="CC458" s="11">
        <f t="shared" si="485"/>
        <v>330287.62</v>
      </c>
      <c r="CD458" s="11">
        <f t="shared" si="485"/>
        <v>0</v>
      </c>
      <c r="CE458" s="11">
        <f t="shared" si="485"/>
        <v>324274.57</v>
      </c>
      <c r="CF458" s="11">
        <f t="shared" si="485"/>
        <v>324274.57</v>
      </c>
      <c r="CG458" s="11">
        <f t="shared" si="485"/>
        <v>0</v>
      </c>
      <c r="CH458" s="11">
        <f t="shared" si="485"/>
        <v>324274.57</v>
      </c>
      <c r="CI458" s="11">
        <f t="shared" si="485"/>
        <v>0</v>
      </c>
      <c r="CJ458" s="11">
        <f t="shared" si="485"/>
        <v>0</v>
      </c>
      <c r="CK458" s="11">
        <f t="shared" si="485"/>
        <v>0</v>
      </c>
      <c r="CL458" s="11">
        <f t="shared" si="485"/>
        <v>0</v>
      </c>
      <c r="CM458" s="11">
        <f t="shared" si="485"/>
        <v>0</v>
      </c>
      <c r="CN458" s="11">
        <f t="shared" si="485"/>
        <v>0</v>
      </c>
      <c r="CO458" s="11">
        <f t="shared" si="485"/>
        <v>0</v>
      </c>
      <c r="CP458" s="11">
        <f t="shared" si="485"/>
        <v>0</v>
      </c>
      <c r="CQ458" s="11">
        <f t="shared" si="485"/>
        <v>0</v>
      </c>
      <c r="CR458" s="11">
        <f t="shared" si="485"/>
        <v>0</v>
      </c>
      <c r="CS458" s="11">
        <f t="shared" si="485"/>
        <v>0</v>
      </c>
      <c r="CT458" s="11">
        <f t="shared" si="485"/>
        <v>0</v>
      </c>
      <c r="CU458" s="11">
        <f t="shared" si="485"/>
        <v>0</v>
      </c>
      <c r="CV458" s="11">
        <f t="shared" si="485"/>
        <v>0</v>
      </c>
      <c r="CW458" s="11">
        <f t="shared" si="485"/>
        <v>0</v>
      </c>
      <c r="CX458" s="11">
        <f t="shared" si="485"/>
        <v>0</v>
      </c>
      <c r="CY458" s="11">
        <f t="shared" si="485"/>
        <v>0</v>
      </c>
      <c r="CZ458" s="11">
        <f t="shared" si="485"/>
        <v>0</v>
      </c>
      <c r="DA458" s="11">
        <f t="shared" si="485"/>
        <v>0</v>
      </c>
      <c r="DB458" s="11">
        <f t="shared" si="485"/>
        <v>0</v>
      </c>
      <c r="DC458" s="11">
        <f t="shared" si="485"/>
        <v>0</v>
      </c>
      <c r="DD458" s="11">
        <f t="shared" si="485"/>
        <v>0</v>
      </c>
      <c r="DE458" s="11">
        <f t="shared" si="485"/>
        <v>0</v>
      </c>
      <c r="DF458" s="11">
        <f t="shared" si="485"/>
        <v>0</v>
      </c>
      <c r="DG458" s="12">
        <f t="shared" ref="DG458:EL458" si="486">DG521</f>
        <v>2064429.52</v>
      </c>
      <c r="DH458" s="12">
        <f t="shared" si="486"/>
        <v>1928787.95</v>
      </c>
      <c r="DI458" s="12">
        <f t="shared" si="486"/>
        <v>1843.01</v>
      </c>
      <c r="DJ458" s="12">
        <f t="shared" si="486"/>
        <v>966.96</v>
      </c>
      <c r="DK458" s="12">
        <f t="shared" si="486"/>
        <v>133798.56</v>
      </c>
      <c r="DL458" s="12">
        <f t="shared" si="486"/>
        <v>0</v>
      </c>
      <c r="DM458" s="12">
        <f t="shared" si="486"/>
        <v>209.23959959999999</v>
      </c>
      <c r="DN458" s="12">
        <f t="shared" si="486"/>
        <v>0</v>
      </c>
      <c r="DO458" s="12">
        <f t="shared" si="486"/>
        <v>0</v>
      </c>
      <c r="DP458" s="12">
        <f t="shared" si="486"/>
        <v>130722.55</v>
      </c>
      <c r="DQ458" s="12">
        <f t="shared" si="486"/>
        <v>68730.42</v>
      </c>
      <c r="DR458" s="12">
        <f t="shared" si="486"/>
        <v>0</v>
      </c>
      <c r="DS458" s="12">
        <f t="shared" si="486"/>
        <v>0</v>
      </c>
      <c r="DT458" s="12">
        <f t="shared" si="486"/>
        <v>2064429.52</v>
      </c>
      <c r="DU458" s="12">
        <f t="shared" si="486"/>
        <v>1928787.95</v>
      </c>
      <c r="DV458" s="12">
        <f t="shared" si="486"/>
        <v>1843.01</v>
      </c>
      <c r="DW458" s="12">
        <f t="shared" si="486"/>
        <v>966.96</v>
      </c>
      <c r="DX458" s="12">
        <f t="shared" si="486"/>
        <v>133798.56</v>
      </c>
      <c r="DY458" s="12">
        <f t="shared" si="486"/>
        <v>0</v>
      </c>
      <c r="DZ458" s="12">
        <f t="shared" si="486"/>
        <v>209.23959959999999</v>
      </c>
      <c r="EA458" s="12">
        <f t="shared" si="486"/>
        <v>0</v>
      </c>
      <c r="EB458" s="12">
        <f t="shared" si="486"/>
        <v>0</v>
      </c>
      <c r="EC458" s="12">
        <f t="shared" si="486"/>
        <v>130722.55</v>
      </c>
      <c r="ED458" s="12">
        <f t="shared" si="486"/>
        <v>68730.42</v>
      </c>
      <c r="EE458" s="12">
        <f t="shared" si="486"/>
        <v>0</v>
      </c>
      <c r="EF458" s="12">
        <f t="shared" si="486"/>
        <v>0</v>
      </c>
      <c r="EG458" s="12">
        <f t="shared" si="486"/>
        <v>0</v>
      </c>
      <c r="EH458" s="12">
        <f t="shared" si="486"/>
        <v>0</v>
      </c>
      <c r="EI458" s="12">
        <f t="shared" si="486"/>
        <v>0</v>
      </c>
      <c r="EJ458" s="12">
        <f t="shared" si="486"/>
        <v>2263882.4900000002</v>
      </c>
      <c r="EK458" s="12">
        <f t="shared" si="486"/>
        <v>0</v>
      </c>
      <c r="EL458" s="12">
        <f t="shared" si="486"/>
        <v>2263882.4900000002</v>
      </c>
      <c r="EM458" s="12">
        <f t="shared" ref="EM458:FR458" si="487">EM521</f>
        <v>0</v>
      </c>
      <c r="EN458" s="12">
        <f t="shared" si="487"/>
        <v>1928787.95</v>
      </c>
      <c r="EO458" s="12">
        <f t="shared" si="487"/>
        <v>1928787.95</v>
      </c>
      <c r="EP458" s="12">
        <f t="shared" si="487"/>
        <v>0</v>
      </c>
      <c r="EQ458" s="12">
        <f t="shared" si="487"/>
        <v>1928787.95</v>
      </c>
      <c r="ER458" s="12">
        <f t="shared" si="487"/>
        <v>0</v>
      </c>
      <c r="ES458" s="12">
        <f t="shared" si="487"/>
        <v>0</v>
      </c>
      <c r="ET458" s="12">
        <f t="shared" si="487"/>
        <v>0</v>
      </c>
      <c r="EU458" s="12">
        <f t="shared" si="487"/>
        <v>0</v>
      </c>
      <c r="EV458" s="12">
        <f t="shared" si="487"/>
        <v>0</v>
      </c>
      <c r="EW458" s="12">
        <f t="shared" si="487"/>
        <v>0</v>
      </c>
      <c r="EX458" s="12">
        <f t="shared" si="487"/>
        <v>0</v>
      </c>
      <c r="EY458" s="12">
        <f t="shared" si="487"/>
        <v>0</v>
      </c>
      <c r="EZ458" s="12">
        <f t="shared" si="487"/>
        <v>0</v>
      </c>
      <c r="FA458" s="12">
        <f t="shared" si="487"/>
        <v>0</v>
      </c>
      <c r="FB458" s="12">
        <f t="shared" si="487"/>
        <v>0</v>
      </c>
      <c r="FC458" s="12">
        <f t="shared" si="487"/>
        <v>0</v>
      </c>
      <c r="FD458" s="12">
        <f t="shared" si="487"/>
        <v>0</v>
      </c>
      <c r="FE458" s="12">
        <f t="shared" si="487"/>
        <v>0</v>
      </c>
      <c r="FF458" s="12">
        <f t="shared" si="487"/>
        <v>0</v>
      </c>
      <c r="FG458" s="12">
        <f t="shared" si="487"/>
        <v>0</v>
      </c>
      <c r="FH458" s="12">
        <f t="shared" si="487"/>
        <v>0</v>
      </c>
      <c r="FI458" s="12">
        <f t="shared" si="487"/>
        <v>0</v>
      </c>
      <c r="FJ458" s="12">
        <f t="shared" si="487"/>
        <v>0</v>
      </c>
      <c r="FK458" s="12">
        <f t="shared" si="487"/>
        <v>0</v>
      </c>
      <c r="FL458" s="12">
        <f t="shared" si="487"/>
        <v>0</v>
      </c>
      <c r="FM458" s="12">
        <f t="shared" si="487"/>
        <v>0</v>
      </c>
      <c r="FN458" s="12">
        <f t="shared" si="487"/>
        <v>0</v>
      </c>
      <c r="FO458" s="12">
        <f t="shared" si="487"/>
        <v>0</v>
      </c>
      <c r="FP458" s="12">
        <f t="shared" si="487"/>
        <v>0</v>
      </c>
      <c r="FQ458" s="12">
        <f t="shared" si="487"/>
        <v>0</v>
      </c>
      <c r="FR458" s="12">
        <f t="shared" si="487"/>
        <v>0</v>
      </c>
      <c r="FS458" s="12">
        <f t="shared" ref="FS458:GX458" si="488">FS521</f>
        <v>2263882.4900000002</v>
      </c>
      <c r="FT458" s="12">
        <f t="shared" si="488"/>
        <v>0</v>
      </c>
      <c r="FU458" s="12">
        <f t="shared" si="488"/>
        <v>2263882.4900000002</v>
      </c>
      <c r="FV458" s="12">
        <f t="shared" si="488"/>
        <v>0</v>
      </c>
      <c r="FW458" s="12">
        <f t="shared" si="488"/>
        <v>1928787.95</v>
      </c>
      <c r="FX458" s="12">
        <f t="shared" si="488"/>
        <v>1928787.95</v>
      </c>
      <c r="FY458" s="12">
        <f t="shared" si="488"/>
        <v>0</v>
      </c>
      <c r="FZ458" s="12">
        <f t="shared" si="488"/>
        <v>1928787.95</v>
      </c>
      <c r="GA458" s="12">
        <f t="shared" si="488"/>
        <v>0</v>
      </c>
      <c r="GB458" s="12">
        <f t="shared" si="488"/>
        <v>0</v>
      </c>
      <c r="GC458" s="12">
        <f t="shared" si="488"/>
        <v>0</v>
      </c>
      <c r="GD458" s="12">
        <f t="shared" si="488"/>
        <v>0</v>
      </c>
      <c r="GE458" s="12">
        <f t="shared" si="488"/>
        <v>0</v>
      </c>
      <c r="GF458" s="12">
        <f t="shared" si="488"/>
        <v>0</v>
      </c>
      <c r="GG458" s="12">
        <f t="shared" si="488"/>
        <v>0</v>
      </c>
      <c r="GH458" s="12">
        <f t="shared" si="488"/>
        <v>0</v>
      </c>
      <c r="GI458" s="12">
        <f t="shared" si="488"/>
        <v>0</v>
      </c>
      <c r="GJ458" s="12">
        <f t="shared" si="488"/>
        <v>0</v>
      </c>
      <c r="GK458" s="12">
        <f t="shared" si="488"/>
        <v>0</v>
      </c>
      <c r="GL458" s="12">
        <f t="shared" si="488"/>
        <v>0</v>
      </c>
      <c r="GM458" s="12">
        <f t="shared" si="488"/>
        <v>0</v>
      </c>
      <c r="GN458" s="12">
        <f t="shared" si="488"/>
        <v>0</v>
      </c>
      <c r="GO458" s="12">
        <f t="shared" si="488"/>
        <v>0</v>
      </c>
      <c r="GP458" s="12">
        <f t="shared" si="488"/>
        <v>0</v>
      </c>
      <c r="GQ458" s="12">
        <f t="shared" si="488"/>
        <v>0</v>
      </c>
      <c r="GR458" s="12">
        <f t="shared" si="488"/>
        <v>0</v>
      </c>
      <c r="GS458" s="12">
        <f t="shared" si="488"/>
        <v>0</v>
      </c>
      <c r="GT458" s="12">
        <f t="shared" si="488"/>
        <v>0</v>
      </c>
      <c r="GU458" s="12">
        <f t="shared" si="488"/>
        <v>0</v>
      </c>
      <c r="GV458" s="12">
        <f t="shared" si="488"/>
        <v>0</v>
      </c>
      <c r="GW458" s="12">
        <f t="shared" si="488"/>
        <v>0</v>
      </c>
      <c r="GX458" s="12">
        <f t="shared" si="488"/>
        <v>0</v>
      </c>
    </row>
    <row r="460" spans="1:255" x14ac:dyDescent="0.25">
      <c r="A460" s="2">
        <v>17</v>
      </c>
      <c r="B460" s="2">
        <v>1</v>
      </c>
      <c r="C460" s="2">
        <f>ROW(SmtRes!A748)</f>
        <v>748</v>
      </c>
      <c r="D460" s="2">
        <f>ROW(EtalonRes!A879)</f>
        <v>879</v>
      </c>
      <c r="E460" s="2" t="s">
        <v>573</v>
      </c>
      <c r="F460" s="2" t="s">
        <v>92</v>
      </c>
      <c r="G460" s="2" t="s">
        <v>574</v>
      </c>
      <c r="H460" s="2" t="s">
        <v>94</v>
      </c>
      <c r="I460" s="2">
        <f>ROUND(450/100,9)</f>
        <v>4.5</v>
      </c>
      <c r="J460" s="2">
        <v>0</v>
      </c>
      <c r="K460" s="2">
        <f>ROUND(450/100,9)</f>
        <v>4.5</v>
      </c>
      <c r="L460" s="2"/>
      <c r="M460" s="2"/>
      <c r="N460" s="2"/>
      <c r="O460" s="2">
        <f t="shared" ref="O460:O491" si="489">ROUND(CP460,2)</f>
        <v>1254.3800000000001</v>
      </c>
      <c r="P460" s="2">
        <f t="shared" ref="P460:P491" si="490">ROUND((ROUND((AC460*AW460*I460),2)*BC460),2)</f>
        <v>51.03</v>
      </c>
      <c r="Q460" s="2">
        <f>(ROUND((ROUND((((ET460*1.2))*AV460*I460),2)*BB460),2)+ROUND((ROUND(((AE460-((EU460*1.2)))*AV460*I460),2)*BS460),2))</f>
        <v>37.71</v>
      </c>
      <c r="R460" s="2">
        <f>(ROUND((ROUND((((EU460*1.2))*AV460*I460),2)*BS460),2)+ROUND((ROUND(((AE460-((EU460*1.2)))*AV460*I460),2)*BS460),2))</f>
        <v>6.78</v>
      </c>
      <c r="S460" s="2">
        <f t="shared" ref="S460:S491" si="491">ROUND((ROUND((AF460*AV460*I460),2)*BA460),2)</f>
        <v>1165.6400000000001</v>
      </c>
      <c r="T460" s="2">
        <f t="shared" ref="T460:T491" si="492">ROUND(CU460*I460,2)</f>
        <v>0</v>
      </c>
      <c r="U460" s="2">
        <f t="shared" ref="U460:U491" si="493">CV460*I460</f>
        <v>102.559932</v>
      </c>
      <c r="V460" s="2">
        <f t="shared" ref="V460:V491" si="494">CW460*I460</f>
        <v>0</v>
      </c>
      <c r="W460" s="2">
        <f t="shared" ref="W460:W491" si="495">ROUND(CX460*I460,2)</f>
        <v>0</v>
      </c>
      <c r="X460" s="2">
        <f>(ROUND((((S460+ROUND((ROUND((((EU460*1.2))*AV460*I460),2)*BS460),2))*AT460)/100),2)+ROUND(((ROUND((ROUND(((AE460-((EU460*1.2)))*AV460*I460),2)*BS460),2)*AT460)/100),2))</f>
        <v>1137.25</v>
      </c>
      <c r="Y460" s="2">
        <f>(ROUND((((S460+ROUND((ROUND((((EU460*1.2))*AV460*I460),2)*BS460),2))*AU460)/100),2)+ROUND(((ROUND((ROUND(((AE460-((EU460*1.2)))*AV460*I460),2)*BS460),2)*AU460)/100),2))</f>
        <v>597.92999999999995</v>
      </c>
      <c r="Z460" s="2"/>
      <c r="AA460" s="2">
        <v>55929113</v>
      </c>
      <c r="AB460" s="2">
        <f t="shared" ref="AB460:AB491" si="496">ROUND((AC460+AD460+AF460),6)</f>
        <v>266.74799999999999</v>
      </c>
      <c r="AC460" s="2">
        <f>ROUND(((ES460*1)),6)</f>
        <v>11.34</v>
      </c>
      <c r="AD460" s="2">
        <f>ROUND(((((ET460*1.2))-((EU460*1.2)))+AE460),6)</f>
        <v>8.0039999999999996</v>
      </c>
      <c r="AE460" s="2">
        <f>ROUND(((EU460*1.2)),6)</f>
        <v>1.44</v>
      </c>
      <c r="AF460" s="2">
        <f>ROUND(((EV460*1.2)),6)</f>
        <v>247.404</v>
      </c>
      <c r="AG460" s="2">
        <f t="shared" ref="AG460:AG491" si="497">ROUND((AP460),6)</f>
        <v>0</v>
      </c>
      <c r="AH460" s="2">
        <f>((EW460*1.2))</f>
        <v>21.768000000000001</v>
      </c>
      <c r="AI460" s="2">
        <f>((EX460*1.2))</f>
        <v>0</v>
      </c>
      <c r="AJ460" s="2">
        <f t="shared" ref="AJ460:AJ491" si="498">(AS460)</f>
        <v>0</v>
      </c>
      <c r="AK460" s="2">
        <v>224.18</v>
      </c>
      <c r="AL460" s="2">
        <v>11.34</v>
      </c>
      <c r="AM460" s="2">
        <v>6.67</v>
      </c>
      <c r="AN460" s="2">
        <v>1.2</v>
      </c>
      <c r="AO460" s="2">
        <v>206.17</v>
      </c>
      <c r="AP460" s="2">
        <v>0</v>
      </c>
      <c r="AQ460" s="2">
        <v>18.14</v>
      </c>
      <c r="AR460" s="2">
        <v>0</v>
      </c>
      <c r="AS460" s="2">
        <v>0</v>
      </c>
      <c r="AT460" s="2">
        <v>97</v>
      </c>
      <c r="AU460" s="2">
        <v>51</v>
      </c>
      <c r="AV460" s="2">
        <v>1.0469999999999999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0</v>
      </c>
      <c r="BI460" s="2">
        <v>2</v>
      </c>
      <c r="BJ460" s="2" t="s">
        <v>95</v>
      </c>
      <c r="BK460" s="2"/>
      <c r="BL460" s="2"/>
      <c r="BM460" s="2">
        <v>67</v>
      </c>
      <c r="BN460" s="2">
        <v>0</v>
      </c>
      <c r="BO460" s="2" t="s">
        <v>92</v>
      </c>
      <c r="BP460" s="2">
        <v>1</v>
      </c>
      <c r="BQ460" s="2">
        <v>40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97</v>
      </c>
      <c r="CA460" s="2">
        <v>51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1332</v>
      </c>
      <c r="CO460" s="2">
        <v>0</v>
      </c>
      <c r="CP460" s="2">
        <f t="shared" ref="CP460:CP491" si="499">(P460+Q460+S460)</f>
        <v>1254.3800000000001</v>
      </c>
      <c r="CQ460" s="2">
        <f t="shared" ref="CQ460:CQ491" si="500">ROUND((ROUND((AC460*AW460*1),2)*BC460),2)</f>
        <v>11.34</v>
      </c>
      <c r="CR460" s="2">
        <f>(ROUND((ROUND((((ET460*1.2))*AV460*1),2)*BB460),2)+ROUND((ROUND(((AE460-((EU460*1.2)))*AV460*1),2)*BS460),2))</f>
        <v>8.3800000000000008</v>
      </c>
      <c r="CS460" s="2">
        <f>(ROUND((ROUND((((EU460*1.2))*AV460*1),2)*BS460),2)+ROUND((ROUND(((AE460-((EU460*1.2)))*AV460*1),2)*BS460),2))</f>
        <v>1.51</v>
      </c>
      <c r="CT460" s="2">
        <f t="shared" ref="CT460:CT491" si="501">ROUND((ROUND((AF460*AV460*1),2)*BA460),2)</f>
        <v>259.02999999999997</v>
      </c>
      <c r="CU460" s="2">
        <f t="shared" ref="CU460:CU491" si="502">AG460</f>
        <v>0</v>
      </c>
      <c r="CV460" s="2">
        <f t="shared" ref="CV460:CV491" si="503">(AH460*AV460)</f>
        <v>22.791096</v>
      </c>
      <c r="CW460" s="2">
        <f t="shared" ref="CW460:CW491" si="504">AI460</f>
        <v>0</v>
      </c>
      <c r="CX460" s="2">
        <f t="shared" ref="CX460:CX491" si="505">AJ460</f>
        <v>0</v>
      </c>
      <c r="CY460" s="2">
        <f>(ROUND((((S460+ROUND((ROUND((((EU460*1.2))*AV460*1),2)*BS460),2))*AT460)/100),2)+ROUND(((ROUND((ROUND(((AE460-((EU460*1.2)))*AV460*1),2)*BS460),2)*AT460)/100),2))</f>
        <v>1132.1400000000001</v>
      </c>
      <c r="CZ460" s="2">
        <f>(ROUND((((S460+ROUND((ROUND((((EU460*1.2))*AV460*1),2)*BS460),2))*AU460)/100),2)+ROUND(((ROUND((ROUND(((AE460-((EU460*1.2)))*AV460*1),2)*BS460),2)*AU460)/100),2))</f>
        <v>595.25</v>
      </c>
      <c r="DA460" s="2"/>
      <c r="DB460" s="2">
        <v>169</v>
      </c>
      <c r="DC460" s="2" t="s">
        <v>3</v>
      </c>
      <c r="DD460" s="2" t="s">
        <v>66</v>
      </c>
      <c r="DE460" s="2" t="s">
        <v>67</v>
      </c>
      <c r="DF460" s="2" t="s">
        <v>67</v>
      </c>
      <c r="DG460" s="2" t="s">
        <v>67</v>
      </c>
      <c r="DH460" s="2" t="s">
        <v>3</v>
      </c>
      <c r="DI460" s="2" t="s">
        <v>67</v>
      </c>
      <c r="DJ460" s="2" t="s">
        <v>67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1013</v>
      </c>
      <c r="DV460" s="2" t="s">
        <v>94</v>
      </c>
      <c r="DW460" s="2" t="s">
        <v>94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55393699</v>
      </c>
      <c r="EF460" s="2">
        <v>40</v>
      </c>
      <c r="EG460" s="2" t="s">
        <v>30</v>
      </c>
      <c r="EH460" s="2">
        <v>0</v>
      </c>
      <c r="EI460" s="2" t="s">
        <v>3</v>
      </c>
      <c r="EJ460" s="2">
        <v>2</v>
      </c>
      <c r="EK460" s="2">
        <v>67</v>
      </c>
      <c r="EL460" s="2" t="s">
        <v>76</v>
      </c>
      <c r="EM460" s="2" t="s">
        <v>77</v>
      </c>
      <c r="EN460" s="2"/>
      <c r="EO460" s="2" t="s">
        <v>71</v>
      </c>
      <c r="EP460" s="2"/>
      <c r="EQ460" s="2">
        <v>0</v>
      </c>
      <c r="ER460" s="2">
        <v>224.18</v>
      </c>
      <c r="ES460" s="2">
        <v>11.34</v>
      </c>
      <c r="ET460" s="2">
        <v>6.67</v>
      </c>
      <c r="EU460" s="2">
        <v>1.2</v>
      </c>
      <c r="EV460" s="2">
        <v>206.17</v>
      </c>
      <c r="EW460" s="2">
        <v>18.14</v>
      </c>
      <c r="EX460" s="2">
        <v>0</v>
      </c>
      <c r="EY460" s="2">
        <v>0</v>
      </c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97</v>
      </c>
      <c r="FY460" s="2">
        <v>51</v>
      </c>
      <c r="FZ460" s="2"/>
      <c r="GA460" s="2" t="s">
        <v>3</v>
      </c>
      <c r="GB460" s="2"/>
      <c r="GC460" s="2"/>
      <c r="GD460" s="2">
        <v>1</v>
      </c>
      <c r="GE460" s="2"/>
      <c r="GF460" s="2">
        <v>574394840</v>
      </c>
      <c r="GG460" s="2">
        <v>2</v>
      </c>
      <c r="GH460" s="2">
        <v>1</v>
      </c>
      <c r="GI460" s="2">
        <v>2</v>
      </c>
      <c r="GJ460" s="2">
        <v>0</v>
      </c>
      <c r="GK460" s="2">
        <v>0</v>
      </c>
      <c r="GL460" s="2">
        <f t="shared" ref="GL460:GL491" si="506">ROUND(IF(AND(BH460=3,BI460=3,FS460&lt;&gt;0),P460,0),2)</f>
        <v>0</v>
      </c>
      <c r="GM460" s="2">
        <f t="shared" ref="GM460:GM491" si="507">ROUND(O460+X460+Y460,2)+GX460</f>
        <v>2989.56</v>
      </c>
      <c r="GN460" s="2">
        <f t="shared" ref="GN460:GN491" si="508">IF(OR(BI460=0,BI460=1),GM460-GX460,0)</f>
        <v>0</v>
      </c>
      <c r="GO460" s="2">
        <f t="shared" ref="GO460:GO491" si="509">IF(BI460=2,GM460-GX460,0)</f>
        <v>2989.56</v>
      </c>
      <c r="GP460" s="2">
        <f t="shared" ref="GP460:GP491" si="510">IF(BI460=4,GM460-GX460,0)</f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ref="GV460:GV491" si="511">ROUND((GT460),6)</f>
        <v>0</v>
      </c>
      <c r="GW460" s="2">
        <v>1</v>
      </c>
      <c r="GX460" s="2">
        <f t="shared" ref="GX460:GX491" si="512">ROUND(HC460*I460,2)</f>
        <v>0</v>
      </c>
      <c r="GY460" s="2"/>
      <c r="GZ460" s="2"/>
      <c r="HA460" s="2">
        <v>0</v>
      </c>
      <c r="HB460" s="2">
        <v>0</v>
      </c>
      <c r="HC460" s="2">
        <f t="shared" ref="HC460:HC491" si="513">GV460*GW460</f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5">
      <c r="A461" s="3">
        <v>17</v>
      </c>
      <c r="B461" s="3">
        <v>1</v>
      </c>
      <c r="C461" s="3">
        <f>ROW(SmtRes!A762)</f>
        <v>762</v>
      </c>
      <c r="D461" s="3">
        <f>ROW(EtalonRes!A892)</f>
        <v>892</v>
      </c>
      <c r="E461" s="3" t="s">
        <v>573</v>
      </c>
      <c r="F461" s="3" t="s">
        <v>92</v>
      </c>
      <c r="G461" s="3" t="s">
        <v>574</v>
      </c>
      <c r="H461" s="3" t="s">
        <v>94</v>
      </c>
      <c r="I461" s="3">
        <f>ROUND(450/100,9)</f>
        <v>4.5</v>
      </c>
      <c r="J461" s="3">
        <v>0</v>
      </c>
      <c r="K461" s="3">
        <f>ROUND(450/100,9)</f>
        <v>4.5</v>
      </c>
      <c r="O461" s="3">
        <f t="shared" si="489"/>
        <v>66819.28</v>
      </c>
      <c r="P461" s="3">
        <f t="shared" si="490"/>
        <v>420.49</v>
      </c>
      <c r="Q461" s="3">
        <f>(ROUND((ROUND((((ET461*1.2))*AV461*I461),2)*BB461),2)+ROUND((ROUND(((AE461-((EU461*1.2)))*AV461*I461),2)*BS461),2))</f>
        <v>714.98</v>
      </c>
      <c r="R461" s="3">
        <f>(ROUND((ROUND((((EU461*1.2))*AV461*I461),2)*BS461),2)+ROUND((ROUND(((AE461-((EU461*1.2)))*AV461*I461),2)*BS461),2))</f>
        <v>382.05</v>
      </c>
      <c r="S461" s="3">
        <f t="shared" si="491"/>
        <v>65683.81</v>
      </c>
      <c r="T461" s="3">
        <f t="shared" si="492"/>
        <v>0</v>
      </c>
      <c r="U461" s="3">
        <f t="shared" si="493"/>
        <v>102.559932</v>
      </c>
      <c r="V461" s="3">
        <f t="shared" si="494"/>
        <v>0</v>
      </c>
      <c r="W461" s="3">
        <f t="shared" si="495"/>
        <v>0</v>
      </c>
      <c r="X461" s="3">
        <f>(ROUND((((S461+ROUND((ROUND((((EU461*1.2))*AV461*I461),2)*BS461),2))*AT461)/100),2)+ROUND(((ROUND((ROUND(((AE461-((EU461*1.2)))*AV461*I461),2)*BS461),2)*AT461)/100),2))</f>
        <v>64083.88</v>
      </c>
      <c r="Y461" s="3">
        <f>(ROUND((((S461+ROUND((ROUND((((EU461*1.2))*AV461*I461),2)*BS461),2))*AU461)/100),2)+ROUND(((ROUND((ROUND(((AE461-((EU461*1.2)))*AV461*I461),2)*BS461),2)*AU461)/100),2))</f>
        <v>33693.589999999997</v>
      </c>
      <c r="AA461" s="3">
        <v>55929115</v>
      </c>
      <c r="AB461" s="3">
        <f t="shared" si="496"/>
        <v>266.74799999999999</v>
      </c>
      <c r="AC461" s="3">
        <f>ROUND(((ES461*1)),6)</f>
        <v>11.34</v>
      </c>
      <c r="AD461" s="3">
        <f>ROUND(((((ET461*1.2))-((EU461*1.2)))+AE461),6)</f>
        <v>8.0039999999999996</v>
      </c>
      <c r="AE461" s="3">
        <f>ROUND(((EU461*1.2)),6)</f>
        <v>1.44</v>
      </c>
      <c r="AF461" s="3">
        <f>ROUND(((EV461*1.2)),6)</f>
        <v>247.404</v>
      </c>
      <c r="AG461" s="3">
        <f t="shared" si="497"/>
        <v>0</v>
      </c>
      <c r="AH461" s="3">
        <f>((EW461*1.2))</f>
        <v>21.768000000000001</v>
      </c>
      <c r="AI461" s="3">
        <f>((EX461*1.2))</f>
        <v>0</v>
      </c>
      <c r="AJ461" s="3">
        <f t="shared" si="498"/>
        <v>0</v>
      </c>
      <c r="AK461" s="3">
        <v>224.18</v>
      </c>
      <c r="AL461" s="3">
        <v>11.34</v>
      </c>
      <c r="AM461" s="3">
        <v>6.67</v>
      </c>
      <c r="AN461" s="3">
        <v>1.2</v>
      </c>
      <c r="AO461" s="3">
        <v>206.17</v>
      </c>
      <c r="AP461" s="3">
        <v>0</v>
      </c>
      <c r="AQ461" s="3">
        <v>18.14</v>
      </c>
      <c r="AR461" s="3">
        <v>0</v>
      </c>
      <c r="AS461" s="3">
        <v>0</v>
      </c>
      <c r="AT461" s="3">
        <v>97</v>
      </c>
      <c r="AU461" s="3">
        <v>51</v>
      </c>
      <c r="AV461" s="3">
        <v>1.0469999999999999</v>
      </c>
      <c r="AW461" s="3">
        <v>1</v>
      </c>
      <c r="AZ461" s="3">
        <v>1</v>
      </c>
      <c r="BA461" s="3">
        <v>56.35</v>
      </c>
      <c r="BB461" s="3">
        <v>18.96</v>
      </c>
      <c r="BC461" s="3">
        <v>8.24</v>
      </c>
      <c r="BD461" s="3" t="s">
        <v>3</v>
      </c>
      <c r="BE461" s="3" t="s">
        <v>3</v>
      </c>
      <c r="BF461" s="3" t="s">
        <v>3</v>
      </c>
      <c r="BG461" s="3" t="s">
        <v>3</v>
      </c>
      <c r="BH461" s="3">
        <v>0</v>
      </c>
      <c r="BI461" s="3">
        <v>2</v>
      </c>
      <c r="BJ461" s="3" t="s">
        <v>95</v>
      </c>
      <c r="BM461" s="3">
        <v>67</v>
      </c>
      <c r="BN461" s="3">
        <v>0</v>
      </c>
      <c r="BO461" s="3" t="s">
        <v>92</v>
      </c>
      <c r="BP461" s="3">
        <v>1</v>
      </c>
      <c r="BQ461" s="3">
        <v>40</v>
      </c>
      <c r="BR461" s="3">
        <v>0</v>
      </c>
      <c r="BS461" s="3">
        <v>56.35</v>
      </c>
      <c r="BT461" s="3">
        <v>1</v>
      </c>
      <c r="BU461" s="3">
        <v>1</v>
      </c>
      <c r="BV461" s="3">
        <v>1</v>
      </c>
      <c r="BW461" s="3">
        <v>1</v>
      </c>
      <c r="BX461" s="3">
        <v>1</v>
      </c>
      <c r="BY461" s="3" t="s">
        <v>3</v>
      </c>
      <c r="BZ461" s="3">
        <v>97</v>
      </c>
      <c r="CA461" s="3">
        <v>51</v>
      </c>
      <c r="CB461" s="3" t="s">
        <v>3</v>
      </c>
      <c r="CE461" s="3">
        <v>1566</v>
      </c>
      <c r="CF461" s="3">
        <v>0</v>
      </c>
      <c r="CG461" s="3">
        <v>0</v>
      </c>
      <c r="CM461" s="3">
        <v>0</v>
      </c>
      <c r="CN461" s="3" t="s">
        <v>1332</v>
      </c>
      <c r="CO461" s="3">
        <v>0</v>
      </c>
      <c r="CP461" s="3">
        <f t="shared" si="499"/>
        <v>66819.28</v>
      </c>
      <c r="CQ461" s="3">
        <f t="shared" si="500"/>
        <v>93.44</v>
      </c>
      <c r="CR461" s="3">
        <f>(ROUND((ROUND((((ET461*1.2))*AV461*1),2)*BB461),2)+ROUND((ROUND(((AE461-((EU461*1.2)))*AV461*1),2)*BS461),2))</f>
        <v>158.88</v>
      </c>
      <c r="CS461" s="3">
        <f>(ROUND((ROUND((((EU461*1.2))*AV461*1),2)*BS461),2)+ROUND((ROUND(((AE461-((EU461*1.2)))*AV461*1),2)*BS461),2))</f>
        <v>85.09</v>
      </c>
      <c r="CT461" s="3">
        <f t="shared" si="501"/>
        <v>14596.34</v>
      </c>
      <c r="CU461" s="3">
        <f t="shared" si="502"/>
        <v>0</v>
      </c>
      <c r="CV461" s="3">
        <f t="shared" si="503"/>
        <v>22.791096</v>
      </c>
      <c r="CW461" s="3">
        <f t="shared" si="504"/>
        <v>0</v>
      </c>
      <c r="CX461" s="3">
        <f t="shared" si="505"/>
        <v>0</v>
      </c>
      <c r="CY461" s="3">
        <f>(ROUND((((S461+ROUND((ROUND((((EU461*1.2))*AV461*1),2)*BS461),2))*AT461)/100),2)+ROUND(((ROUND((ROUND(((AE461-((EU461*1.2)))*AV461*1),2)*BS461),2)*AT461)/100),2))</f>
        <v>63795.83</v>
      </c>
      <c r="CZ461" s="3">
        <f>(ROUND((((S461+ROUND((ROUND((((EU461*1.2))*AV461*1),2)*BS461),2))*AU461)/100),2)+ROUND(((ROUND((ROUND(((AE461-((EU461*1.2)))*AV461*1),2)*BS461),2)*AU461)/100),2))</f>
        <v>33542.14</v>
      </c>
      <c r="DB461" s="3">
        <v>170</v>
      </c>
      <c r="DC461" s="3" t="s">
        <v>3</v>
      </c>
      <c r="DD461" s="3" t="s">
        <v>66</v>
      </c>
      <c r="DE461" s="3" t="s">
        <v>67</v>
      </c>
      <c r="DF461" s="3" t="s">
        <v>67</v>
      </c>
      <c r="DG461" s="3" t="s">
        <v>67</v>
      </c>
      <c r="DH461" s="3" t="s">
        <v>3</v>
      </c>
      <c r="DI461" s="3" t="s">
        <v>67</v>
      </c>
      <c r="DJ461" s="3" t="s">
        <v>67</v>
      </c>
      <c r="DK461" s="3" t="s">
        <v>3</v>
      </c>
      <c r="DL461" s="3" t="s">
        <v>3</v>
      </c>
      <c r="DM461" s="3" t="s">
        <v>3</v>
      </c>
      <c r="DN461" s="3">
        <v>0</v>
      </c>
      <c r="DO461" s="3">
        <v>0</v>
      </c>
      <c r="DP461" s="3">
        <v>1</v>
      </c>
      <c r="DQ461" s="3">
        <v>1</v>
      </c>
      <c r="DU461" s="3">
        <v>1013</v>
      </c>
      <c r="DV461" s="3" t="s">
        <v>94</v>
      </c>
      <c r="DW461" s="3" t="s">
        <v>94</v>
      </c>
      <c r="DX461" s="3">
        <v>1</v>
      </c>
      <c r="DZ461" s="3" t="s">
        <v>3</v>
      </c>
      <c r="EA461" s="3" t="s">
        <v>3</v>
      </c>
      <c r="EB461" s="3" t="s">
        <v>3</v>
      </c>
      <c r="EC461" s="3" t="s">
        <v>3</v>
      </c>
      <c r="EE461" s="3">
        <v>55393699</v>
      </c>
      <c r="EF461" s="3">
        <v>40</v>
      </c>
      <c r="EG461" s="3" t="s">
        <v>30</v>
      </c>
      <c r="EH461" s="3">
        <v>0</v>
      </c>
      <c r="EI461" s="3" t="s">
        <v>3</v>
      </c>
      <c r="EJ461" s="3">
        <v>2</v>
      </c>
      <c r="EK461" s="3">
        <v>67</v>
      </c>
      <c r="EL461" s="3" t="s">
        <v>76</v>
      </c>
      <c r="EM461" s="3" t="s">
        <v>77</v>
      </c>
      <c r="EO461" s="3" t="s">
        <v>71</v>
      </c>
      <c r="EQ461" s="3">
        <v>0</v>
      </c>
      <c r="ER461" s="3">
        <v>224.18</v>
      </c>
      <c r="ES461" s="3">
        <v>11.34</v>
      </c>
      <c r="ET461" s="3">
        <v>6.67</v>
      </c>
      <c r="EU461" s="3">
        <v>1.2</v>
      </c>
      <c r="EV461" s="3">
        <v>206.17</v>
      </c>
      <c r="EW461" s="3">
        <v>18.14</v>
      </c>
      <c r="EX461" s="3">
        <v>0</v>
      </c>
      <c r="EY461" s="3">
        <v>0</v>
      </c>
      <c r="FQ461" s="3">
        <v>0</v>
      </c>
      <c r="FR461" s="3">
        <v>0</v>
      </c>
      <c r="FS461" s="3">
        <v>0</v>
      </c>
      <c r="FX461" s="3">
        <v>97</v>
      </c>
      <c r="FY461" s="3">
        <v>51</v>
      </c>
      <c r="GA461" s="3" t="s">
        <v>3</v>
      </c>
      <c r="GD461" s="3">
        <v>1</v>
      </c>
      <c r="GF461" s="3">
        <v>574394840</v>
      </c>
      <c r="GG461" s="3">
        <v>2</v>
      </c>
      <c r="GH461" s="3">
        <v>1</v>
      </c>
      <c r="GI461" s="3">
        <v>2</v>
      </c>
      <c r="GJ461" s="3">
        <v>0</v>
      </c>
      <c r="GK461" s="3">
        <v>0</v>
      </c>
      <c r="GL461" s="3">
        <f t="shared" si="506"/>
        <v>0</v>
      </c>
      <c r="GM461" s="3">
        <f t="shared" si="507"/>
        <v>164596.75</v>
      </c>
      <c r="GN461" s="3">
        <f t="shared" si="508"/>
        <v>0</v>
      </c>
      <c r="GO461" s="3">
        <f t="shared" si="509"/>
        <v>164596.75</v>
      </c>
      <c r="GP461" s="3">
        <f t="shared" si="510"/>
        <v>0</v>
      </c>
      <c r="GR461" s="3">
        <v>0</v>
      </c>
      <c r="GS461" s="3">
        <v>3</v>
      </c>
      <c r="GT461" s="3">
        <v>0</v>
      </c>
      <c r="GU461" s="3" t="s">
        <v>3</v>
      </c>
      <c r="GV461" s="3">
        <f t="shared" si="511"/>
        <v>0</v>
      </c>
      <c r="GW461" s="3">
        <v>1</v>
      </c>
      <c r="GX461" s="3">
        <f t="shared" si="512"/>
        <v>0</v>
      </c>
      <c r="HA461" s="3">
        <v>0</v>
      </c>
      <c r="HB461" s="3">
        <v>0</v>
      </c>
      <c r="HC461" s="3">
        <f t="shared" si="513"/>
        <v>0</v>
      </c>
      <c r="HE461" s="3" t="s">
        <v>3</v>
      </c>
      <c r="HF461" s="3" t="s">
        <v>3</v>
      </c>
      <c r="HM461" s="3" t="s">
        <v>3</v>
      </c>
      <c r="HN461" s="3" t="s">
        <v>3</v>
      </c>
      <c r="HO461" s="3" t="s">
        <v>3</v>
      </c>
      <c r="HP461" s="3" t="s">
        <v>3</v>
      </c>
      <c r="HQ461" s="3" t="s">
        <v>3</v>
      </c>
      <c r="HS461" s="3">
        <v>0</v>
      </c>
      <c r="IK461" s="3">
        <v>0</v>
      </c>
    </row>
    <row r="462" spans="1:255" x14ac:dyDescent="0.25">
      <c r="A462" s="2">
        <v>18</v>
      </c>
      <c r="B462" s="2">
        <v>1</v>
      </c>
      <c r="C462" s="2">
        <v>746</v>
      </c>
      <c r="D462" s="2"/>
      <c r="E462" s="2" t="s">
        <v>575</v>
      </c>
      <c r="F462" s="2" t="s">
        <v>576</v>
      </c>
      <c r="G462" s="2" t="s">
        <v>577</v>
      </c>
      <c r="H462" s="2" t="s">
        <v>279</v>
      </c>
      <c r="I462" s="2">
        <f>I460*J462</f>
        <v>150</v>
      </c>
      <c r="J462" s="2">
        <v>33.333333333333336</v>
      </c>
      <c r="K462" s="2">
        <v>33.3333333</v>
      </c>
      <c r="L462" s="2"/>
      <c r="M462" s="2"/>
      <c r="N462" s="2"/>
      <c r="O462" s="2">
        <f t="shared" si="489"/>
        <v>109312.5</v>
      </c>
      <c r="P462" s="2">
        <f t="shared" si="490"/>
        <v>109312.5</v>
      </c>
      <c r="Q462" s="2">
        <f t="shared" ref="Q462:Q473" si="514">(ROUND((ROUND(((ET462)*AV462*I462),2)*BB462),2)+ROUND((ROUND(((AE462-(EU462))*AV462*I462),2)*BS462),2))</f>
        <v>0</v>
      </c>
      <c r="R462" s="2">
        <f t="shared" ref="R462:R473" si="515">(ROUND((ROUND(((EU462)*AV462*I462),2)*BS462),2)+ROUND((ROUND(((AE462-(EU462))*AV462*I462),2)*BS462),2))</f>
        <v>0</v>
      </c>
      <c r="S462" s="2">
        <f t="shared" si="491"/>
        <v>0</v>
      </c>
      <c r="T462" s="2">
        <f t="shared" si="492"/>
        <v>0</v>
      </c>
      <c r="U462" s="2">
        <f t="shared" si="493"/>
        <v>0</v>
      </c>
      <c r="V462" s="2">
        <f t="shared" si="494"/>
        <v>0</v>
      </c>
      <c r="W462" s="2">
        <f t="shared" si="495"/>
        <v>0</v>
      </c>
      <c r="X462" s="2">
        <f t="shared" ref="X462:X473" si="516">(ROUND((((S462+ROUND((ROUND(((EU462)*AV462*I462),2)*BS462),2))*AT462)/100),2)+ROUND(((ROUND((ROUND(((AE462-(EU462))*AV462*I462),2)*BS462),2)*AT462)/100),2))</f>
        <v>0</v>
      </c>
      <c r="Y462" s="2">
        <f t="shared" ref="Y462:Y473" si="517">(ROUND((((S462+ROUND((ROUND(((EU462)*AV462*I462),2)*BS462),2))*AU462)/100),2)+ROUND(((ROUND((ROUND(((AE462-(EU462))*AV462*I462),2)*BS462),2)*AU462)/100),2))</f>
        <v>0</v>
      </c>
      <c r="Z462" s="2"/>
      <c r="AA462" s="2">
        <v>55929113</v>
      </c>
      <c r="AB462" s="2">
        <f t="shared" si="496"/>
        <v>728.75</v>
      </c>
      <c r="AC462" s="2">
        <f t="shared" ref="AC462:AC473" si="518">ROUND((ES462),6)</f>
        <v>728.75</v>
      </c>
      <c r="AD462" s="2">
        <f t="shared" ref="AD462:AD473" si="519">ROUND((((ET462)-(EU462))+AE462),6)</f>
        <v>0</v>
      </c>
      <c r="AE462" s="2">
        <f t="shared" ref="AE462:AE473" si="520">ROUND((EU462),6)</f>
        <v>0</v>
      </c>
      <c r="AF462" s="2">
        <f t="shared" ref="AF462:AF473" si="521">ROUND((EV462),6)</f>
        <v>0</v>
      </c>
      <c r="AG462" s="2">
        <f t="shared" si="497"/>
        <v>0</v>
      </c>
      <c r="AH462" s="2">
        <f t="shared" ref="AH462:AH473" si="522">(EW462)</f>
        <v>0</v>
      </c>
      <c r="AI462" s="2">
        <f t="shared" ref="AI462:AI473" si="523">(EX462)</f>
        <v>0</v>
      </c>
      <c r="AJ462" s="2">
        <f t="shared" si="498"/>
        <v>0</v>
      </c>
      <c r="AK462" s="2">
        <v>728.75</v>
      </c>
      <c r="AL462" s="2">
        <v>728.75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97</v>
      </c>
      <c r="AU462" s="2">
        <v>51</v>
      </c>
      <c r="AV462" s="2">
        <v>1</v>
      </c>
      <c r="AW462" s="2">
        <v>1</v>
      </c>
      <c r="AX462" s="2"/>
      <c r="AY462" s="2"/>
      <c r="AZ462" s="2">
        <v>1</v>
      </c>
      <c r="BA462" s="2">
        <v>1</v>
      </c>
      <c r="BB462" s="2">
        <v>1</v>
      </c>
      <c r="BC462" s="2">
        <v>1</v>
      </c>
      <c r="BD462" s="2" t="s">
        <v>3</v>
      </c>
      <c r="BE462" s="2" t="s">
        <v>3</v>
      </c>
      <c r="BF462" s="2" t="s">
        <v>3</v>
      </c>
      <c r="BG462" s="2" t="s">
        <v>3</v>
      </c>
      <c r="BH462" s="2">
        <v>3</v>
      </c>
      <c r="BI462" s="2">
        <v>2</v>
      </c>
      <c r="BJ462" s="2" t="s">
        <v>578</v>
      </c>
      <c r="BK462" s="2"/>
      <c r="BL462" s="2"/>
      <c r="BM462" s="2">
        <v>67</v>
      </c>
      <c r="BN462" s="2">
        <v>0</v>
      </c>
      <c r="BO462" s="2" t="s">
        <v>3</v>
      </c>
      <c r="BP462" s="2">
        <v>0</v>
      </c>
      <c r="BQ462" s="2">
        <v>40</v>
      </c>
      <c r="BR462" s="2">
        <v>0</v>
      </c>
      <c r="BS462" s="2">
        <v>1</v>
      </c>
      <c r="BT462" s="2">
        <v>1</v>
      </c>
      <c r="BU462" s="2">
        <v>1</v>
      </c>
      <c r="BV462" s="2">
        <v>1</v>
      </c>
      <c r="BW462" s="2">
        <v>1</v>
      </c>
      <c r="BX462" s="2">
        <v>1</v>
      </c>
      <c r="BY462" s="2" t="s">
        <v>3</v>
      </c>
      <c r="BZ462" s="2">
        <v>97</v>
      </c>
      <c r="CA462" s="2">
        <v>51</v>
      </c>
      <c r="CB462" s="2" t="s">
        <v>3</v>
      </c>
      <c r="CC462" s="2"/>
      <c r="CD462" s="2"/>
      <c r="CE462" s="2">
        <v>1566</v>
      </c>
      <c r="CF462" s="2">
        <v>0</v>
      </c>
      <c r="CG462" s="2">
        <v>0</v>
      </c>
      <c r="CH462" s="2"/>
      <c r="CI462" s="2"/>
      <c r="CJ462" s="2"/>
      <c r="CK462" s="2"/>
      <c r="CL462" s="2"/>
      <c r="CM462" s="2">
        <v>0</v>
      </c>
      <c r="CN462" s="2" t="s">
        <v>3</v>
      </c>
      <c r="CO462" s="2">
        <v>0</v>
      </c>
      <c r="CP462" s="2">
        <f t="shared" si="499"/>
        <v>109312.5</v>
      </c>
      <c r="CQ462" s="2">
        <f t="shared" si="500"/>
        <v>728.75</v>
      </c>
      <c r="CR462" s="2">
        <f t="shared" ref="CR462:CR473" si="524">(ROUND((ROUND(((ET462)*AV462*1),2)*BB462),2)+ROUND((ROUND(((AE462-(EU462))*AV462*1),2)*BS462),2))</f>
        <v>0</v>
      </c>
      <c r="CS462" s="2">
        <f t="shared" ref="CS462:CS473" si="525">(ROUND((ROUND(((EU462)*AV462*1),2)*BS462),2)+ROUND((ROUND(((AE462-(EU462))*AV462*1),2)*BS462),2))</f>
        <v>0</v>
      </c>
      <c r="CT462" s="2">
        <f t="shared" si="501"/>
        <v>0</v>
      </c>
      <c r="CU462" s="2">
        <f t="shared" si="502"/>
        <v>0</v>
      </c>
      <c r="CV462" s="2">
        <f t="shared" si="503"/>
        <v>0</v>
      </c>
      <c r="CW462" s="2">
        <f t="shared" si="504"/>
        <v>0</v>
      </c>
      <c r="CX462" s="2">
        <f t="shared" si="505"/>
        <v>0</v>
      </c>
      <c r="CY462" s="2">
        <f t="shared" ref="CY462:CY473" si="526">(ROUND((((S462+ROUND((ROUND(((EU462)*AV462*1),2)*BS462),2))*AT462)/100),2)+ROUND(((ROUND((ROUND(((AE462-(EU462))*AV462*1),2)*BS462),2)*AT462)/100),2))</f>
        <v>0</v>
      </c>
      <c r="CZ462" s="2">
        <f t="shared" ref="CZ462:CZ473" si="527">(ROUND((((S462+ROUND((ROUND(((EU462)*AV462*1),2)*BS462),2))*AU462)/100),2)+ROUND(((ROUND((ROUND(((AE462-(EU462))*AV462*1),2)*BS462),2)*AU462)/100),2))</f>
        <v>0</v>
      </c>
      <c r="DA462" s="2"/>
      <c r="DB462" s="2"/>
      <c r="DC462" s="2" t="s">
        <v>3</v>
      </c>
      <c r="DD462" s="2" t="s">
        <v>3</v>
      </c>
      <c r="DE462" s="2" t="s">
        <v>3</v>
      </c>
      <c r="DF462" s="2" t="s">
        <v>3</v>
      </c>
      <c r="DG462" s="2" t="s">
        <v>3</v>
      </c>
      <c r="DH462" s="2" t="s">
        <v>3</v>
      </c>
      <c r="DI462" s="2" t="s">
        <v>3</v>
      </c>
      <c r="DJ462" s="2" t="s">
        <v>3</v>
      </c>
      <c r="DK462" s="2" t="s">
        <v>3</v>
      </c>
      <c r="DL462" s="2" t="s">
        <v>3</v>
      </c>
      <c r="DM462" s="2" t="s">
        <v>3</v>
      </c>
      <c r="DN462" s="2">
        <v>0</v>
      </c>
      <c r="DO462" s="2">
        <v>0</v>
      </c>
      <c r="DP462" s="2">
        <v>1</v>
      </c>
      <c r="DQ462" s="2">
        <v>1</v>
      </c>
      <c r="DR462" s="2"/>
      <c r="DS462" s="2"/>
      <c r="DT462" s="2"/>
      <c r="DU462" s="2">
        <v>1010</v>
      </c>
      <c r="DV462" s="2" t="s">
        <v>279</v>
      </c>
      <c r="DW462" s="2" t="s">
        <v>279</v>
      </c>
      <c r="DX462" s="2">
        <v>1</v>
      </c>
      <c r="DY462" s="2"/>
      <c r="DZ462" s="2" t="s">
        <v>3</v>
      </c>
      <c r="EA462" s="2" t="s">
        <v>3</v>
      </c>
      <c r="EB462" s="2" t="s">
        <v>3</v>
      </c>
      <c r="EC462" s="2" t="s">
        <v>3</v>
      </c>
      <c r="ED462" s="2"/>
      <c r="EE462" s="2">
        <v>55393699</v>
      </c>
      <c r="EF462" s="2">
        <v>40</v>
      </c>
      <c r="EG462" s="2" t="s">
        <v>30</v>
      </c>
      <c r="EH462" s="2">
        <v>0</v>
      </c>
      <c r="EI462" s="2" t="s">
        <v>3</v>
      </c>
      <c r="EJ462" s="2">
        <v>2</v>
      </c>
      <c r="EK462" s="2">
        <v>67</v>
      </c>
      <c r="EL462" s="2" t="s">
        <v>76</v>
      </c>
      <c r="EM462" s="2" t="s">
        <v>77</v>
      </c>
      <c r="EN462" s="2"/>
      <c r="EO462" s="2" t="s">
        <v>3</v>
      </c>
      <c r="EP462" s="2"/>
      <c r="EQ462" s="2">
        <v>0</v>
      </c>
      <c r="ER462" s="2">
        <v>728.75</v>
      </c>
      <c r="ES462" s="2">
        <v>728.75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>
        <v>0</v>
      </c>
      <c r="FR462" s="2">
        <v>0</v>
      </c>
      <c r="FS462" s="2">
        <v>0</v>
      </c>
      <c r="FT462" s="2"/>
      <c r="FU462" s="2"/>
      <c r="FV462" s="2"/>
      <c r="FW462" s="2"/>
      <c r="FX462" s="2">
        <v>97</v>
      </c>
      <c r="FY462" s="2">
        <v>51</v>
      </c>
      <c r="FZ462" s="2"/>
      <c r="GA462" s="2" t="s">
        <v>3</v>
      </c>
      <c r="GB462" s="2"/>
      <c r="GC462" s="2"/>
      <c r="GD462" s="2">
        <v>1</v>
      </c>
      <c r="GE462" s="2"/>
      <c r="GF462" s="2">
        <v>1255195713</v>
      </c>
      <c r="GG462" s="2">
        <v>2</v>
      </c>
      <c r="GH462" s="2">
        <v>1</v>
      </c>
      <c r="GI462" s="2">
        <v>-2</v>
      </c>
      <c r="GJ462" s="2">
        <v>0</v>
      </c>
      <c r="GK462" s="2">
        <v>0</v>
      </c>
      <c r="GL462" s="2">
        <f t="shared" si="506"/>
        <v>0</v>
      </c>
      <c r="GM462" s="2">
        <f t="shared" si="507"/>
        <v>109312.5</v>
      </c>
      <c r="GN462" s="2">
        <f t="shared" si="508"/>
        <v>0</v>
      </c>
      <c r="GO462" s="2">
        <f t="shared" si="509"/>
        <v>109312.5</v>
      </c>
      <c r="GP462" s="2">
        <f t="shared" si="510"/>
        <v>0</v>
      </c>
      <c r="GQ462" s="2"/>
      <c r="GR462" s="2">
        <v>0</v>
      </c>
      <c r="GS462" s="2">
        <v>3</v>
      </c>
      <c r="GT462" s="2">
        <v>0</v>
      </c>
      <c r="GU462" s="2" t="s">
        <v>3</v>
      </c>
      <c r="GV462" s="2">
        <f t="shared" si="511"/>
        <v>0</v>
      </c>
      <c r="GW462" s="2">
        <v>1</v>
      </c>
      <c r="GX462" s="2">
        <f t="shared" si="512"/>
        <v>0</v>
      </c>
      <c r="GY462" s="2"/>
      <c r="GZ462" s="2"/>
      <c r="HA462" s="2">
        <v>0</v>
      </c>
      <c r="HB462" s="2">
        <v>0</v>
      </c>
      <c r="HC462" s="2">
        <f t="shared" si="513"/>
        <v>0</v>
      </c>
      <c r="HD462" s="2"/>
      <c r="HE462" s="2" t="s">
        <v>3</v>
      </c>
      <c r="HF462" s="2" t="s">
        <v>3</v>
      </c>
      <c r="HG462" s="2"/>
      <c r="HH462" s="2"/>
      <c r="HI462" s="2"/>
      <c r="HJ462" s="2"/>
      <c r="HK462" s="2"/>
      <c r="HL462" s="2"/>
      <c r="HM462" s="2" t="s">
        <v>3</v>
      </c>
      <c r="HN462" s="2" t="s">
        <v>3</v>
      </c>
      <c r="HO462" s="2" t="s">
        <v>3</v>
      </c>
      <c r="HP462" s="2" t="s">
        <v>3</v>
      </c>
      <c r="HQ462" s="2" t="s">
        <v>3</v>
      </c>
      <c r="HR462" s="2"/>
      <c r="HS462" s="2">
        <v>0</v>
      </c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>
        <v>0</v>
      </c>
      <c r="IL462" s="2"/>
      <c r="IM462" s="2"/>
      <c r="IN462" s="2"/>
      <c r="IO462" s="2"/>
      <c r="IP462" s="2"/>
      <c r="IQ462" s="2"/>
      <c r="IR462" s="2"/>
      <c r="IS462" s="2"/>
      <c r="IT462" s="2"/>
      <c r="IU462" s="2"/>
    </row>
    <row r="463" spans="1:255" x14ac:dyDescent="0.25">
      <c r="A463" s="3">
        <v>18</v>
      </c>
      <c r="B463" s="3">
        <v>1</v>
      </c>
      <c r="C463" s="3">
        <v>760</v>
      </c>
      <c r="E463" s="3" t="s">
        <v>575</v>
      </c>
      <c r="F463" s="3" t="s">
        <v>576</v>
      </c>
      <c r="G463" s="3" t="s">
        <v>577</v>
      </c>
      <c r="H463" s="3" t="s">
        <v>279</v>
      </c>
      <c r="I463" s="3">
        <f>I461*J463</f>
        <v>150</v>
      </c>
      <c r="J463" s="3">
        <v>33.333333333333336</v>
      </c>
      <c r="K463" s="3">
        <v>33.3333333</v>
      </c>
      <c r="O463" s="3">
        <f t="shared" si="489"/>
        <v>627453.75</v>
      </c>
      <c r="P463" s="3">
        <f t="shared" si="490"/>
        <v>627453.75</v>
      </c>
      <c r="Q463" s="3">
        <f t="shared" si="514"/>
        <v>0</v>
      </c>
      <c r="R463" s="3">
        <f t="shared" si="515"/>
        <v>0</v>
      </c>
      <c r="S463" s="3">
        <f t="shared" si="491"/>
        <v>0</v>
      </c>
      <c r="T463" s="3">
        <f t="shared" si="492"/>
        <v>0</v>
      </c>
      <c r="U463" s="3">
        <f t="shared" si="493"/>
        <v>0</v>
      </c>
      <c r="V463" s="3">
        <f t="shared" si="494"/>
        <v>0</v>
      </c>
      <c r="W463" s="3">
        <f t="shared" si="495"/>
        <v>0</v>
      </c>
      <c r="X463" s="3">
        <f t="shared" si="516"/>
        <v>0</v>
      </c>
      <c r="Y463" s="3">
        <f t="shared" si="517"/>
        <v>0</v>
      </c>
      <c r="AA463" s="3">
        <v>55929115</v>
      </c>
      <c r="AB463" s="3">
        <f t="shared" si="496"/>
        <v>728.75</v>
      </c>
      <c r="AC463" s="3">
        <f t="shared" si="518"/>
        <v>728.75</v>
      </c>
      <c r="AD463" s="3">
        <f t="shared" si="519"/>
        <v>0</v>
      </c>
      <c r="AE463" s="3">
        <f t="shared" si="520"/>
        <v>0</v>
      </c>
      <c r="AF463" s="3">
        <f t="shared" si="521"/>
        <v>0</v>
      </c>
      <c r="AG463" s="3">
        <f t="shared" si="497"/>
        <v>0</v>
      </c>
      <c r="AH463" s="3">
        <f t="shared" si="522"/>
        <v>0</v>
      </c>
      <c r="AI463" s="3">
        <f t="shared" si="523"/>
        <v>0</v>
      </c>
      <c r="AJ463" s="3">
        <f t="shared" si="498"/>
        <v>0</v>
      </c>
      <c r="AK463" s="3">
        <v>728.75</v>
      </c>
      <c r="AL463" s="3">
        <v>728.75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97</v>
      </c>
      <c r="AU463" s="3">
        <v>51</v>
      </c>
      <c r="AV463" s="3">
        <v>1</v>
      </c>
      <c r="AW463" s="3">
        <v>1</v>
      </c>
      <c r="AZ463" s="3">
        <v>1</v>
      </c>
      <c r="BA463" s="3">
        <v>1</v>
      </c>
      <c r="BB463" s="3">
        <v>1</v>
      </c>
      <c r="BC463" s="3">
        <v>5.74</v>
      </c>
      <c r="BD463" s="3" t="s">
        <v>3</v>
      </c>
      <c r="BE463" s="3" t="s">
        <v>3</v>
      </c>
      <c r="BF463" s="3" t="s">
        <v>3</v>
      </c>
      <c r="BG463" s="3" t="s">
        <v>3</v>
      </c>
      <c r="BH463" s="3">
        <v>3</v>
      </c>
      <c r="BI463" s="3">
        <v>2</v>
      </c>
      <c r="BJ463" s="3" t="s">
        <v>578</v>
      </c>
      <c r="BM463" s="3">
        <v>67</v>
      </c>
      <c r="BN463" s="3">
        <v>0</v>
      </c>
      <c r="BO463" s="3" t="s">
        <v>576</v>
      </c>
      <c r="BP463" s="3">
        <v>1</v>
      </c>
      <c r="BQ463" s="3">
        <v>40</v>
      </c>
      <c r="BR463" s="3">
        <v>0</v>
      </c>
      <c r="BS463" s="3">
        <v>1</v>
      </c>
      <c r="BT463" s="3">
        <v>1</v>
      </c>
      <c r="BU463" s="3">
        <v>1</v>
      </c>
      <c r="BV463" s="3">
        <v>1</v>
      </c>
      <c r="BW463" s="3">
        <v>1</v>
      </c>
      <c r="BX463" s="3">
        <v>1</v>
      </c>
      <c r="BY463" s="3" t="s">
        <v>3</v>
      </c>
      <c r="BZ463" s="3">
        <v>97</v>
      </c>
      <c r="CA463" s="3">
        <v>51</v>
      </c>
      <c r="CB463" s="3" t="s">
        <v>3</v>
      </c>
      <c r="CE463" s="3">
        <v>1566</v>
      </c>
      <c r="CF463" s="3">
        <v>0</v>
      </c>
      <c r="CG463" s="3">
        <v>0</v>
      </c>
      <c r="CM463" s="3">
        <v>0</v>
      </c>
      <c r="CN463" s="3" t="s">
        <v>3</v>
      </c>
      <c r="CO463" s="3">
        <v>0</v>
      </c>
      <c r="CP463" s="3">
        <f t="shared" si="499"/>
        <v>627453.75</v>
      </c>
      <c r="CQ463" s="3">
        <f t="shared" si="500"/>
        <v>4183.03</v>
      </c>
      <c r="CR463" s="3">
        <f t="shared" si="524"/>
        <v>0</v>
      </c>
      <c r="CS463" s="3">
        <f t="shared" si="525"/>
        <v>0</v>
      </c>
      <c r="CT463" s="3">
        <f t="shared" si="501"/>
        <v>0</v>
      </c>
      <c r="CU463" s="3">
        <f t="shared" si="502"/>
        <v>0</v>
      </c>
      <c r="CV463" s="3">
        <f t="shared" si="503"/>
        <v>0</v>
      </c>
      <c r="CW463" s="3">
        <f t="shared" si="504"/>
        <v>0</v>
      </c>
      <c r="CX463" s="3">
        <f t="shared" si="505"/>
        <v>0</v>
      </c>
      <c r="CY463" s="3">
        <f t="shared" si="526"/>
        <v>0</v>
      </c>
      <c r="CZ463" s="3">
        <f t="shared" si="527"/>
        <v>0</v>
      </c>
      <c r="DC463" s="3" t="s">
        <v>3</v>
      </c>
      <c r="DD463" s="3" t="s">
        <v>3</v>
      </c>
      <c r="DE463" s="3" t="s">
        <v>3</v>
      </c>
      <c r="DF463" s="3" t="s">
        <v>3</v>
      </c>
      <c r="DG463" s="3" t="s">
        <v>3</v>
      </c>
      <c r="DH463" s="3" t="s">
        <v>3</v>
      </c>
      <c r="DI463" s="3" t="s">
        <v>3</v>
      </c>
      <c r="DJ463" s="3" t="s">
        <v>3</v>
      </c>
      <c r="DK463" s="3" t="s">
        <v>3</v>
      </c>
      <c r="DL463" s="3" t="s">
        <v>3</v>
      </c>
      <c r="DM463" s="3" t="s">
        <v>3</v>
      </c>
      <c r="DN463" s="3">
        <v>0</v>
      </c>
      <c r="DO463" s="3">
        <v>0</v>
      </c>
      <c r="DP463" s="3">
        <v>1</v>
      </c>
      <c r="DQ463" s="3">
        <v>1</v>
      </c>
      <c r="DU463" s="3">
        <v>1010</v>
      </c>
      <c r="DV463" s="3" t="s">
        <v>279</v>
      </c>
      <c r="DW463" s="3" t="s">
        <v>279</v>
      </c>
      <c r="DX463" s="3">
        <v>1</v>
      </c>
      <c r="DZ463" s="3" t="s">
        <v>3</v>
      </c>
      <c r="EA463" s="3" t="s">
        <v>3</v>
      </c>
      <c r="EB463" s="3" t="s">
        <v>3</v>
      </c>
      <c r="EC463" s="3" t="s">
        <v>3</v>
      </c>
      <c r="EE463" s="3">
        <v>55393699</v>
      </c>
      <c r="EF463" s="3">
        <v>40</v>
      </c>
      <c r="EG463" s="3" t="s">
        <v>30</v>
      </c>
      <c r="EH463" s="3">
        <v>0</v>
      </c>
      <c r="EI463" s="3" t="s">
        <v>3</v>
      </c>
      <c r="EJ463" s="3">
        <v>2</v>
      </c>
      <c r="EK463" s="3">
        <v>67</v>
      </c>
      <c r="EL463" s="3" t="s">
        <v>76</v>
      </c>
      <c r="EM463" s="3" t="s">
        <v>77</v>
      </c>
      <c r="EO463" s="3" t="s">
        <v>3</v>
      </c>
      <c r="EQ463" s="3">
        <v>0</v>
      </c>
      <c r="ER463" s="3">
        <v>728.75</v>
      </c>
      <c r="ES463" s="3">
        <v>728.75</v>
      </c>
      <c r="ET463" s="3">
        <v>0</v>
      </c>
      <c r="EU463" s="3">
        <v>0</v>
      </c>
      <c r="EV463" s="3">
        <v>0</v>
      </c>
      <c r="EW463" s="3">
        <v>0</v>
      </c>
      <c r="EX463" s="3">
        <v>0</v>
      </c>
      <c r="FQ463" s="3">
        <v>0</v>
      </c>
      <c r="FR463" s="3">
        <v>0</v>
      </c>
      <c r="FS463" s="3">
        <v>0</v>
      </c>
      <c r="FX463" s="3">
        <v>97</v>
      </c>
      <c r="FY463" s="3">
        <v>51</v>
      </c>
      <c r="GA463" s="3" t="s">
        <v>3</v>
      </c>
      <c r="GD463" s="3">
        <v>1</v>
      </c>
      <c r="GF463" s="3">
        <v>1255195713</v>
      </c>
      <c r="GG463" s="3">
        <v>2</v>
      </c>
      <c r="GH463" s="3">
        <v>1</v>
      </c>
      <c r="GI463" s="3">
        <v>2</v>
      </c>
      <c r="GJ463" s="3">
        <v>0</v>
      </c>
      <c r="GK463" s="3">
        <v>0</v>
      </c>
      <c r="GL463" s="3">
        <f t="shared" si="506"/>
        <v>0</v>
      </c>
      <c r="GM463" s="3">
        <f t="shared" si="507"/>
        <v>627453.75</v>
      </c>
      <c r="GN463" s="3">
        <f t="shared" si="508"/>
        <v>0</v>
      </c>
      <c r="GO463" s="3">
        <f t="shared" si="509"/>
        <v>627453.75</v>
      </c>
      <c r="GP463" s="3">
        <f t="shared" si="510"/>
        <v>0</v>
      </c>
      <c r="GR463" s="3">
        <v>0</v>
      </c>
      <c r="GS463" s="3">
        <v>3</v>
      </c>
      <c r="GT463" s="3">
        <v>0</v>
      </c>
      <c r="GU463" s="3" t="s">
        <v>3</v>
      </c>
      <c r="GV463" s="3">
        <f t="shared" si="511"/>
        <v>0</v>
      </c>
      <c r="GW463" s="3">
        <v>1</v>
      </c>
      <c r="GX463" s="3">
        <f t="shared" si="512"/>
        <v>0</v>
      </c>
      <c r="HA463" s="3">
        <v>0</v>
      </c>
      <c r="HB463" s="3">
        <v>0</v>
      </c>
      <c r="HC463" s="3">
        <f t="shared" si="513"/>
        <v>0</v>
      </c>
      <c r="HE463" s="3" t="s">
        <v>3</v>
      </c>
      <c r="HF463" s="3" t="s">
        <v>3</v>
      </c>
      <c r="HM463" s="3" t="s">
        <v>3</v>
      </c>
      <c r="HN463" s="3" t="s">
        <v>3</v>
      </c>
      <c r="HO463" s="3" t="s">
        <v>3</v>
      </c>
      <c r="HP463" s="3" t="s">
        <v>3</v>
      </c>
      <c r="HQ463" s="3" t="s">
        <v>3</v>
      </c>
      <c r="HS463" s="3">
        <v>0</v>
      </c>
      <c r="IK463" s="3">
        <v>0</v>
      </c>
    </row>
    <row r="464" spans="1:255" x14ac:dyDescent="0.25">
      <c r="A464" s="2">
        <v>18</v>
      </c>
      <c r="B464" s="2">
        <v>1</v>
      </c>
      <c r="C464" s="2">
        <v>747</v>
      </c>
      <c r="D464" s="2"/>
      <c r="E464" s="2" t="s">
        <v>579</v>
      </c>
      <c r="F464" s="2" t="s">
        <v>580</v>
      </c>
      <c r="G464" s="2" t="s">
        <v>581</v>
      </c>
      <c r="H464" s="2" t="s">
        <v>279</v>
      </c>
      <c r="I464" s="2">
        <f>I460*J464</f>
        <v>15</v>
      </c>
      <c r="J464" s="2">
        <v>3.3333333333333335</v>
      </c>
      <c r="K464" s="2">
        <v>3.3333333000000001</v>
      </c>
      <c r="L464" s="2"/>
      <c r="M464" s="2"/>
      <c r="N464" s="2"/>
      <c r="O464" s="2">
        <f t="shared" si="489"/>
        <v>1002.6</v>
      </c>
      <c r="P464" s="2">
        <f t="shared" si="490"/>
        <v>1002.6</v>
      </c>
      <c r="Q464" s="2">
        <f t="shared" si="514"/>
        <v>0</v>
      </c>
      <c r="R464" s="2">
        <f t="shared" si="515"/>
        <v>0</v>
      </c>
      <c r="S464" s="2">
        <f t="shared" si="491"/>
        <v>0</v>
      </c>
      <c r="T464" s="2">
        <f t="shared" si="492"/>
        <v>0</v>
      </c>
      <c r="U464" s="2">
        <f t="shared" si="493"/>
        <v>0</v>
      </c>
      <c r="V464" s="2">
        <f t="shared" si="494"/>
        <v>0</v>
      </c>
      <c r="W464" s="2">
        <f t="shared" si="495"/>
        <v>0</v>
      </c>
      <c r="X464" s="2">
        <f t="shared" si="516"/>
        <v>0</v>
      </c>
      <c r="Y464" s="2">
        <f t="shared" si="517"/>
        <v>0</v>
      </c>
      <c r="Z464" s="2"/>
      <c r="AA464" s="2">
        <v>55929113</v>
      </c>
      <c r="AB464" s="2">
        <f t="shared" si="496"/>
        <v>66.84</v>
      </c>
      <c r="AC464" s="2">
        <f t="shared" si="518"/>
        <v>66.84</v>
      </c>
      <c r="AD464" s="2">
        <f t="shared" si="519"/>
        <v>0</v>
      </c>
      <c r="AE464" s="2">
        <f t="shared" si="520"/>
        <v>0</v>
      </c>
      <c r="AF464" s="2">
        <f t="shared" si="521"/>
        <v>0</v>
      </c>
      <c r="AG464" s="2">
        <f t="shared" si="497"/>
        <v>0</v>
      </c>
      <c r="AH464" s="2">
        <f t="shared" si="522"/>
        <v>0</v>
      </c>
      <c r="AI464" s="2">
        <f t="shared" si="523"/>
        <v>0</v>
      </c>
      <c r="AJ464" s="2">
        <f t="shared" si="498"/>
        <v>0</v>
      </c>
      <c r="AK464" s="2">
        <v>66.84</v>
      </c>
      <c r="AL464" s="2">
        <v>66.84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97</v>
      </c>
      <c r="AU464" s="2">
        <v>51</v>
      </c>
      <c r="AV464" s="2">
        <v>1</v>
      </c>
      <c r="AW464" s="2">
        <v>1</v>
      </c>
      <c r="AX464" s="2"/>
      <c r="AY464" s="2"/>
      <c r="AZ464" s="2">
        <v>1</v>
      </c>
      <c r="BA464" s="2">
        <v>1</v>
      </c>
      <c r="BB464" s="2">
        <v>1</v>
      </c>
      <c r="BC464" s="2">
        <v>1</v>
      </c>
      <c r="BD464" s="2" t="s">
        <v>3</v>
      </c>
      <c r="BE464" s="2" t="s">
        <v>3</v>
      </c>
      <c r="BF464" s="2" t="s">
        <v>3</v>
      </c>
      <c r="BG464" s="2" t="s">
        <v>3</v>
      </c>
      <c r="BH464" s="2">
        <v>3</v>
      </c>
      <c r="BI464" s="2">
        <v>2</v>
      </c>
      <c r="BJ464" s="2" t="s">
        <v>582</v>
      </c>
      <c r="BK464" s="2"/>
      <c r="BL464" s="2"/>
      <c r="BM464" s="2">
        <v>67</v>
      </c>
      <c r="BN464" s="2">
        <v>0</v>
      </c>
      <c r="BO464" s="2" t="s">
        <v>3</v>
      </c>
      <c r="BP464" s="2">
        <v>0</v>
      </c>
      <c r="BQ464" s="2">
        <v>40</v>
      </c>
      <c r="BR464" s="2">
        <v>0</v>
      </c>
      <c r="BS464" s="2">
        <v>1</v>
      </c>
      <c r="BT464" s="2">
        <v>1</v>
      </c>
      <c r="BU464" s="2">
        <v>1</v>
      </c>
      <c r="BV464" s="2">
        <v>1</v>
      </c>
      <c r="BW464" s="2">
        <v>1</v>
      </c>
      <c r="BX464" s="2">
        <v>1</v>
      </c>
      <c r="BY464" s="2" t="s">
        <v>3</v>
      </c>
      <c r="BZ464" s="2">
        <v>97</v>
      </c>
      <c r="CA464" s="2">
        <v>51</v>
      </c>
      <c r="CB464" s="2" t="s">
        <v>3</v>
      </c>
      <c r="CC464" s="2"/>
      <c r="CD464" s="2"/>
      <c r="CE464" s="2">
        <v>1566</v>
      </c>
      <c r="CF464" s="2">
        <v>0</v>
      </c>
      <c r="CG464" s="2">
        <v>0</v>
      </c>
      <c r="CH464" s="2"/>
      <c r="CI464" s="2"/>
      <c r="CJ464" s="2"/>
      <c r="CK464" s="2"/>
      <c r="CL464" s="2"/>
      <c r="CM464" s="2">
        <v>0</v>
      </c>
      <c r="CN464" s="2" t="s">
        <v>3</v>
      </c>
      <c r="CO464" s="2">
        <v>0</v>
      </c>
      <c r="CP464" s="2">
        <f t="shared" si="499"/>
        <v>1002.6</v>
      </c>
      <c r="CQ464" s="2">
        <f t="shared" si="500"/>
        <v>66.84</v>
      </c>
      <c r="CR464" s="2">
        <f t="shared" si="524"/>
        <v>0</v>
      </c>
      <c r="CS464" s="2">
        <f t="shared" si="525"/>
        <v>0</v>
      </c>
      <c r="CT464" s="2">
        <f t="shared" si="501"/>
        <v>0</v>
      </c>
      <c r="CU464" s="2">
        <f t="shared" si="502"/>
        <v>0</v>
      </c>
      <c r="CV464" s="2">
        <f t="shared" si="503"/>
        <v>0</v>
      </c>
      <c r="CW464" s="2">
        <f t="shared" si="504"/>
        <v>0</v>
      </c>
      <c r="CX464" s="2">
        <f t="shared" si="505"/>
        <v>0</v>
      </c>
      <c r="CY464" s="2">
        <f t="shared" si="526"/>
        <v>0</v>
      </c>
      <c r="CZ464" s="2">
        <f t="shared" si="527"/>
        <v>0</v>
      </c>
      <c r="DA464" s="2"/>
      <c r="DB464" s="2"/>
      <c r="DC464" s="2" t="s">
        <v>3</v>
      </c>
      <c r="DD464" s="2" t="s">
        <v>3</v>
      </c>
      <c r="DE464" s="2" t="s">
        <v>3</v>
      </c>
      <c r="DF464" s="2" t="s">
        <v>3</v>
      </c>
      <c r="DG464" s="2" t="s">
        <v>3</v>
      </c>
      <c r="DH464" s="2" t="s">
        <v>3</v>
      </c>
      <c r="DI464" s="2" t="s">
        <v>3</v>
      </c>
      <c r="DJ464" s="2" t="s">
        <v>3</v>
      </c>
      <c r="DK464" s="2" t="s">
        <v>3</v>
      </c>
      <c r="DL464" s="2" t="s">
        <v>3</v>
      </c>
      <c r="DM464" s="2" t="s">
        <v>3</v>
      </c>
      <c r="DN464" s="2">
        <v>0</v>
      </c>
      <c r="DO464" s="2">
        <v>0</v>
      </c>
      <c r="DP464" s="2">
        <v>1</v>
      </c>
      <c r="DQ464" s="2">
        <v>1</v>
      </c>
      <c r="DR464" s="2"/>
      <c r="DS464" s="2"/>
      <c r="DT464" s="2"/>
      <c r="DU464" s="2">
        <v>1010</v>
      </c>
      <c r="DV464" s="2" t="s">
        <v>279</v>
      </c>
      <c r="DW464" s="2" t="s">
        <v>279</v>
      </c>
      <c r="DX464" s="2">
        <v>1</v>
      </c>
      <c r="DY464" s="2"/>
      <c r="DZ464" s="2" t="s">
        <v>3</v>
      </c>
      <c r="EA464" s="2" t="s">
        <v>3</v>
      </c>
      <c r="EB464" s="2" t="s">
        <v>3</v>
      </c>
      <c r="EC464" s="2" t="s">
        <v>3</v>
      </c>
      <c r="ED464" s="2"/>
      <c r="EE464" s="2">
        <v>55393699</v>
      </c>
      <c r="EF464" s="2">
        <v>40</v>
      </c>
      <c r="EG464" s="2" t="s">
        <v>30</v>
      </c>
      <c r="EH464" s="2">
        <v>0</v>
      </c>
      <c r="EI464" s="2" t="s">
        <v>3</v>
      </c>
      <c r="EJ464" s="2">
        <v>2</v>
      </c>
      <c r="EK464" s="2">
        <v>67</v>
      </c>
      <c r="EL464" s="2" t="s">
        <v>76</v>
      </c>
      <c r="EM464" s="2" t="s">
        <v>77</v>
      </c>
      <c r="EN464" s="2"/>
      <c r="EO464" s="2" t="s">
        <v>3</v>
      </c>
      <c r="EP464" s="2"/>
      <c r="EQ464" s="2">
        <v>0</v>
      </c>
      <c r="ER464" s="2">
        <v>66.84</v>
      </c>
      <c r="ES464" s="2">
        <v>66.84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>
        <v>0</v>
      </c>
      <c r="FR464" s="2">
        <v>0</v>
      </c>
      <c r="FS464" s="2">
        <v>0</v>
      </c>
      <c r="FT464" s="2"/>
      <c r="FU464" s="2"/>
      <c r="FV464" s="2"/>
      <c r="FW464" s="2"/>
      <c r="FX464" s="2">
        <v>97</v>
      </c>
      <c r="FY464" s="2">
        <v>51</v>
      </c>
      <c r="FZ464" s="2"/>
      <c r="GA464" s="2" t="s">
        <v>3</v>
      </c>
      <c r="GB464" s="2"/>
      <c r="GC464" s="2"/>
      <c r="GD464" s="2">
        <v>1</v>
      </c>
      <c r="GE464" s="2"/>
      <c r="GF464" s="2">
        <v>-1422779602</v>
      </c>
      <c r="GG464" s="2">
        <v>2</v>
      </c>
      <c r="GH464" s="2">
        <v>1</v>
      </c>
      <c r="GI464" s="2">
        <v>-2</v>
      </c>
      <c r="GJ464" s="2">
        <v>0</v>
      </c>
      <c r="GK464" s="2">
        <v>0</v>
      </c>
      <c r="GL464" s="2">
        <f t="shared" si="506"/>
        <v>0</v>
      </c>
      <c r="GM464" s="2">
        <f t="shared" si="507"/>
        <v>1002.6</v>
      </c>
      <c r="GN464" s="2">
        <f t="shared" si="508"/>
        <v>0</v>
      </c>
      <c r="GO464" s="2">
        <f t="shared" si="509"/>
        <v>1002.6</v>
      </c>
      <c r="GP464" s="2">
        <f t="shared" si="510"/>
        <v>0</v>
      </c>
      <c r="GQ464" s="2"/>
      <c r="GR464" s="2">
        <v>0</v>
      </c>
      <c r="GS464" s="2">
        <v>3</v>
      </c>
      <c r="GT464" s="2">
        <v>0</v>
      </c>
      <c r="GU464" s="2" t="s">
        <v>3</v>
      </c>
      <c r="GV464" s="2">
        <f t="shared" si="511"/>
        <v>0</v>
      </c>
      <c r="GW464" s="2">
        <v>1</v>
      </c>
      <c r="GX464" s="2">
        <f t="shared" si="512"/>
        <v>0</v>
      </c>
      <c r="GY464" s="2"/>
      <c r="GZ464" s="2"/>
      <c r="HA464" s="2">
        <v>0</v>
      </c>
      <c r="HB464" s="2">
        <v>0</v>
      </c>
      <c r="HC464" s="2">
        <f t="shared" si="513"/>
        <v>0</v>
      </c>
      <c r="HD464" s="2"/>
      <c r="HE464" s="2" t="s">
        <v>3</v>
      </c>
      <c r="HF464" s="2" t="s">
        <v>3</v>
      </c>
      <c r="HG464" s="2"/>
      <c r="HH464" s="2"/>
      <c r="HI464" s="2"/>
      <c r="HJ464" s="2"/>
      <c r="HK464" s="2"/>
      <c r="HL464" s="2"/>
      <c r="HM464" s="2" t="s">
        <v>3</v>
      </c>
      <c r="HN464" s="2" t="s">
        <v>3</v>
      </c>
      <c r="HO464" s="2" t="s">
        <v>3</v>
      </c>
      <c r="HP464" s="2" t="s">
        <v>3</v>
      </c>
      <c r="HQ464" s="2" t="s">
        <v>3</v>
      </c>
      <c r="HR464" s="2"/>
      <c r="HS464" s="2">
        <v>0</v>
      </c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>
        <v>0</v>
      </c>
      <c r="IL464" s="2"/>
      <c r="IM464" s="2"/>
      <c r="IN464" s="2"/>
      <c r="IO464" s="2"/>
      <c r="IP464" s="2"/>
      <c r="IQ464" s="2"/>
      <c r="IR464" s="2"/>
      <c r="IS464" s="2"/>
      <c r="IT464" s="2"/>
      <c r="IU464" s="2"/>
    </row>
    <row r="465" spans="1:255" x14ac:dyDescent="0.25">
      <c r="A465" s="3">
        <v>18</v>
      </c>
      <c r="B465" s="3">
        <v>1</v>
      </c>
      <c r="C465" s="3">
        <v>761</v>
      </c>
      <c r="E465" s="3" t="s">
        <v>579</v>
      </c>
      <c r="F465" s="3" t="s">
        <v>580</v>
      </c>
      <c r="G465" s="3" t="s">
        <v>581</v>
      </c>
      <c r="H465" s="3" t="s">
        <v>279</v>
      </c>
      <c r="I465" s="3">
        <f>I461*J465</f>
        <v>15</v>
      </c>
      <c r="J465" s="3">
        <v>3.3333333333333335</v>
      </c>
      <c r="K465" s="3">
        <v>3.3333333000000001</v>
      </c>
      <c r="O465" s="3">
        <f t="shared" si="489"/>
        <v>8893.06</v>
      </c>
      <c r="P465" s="3">
        <f t="shared" si="490"/>
        <v>8893.06</v>
      </c>
      <c r="Q465" s="3">
        <f t="shared" si="514"/>
        <v>0</v>
      </c>
      <c r="R465" s="3">
        <f t="shared" si="515"/>
        <v>0</v>
      </c>
      <c r="S465" s="3">
        <f t="shared" si="491"/>
        <v>0</v>
      </c>
      <c r="T465" s="3">
        <f t="shared" si="492"/>
        <v>0</v>
      </c>
      <c r="U465" s="3">
        <f t="shared" si="493"/>
        <v>0</v>
      </c>
      <c r="V465" s="3">
        <f t="shared" si="494"/>
        <v>0</v>
      </c>
      <c r="W465" s="3">
        <f t="shared" si="495"/>
        <v>0</v>
      </c>
      <c r="X465" s="3">
        <f t="shared" si="516"/>
        <v>0</v>
      </c>
      <c r="Y465" s="3">
        <f t="shared" si="517"/>
        <v>0</v>
      </c>
      <c r="AA465" s="3">
        <v>55929115</v>
      </c>
      <c r="AB465" s="3">
        <f t="shared" si="496"/>
        <v>66.84</v>
      </c>
      <c r="AC465" s="3">
        <f t="shared" si="518"/>
        <v>66.84</v>
      </c>
      <c r="AD465" s="3">
        <f t="shared" si="519"/>
        <v>0</v>
      </c>
      <c r="AE465" s="3">
        <f t="shared" si="520"/>
        <v>0</v>
      </c>
      <c r="AF465" s="3">
        <f t="shared" si="521"/>
        <v>0</v>
      </c>
      <c r="AG465" s="3">
        <f t="shared" si="497"/>
        <v>0</v>
      </c>
      <c r="AH465" s="3">
        <f t="shared" si="522"/>
        <v>0</v>
      </c>
      <c r="AI465" s="3">
        <f t="shared" si="523"/>
        <v>0</v>
      </c>
      <c r="AJ465" s="3">
        <f t="shared" si="498"/>
        <v>0</v>
      </c>
      <c r="AK465" s="3">
        <v>66.84</v>
      </c>
      <c r="AL465" s="3">
        <v>66.84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97</v>
      </c>
      <c r="AU465" s="3">
        <v>51</v>
      </c>
      <c r="AV465" s="3">
        <v>1</v>
      </c>
      <c r="AW465" s="3">
        <v>1</v>
      </c>
      <c r="AZ465" s="3">
        <v>1</v>
      </c>
      <c r="BA465" s="3">
        <v>1</v>
      </c>
      <c r="BB465" s="3">
        <v>1</v>
      </c>
      <c r="BC465" s="3">
        <v>8.8699999999999992</v>
      </c>
      <c r="BD465" s="3" t="s">
        <v>3</v>
      </c>
      <c r="BE465" s="3" t="s">
        <v>3</v>
      </c>
      <c r="BF465" s="3" t="s">
        <v>3</v>
      </c>
      <c r="BG465" s="3" t="s">
        <v>3</v>
      </c>
      <c r="BH465" s="3">
        <v>3</v>
      </c>
      <c r="BI465" s="3">
        <v>2</v>
      </c>
      <c r="BJ465" s="3" t="s">
        <v>582</v>
      </c>
      <c r="BM465" s="3">
        <v>67</v>
      </c>
      <c r="BN465" s="3">
        <v>0</v>
      </c>
      <c r="BO465" s="3" t="s">
        <v>580</v>
      </c>
      <c r="BP465" s="3">
        <v>1</v>
      </c>
      <c r="BQ465" s="3">
        <v>40</v>
      </c>
      <c r="BR465" s="3">
        <v>0</v>
      </c>
      <c r="BS465" s="3">
        <v>1</v>
      </c>
      <c r="BT465" s="3">
        <v>1</v>
      </c>
      <c r="BU465" s="3">
        <v>1</v>
      </c>
      <c r="BV465" s="3">
        <v>1</v>
      </c>
      <c r="BW465" s="3">
        <v>1</v>
      </c>
      <c r="BX465" s="3">
        <v>1</v>
      </c>
      <c r="BY465" s="3" t="s">
        <v>3</v>
      </c>
      <c r="BZ465" s="3">
        <v>97</v>
      </c>
      <c r="CA465" s="3">
        <v>51</v>
      </c>
      <c r="CB465" s="3" t="s">
        <v>3</v>
      </c>
      <c r="CE465" s="3">
        <v>1566</v>
      </c>
      <c r="CF465" s="3">
        <v>0</v>
      </c>
      <c r="CG465" s="3">
        <v>0</v>
      </c>
      <c r="CM465" s="3">
        <v>0</v>
      </c>
      <c r="CN465" s="3" t="s">
        <v>3</v>
      </c>
      <c r="CO465" s="3">
        <v>0</v>
      </c>
      <c r="CP465" s="3">
        <f t="shared" si="499"/>
        <v>8893.06</v>
      </c>
      <c r="CQ465" s="3">
        <f t="shared" si="500"/>
        <v>592.87</v>
      </c>
      <c r="CR465" s="3">
        <f t="shared" si="524"/>
        <v>0</v>
      </c>
      <c r="CS465" s="3">
        <f t="shared" si="525"/>
        <v>0</v>
      </c>
      <c r="CT465" s="3">
        <f t="shared" si="501"/>
        <v>0</v>
      </c>
      <c r="CU465" s="3">
        <f t="shared" si="502"/>
        <v>0</v>
      </c>
      <c r="CV465" s="3">
        <f t="shared" si="503"/>
        <v>0</v>
      </c>
      <c r="CW465" s="3">
        <f t="shared" si="504"/>
        <v>0</v>
      </c>
      <c r="CX465" s="3">
        <f t="shared" si="505"/>
        <v>0</v>
      </c>
      <c r="CY465" s="3">
        <f t="shared" si="526"/>
        <v>0</v>
      </c>
      <c r="CZ465" s="3">
        <f t="shared" si="527"/>
        <v>0</v>
      </c>
      <c r="DC465" s="3" t="s">
        <v>3</v>
      </c>
      <c r="DD465" s="3" t="s">
        <v>3</v>
      </c>
      <c r="DE465" s="3" t="s">
        <v>3</v>
      </c>
      <c r="DF465" s="3" t="s">
        <v>3</v>
      </c>
      <c r="DG465" s="3" t="s">
        <v>3</v>
      </c>
      <c r="DH465" s="3" t="s">
        <v>3</v>
      </c>
      <c r="DI465" s="3" t="s">
        <v>3</v>
      </c>
      <c r="DJ465" s="3" t="s">
        <v>3</v>
      </c>
      <c r="DK465" s="3" t="s">
        <v>3</v>
      </c>
      <c r="DL465" s="3" t="s">
        <v>3</v>
      </c>
      <c r="DM465" s="3" t="s">
        <v>3</v>
      </c>
      <c r="DN465" s="3">
        <v>0</v>
      </c>
      <c r="DO465" s="3">
        <v>0</v>
      </c>
      <c r="DP465" s="3">
        <v>1</v>
      </c>
      <c r="DQ465" s="3">
        <v>1</v>
      </c>
      <c r="DU465" s="3">
        <v>1010</v>
      </c>
      <c r="DV465" s="3" t="s">
        <v>279</v>
      </c>
      <c r="DW465" s="3" t="s">
        <v>279</v>
      </c>
      <c r="DX465" s="3">
        <v>1</v>
      </c>
      <c r="DZ465" s="3" t="s">
        <v>3</v>
      </c>
      <c r="EA465" s="3" t="s">
        <v>3</v>
      </c>
      <c r="EB465" s="3" t="s">
        <v>3</v>
      </c>
      <c r="EC465" s="3" t="s">
        <v>3</v>
      </c>
      <c r="EE465" s="3">
        <v>55393699</v>
      </c>
      <c r="EF465" s="3">
        <v>40</v>
      </c>
      <c r="EG465" s="3" t="s">
        <v>30</v>
      </c>
      <c r="EH465" s="3">
        <v>0</v>
      </c>
      <c r="EI465" s="3" t="s">
        <v>3</v>
      </c>
      <c r="EJ465" s="3">
        <v>2</v>
      </c>
      <c r="EK465" s="3">
        <v>67</v>
      </c>
      <c r="EL465" s="3" t="s">
        <v>76</v>
      </c>
      <c r="EM465" s="3" t="s">
        <v>77</v>
      </c>
      <c r="EO465" s="3" t="s">
        <v>3</v>
      </c>
      <c r="EQ465" s="3">
        <v>0</v>
      </c>
      <c r="ER465" s="3">
        <v>66.84</v>
      </c>
      <c r="ES465" s="3">
        <v>66.84</v>
      </c>
      <c r="ET465" s="3">
        <v>0</v>
      </c>
      <c r="EU465" s="3">
        <v>0</v>
      </c>
      <c r="EV465" s="3">
        <v>0</v>
      </c>
      <c r="EW465" s="3">
        <v>0</v>
      </c>
      <c r="EX465" s="3">
        <v>0</v>
      </c>
      <c r="FQ465" s="3">
        <v>0</v>
      </c>
      <c r="FR465" s="3">
        <v>0</v>
      </c>
      <c r="FS465" s="3">
        <v>0</v>
      </c>
      <c r="FX465" s="3">
        <v>97</v>
      </c>
      <c r="FY465" s="3">
        <v>51</v>
      </c>
      <c r="GA465" s="3" t="s">
        <v>3</v>
      </c>
      <c r="GD465" s="3">
        <v>1</v>
      </c>
      <c r="GF465" s="3">
        <v>-1422779602</v>
      </c>
      <c r="GG465" s="3">
        <v>2</v>
      </c>
      <c r="GH465" s="3">
        <v>1</v>
      </c>
      <c r="GI465" s="3">
        <v>2</v>
      </c>
      <c r="GJ465" s="3">
        <v>0</v>
      </c>
      <c r="GK465" s="3">
        <v>0</v>
      </c>
      <c r="GL465" s="3">
        <f t="shared" si="506"/>
        <v>0</v>
      </c>
      <c r="GM465" s="3">
        <f t="shared" si="507"/>
        <v>8893.06</v>
      </c>
      <c r="GN465" s="3">
        <f t="shared" si="508"/>
        <v>0</v>
      </c>
      <c r="GO465" s="3">
        <f t="shared" si="509"/>
        <v>8893.06</v>
      </c>
      <c r="GP465" s="3">
        <f t="shared" si="510"/>
        <v>0</v>
      </c>
      <c r="GR465" s="3">
        <v>0</v>
      </c>
      <c r="GS465" s="3">
        <v>3</v>
      </c>
      <c r="GT465" s="3">
        <v>0</v>
      </c>
      <c r="GU465" s="3" t="s">
        <v>3</v>
      </c>
      <c r="GV465" s="3">
        <f t="shared" si="511"/>
        <v>0</v>
      </c>
      <c r="GW465" s="3">
        <v>1</v>
      </c>
      <c r="GX465" s="3">
        <f t="shared" si="512"/>
        <v>0</v>
      </c>
      <c r="HA465" s="3">
        <v>0</v>
      </c>
      <c r="HB465" s="3">
        <v>0</v>
      </c>
      <c r="HC465" s="3">
        <f t="shared" si="513"/>
        <v>0</v>
      </c>
      <c r="HE465" s="3" t="s">
        <v>3</v>
      </c>
      <c r="HF465" s="3" t="s">
        <v>3</v>
      </c>
      <c r="HM465" s="3" t="s">
        <v>3</v>
      </c>
      <c r="HN465" s="3" t="s">
        <v>3</v>
      </c>
      <c r="HO465" s="3" t="s">
        <v>3</v>
      </c>
      <c r="HP465" s="3" t="s">
        <v>3</v>
      </c>
      <c r="HQ465" s="3" t="s">
        <v>3</v>
      </c>
      <c r="HS465" s="3">
        <v>0</v>
      </c>
      <c r="IK465" s="3">
        <v>0</v>
      </c>
    </row>
    <row r="466" spans="1:255" x14ac:dyDescent="0.25">
      <c r="A466" s="2">
        <v>18</v>
      </c>
      <c r="B466" s="2">
        <v>1</v>
      </c>
      <c r="C466" s="2">
        <v>743</v>
      </c>
      <c r="D466" s="2"/>
      <c r="E466" s="2" t="s">
        <v>583</v>
      </c>
      <c r="F466" s="2" t="s">
        <v>584</v>
      </c>
      <c r="G466" s="2" t="s">
        <v>585</v>
      </c>
      <c r="H466" s="2" t="s">
        <v>279</v>
      </c>
      <c r="I466" s="2">
        <f>I460*J466</f>
        <v>15</v>
      </c>
      <c r="J466" s="2">
        <v>3.3333333333333335</v>
      </c>
      <c r="K466" s="2">
        <v>3.3333333000000001</v>
      </c>
      <c r="L466" s="2"/>
      <c r="M466" s="2"/>
      <c r="N466" s="2"/>
      <c r="O466" s="2">
        <f t="shared" si="489"/>
        <v>3409.05</v>
      </c>
      <c r="P466" s="2">
        <f t="shared" si="490"/>
        <v>3409.05</v>
      </c>
      <c r="Q466" s="2">
        <f t="shared" si="514"/>
        <v>0</v>
      </c>
      <c r="R466" s="2">
        <f t="shared" si="515"/>
        <v>0</v>
      </c>
      <c r="S466" s="2">
        <f t="shared" si="491"/>
        <v>0</v>
      </c>
      <c r="T466" s="2">
        <f t="shared" si="492"/>
        <v>0</v>
      </c>
      <c r="U466" s="2">
        <f t="shared" si="493"/>
        <v>0</v>
      </c>
      <c r="V466" s="2">
        <f t="shared" si="494"/>
        <v>0</v>
      </c>
      <c r="W466" s="2">
        <f t="shared" si="495"/>
        <v>0</v>
      </c>
      <c r="X466" s="2">
        <f t="shared" si="516"/>
        <v>0</v>
      </c>
      <c r="Y466" s="2">
        <f t="shared" si="517"/>
        <v>0</v>
      </c>
      <c r="Z466" s="2"/>
      <c r="AA466" s="2">
        <v>55929113</v>
      </c>
      <c r="AB466" s="2">
        <f t="shared" si="496"/>
        <v>227.27</v>
      </c>
      <c r="AC466" s="2">
        <f t="shared" si="518"/>
        <v>227.27</v>
      </c>
      <c r="AD466" s="2">
        <f t="shared" si="519"/>
        <v>0</v>
      </c>
      <c r="AE466" s="2">
        <f t="shared" si="520"/>
        <v>0</v>
      </c>
      <c r="AF466" s="2">
        <f t="shared" si="521"/>
        <v>0</v>
      </c>
      <c r="AG466" s="2">
        <f t="shared" si="497"/>
        <v>0</v>
      </c>
      <c r="AH466" s="2">
        <f t="shared" si="522"/>
        <v>0</v>
      </c>
      <c r="AI466" s="2">
        <f t="shared" si="523"/>
        <v>0</v>
      </c>
      <c r="AJ466" s="2">
        <f t="shared" si="498"/>
        <v>0</v>
      </c>
      <c r="AK466" s="2">
        <v>227.27</v>
      </c>
      <c r="AL466" s="2">
        <v>227.27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97</v>
      </c>
      <c r="AU466" s="2">
        <v>51</v>
      </c>
      <c r="AV466" s="2">
        <v>1</v>
      </c>
      <c r="AW466" s="2">
        <v>1</v>
      </c>
      <c r="AX466" s="2"/>
      <c r="AY466" s="2"/>
      <c r="AZ466" s="2">
        <v>1</v>
      </c>
      <c r="BA466" s="2">
        <v>1</v>
      </c>
      <c r="BB466" s="2">
        <v>1</v>
      </c>
      <c r="BC466" s="2">
        <v>1</v>
      </c>
      <c r="BD466" s="2" t="s">
        <v>3</v>
      </c>
      <c r="BE466" s="2" t="s">
        <v>3</v>
      </c>
      <c r="BF466" s="2" t="s">
        <v>3</v>
      </c>
      <c r="BG466" s="2" t="s">
        <v>3</v>
      </c>
      <c r="BH466" s="2">
        <v>3</v>
      </c>
      <c r="BI466" s="2">
        <v>2</v>
      </c>
      <c r="BJ466" s="2" t="s">
        <v>586</v>
      </c>
      <c r="BK466" s="2"/>
      <c r="BL466" s="2"/>
      <c r="BM466" s="2">
        <v>67</v>
      </c>
      <c r="BN466" s="2">
        <v>0</v>
      </c>
      <c r="BO466" s="2" t="s">
        <v>3</v>
      </c>
      <c r="BP466" s="2">
        <v>0</v>
      </c>
      <c r="BQ466" s="2">
        <v>40</v>
      </c>
      <c r="BR466" s="2">
        <v>0</v>
      </c>
      <c r="BS466" s="2">
        <v>1</v>
      </c>
      <c r="BT466" s="2">
        <v>1</v>
      </c>
      <c r="BU466" s="2">
        <v>1</v>
      </c>
      <c r="BV466" s="2">
        <v>1</v>
      </c>
      <c r="BW466" s="2">
        <v>1</v>
      </c>
      <c r="BX466" s="2">
        <v>1</v>
      </c>
      <c r="BY466" s="2" t="s">
        <v>3</v>
      </c>
      <c r="BZ466" s="2">
        <v>97</v>
      </c>
      <c r="CA466" s="2">
        <v>51</v>
      </c>
      <c r="CB466" s="2" t="s">
        <v>3</v>
      </c>
      <c r="CC466" s="2"/>
      <c r="CD466" s="2"/>
      <c r="CE466" s="2">
        <v>1566</v>
      </c>
      <c r="CF466" s="2">
        <v>0</v>
      </c>
      <c r="CG466" s="2">
        <v>0</v>
      </c>
      <c r="CH466" s="2"/>
      <c r="CI466" s="2"/>
      <c r="CJ466" s="2"/>
      <c r="CK466" s="2"/>
      <c r="CL466" s="2"/>
      <c r="CM466" s="2">
        <v>0</v>
      </c>
      <c r="CN466" s="2" t="s">
        <v>3</v>
      </c>
      <c r="CO466" s="2">
        <v>0</v>
      </c>
      <c r="CP466" s="2">
        <f t="shared" si="499"/>
        <v>3409.05</v>
      </c>
      <c r="CQ466" s="2">
        <f t="shared" si="500"/>
        <v>227.27</v>
      </c>
      <c r="CR466" s="2">
        <f t="shared" si="524"/>
        <v>0</v>
      </c>
      <c r="CS466" s="2">
        <f t="shared" si="525"/>
        <v>0</v>
      </c>
      <c r="CT466" s="2">
        <f t="shared" si="501"/>
        <v>0</v>
      </c>
      <c r="CU466" s="2">
        <f t="shared" si="502"/>
        <v>0</v>
      </c>
      <c r="CV466" s="2">
        <f t="shared" si="503"/>
        <v>0</v>
      </c>
      <c r="CW466" s="2">
        <f t="shared" si="504"/>
        <v>0</v>
      </c>
      <c r="CX466" s="2">
        <f t="shared" si="505"/>
        <v>0</v>
      </c>
      <c r="CY466" s="2">
        <f t="shared" si="526"/>
        <v>0</v>
      </c>
      <c r="CZ466" s="2">
        <f t="shared" si="527"/>
        <v>0</v>
      </c>
      <c r="DA466" s="2"/>
      <c r="DB466" s="2"/>
      <c r="DC466" s="2" t="s">
        <v>3</v>
      </c>
      <c r="DD466" s="2" t="s">
        <v>3</v>
      </c>
      <c r="DE466" s="2" t="s">
        <v>3</v>
      </c>
      <c r="DF466" s="2" t="s">
        <v>3</v>
      </c>
      <c r="DG466" s="2" t="s">
        <v>3</v>
      </c>
      <c r="DH466" s="2" t="s">
        <v>3</v>
      </c>
      <c r="DI466" s="2" t="s">
        <v>3</v>
      </c>
      <c r="DJ466" s="2" t="s">
        <v>3</v>
      </c>
      <c r="DK466" s="2" t="s">
        <v>3</v>
      </c>
      <c r="DL466" s="2" t="s">
        <v>3</v>
      </c>
      <c r="DM466" s="2" t="s">
        <v>3</v>
      </c>
      <c r="DN466" s="2">
        <v>0</v>
      </c>
      <c r="DO466" s="2">
        <v>0</v>
      </c>
      <c r="DP466" s="2">
        <v>1</v>
      </c>
      <c r="DQ466" s="2">
        <v>1</v>
      </c>
      <c r="DR466" s="2"/>
      <c r="DS466" s="2"/>
      <c r="DT466" s="2"/>
      <c r="DU466" s="2">
        <v>1010</v>
      </c>
      <c r="DV466" s="2" t="s">
        <v>279</v>
      </c>
      <c r="DW466" s="2" t="s">
        <v>279</v>
      </c>
      <c r="DX466" s="2">
        <v>1</v>
      </c>
      <c r="DY466" s="2"/>
      <c r="DZ466" s="2" t="s">
        <v>3</v>
      </c>
      <c r="EA466" s="2" t="s">
        <v>3</v>
      </c>
      <c r="EB466" s="2" t="s">
        <v>3</v>
      </c>
      <c r="EC466" s="2" t="s">
        <v>3</v>
      </c>
      <c r="ED466" s="2"/>
      <c r="EE466" s="2">
        <v>55393699</v>
      </c>
      <c r="EF466" s="2">
        <v>40</v>
      </c>
      <c r="EG466" s="2" t="s">
        <v>30</v>
      </c>
      <c r="EH466" s="2">
        <v>0</v>
      </c>
      <c r="EI466" s="2" t="s">
        <v>3</v>
      </c>
      <c r="EJ466" s="2">
        <v>2</v>
      </c>
      <c r="EK466" s="2">
        <v>67</v>
      </c>
      <c r="EL466" s="2" t="s">
        <v>76</v>
      </c>
      <c r="EM466" s="2" t="s">
        <v>77</v>
      </c>
      <c r="EN466" s="2"/>
      <c r="EO466" s="2" t="s">
        <v>3</v>
      </c>
      <c r="EP466" s="2"/>
      <c r="EQ466" s="2">
        <v>0</v>
      </c>
      <c r="ER466" s="2">
        <v>227.27</v>
      </c>
      <c r="ES466" s="2">
        <v>227.27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>
        <v>0</v>
      </c>
      <c r="FR466" s="2">
        <v>0</v>
      </c>
      <c r="FS466" s="2">
        <v>0</v>
      </c>
      <c r="FT466" s="2"/>
      <c r="FU466" s="2"/>
      <c r="FV466" s="2"/>
      <c r="FW466" s="2"/>
      <c r="FX466" s="2">
        <v>97</v>
      </c>
      <c r="FY466" s="2">
        <v>51</v>
      </c>
      <c r="FZ466" s="2"/>
      <c r="GA466" s="2" t="s">
        <v>3</v>
      </c>
      <c r="GB466" s="2"/>
      <c r="GC466" s="2"/>
      <c r="GD466" s="2">
        <v>1</v>
      </c>
      <c r="GE466" s="2"/>
      <c r="GF466" s="2">
        <v>-1371298939</v>
      </c>
      <c r="GG466" s="2">
        <v>2</v>
      </c>
      <c r="GH466" s="2">
        <v>1</v>
      </c>
      <c r="GI466" s="2">
        <v>-2</v>
      </c>
      <c r="GJ466" s="2">
        <v>0</v>
      </c>
      <c r="GK466" s="2">
        <v>0</v>
      </c>
      <c r="GL466" s="2">
        <f t="shared" si="506"/>
        <v>0</v>
      </c>
      <c r="GM466" s="2">
        <f t="shared" si="507"/>
        <v>3409.05</v>
      </c>
      <c r="GN466" s="2">
        <f t="shared" si="508"/>
        <v>0</v>
      </c>
      <c r="GO466" s="2">
        <f t="shared" si="509"/>
        <v>3409.05</v>
      </c>
      <c r="GP466" s="2">
        <f t="shared" si="510"/>
        <v>0</v>
      </c>
      <c r="GQ466" s="2"/>
      <c r="GR466" s="2">
        <v>0</v>
      </c>
      <c r="GS466" s="2">
        <v>3</v>
      </c>
      <c r="GT466" s="2">
        <v>0</v>
      </c>
      <c r="GU466" s="2" t="s">
        <v>3</v>
      </c>
      <c r="GV466" s="2">
        <f t="shared" si="511"/>
        <v>0</v>
      </c>
      <c r="GW466" s="2">
        <v>1</v>
      </c>
      <c r="GX466" s="2">
        <f t="shared" si="512"/>
        <v>0</v>
      </c>
      <c r="GY466" s="2"/>
      <c r="GZ466" s="2"/>
      <c r="HA466" s="2">
        <v>0</v>
      </c>
      <c r="HB466" s="2">
        <v>0</v>
      </c>
      <c r="HC466" s="2">
        <f t="shared" si="513"/>
        <v>0</v>
      </c>
      <c r="HD466" s="2"/>
      <c r="HE466" s="2" t="s">
        <v>3</v>
      </c>
      <c r="HF466" s="2" t="s">
        <v>3</v>
      </c>
      <c r="HG466" s="2"/>
      <c r="HH466" s="2"/>
      <c r="HI466" s="2"/>
      <c r="HJ466" s="2"/>
      <c r="HK466" s="2"/>
      <c r="HL466" s="2"/>
      <c r="HM466" s="2" t="s">
        <v>3</v>
      </c>
      <c r="HN466" s="2" t="s">
        <v>3</v>
      </c>
      <c r="HO466" s="2" t="s">
        <v>3</v>
      </c>
      <c r="HP466" s="2" t="s">
        <v>3</v>
      </c>
      <c r="HQ466" s="2" t="s">
        <v>3</v>
      </c>
      <c r="HR466" s="2"/>
      <c r="HS466" s="2">
        <v>0</v>
      </c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>
        <v>0</v>
      </c>
      <c r="IL466" s="2"/>
      <c r="IM466" s="2"/>
      <c r="IN466" s="2"/>
      <c r="IO466" s="2"/>
      <c r="IP466" s="2"/>
      <c r="IQ466" s="2"/>
      <c r="IR466" s="2"/>
      <c r="IS466" s="2"/>
      <c r="IT466" s="2"/>
      <c r="IU466" s="2"/>
    </row>
    <row r="467" spans="1:255" x14ac:dyDescent="0.25">
      <c r="A467" s="3">
        <v>18</v>
      </c>
      <c r="B467" s="3">
        <v>1</v>
      </c>
      <c r="C467" s="3">
        <v>757</v>
      </c>
      <c r="E467" s="3" t="s">
        <v>583</v>
      </c>
      <c r="F467" s="3" t="s">
        <v>584</v>
      </c>
      <c r="G467" s="3" t="s">
        <v>585</v>
      </c>
      <c r="H467" s="3" t="s">
        <v>279</v>
      </c>
      <c r="I467" s="3">
        <f>I461*J467</f>
        <v>15</v>
      </c>
      <c r="J467" s="3">
        <v>3.3333333333333335</v>
      </c>
      <c r="K467" s="3">
        <v>3.3333333000000001</v>
      </c>
      <c r="O467" s="3">
        <f t="shared" si="489"/>
        <v>15374.82</v>
      </c>
      <c r="P467" s="3">
        <f t="shared" si="490"/>
        <v>15374.82</v>
      </c>
      <c r="Q467" s="3">
        <f t="shared" si="514"/>
        <v>0</v>
      </c>
      <c r="R467" s="3">
        <f t="shared" si="515"/>
        <v>0</v>
      </c>
      <c r="S467" s="3">
        <f t="shared" si="491"/>
        <v>0</v>
      </c>
      <c r="T467" s="3">
        <f t="shared" si="492"/>
        <v>0</v>
      </c>
      <c r="U467" s="3">
        <f t="shared" si="493"/>
        <v>0</v>
      </c>
      <c r="V467" s="3">
        <f t="shared" si="494"/>
        <v>0</v>
      </c>
      <c r="W467" s="3">
        <f t="shared" si="495"/>
        <v>0</v>
      </c>
      <c r="X467" s="3">
        <f t="shared" si="516"/>
        <v>0</v>
      </c>
      <c r="Y467" s="3">
        <f t="shared" si="517"/>
        <v>0</v>
      </c>
      <c r="AA467" s="3">
        <v>55929115</v>
      </c>
      <c r="AB467" s="3">
        <f t="shared" si="496"/>
        <v>227.27</v>
      </c>
      <c r="AC467" s="3">
        <f t="shared" si="518"/>
        <v>227.27</v>
      </c>
      <c r="AD467" s="3">
        <f t="shared" si="519"/>
        <v>0</v>
      </c>
      <c r="AE467" s="3">
        <f t="shared" si="520"/>
        <v>0</v>
      </c>
      <c r="AF467" s="3">
        <f t="shared" si="521"/>
        <v>0</v>
      </c>
      <c r="AG467" s="3">
        <f t="shared" si="497"/>
        <v>0</v>
      </c>
      <c r="AH467" s="3">
        <f t="shared" si="522"/>
        <v>0</v>
      </c>
      <c r="AI467" s="3">
        <f t="shared" si="523"/>
        <v>0</v>
      </c>
      <c r="AJ467" s="3">
        <f t="shared" si="498"/>
        <v>0</v>
      </c>
      <c r="AK467" s="3">
        <v>227.27</v>
      </c>
      <c r="AL467" s="3">
        <v>227.27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97</v>
      </c>
      <c r="AU467" s="3">
        <v>51</v>
      </c>
      <c r="AV467" s="3">
        <v>1</v>
      </c>
      <c r="AW467" s="3">
        <v>1</v>
      </c>
      <c r="AZ467" s="3">
        <v>1</v>
      </c>
      <c r="BA467" s="3">
        <v>1</v>
      </c>
      <c r="BB467" s="3">
        <v>1</v>
      </c>
      <c r="BC467" s="3">
        <v>4.51</v>
      </c>
      <c r="BD467" s="3" t="s">
        <v>3</v>
      </c>
      <c r="BE467" s="3" t="s">
        <v>3</v>
      </c>
      <c r="BF467" s="3" t="s">
        <v>3</v>
      </c>
      <c r="BG467" s="3" t="s">
        <v>3</v>
      </c>
      <c r="BH467" s="3">
        <v>3</v>
      </c>
      <c r="BI467" s="3">
        <v>2</v>
      </c>
      <c r="BJ467" s="3" t="s">
        <v>586</v>
      </c>
      <c r="BM467" s="3">
        <v>67</v>
      </c>
      <c r="BN467" s="3">
        <v>0</v>
      </c>
      <c r="BO467" s="3" t="s">
        <v>584</v>
      </c>
      <c r="BP467" s="3">
        <v>1</v>
      </c>
      <c r="BQ467" s="3">
        <v>40</v>
      </c>
      <c r="BR467" s="3">
        <v>0</v>
      </c>
      <c r="BS467" s="3">
        <v>1</v>
      </c>
      <c r="BT467" s="3">
        <v>1</v>
      </c>
      <c r="BU467" s="3">
        <v>1</v>
      </c>
      <c r="BV467" s="3">
        <v>1</v>
      </c>
      <c r="BW467" s="3">
        <v>1</v>
      </c>
      <c r="BX467" s="3">
        <v>1</v>
      </c>
      <c r="BY467" s="3" t="s">
        <v>3</v>
      </c>
      <c r="BZ467" s="3">
        <v>97</v>
      </c>
      <c r="CA467" s="3">
        <v>51</v>
      </c>
      <c r="CB467" s="3" t="s">
        <v>3</v>
      </c>
      <c r="CE467" s="3">
        <v>1566</v>
      </c>
      <c r="CF467" s="3">
        <v>0</v>
      </c>
      <c r="CG467" s="3">
        <v>0</v>
      </c>
      <c r="CM467" s="3">
        <v>0</v>
      </c>
      <c r="CN467" s="3" t="s">
        <v>3</v>
      </c>
      <c r="CO467" s="3">
        <v>0</v>
      </c>
      <c r="CP467" s="3">
        <f t="shared" si="499"/>
        <v>15374.82</v>
      </c>
      <c r="CQ467" s="3">
        <f t="shared" si="500"/>
        <v>1024.99</v>
      </c>
      <c r="CR467" s="3">
        <f t="shared" si="524"/>
        <v>0</v>
      </c>
      <c r="CS467" s="3">
        <f t="shared" si="525"/>
        <v>0</v>
      </c>
      <c r="CT467" s="3">
        <f t="shared" si="501"/>
        <v>0</v>
      </c>
      <c r="CU467" s="3">
        <f t="shared" si="502"/>
        <v>0</v>
      </c>
      <c r="CV467" s="3">
        <f t="shared" si="503"/>
        <v>0</v>
      </c>
      <c r="CW467" s="3">
        <f t="shared" si="504"/>
        <v>0</v>
      </c>
      <c r="CX467" s="3">
        <f t="shared" si="505"/>
        <v>0</v>
      </c>
      <c r="CY467" s="3">
        <f t="shared" si="526"/>
        <v>0</v>
      </c>
      <c r="CZ467" s="3">
        <f t="shared" si="527"/>
        <v>0</v>
      </c>
      <c r="DC467" s="3" t="s">
        <v>3</v>
      </c>
      <c r="DD467" s="3" t="s">
        <v>3</v>
      </c>
      <c r="DE467" s="3" t="s">
        <v>3</v>
      </c>
      <c r="DF467" s="3" t="s">
        <v>3</v>
      </c>
      <c r="DG467" s="3" t="s">
        <v>3</v>
      </c>
      <c r="DH467" s="3" t="s">
        <v>3</v>
      </c>
      <c r="DI467" s="3" t="s">
        <v>3</v>
      </c>
      <c r="DJ467" s="3" t="s">
        <v>3</v>
      </c>
      <c r="DK467" s="3" t="s">
        <v>3</v>
      </c>
      <c r="DL467" s="3" t="s">
        <v>3</v>
      </c>
      <c r="DM467" s="3" t="s">
        <v>3</v>
      </c>
      <c r="DN467" s="3">
        <v>0</v>
      </c>
      <c r="DO467" s="3">
        <v>0</v>
      </c>
      <c r="DP467" s="3">
        <v>1</v>
      </c>
      <c r="DQ467" s="3">
        <v>1</v>
      </c>
      <c r="DU467" s="3">
        <v>1010</v>
      </c>
      <c r="DV467" s="3" t="s">
        <v>279</v>
      </c>
      <c r="DW467" s="3" t="s">
        <v>279</v>
      </c>
      <c r="DX467" s="3">
        <v>1</v>
      </c>
      <c r="DZ467" s="3" t="s">
        <v>3</v>
      </c>
      <c r="EA467" s="3" t="s">
        <v>3</v>
      </c>
      <c r="EB467" s="3" t="s">
        <v>3</v>
      </c>
      <c r="EC467" s="3" t="s">
        <v>3</v>
      </c>
      <c r="EE467" s="3">
        <v>55393699</v>
      </c>
      <c r="EF467" s="3">
        <v>40</v>
      </c>
      <c r="EG467" s="3" t="s">
        <v>30</v>
      </c>
      <c r="EH467" s="3">
        <v>0</v>
      </c>
      <c r="EI467" s="3" t="s">
        <v>3</v>
      </c>
      <c r="EJ467" s="3">
        <v>2</v>
      </c>
      <c r="EK467" s="3">
        <v>67</v>
      </c>
      <c r="EL467" s="3" t="s">
        <v>76</v>
      </c>
      <c r="EM467" s="3" t="s">
        <v>77</v>
      </c>
      <c r="EO467" s="3" t="s">
        <v>3</v>
      </c>
      <c r="EQ467" s="3">
        <v>0</v>
      </c>
      <c r="ER467" s="3">
        <v>227.27</v>
      </c>
      <c r="ES467" s="3">
        <v>227.27</v>
      </c>
      <c r="ET467" s="3">
        <v>0</v>
      </c>
      <c r="EU467" s="3">
        <v>0</v>
      </c>
      <c r="EV467" s="3">
        <v>0</v>
      </c>
      <c r="EW467" s="3">
        <v>0</v>
      </c>
      <c r="EX467" s="3">
        <v>0</v>
      </c>
      <c r="FQ467" s="3">
        <v>0</v>
      </c>
      <c r="FR467" s="3">
        <v>0</v>
      </c>
      <c r="FS467" s="3">
        <v>0</v>
      </c>
      <c r="FX467" s="3">
        <v>97</v>
      </c>
      <c r="FY467" s="3">
        <v>51</v>
      </c>
      <c r="GA467" s="3" t="s">
        <v>3</v>
      </c>
      <c r="GD467" s="3">
        <v>1</v>
      </c>
      <c r="GF467" s="3">
        <v>-1371298939</v>
      </c>
      <c r="GG467" s="3">
        <v>2</v>
      </c>
      <c r="GH467" s="3">
        <v>1</v>
      </c>
      <c r="GI467" s="3">
        <v>2</v>
      </c>
      <c r="GJ467" s="3">
        <v>0</v>
      </c>
      <c r="GK467" s="3">
        <v>0</v>
      </c>
      <c r="GL467" s="3">
        <f t="shared" si="506"/>
        <v>0</v>
      </c>
      <c r="GM467" s="3">
        <f t="shared" si="507"/>
        <v>15374.82</v>
      </c>
      <c r="GN467" s="3">
        <f t="shared" si="508"/>
        <v>0</v>
      </c>
      <c r="GO467" s="3">
        <f t="shared" si="509"/>
        <v>15374.82</v>
      </c>
      <c r="GP467" s="3">
        <f t="shared" si="510"/>
        <v>0</v>
      </c>
      <c r="GR467" s="3">
        <v>0</v>
      </c>
      <c r="GS467" s="3">
        <v>3</v>
      </c>
      <c r="GT467" s="3">
        <v>0</v>
      </c>
      <c r="GU467" s="3" t="s">
        <v>3</v>
      </c>
      <c r="GV467" s="3">
        <f t="shared" si="511"/>
        <v>0</v>
      </c>
      <c r="GW467" s="3">
        <v>1</v>
      </c>
      <c r="GX467" s="3">
        <f t="shared" si="512"/>
        <v>0</v>
      </c>
      <c r="HA467" s="3">
        <v>0</v>
      </c>
      <c r="HB467" s="3">
        <v>0</v>
      </c>
      <c r="HC467" s="3">
        <f t="shared" si="513"/>
        <v>0</v>
      </c>
      <c r="HE467" s="3" t="s">
        <v>3</v>
      </c>
      <c r="HF467" s="3" t="s">
        <v>3</v>
      </c>
      <c r="HM467" s="3" t="s">
        <v>3</v>
      </c>
      <c r="HN467" s="3" t="s">
        <v>3</v>
      </c>
      <c r="HO467" s="3" t="s">
        <v>3</v>
      </c>
      <c r="HP467" s="3" t="s">
        <v>3</v>
      </c>
      <c r="HQ467" s="3" t="s">
        <v>3</v>
      </c>
      <c r="HS467" s="3">
        <v>0</v>
      </c>
      <c r="IK467" s="3">
        <v>0</v>
      </c>
    </row>
    <row r="468" spans="1:255" x14ac:dyDescent="0.25">
      <c r="A468" s="2">
        <v>18</v>
      </c>
      <c r="B468" s="2">
        <v>1</v>
      </c>
      <c r="C468" s="2">
        <v>745</v>
      </c>
      <c r="D468" s="2"/>
      <c r="E468" s="2" t="s">
        <v>587</v>
      </c>
      <c r="F468" s="2" t="s">
        <v>588</v>
      </c>
      <c r="G468" s="2" t="s">
        <v>589</v>
      </c>
      <c r="H468" s="2" t="s">
        <v>279</v>
      </c>
      <c r="I468" s="2">
        <f>I460*J468</f>
        <v>13</v>
      </c>
      <c r="J468" s="2">
        <v>2.8888888888888888</v>
      </c>
      <c r="K468" s="2">
        <v>2.8888889</v>
      </c>
      <c r="L468" s="2"/>
      <c r="M468" s="2"/>
      <c r="N468" s="2"/>
      <c r="O468" s="2">
        <f t="shared" si="489"/>
        <v>3340.48</v>
      </c>
      <c r="P468" s="2">
        <f t="shared" si="490"/>
        <v>3340.48</v>
      </c>
      <c r="Q468" s="2">
        <f t="shared" si="514"/>
        <v>0</v>
      </c>
      <c r="R468" s="2">
        <f t="shared" si="515"/>
        <v>0</v>
      </c>
      <c r="S468" s="2">
        <f t="shared" si="491"/>
        <v>0</v>
      </c>
      <c r="T468" s="2">
        <f t="shared" si="492"/>
        <v>0</v>
      </c>
      <c r="U468" s="2">
        <f t="shared" si="493"/>
        <v>0</v>
      </c>
      <c r="V468" s="2">
        <f t="shared" si="494"/>
        <v>0</v>
      </c>
      <c r="W468" s="2">
        <f t="shared" si="495"/>
        <v>0</v>
      </c>
      <c r="X468" s="2">
        <f t="shared" si="516"/>
        <v>0</v>
      </c>
      <c r="Y468" s="2">
        <f t="shared" si="517"/>
        <v>0</v>
      </c>
      <c r="Z468" s="2"/>
      <c r="AA468" s="2">
        <v>55929113</v>
      </c>
      <c r="AB468" s="2">
        <f t="shared" si="496"/>
        <v>256.95999999999998</v>
      </c>
      <c r="AC468" s="2">
        <f t="shared" si="518"/>
        <v>256.95999999999998</v>
      </c>
      <c r="AD468" s="2">
        <f t="shared" si="519"/>
        <v>0</v>
      </c>
      <c r="AE468" s="2">
        <f t="shared" si="520"/>
        <v>0</v>
      </c>
      <c r="AF468" s="2">
        <f t="shared" si="521"/>
        <v>0</v>
      </c>
      <c r="AG468" s="2">
        <f t="shared" si="497"/>
        <v>0</v>
      </c>
      <c r="AH468" s="2">
        <f t="shared" si="522"/>
        <v>0</v>
      </c>
      <c r="AI468" s="2">
        <f t="shared" si="523"/>
        <v>0</v>
      </c>
      <c r="AJ468" s="2">
        <f t="shared" si="498"/>
        <v>0</v>
      </c>
      <c r="AK468" s="2">
        <v>256.95999999999998</v>
      </c>
      <c r="AL468" s="2">
        <v>256.95999999999998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97</v>
      </c>
      <c r="AU468" s="2">
        <v>51</v>
      </c>
      <c r="AV468" s="2">
        <v>1</v>
      </c>
      <c r="AW468" s="2">
        <v>1</v>
      </c>
      <c r="AX468" s="2"/>
      <c r="AY468" s="2"/>
      <c r="AZ468" s="2">
        <v>1</v>
      </c>
      <c r="BA468" s="2">
        <v>1</v>
      </c>
      <c r="BB468" s="2">
        <v>1</v>
      </c>
      <c r="BC468" s="2">
        <v>1</v>
      </c>
      <c r="BD468" s="2" t="s">
        <v>3</v>
      </c>
      <c r="BE468" s="2" t="s">
        <v>3</v>
      </c>
      <c r="BF468" s="2" t="s">
        <v>3</v>
      </c>
      <c r="BG468" s="2" t="s">
        <v>3</v>
      </c>
      <c r="BH468" s="2">
        <v>3</v>
      </c>
      <c r="BI468" s="2">
        <v>2</v>
      </c>
      <c r="BJ468" s="2" t="s">
        <v>590</v>
      </c>
      <c r="BK468" s="2"/>
      <c r="BL468" s="2"/>
      <c r="BM468" s="2">
        <v>67</v>
      </c>
      <c r="BN468" s="2">
        <v>0</v>
      </c>
      <c r="BO468" s="2" t="s">
        <v>3</v>
      </c>
      <c r="BP468" s="2">
        <v>0</v>
      </c>
      <c r="BQ468" s="2">
        <v>40</v>
      </c>
      <c r="BR468" s="2">
        <v>0</v>
      </c>
      <c r="BS468" s="2">
        <v>1</v>
      </c>
      <c r="BT468" s="2">
        <v>1</v>
      </c>
      <c r="BU468" s="2">
        <v>1</v>
      </c>
      <c r="BV468" s="2">
        <v>1</v>
      </c>
      <c r="BW468" s="2">
        <v>1</v>
      </c>
      <c r="BX468" s="2">
        <v>1</v>
      </c>
      <c r="BY468" s="2" t="s">
        <v>3</v>
      </c>
      <c r="BZ468" s="2">
        <v>97</v>
      </c>
      <c r="CA468" s="2">
        <v>51</v>
      </c>
      <c r="CB468" s="2" t="s">
        <v>3</v>
      </c>
      <c r="CC468" s="2"/>
      <c r="CD468" s="2"/>
      <c r="CE468" s="2">
        <v>1566</v>
      </c>
      <c r="CF468" s="2">
        <v>0</v>
      </c>
      <c r="CG468" s="2">
        <v>0</v>
      </c>
      <c r="CH468" s="2"/>
      <c r="CI468" s="2"/>
      <c r="CJ468" s="2"/>
      <c r="CK468" s="2"/>
      <c r="CL468" s="2"/>
      <c r="CM468" s="2">
        <v>0</v>
      </c>
      <c r="CN468" s="2" t="s">
        <v>3</v>
      </c>
      <c r="CO468" s="2">
        <v>0</v>
      </c>
      <c r="CP468" s="2">
        <f t="shared" si="499"/>
        <v>3340.48</v>
      </c>
      <c r="CQ468" s="2">
        <f t="shared" si="500"/>
        <v>256.95999999999998</v>
      </c>
      <c r="CR468" s="2">
        <f t="shared" si="524"/>
        <v>0</v>
      </c>
      <c r="CS468" s="2">
        <f t="shared" si="525"/>
        <v>0</v>
      </c>
      <c r="CT468" s="2">
        <f t="shared" si="501"/>
        <v>0</v>
      </c>
      <c r="CU468" s="2">
        <f t="shared" si="502"/>
        <v>0</v>
      </c>
      <c r="CV468" s="2">
        <f t="shared" si="503"/>
        <v>0</v>
      </c>
      <c r="CW468" s="2">
        <f t="shared" si="504"/>
        <v>0</v>
      </c>
      <c r="CX468" s="2">
        <f t="shared" si="505"/>
        <v>0</v>
      </c>
      <c r="CY468" s="2">
        <f t="shared" si="526"/>
        <v>0</v>
      </c>
      <c r="CZ468" s="2">
        <f t="shared" si="527"/>
        <v>0</v>
      </c>
      <c r="DA468" s="2"/>
      <c r="DB468" s="2"/>
      <c r="DC468" s="2" t="s">
        <v>3</v>
      </c>
      <c r="DD468" s="2" t="s">
        <v>3</v>
      </c>
      <c r="DE468" s="2" t="s">
        <v>3</v>
      </c>
      <c r="DF468" s="2" t="s">
        <v>3</v>
      </c>
      <c r="DG468" s="2" t="s">
        <v>3</v>
      </c>
      <c r="DH468" s="2" t="s">
        <v>3</v>
      </c>
      <c r="DI468" s="2" t="s">
        <v>3</v>
      </c>
      <c r="DJ468" s="2" t="s">
        <v>3</v>
      </c>
      <c r="DK468" s="2" t="s">
        <v>3</v>
      </c>
      <c r="DL468" s="2" t="s">
        <v>3</v>
      </c>
      <c r="DM468" s="2" t="s">
        <v>3</v>
      </c>
      <c r="DN468" s="2">
        <v>0</v>
      </c>
      <c r="DO468" s="2">
        <v>0</v>
      </c>
      <c r="DP468" s="2">
        <v>1</v>
      </c>
      <c r="DQ468" s="2">
        <v>1</v>
      </c>
      <c r="DR468" s="2"/>
      <c r="DS468" s="2"/>
      <c r="DT468" s="2"/>
      <c r="DU468" s="2">
        <v>1010</v>
      </c>
      <c r="DV468" s="2" t="s">
        <v>279</v>
      </c>
      <c r="DW468" s="2" t="s">
        <v>279</v>
      </c>
      <c r="DX468" s="2">
        <v>1</v>
      </c>
      <c r="DY468" s="2"/>
      <c r="DZ468" s="2" t="s">
        <v>3</v>
      </c>
      <c r="EA468" s="2" t="s">
        <v>3</v>
      </c>
      <c r="EB468" s="2" t="s">
        <v>3</v>
      </c>
      <c r="EC468" s="2" t="s">
        <v>3</v>
      </c>
      <c r="ED468" s="2"/>
      <c r="EE468" s="2">
        <v>55393699</v>
      </c>
      <c r="EF468" s="2">
        <v>40</v>
      </c>
      <c r="EG468" s="2" t="s">
        <v>30</v>
      </c>
      <c r="EH468" s="2">
        <v>0</v>
      </c>
      <c r="EI468" s="2" t="s">
        <v>3</v>
      </c>
      <c r="EJ468" s="2">
        <v>2</v>
      </c>
      <c r="EK468" s="2">
        <v>67</v>
      </c>
      <c r="EL468" s="2" t="s">
        <v>76</v>
      </c>
      <c r="EM468" s="2" t="s">
        <v>77</v>
      </c>
      <c r="EN468" s="2"/>
      <c r="EO468" s="2" t="s">
        <v>3</v>
      </c>
      <c r="EP468" s="2"/>
      <c r="EQ468" s="2">
        <v>0</v>
      </c>
      <c r="ER468" s="2">
        <v>256.95999999999998</v>
      </c>
      <c r="ES468" s="2">
        <v>256.95999999999998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>
        <v>0</v>
      </c>
      <c r="FR468" s="2">
        <v>0</v>
      </c>
      <c r="FS468" s="2">
        <v>0</v>
      </c>
      <c r="FT468" s="2"/>
      <c r="FU468" s="2"/>
      <c r="FV468" s="2"/>
      <c r="FW468" s="2"/>
      <c r="FX468" s="2">
        <v>97</v>
      </c>
      <c r="FY468" s="2">
        <v>51</v>
      </c>
      <c r="FZ468" s="2"/>
      <c r="GA468" s="2" t="s">
        <v>3</v>
      </c>
      <c r="GB468" s="2"/>
      <c r="GC468" s="2"/>
      <c r="GD468" s="2">
        <v>1</v>
      </c>
      <c r="GE468" s="2"/>
      <c r="GF468" s="2">
        <v>398472290</v>
      </c>
      <c r="GG468" s="2">
        <v>2</v>
      </c>
      <c r="GH468" s="2">
        <v>1</v>
      </c>
      <c r="GI468" s="2">
        <v>-2</v>
      </c>
      <c r="GJ468" s="2">
        <v>0</v>
      </c>
      <c r="GK468" s="2">
        <v>0</v>
      </c>
      <c r="GL468" s="2">
        <f t="shared" si="506"/>
        <v>0</v>
      </c>
      <c r="GM468" s="2">
        <f t="shared" si="507"/>
        <v>3340.48</v>
      </c>
      <c r="GN468" s="2">
        <f t="shared" si="508"/>
        <v>0</v>
      </c>
      <c r="GO468" s="2">
        <f t="shared" si="509"/>
        <v>3340.48</v>
      </c>
      <c r="GP468" s="2">
        <f t="shared" si="510"/>
        <v>0</v>
      </c>
      <c r="GQ468" s="2"/>
      <c r="GR468" s="2">
        <v>0</v>
      </c>
      <c r="GS468" s="2">
        <v>3</v>
      </c>
      <c r="GT468" s="2">
        <v>0</v>
      </c>
      <c r="GU468" s="2" t="s">
        <v>3</v>
      </c>
      <c r="GV468" s="2">
        <f t="shared" si="511"/>
        <v>0</v>
      </c>
      <c r="GW468" s="2">
        <v>1</v>
      </c>
      <c r="GX468" s="2">
        <f t="shared" si="512"/>
        <v>0</v>
      </c>
      <c r="GY468" s="2"/>
      <c r="GZ468" s="2"/>
      <c r="HA468" s="2">
        <v>0</v>
      </c>
      <c r="HB468" s="2">
        <v>0</v>
      </c>
      <c r="HC468" s="2">
        <f t="shared" si="513"/>
        <v>0</v>
      </c>
      <c r="HD468" s="2"/>
      <c r="HE468" s="2" t="s">
        <v>3</v>
      </c>
      <c r="HF468" s="2" t="s">
        <v>3</v>
      </c>
      <c r="HG468" s="2"/>
      <c r="HH468" s="2"/>
      <c r="HI468" s="2"/>
      <c r="HJ468" s="2"/>
      <c r="HK468" s="2"/>
      <c r="HL468" s="2"/>
      <c r="HM468" s="2" t="s">
        <v>3</v>
      </c>
      <c r="HN468" s="2" t="s">
        <v>3</v>
      </c>
      <c r="HO468" s="2" t="s">
        <v>3</v>
      </c>
      <c r="HP468" s="2" t="s">
        <v>3</v>
      </c>
      <c r="HQ468" s="2" t="s">
        <v>3</v>
      </c>
      <c r="HR468" s="2"/>
      <c r="HS468" s="2">
        <v>0</v>
      </c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>
        <v>0</v>
      </c>
      <c r="IL468" s="2"/>
      <c r="IM468" s="2"/>
      <c r="IN468" s="2"/>
      <c r="IO468" s="2"/>
      <c r="IP468" s="2"/>
      <c r="IQ468" s="2"/>
      <c r="IR468" s="2"/>
      <c r="IS468" s="2"/>
      <c r="IT468" s="2"/>
      <c r="IU468" s="2"/>
    </row>
    <row r="469" spans="1:255" x14ac:dyDescent="0.25">
      <c r="A469" s="3">
        <v>18</v>
      </c>
      <c r="B469" s="3">
        <v>1</v>
      </c>
      <c r="C469" s="3">
        <v>759</v>
      </c>
      <c r="E469" s="3" t="s">
        <v>587</v>
      </c>
      <c r="F469" s="3" t="s">
        <v>588</v>
      </c>
      <c r="G469" s="3" t="s">
        <v>589</v>
      </c>
      <c r="H469" s="3" t="s">
        <v>279</v>
      </c>
      <c r="I469" s="3">
        <f>I461*J469</f>
        <v>13</v>
      </c>
      <c r="J469" s="3">
        <v>2.8888888888888888</v>
      </c>
      <c r="K469" s="3">
        <v>2.8888889</v>
      </c>
      <c r="O469" s="3">
        <f t="shared" si="489"/>
        <v>33905.870000000003</v>
      </c>
      <c r="P469" s="3">
        <f t="shared" si="490"/>
        <v>33905.870000000003</v>
      </c>
      <c r="Q469" s="3">
        <f t="shared" si="514"/>
        <v>0</v>
      </c>
      <c r="R469" s="3">
        <f t="shared" si="515"/>
        <v>0</v>
      </c>
      <c r="S469" s="3">
        <f t="shared" si="491"/>
        <v>0</v>
      </c>
      <c r="T469" s="3">
        <f t="shared" si="492"/>
        <v>0</v>
      </c>
      <c r="U469" s="3">
        <f t="shared" si="493"/>
        <v>0</v>
      </c>
      <c r="V469" s="3">
        <f t="shared" si="494"/>
        <v>0</v>
      </c>
      <c r="W469" s="3">
        <f t="shared" si="495"/>
        <v>0</v>
      </c>
      <c r="X469" s="3">
        <f t="shared" si="516"/>
        <v>0</v>
      </c>
      <c r="Y469" s="3">
        <f t="shared" si="517"/>
        <v>0</v>
      </c>
      <c r="AA469" s="3">
        <v>55929115</v>
      </c>
      <c r="AB469" s="3">
        <f t="shared" si="496"/>
        <v>256.95999999999998</v>
      </c>
      <c r="AC469" s="3">
        <f t="shared" si="518"/>
        <v>256.95999999999998</v>
      </c>
      <c r="AD469" s="3">
        <f t="shared" si="519"/>
        <v>0</v>
      </c>
      <c r="AE469" s="3">
        <f t="shared" si="520"/>
        <v>0</v>
      </c>
      <c r="AF469" s="3">
        <f t="shared" si="521"/>
        <v>0</v>
      </c>
      <c r="AG469" s="3">
        <f t="shared" si="497"/>
        <v>0</v>
      </c>
      <c r="AH469" s="3">
        <f t="shared" si="522"/>
        <v>0</v>
      </c>
      <c r="AI469" s="3">
        <f t="shared" si="523"/>
        <v>0</v>
      </c>
      <c r="AJ469" s="3">
        <f t="shared" si="498"/>
        <v>0</v>
      </c>
      <c r="AK469" s="3">
        <v>256.95999999999998</v>
      </c>
      <c r="AL469" s="3">
        <v>256.95999999999998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97</v>
      </c>
      <c r="AU469" s="3">
        <v>51</v>
      </c>
      <c r="AV469" s="3">
        <v>1</v>
      </c>
      <c r="AW469" s="3">
        <v>1</v>
      </c>
      <c r="AZ469" s="3">
        <v>1</v>
      </c>
      <c r="BA469" s="3">
        <v>1</v>
      </c>
      <c r="BB469" s="3">
        <v>1</v>
      </c>
      <c r="BC469" s="3">
        <v>10.15</v>
      </c>
      <c r="BD469" s="3" t="s">
        <v>3</v>
      </c>
      <c r="BE469" s="3" t="s">
        <v>3</v>
      </c>
      <c r="BF469" s="3" t="s">
        <v>3</v>
      </c>
      <c r="BG469" s="3" t="s">
        <v>3</v>
      </c>
      <c r="BH469" s="3">
        <v>3</v>
      </c>
      <c r="BI469" s="3">
        <v>2</v>
      </c>
      <c r="BJ469" s="3" t="s">
        <v>590</v>
      </c>
      <c r="BM469" s="3">
        <v>67</v>
      </c>
      <c r="BN469" s="3">
        <v>0</v>
      </c>
      <c r="BO469" s="3" t="s">
        <v>588</v>
      </c>
      <c r="BP469" s="3">
        <v>1</v>
      </c>
      <c r="BQ469" s="3">
        <v>40</v>
      </c>
      <c r="BR469" s="3">
        <v>0</v>
      </c>
      <c r="BS469" s="3">
        <v>1</v>
      </c>
      <c r="BT469" s="3">
        <v>1</v>
      </c>
      <c r="BU469" s="3">
        <v>1</v>
      </c>
      <c r="BV469" s="3">
        <v>1</v>
      </c>
      <c r="BW469" s="3">
        <v>1</v>
      </c>
      <c r="BX469" s="3">
        <v>1</v>
      </c>
      <c r="BY469" s="3" t="s">
        <v>3</v>
      </c>
      <c r="BZ469" s="3">
        <v>97</v>
      </c>
      <c r="CA469" s="3">
        <v>51</v>
      </c>
      <c r="CB469" s="3" t="s">
        <v>3</v>
      </c>
      <c r="CE469" s="3">
        <v>1566</v>
      </c>
      <c r="CF469" s="3">
        <v>0</v>
      </c>
      <c r="CG469" s="3">
        <v>0</v>
      </c>
      <c r="CM469" s="3">
        <v>0</v>
      </c>
      <c r="CN469" s="3" t="s">
        <v>3</v>
      </c>
      <c r="CO469" s="3">
        <v>0</v>
      </c>
      <c r="CP469" s="3">
        <f t="shared" si="499"/>
        <v>33905.870000000003</v>
      </c>
      <c r="CQ469" s="3">
        <f t="shared" si="500"/>
        <v>2608.14</v>
      </c>
      <c r="CR469" s="3">
        <f t="shared" si="524"/>
        <v>0</v>
      </c>
      <c r="CS469" s="3">
        <f t="shared" si="525"/>
        <v>0</v>
      </c>
      <c r="CT469" s="3">
        <f t="shared" si="501"/>
        <v>0</v>
      </c>
      <c r="CU469" s="3">
        <f t="shared" si="502"/>
        <v>0</v>
      </c>
      <c r="CV469" s="3">
        <f t="shared" si="503"/>
        <v>0</v>
      </c>
      <c r="CW469" s="3">
        <f t="shared" si="504"/>
        <v>0</v>
      </c>
      <c r="CX469" s="3">
        <f t="shared" si="505"/>
        <v>0</v>
      </c>
      <c r="CY469" s="3">
        <f t="shared" si="526"/>
        <v>0</v>
      </c>
      <c r="CZ469" s="3">
        <f t="shared" si="527"/>
        <v>0</v>
      </c>
      <c r="DC469" s="3" t="s">
        <v>3</v>
      </c>
      <c r="DD469" s="3" t="s">
        <v>3</v>
      </c>
      <c r="DE469" s="3" t="s">
        <v>3</v>
      </c>
      <c r="DF469" s="3" t="s">
        <v>3</v>
      </c>
      <c r="DG469" s="3" t="s">
        <v>3</v>
      </c>
      <c r="DH469" s="3" t="s">
        <v>3</v>
      </c>
      <c r="DI469" s="3" t="s">
        <v>3</v>
      </c>
      <c r="DJ469" s="3" t="s">
        <v>3</v>
      </c>
      <c r="DK469" s="3" t="s">
        <v>3</v>
      </c>
      <c r="DL469" s="3" t="s">
        <v>3</v>
      </c>
      <c r="DM469" s="3" t="s">
        <v>3</v>
      </c>
      <c r="DN469" s="3">
        <v>0</v>
      </c>
      <c r="DO469" s="3">
        <v>0</v>
      </c>
      <c r="DP469" s="3">
        <v>1</v>
      </c>
      <c r="DQ469" s="3">
        <v>1</v>
      </c>
      <c r="DU469" s="3">
        <v>1010</v>
      </c>
      <c r="DV469" s="3" t="s">
        <v>279</v>
      </c>
      <c r="DW469" s="3" t="s">
        <v>279</v>
      </c>
      <c r="DX469" s="3">
        <v>1</v>
      </c>
      <c r="DZ469" s="3" t="s">
        <v>3</v>
      </c>
      <c r="EA469" s="3" t="s">
        <v>3</v>
      </c>
      <c r="EB469" s="3" t="s">
        <v>3</v>
      </c>
      <c r="EC469" s="3" t="s">
        <v>3</v>
      </c>
      <c r="EE469" s="3">
        <v>55393699</v>
      </c>
      <c r="EF469" s="3">
        <v>40</v>
      </c>
      <c r="EG469" s="3" t="s">
        <v>30</v>
      </c>
      <c r="EH469" s="3">
        <v>0</v>
      </c>
      <c r="EI469" s="3" t="s">
        <v>3</v>
      </c>
      <c r="EJ469" s="3">
        <v>2</v>
      </c>
      <c r="EK469" s="3">
        <v>67</v>
      </c>
      <c r="EL469" s="3" t="s">
        <v>76</v>
      </c>
      <c r="EM469" s="3" t="s">
        <v>77</v>
      </c>
      <c r="EO469" s="3" t="s">
        <v>3</v>
      </c>
      <c r="EQ469" s="3">
        <v>0</v>
      </c>
      <c r="ER469" s="3">
        <v>256.95999999999998</v>
      </c>
      <c r="ES469" s="3">
        <v>256.95999999999998</v>
      </c>
      <c r="ET469" s="3">
        <v>0</v>
      </c>
      <c r="EU469" s="3">
        <v>0</v>
      </c>
      <c r="EV469" s="3">
        <v>0</v>
      </c>
      <c r="EW469" s="3">
        <v>0</v>
      </c>
      <c r="EX469" s="3">
        <v>0</v>
      </c>
      <c r="FQ469" s="3">
        <v>0</v>
      </c>
      <c r="FR469" s="3">
        <v>0</v>
      </c>
      <c r="FS469" s="3">
        <v>0</v>
      </c>
      <c r="FX469" s="3">
        <v>97</v>
      </c>
      <c r="FY469" s="3">
        <v>51</v>
      </c>
      <c r="GA469" s="3" t="s">
        <v>3</v>
      </c>
      <c r="GD469" s="3">
        <v>1</v>
      </c>
      <c r="GF469" s="3">
        <v>398472290</v>
      </c>
      <c r="GG469" s="3">
        <v>2</v>
      </c>
      <c r="GH469" s="3">
        <v>1</v>
      </c>
      <c r="GI469" s="3">
        <v>2</v>
      </c>
      <c r="GJ469" s="3">
        <v>0</v>
      </c>
      <c r="GK469" s="3">
        <v>0</v>
      </c>
      <c r="GL469" s="3">
        <f t="shared" si="506"/>
        <v>0</v>
      </c>
      <c r="GM469" s="3">
        <f t="shared" si="507"/>
        <v>33905.870000000003</v>
      </c>
      <c r="GN469" s="3">
        <f t="shared" si="508"/>
        <v>0</v>
      </c>
      <c r="GO469" s="3">
        <f t="shared" si="509"/>
        <v>33905.870000000003</v>
      </c>
      <c r="GP469" s="3">
        <f t="shared" si="510"/>
        <v>0</v>
      </c>
      <c r="GR469" s="3">
        <v>0</v>
      </c>
      <c r="GS469" s="3">
        <v>3</v>
      </c>
      <c r="GT469" s="3">
        <v>0</v>
      </c>
      <c r="GU469" s="3" t="s">
        <v>3</v>
      </c>
      <c r="GV469" s="3">
        <f t="shared" si="511"/>
        <v>0</v>
      </c>
      <c r="GW469" s="3">
        <v>1</v>
      </c>
      <c r="GX469" s="3">
        <f t="shared" si="512"/>
        <v>0</v>
      </c>
      <c r="HA469" s="3">
        <v>0</v>
      </c>
      <c r="HB469" s="3">
        <v>0</v>
      </c>
      <c r="HC469" s="3">
        <f t="shared" si="513"/>
        <v>0</v>
      </c>
      <c r="HE469" s="3" t="s">
        <v>3</v>
      </c>
      <c r="HF469" s="3" t="s">
        <v>3</v>
      </c>
      <c r="HM469" s="3" t="s">
        <v>3</v>
      </c>
      <c r="HN469" s="3" t="s">
        <v>3</v>
      </c>
      <c r="HO469" s="3" t="s">
        <v>3</v>
      </c>
      <c r="HP469" s="3" t="s">
        <v>3</v>
      </c>
      <c r="HQ469" s="3" t="s">
        <v>3</v>
      </c>
      <c r="HS469" s="3">
        <v>0</v>
      </c>
      <c r="IK469" s="3">
        <v>0</v>
      </c>
    </row>
    <row r="470" spans="1:255" x14ac:dyDescent="0.25">
      <c r="A470" s="2">
        <v>18</v>
      </c>
      <c r="B470" s="2">
        <v>1</v>
      </c>
      <c r="C470" s="2">
        <v>744</v>
      </c>
      <c r="D470" s="2"/>
      <c r="E470" s="2" t="s">
        <v>591</v>
      </c>
      <c r="F470" s="2" t="s">
        <v>592</v>
      </c>
      <c r="G470" s="2" t="s">
        <v>593</v>
      </c>
      <c r="H470" s="2" t="s">
        <v>279</v>
      </c>
      <c r="I470" s="2">
        <f>I460*J470</f>
        <v>13</v>
      </c>
      <c r="J470" s="2">
        <v>2.8888888888888888</v>
      </c>
      <c r="K470" s="2">
        <v>2.8888889</v>
      </c>
      <c r="L470" s="2"/>
      <c r="M470" s="2"/>
      <c r="N470" s="2"/>
      <c r="O470" s="2">
        <f t="shared" si="489"/>
        <v>1742.39</v>
      </c>
      <c r="P470" s="2">
        <f t="shared" si="490"/>
        <v>1742.39</v>
      </c>
      <c r="Q470" s="2">
        <f t="shared" si="514"/>
        <v>0</v>
      </c>
      <c r="R470" s="2">
        <f t="shared" si="515"/>
        <v>0</v>
      </c>
      <c r="S470" s="2">
        <f t="shared" si="491"/>
        <v>0</v>
      </c>
      <c r="T470" s="2">
        <f t="shared" si="492"/>
        <v>0</v>
      </c>
      <c r="U470" s="2">
        <f t="shared" si="493"/>
        <v>0</v>
      </c>
      <c r="V470" s="2">
        <f t="shared" si="494"/>
        <v>0</v>
      </c>
      <c r="W470" s="2">
        <f t="shared" si="495"/>
        <v>0</v>
      </c>
      <c r="X470" s="2">
        <f t="shared" si="516"/>
        <v>0</v>
      </c>
      <c r="Y470" s="2">
        <f t="shared" si="517"/>
        <v>0</v>
      </c>
      <c r="Z470" s="2"/>
      <c r="AA470" s="2">
        <v>55929113</v>
      </c>
      <c r="AB470" s="2">
        <f t="shared" si="496"/>
        <v>134.03</v>
      </c>
      <c r="AC470" s="2">
        <f t="shared" si="518"/>
        <v>134.03</v>
      </c>
      <c r="AD470" s="2">
        <f t="shared" si="519"/>
        <v>0</v>
      </c>
      <c r="AE470" s="2">
        <f t="shared" si="520"/>
        <v>0</v>
      </c>
      <c r="AF470" s="2">
        <f t="shared" si="521"/>
        <v>0</v>
      </c>
      <c r="AG470" s="2">
        <f t="shared" si="497"/>
        <v>0</v>
      </c>
      <c r="AH470" s="2">
        <f t="shared" si="522"/>
        <v>0</v>
      </c>
      <c r="AI470" s="2">
        <f t="shared" si="523"/>
        <v>0</v>
      </c>
      <c r="AJ470" s="2">
        <f t="shared" si="498"/>
        <v>0</v>
      </c>
      <c r="AK470" s="2">
        <v>134.03</v>
      </c>
      <c r="AL470" s="2">
        <v>134.03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1</v>
      </c>
      <c r="AW470" s="2">
        <v>1</v>
      </c>
      <c r="AX470" s="2"/>
      <c r="AY470" s="2"/>
      <c r="AZ470" s="2">
        <v>1</v>
      </c>
      <c r="BA470" s="2">
        <v>1</v>
      </c>
      <c r="BB470" s="2">
        <v>1</v>
      </c>
      <c r="BC470" s="2">
        <v>1</v>
      </c>
      <c r="BD470" s="2" t="s">
        <v>3</v>
      </c>
      <c r="BE470" s="2" t="s">
        <v>3</v>
      </c>
      <c r="BF470" s="2" t="s">
        <v>3</v>
      </c>
      <c r="BG470" s="2" t="s">
        <v>3</v>
      </c>
      <c r="BH470" s="2">
        <v>3</v>
      </c>
      <c r="BI470" s="2">
        <v>2</v>
      </c>
      <c r="BJ470" s="2" t="s">
        <v>594</v>
      </c>
      <c r="BK470" s="2"/>
      <c r="BL470" s="2"/>
      <c r="BM470" s="2">
        <v>1618</v>
      </c>
      <c r="BN470" s="2">
        <v>0</v>
      </c>
      <c r="BO470" s="2" t="s">
        <v>3</v>
      </c>
      <c r="BP470" s="2">
        <v>0</v>
      </c>
      <c r="BQ470" s="2">
        <v>201</v>
      </c>
      <c r="BR470" s="2">
        <v>0</v>
      </c>
      <c r="BS470" s="2">
        <v>1</v>
      </c>
      <c r="BT470" s="2">
        <v>1</v>
      </c>
      <c r="BU470" s="2">
        <v>1</v>
      </c>
      <c r="BV470" s="2">
        <v>1</v>
      </c>
      <c r="BW470" s="2">
        <v>1</v>
      </c>
      <c r="BX470" s="2">
        <v>1</v>
      </c>
      <c r="BY470" s="2" t="s">
        <v>3</v>
      </c>
      <c r="BZ470" s="2">
        <v>0</v>
      </c>
      <c r="CA470" s="2">
        <v>0</v>
      </c>
      <c r="CB470" s="2" t="s">
        <v>3</v>
      </c>
      <c r="CC470" s="2"/>
      <c r="CD470" s="2"/>
      <c r="CE470" s="2">
        <v>1566</v>
      </c>
      <c r="CF470" s="2">
        <v>0</v>
      </c>
      <c r="CG470" s="2">
        <v>0</v>
      </c>
      <c r="CH470" s="2"/>
      <c r="CI470" s="2"/>
      <c r="CJ470" s="2"/>
      <c r="CK470" s="2"/>
      <c r="CL470" s="2"/>
      <c r="CM470" s="2">
        <v>0</v>
      </c>
      <c r="CN470" s="2" t="s">
        <v>3</v>
      </c>
      <c r="CO470" s="2">
        <v>0</v>
      </c>
      <c r="CP470" s="2">
        <f t="shared" si="499"/>
        <v>1742.39</v>
      </c>
      <c r="CQ470" s="2">
        <f t="shared" si="500"/>
        <v>134.03</v>
      </c>
      <c r="CR470" s="2">
        <f t="shared" si="524"/>
        <v>0</v>
      </c>
      <c r="CS470" s="2">
        <f t="shared" si="525"/>
        <v>0</v>
      </c>
      <c r="CT470" s="2">
        <f t="shared" si="501"/>
        <v>0</v>
      </c>
      <c r="CU470" s="2">
        <f t="shared" si="502"/>
        <v>0</v>
      </c>
      <c r="CV470" s="2">
        <f t="shared" si="503"/>
        <v>0</v>
      </c>
      <c r="CW470" s="2">
        <f t="shared" si="504"/>
        <v>0</v>
      </c>
      <c r="CX470" s="2">
        <f t="shared" si="505"/>
        <v>0</v>
      </c>
      <c r="CY470" s="2">
        <f t="shared" si="526"/>
        <v>0</v>
      </c>
      <c r="CZ470" s="2">
        <f t="shared" si="527"/>
        <v>0</v>
      </c>
      <c r="DA470" s="2"/>
      <c r="DB470" s="2"/>
      <c r="DC470" s="2" t="s">
        <v>3</v>
      </c>
      <c r="DD470" s="2" t="s">
        <v>3</v>
      </c>
      <c r="DE470" s="2" t="s">
        <v>3</v>
      </c>
      <c r="DF470" s="2" t="s">
        <v>3</v>
      </c>
      <c r="DG470" s="2" t="s">
        <v>3</v>
      </c>
      <c r="DH470" s="2" t="s">
        <v>3</v>
      </c>
      <c r="DI470" s="2" t="s">
        <v>3</v>
      </c>
      <c r="DJ470" s="2" t="s">
        <v>3</v>
      </c>
      <c r="DK470" s="2" t="s">
        <v>3</v>
      </c>
      <c r="DL470" s="2" t="s">
        <v>3</v>
      </c>
      <c r="DM470" s="2" t="s">
        <v>3</v>
      </c>
      <c r="DN470" s="2">
        <v>0</v>
      </c>
      <c r="DO470" s="2">
        <v>0</v>
      </c>
      <c r="DP470" s="2">
        <v>1</v>
      </c>
      <c r="DQ470" s="2">
        <v>1</v>
      </c>
      <c r="DR470" s="2"/>
      <c r="DS470" s="2"/>
      <c r="DT470" s="2"/>
      <c r="DU470" s="2">
        <v>1010</v>
      </c>
      <c r="DV470" s="2" t="s">
        <v>279</v>
      </c>
      <c r="DW470" s="2" t="s">
        <v>279</v>
      </c>
      <c r="DX470" s="2">
        <v>1</v>
      </c>
      <c r="DY470" s="2"/>
      <c r="DZ470" s="2" t="s">
        <v>3</v>
      </c>
      <c r="EA470" s="2" t="s">
        <v>3</v>
      </c>
      <c r="EB470" s="2" t="s">
        <v>3</v>
      </c>
      <c r="EC470" s="2" t="s">
        <v>3</v>
      </c>
      <c r="ED470" s="2"/>
      <c r="EE470" s="2">
        <v>55393729</v>
      </c>
      <c r="EF470" s="2">
        <v>201</v>
      </c>
      <c r="EG470" s="2" t="s">
        <v>281</v>
      </c>
      <c r="EH470" s="2">
        <v>0</v>
      </c>
      <c r="EI470" s="2" t="s">
        <v>3</v>
      </c>
      <c r="EJ470" s="2">
        <v>2</v>
      </c>
      <c r="EK470" s="2">
        <v>1618</v>
      </c>
      <c r="EL470" s="2" t="s">
        <v>282</v>
      </c>
      <c r="EM470" s="2" t="s">
        <v>283</v>
      </c>
      <c r="EN470" s="2"/>
      <c r="EO470" s="2" t="s">
        <v>3</v>
      </c>
      <c r="EP470" s="2"/>
      <c r="EQ470" s="2">
        <v>0</v>
      </c>
      <c r="ER470" s="2">
        <v>134.03</v>
      </c>
      <c r="ES470" s="2">
        <v>134.03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>
        <v>0</v>
      </c>
      <c r="FR470" s="2">
        <v>0</v>
      </c>
      <c r="FS470" s="2">
        <v>0</v>
      </c>
      <c r="FT470" s="2"/>
      <c r="FU470" s="2"/>
      <c r="FV470" s="2"/>
      <c r="FW470" s="2"/>
      <c r="FX470" s="2">
        <v>0</v>
      </c>
      <c r="FY470" s="2">
        <v>0</v>
      </c>
      <c r="FZ470" s="2"/>
      <c r="GA470" s="2" t="s">
        <v>3</v>
      </c>
      <c r="GB470" s="2"/>
      <c r="GC470" s="2"/>
      <c r="GD470" s="2">
        <v>1</v>
      </c>
      <c r="GE470" s="2"/>
      <c r="GF470" s="2">
        <v>-1124945702</v>
      </c>
      <c r="GG470" s="2">
        <v>2</v>
      </c>
      <c r="GH470" s="2">
        <v>1</v>
      </c>
      <c r="GI470" s="2">
        <v>-2</v>
      </c>
      <c r="GJ470" s="2">
        <v>0</v>
      </c>
      <c r="GK470" s="2">
        <v>0</v>
      </c>
      <c r="GL470" s="2">
        <f t="shared" si="506"/>
        <v>0</v>
      </c>
      <c r="GM470" s="2">
        <f t="shared" si="507"/>
        <v>1742.39</v>
      </c>
      <c r="GN470" s="2">
        <f t="shared" si="508"/>
        <v>0</v>
      </c>
      <c r="GO470" s="2">
        <f t="shared" si="509"/>
        <v>1742.39</v>
      </c>
      <c r="GP470" s="2">
        <f t="shared" si="510"/>
        <v>0</v>
      </c>
      <c r="GQ470" s="2"/>
      <c r="GR470" s="2">
        <v>0</v>
      </c>
      <c r="GS470" s="2">
        <v>3</v>
      </c>
      <c r="GT470" s="2">
        <v>0</v>
      </c>
      <c r="GU470" s="2" t="s">
        <v>3</v>
      </c>
      <c r="GV470" s="2">
        <f t="shared" si="511"/>
        <v>0</v>
      </c>
      <c r="GW470" s="2">
        <v>1</v>
      </c>
      <c r="GX470" s="2">
        <f t="shared" si="512"/>
        <v>0</v>
      </c>
      <c r="GY470" s="2"/>
      <c r="GZ470" s="2"/>
      <c r="HA470" s="2">
        <v>0</v>
      </c>
      <c r="HB470" s="2">
        <v>0</v>
      </c>
      <c r="HC470" s="2">
        <f t="shared" si="513"/>
        <v>0</v>
      </c>
      <c r="HD470" s="2"/>
      <c r="HE470" s="2" t="s">
        <v>3</v>
      </c>
      <c r="HF470" s="2" t="s">
        <v>3</v>
      </c>
      <c r="HG470" s="2"/>
      <c r="HH470" s="2"/>
      <c r="HI470" s="2"/>
      <c r="HJ470" s="2"/>
      <c r="HK470" s="2"/>
      <c r="HL470" s="2"/>
      <c r="HM470" s="2" t="s">
        <v>3</v>
      </c>
      <c r="HN470" s="2" t="s">
        <v>3</v>
      </c>
      <c r="HO470" s="2" t="s">
        <v>3</v>
      </c>
      <c r="HP470" s="2" t="s">
        <v>3</v>
      </c>
      <c r="HQ470" s="2" t="s">
        <v>3</v>
      </c>
      <c r="HR470" s="2"/>
      <c r="HS470" s="2">
        <v>0</v>
      </c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>
        <v>0</v>
      </c>
      <c r="IL470" s="2"/>
      <c r="IM470" s="2"/>
      <c r="IN470" s="2"/>
      <c r="IO470" s="2"/>
      <c r="IP470" s="2"/>
      <c r="IQ470" s="2"/>
      <c r="IR470" s="2"/>
      <c r="IS470" s="2"/>
      <c r="IT470" s="2"/>
      <c r="IU470" s="2"/>
    </row>
    <row r="471" spans="1:255" x14ac:dyDescent="0.25">
      <c r="A471" s="3">
        <v>18</v>
      </c>
      <c r="B471" s="3">
        <v>1</v>
      </c>
      <c r="C471" s="3">
        <v>758</v>
      </c>
      <c r="E471" s="3" t="s">
        <v>591</v>
      </c>
      <c r="F471" s="3" t="s">
        <v>592</v>
      </c>
      <c r="G471" s="3" t="s">
        <v>593</v>
      </c>
      <c r="H471" s="3" t="s">
        <v>279</v>
      </c>
      <c r="I471" s="3">
        <f>I461*J471</f>
        <v>13</v>
      </c>
      <c r="J471" s="3">
        <v>2.8888888888888888</v>
      </c>
      <c r="K471" s="3">
        <v>2.8888889</v>
      </c>
      <c r="O471" s="3">
        <f t="shared" si="489"/>
        <v>15908.02</v>
      </c>
      <c r="P471" s="3">
        <f t="shared" si="490"/>
        <v>15908.02</v>
      </c>
      <c r="Q471" s="3">
        <f t="shared" si="514"/>
        <v>0</v>
      </c>
      <c r="R471" s="3">
        <f t="shared" si="515"/>
        <v>0</v>
      </c>
      <c r="S471" s="3">
        <f t="shared" si="491"/>
        <v>0</v>
      </c>
      <c r="T471" s="3">
        <f t="shared" si="492"/>
        <v>0</v>
      </c>
      <c r="U471" s="3">
        <f t="shared" si="493"/>
        <v>0</v>
      </c>
      <c r="V471" s="3">
        <f t="shared" si="494"/>
        <v>0</v>
      </c>
      <c r="W471" s="3">
        <f t="shared" si="495"/>
        <v>0</v>
      </c>
      <c r="X471" s="3">
        <f t="shared" si="516"/>
        <v>0</v>
      </c>
      <c r="Y471" s="3">
        <f t="shared" si="517"/>
        <v>0</v>
      </c>
      <c r="AA471" s="3">
        <v>55929115</v>
      </c>
      <c r="AB471" s="3">
        <f t="shared" si="496"/>
        <v>134.03</v>
      </c>
      <c r="AC471" s="3">
        <f t="shared" si="518"/>
        <v>134.03</v>
      </c>
      <c r="AD471" s="3">
        <f t="shared" si="519"/>
        <v>0</v>
      </c>
      <c r="AE471" s="3">
        <f t="shared" si="520"/>
        <v>0</v>
      </c>
      <c r="AF471" s="3">
        <f t="shared" si="521"/>
        <v>0</v>
      </c>
      <c r="AG471" s="3">
        <f t="shared" si="497"/>
        <v>0</v>
      </c>
      <c r="AH471" s="3">
        <f t="shared" si="522"/>
        <v>0</v>
      </c>
      <c r="AI471" s="3">
        <f t="shared" si="523"/>
        <v>0</v>
      </c>
      <c r="AJ471" s="3">
        <f t="shared" si="498"/>
        <v>0</v>
      </c>
      <c r="AK471" s="3">
        <v>134.03</v>
      </c>
      <c r="AL471" s="3">
        <v>134.03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1</v>
      </c>
      <c r="AW471" s="3">
        <v>1</v>
      </c>
      <c r="AZ471" s="3">
        <v>1</v>
      </c>
      <c r="BA471" s="3">
        <v>1</v>
      </c>
      <c r="BB471" s="3">
        <v>1</v>
      </c>
      <c r="BC471" s="3">
        <v>9.1300000000000008</v>
      </c>
      <c r="BD471" s="3" t="s">
        <v>3</v>
      </c>
      <c r="BE471" s="3" t="s">
        <v>3</v>
      </c>
      <c r="BF471" s="3" t="s">
        <v>3</v>
      </c>
      <c r="BG471" s="3" t="s">
        <v>3</v>
      </c>
      <c r="BH471" s="3">
        <v>3</v>
      </c>
      <c r="BI471" s="3">
        <v>2</v>
      </c>
      <c r="BJ471" s="3" t="s">
        <v>594</v>
      </c>
      <c r="BM471" s="3">
        <v>1618</v>
      </c>
      <c r="BN471" s="3">
        <v>0</v>
      </c>
      <c r="BO471" s="3" t="s">
        <v>592</v>
      </c>
      <c r="BP471" s="3">
        <v>1</v>
      </c>
      <c r="BQ471" s="3">
        <v>201</v>
      </c>
      <c r="BR471" s="3">
        <v>0</v>
      </c>
      <c r="BS471" s="3">
        <v>1</v>
      </c>
      <c r="BT471" s="3">
        <v>1</v>
      </c>
      <c r="BU471" s="3">
        <v>1</v>
      </c>
      <c r="BV471" s="3">
        <v>1</v>
      </c>
      <c r="BW471" s="3">
        <v>1</v>
      </c>
      <c r="BX471" s="3">
        <v>1</v>
      </c>
      <c r="BY471" s="3" t="s">
        <v>3</v>
      </c>
      <c r="BZ471" s="3">
        <v>0</v>
      </c>
      <c r="CA471" s="3">
        <v>0</v>
      </c>
      <c r="CB471" s="3" t="s">
        <v>3</v>
      </c>
      <c r="CE471" s="3">
        <v>1566</v>
      </c>
      <c r="CF471" s="3">
        <v>0</v>
      </c>
      <c r="CG471" s="3">
        <v>0</v>
      </c>
      <c r="CM471" s="3">
        <v>0</v>
      </c>
      <c r="CN471" s="3" t="s">
        <v>3</v>
      </c>
      <c r="CO471" s="3">
        <v>0</v>
      </c>
      <c r="CP471" s="3">
        <f t="shared" si="499"/>
        <v>15908.02</v>
      </c>
      <c r="CQ471" s="3">
        <f t="shared" si="500"/>
        <v>1223.69</v>
      </c>
      <c r="CR471" s="3">
        <f t="shared" si="524"/>
        <v>0</v>
      </c>
      <c r="CS471" s="3">
        <f t="shared" si="525"/>
        <v>0</v>
      </c>
      <c r="CT471" s="3">
        <f t="shared" si="501"/>
        <v>0</v>
      </c>
      <c r="CU471" s="3">
        <f t="shared" si="502"/>
        <v>0</v>
      </c>
      <c r="CV471" s="3">
        <f t="shared" si="503"/>
        <v>0</v>
      </c>
      <c r="CW471" s="3">
        <f t="shared" si="504"/>
        <v>0</v>
      </c>
      <c r="CX471" s="3">
        <f t="shared" si="505"/>
        <v>0</v>
      </c>
      <c r="CY471" s="3">
        <f t="shared" si="526"/>
        <v>0</v>
      </c>
      <c r="CZ471" s="3">
        <f t="shared" si="527"/>
        <v>0</v>
      </c>
      <c r="DC471" s="3" t="s">
        <v>3</v>
      </c>
      <c r="DD471" s="3" t="s">
        <v>3</v>
      </c>
      <c r="DE471" s="3" t="s">
        <v>3</v>
      </c>
      <c r="DF471" s="3" t="s">
        <v>3</v>
      </c>
      <c r="DG471" s="3" t="s">
        <v>3</v>
      </c>
      <c r="DH471" s="3" t="s">
        <v>3</v>
      </c>
      <c r="DI471" s="3" t="s">
        <v>3</v>
      </c>
      <c r="DJ471" s="3" t="s">
        <v>3</v>
      </c>
      <c r="DK471" s="3" t="s">
        <v>3</v>
      </c>
      <c r="DL471" s="3" t="s">
        <v>3</v>
      </c>
      <c r="DM471" s="3" t="s">
        <v>3</v>
      </c>
      <c r="DN471" s="3">
        <v>0</v>
      </c>
      <c r="DO471" s="3">
        <v>0</v>
      </c>
      <c r="DP471" s="3">
        <v>1</v>
      </c>
      <c r="DQ471" s="3">
        <v>1</v>
      </c>
      <c r="DU471" s="3">
        <v>1010</v>
      </c>
      <c r="DV471" s="3" t="s">
        <v>279</v>
      </c>
      <c r="DW471" s="3" t="s">
        <v>279</v>
      </c>
      <c r="DX471" s="3">
        <v>1</v>
      </c>
      <c r="DZ471" s="3" t="s">
        <v>3</v>
      </c>
      <c r="EA471" s="3" t="s">
        <v>3</v>
      </c>
      <c r="EB471" s="3" t="s">
        <v>3</v>
      </c>
      <c r="EC471" s="3" t="s">
        <v>3</v>
      </c>
      <c r="EE471" s="3">
        <v>55393729</v>
      </c>
      <c r="EF471" s="3">
        <v>201</v>
      </c>
      <c r="EG471" s="3" t="s">
        <v>281</v>
      </c>
      <c r="EH471" s="3">
        <v>0</v>
      </c>
      <c r="EI471" s="3" t="s">
        <v>3</v>
      </c>
      <c r="EJ471" s="3">
        <v>2</v>
      </c>
      <c r="EK471" s="3">
        <v>1618</v>
      </c>
      <c r="EL471" s="3" t="s">
        <v>282</v>
      </c>
      <c r="EM471" s="3" t="s">
        <v>283</v>
      </c>
      <c r="EO471" s="3" t="s">
        <v>3</v>
      </c>
      <c r="EQ471" s="3">
        <v>0</v>
      </c>
      <c r="ER471" s="3">
        <v>134.03</v>
      </c>
      <c r="ES471" s="3">
        <v>134.03</v>
      </c>
      <c r="ET471" s="3">
        <v>0</v>
      </c>
      <c r="EU471" s="3">
        <v>0</v>
      </c>
      <c r="EV471" s="3">
        <v>0</v>
      </c>
      <c r="EW471" s="3">
        <v>0</v>
      </c>
      <c r="EX471" s="3">
        <v>0</v>
      </c>
      <c r="FQ471" s="3">
        <v>0</v>
      </c>
      <c r="FR471" s="3">
        <v>0</v>
      </c>
      <c r="FS471" s="3">
        <v>0</v>
      </c>
      <c r="FX471" s="3">
        <v>0</v>
      </c>
      <c r="FY471" s="3">
        <v>0</v>
      </c>
      <c r="GA471" s="3" t="s">
        <v>3</v>
      </c>
      <c r="GD471" s="3">
        <v>1</v>
      </c>
      <c r="GF471" s="3">
        <v>-1124945702</v>
      </c>
      <c r="GG471" s="3">
        <v>2</v>
      </c>
      <c r="GH471" s="3">
        <v>1</v>
      </c>
      <c r="GI471" s="3">
        <v>2</v>
      </c>
      <c r="GJ471" s="3">
        <v>0</v>
      </c>
      <c r="GK471" s="3">
        <v>0</v>
      </c>
      <c r="GL471" s="3">
        <f t="shared" si="506"/>
        <v>0</v>
      </c>
      <c r="GM471" s="3">
        <f t="shared" si="507"/>
        <v>15908.02</v>
      </c>
      <c r="GN471" s="3">
        <f t="shared" si="508"/>
        <v>0</v>
      </c>
      <c r="GO471" s="3">
        <f t="shared" si="509"/>
        <v>15908.02</v>
      </c>
      <c r="GP471" s="3">
        <f t="shared" si="510"/>
        <v>0</v>
      </c>
      <c r="GR471" s="3">
        <v>0</v>
      </c>
      <c r="GS471" s="3">
        <v>3</v>
      </c>
      <c r="GT471" s="3">
        <v>0</v>
      </c>
      <c r="GU471" s="3" t="s">
        <v>3</v>
      </c>
      <c r="GV471" s="3">
        <f t="shared" si="511"/>
        <v>0</v>
      </c>
      <c r="GW471" s="3">
        <v>1</v>
      </c>
      <c r="GX471" s="3">
        <f t="shared" si="512"/>
        <v>0</v>
      </c>
      <c r="HA471" s="3">
        <v>0</v>
      </c>
      <c r="HB471" s="3">
        <v>0</v>
      </c>
      <c r="HC471" s="3">
        <f t="shared" si="513"/>
        <v>0</v>
      </c>
      <c r="HE471" s="3" t="s">
        <v>3</v>
      </c>
      <c r="HF471" s="3" t="s">
        <v>3</v>
      </c>
      <c r="HM471" s="3" t="s">
        <v>3</v>
      </c>
      <c r="HN471" s="3" t="s">
        <v>3</v>
      </c>
      <c r="HO471" s="3" t="s">
        <v>3</v>
      </c>
      <c r="HP471" s="3" t="s">
        <v>3</v>
      </c>
      <c r="HQ471" s="3" t="s">
        <v>3</v>
      </c>
      <c r="HS471" s="3">
        <v>0</v>
      </c>
      <c r="IK471" s="3">
        <v>0</v>
      </c>
    </row>
    <row r="472" spans="1:255" x14ac:dyDescent="0.25">
      <c r="A472" s="2">
        <v>18</v>
      </c>
      <c r="B472" s="2">
        <v>1</v>
      </c>
      <c r="C472" s="2">
        <v>740</v>
      </c>
      <c r="D472" s="2"/>
      <c r="E472" s="2" t="s">
        <v>595</v>
      </c>
      <c r="F472" s="2" t="s">
        <v>596</v>
      </c>
      <c r="G472" s="2" t="s">
        <v>597</v>
      </c>
      <c r="H472" s="2" t="s">
        <v>566</v>
      </c>
      <c r="I472" s="2">
        <f>I460*J472</f>
        <v>3.9285E-2</v>
      </c>
      <c r="J472" s="2">
        <v>8.7299999999999999E-3</v>
      </c>
      <c r="K472" s="2">
        <v>8.7299999999999999E-3</v>
      </c>
      <c r="L472" s="2"/>
      <c r="M472" s="2"/>
      <c r="N472" s="2"/>
      <c r="O472" s="2">
        <f t="shared" si="489"/>
        <v>1328.92</v>
      </c>
      <c r="P472" s="2">
        <f t="shared" si="490"/>
        <v>1328.92</v>
      </c>
      <c r="Q472" s="2">
        <f t="shared" si="514"/>
        <v>0</v>
      </c>
      <c r="R472" s="2">
        <f t="shared" si="515"/>
        <v>0</v>
      </c>
      <c r="S472" s="2">
        <f t="shared" si="491"/>
        <v>0</v>
      </c>
      <c r="T472" s="2">
        <f t="shared" si="492"/>
        <v>0</v>
      </c>
      <c r="U472" s="2">
        <f t="shared" si="493"/>
        <v>0</v>
      </c>
      <c r="V472" s="2">
        <f t="shared" si="494"/>
        <v>0</v>
      </c>
      <c r="W472" s="2">
        <f t="shared" si="495"/>
        <v>0</v>
      </c>
      <c r="X472" s="2">
        <f t="shared" si="516"/>
        <v>0</v>
      </c>
      <c r="Y472" s="2">
        <f t="shared" si="517"/>
        <v>0</v>
      </c>
      <c r="Z472" s="2"/>
      <c r="AA472" s="2">
        <v>55929113</v>
      </c>
      <c r="AB472" s="2">
        <f t="shared" si="496"/>
        <v>33827.69</v>
      </c>
      <c r="AC472" s="2">
        <f t="shared" si="518"/>
        <v>33827.69</v>
      </c>
      <c r="AD472" s="2">
        <f t="shared" si="519"/>
        <v>0</v>
      </c>
      <c r="AE472" s="2">
        <f t="shared" si="520"/>
        <v>0</v>
      </c>
      <c r="AF472" s="2">
        <f t="shared" si="521"/>
        <v>0</v>
      </c>
      <c r="AG472" s="2">
        <f t="shared" si="497"/>
        <v>0</v>
      </c>
      <c r="AH472" s="2">
        <f t="shared" si="522"/>
        <v>0</v>
      </c>
      <c r="AI472" s="2">
        <f t="shared" si="523"/>
        <v>0</v>
      </c>
      <c r="AJ472" s="2">
        <f t="shared" si="498"/>
        <v>0</v>
      </c>
      <c r="AK472" s="2">
        <v>33827.69</v>
      </c>
      <c r="AL472" s="2">
        <v>33827.69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97</v>
      </c>
      <c r="AU472" s="2">
        <v>51</v>
      </c>
      <c r="AV472" s="2">
        <v>1</v>
      </c>
      <c r="AW472" s="2">
        <v>1</v>
      </c>
      <c r="AX472" s="2"/>
      <c r="AY472" s="2"/>
      <c r="AZ472" s="2">
        <v>1</v>
      </c>
      <c r="BA472" s="2">
        <v>1</v>
      </c>
      <c r="BB472" s="2">
        <v>1</v>
      </c>
      <c r="BC472" s="2">
        <v>1</v>
      </c>
      <c r="BD472" s="2" t="s">
        <v>3</v>
      </c>
      <c r="BE472" s="2" t="s">
        <v>3</v>
      </c>
      <c r="BF472" s="2" t="s">
        <v>3</v>
      </c>
      <c r="BG472" s="2" t="s">
        <v>3</v>
      </c>
      <c r="BH472" s="2">
        <v>3</v>
      </c>
      <c r="BI472" s="2">
        <v>2</v>
      </c>
      <c r="BJ472" s="2" t="s">
        <v>598</v>
      </c>
      <c r="BK472" s="2"/>
      <c r="BL472" s="2"/>
      <c r="BM472" s="2">
        <v>67</v>
      </c>
      <c r="BN472" s="2">
        <v>0</v>
      </c>
      <c r="BO472" s="2" t="s">
        <v>3</v>
      </c>
      <c r="BP472" s="2">
        <v>0</v>
      </c>
      <c r="BQ472" s="2">
        <v>40</v>
      </c>
      <c r="BR472" s="2">
        <v>0</v>
      </c>
      <c r="BS472" s="2">
        <v>1</v>
      </c>
      <c r="BT472" s="2">
        <v>1</v>
      </c>
      <c r="BU472" s="2">
        <v>1</v>
      </c>
      <c r="BV472" s="2">
        <v>1</v>
      </c>
      <c r="BW472" s="2">
        <v>1</v>
      </c>
      <c r="BX472" s="2">
        <v>1</v>
      </c>
      <c r="BY472" s="2" t="s">
        <v>3</v>
      </c>
      <c r="BZ472" s="2">
        <v>97</v>
      </c>
      <c r="CA472" s="2">
        <v>51</v>
      </c>
      <c r="CB472" s="2" t="s">
        <v>3</v>
      </c>
      <c r="CC472" s="2"/>
      <c r="CD472" s="2"/>
      <c r="CE472" s="2">
        <v>1566</v>
      </c>
      <c r="CF472" s="2">
        <v>0</v>
      </c>
      <c r="CG472" s="2">
        <v>0</v>
      </c>
      <c r="CH472" s="2"/>
      <c r="CI472" s="2"/>
      <c r="CJ472" s="2"/>
      <c r="CK472" s="2"/>
      <c r="CL472" s="2"/>
      <c r="CM472" s="2">
        <v>0</v>
      </c>
      <c r="CN472" s="2" t="s">
        <v>3</v>
      </c>
      <c r="CO472" s="2">
        <v>0</v>
      </c>
      <c r="CP472" s="2">
        <f t="shared" si="499"/>
        <v>1328.92</v>
      </c>
      <c r="CQ472" s="2">
        <f t="shared" si="500"/>
        <v>33827.69</v>
      </c>
      <c r="CR472" s="2">
        <f t="shared" si="524"/>
        <v>0</v>
      </c>
      <c r="CS472" s="2">
        <f t="shared" si="525"/>
        <v>0</v>
      </c>
      <c r="CT472" s="2">
        <f t="shared" si="501"/>
        <v>0</v>
      </c>
      <c r="CU472" s="2">
        <f t="shared" si="502"/>
        <v>0</v>
      </c>
      <c r="CV472" s="2">
        <f t="shared" si="503"/>
        <v>0</v>
      </c>
      <c r="CW472" s="2">
        <f t="shared" si="504"/>
        <v>0</v>
      </c>
      <c r="CX472" s="2">
        <f t="shared" si="505"/>
        <v>0</v>
      </c>
      <c r="CY472" s="2">
        <f t="shared" si="526"/>
        <v>0</v>
      </c>
      <c r="CZ472" s="2">
        <f t="shared" si="527"/>
        <v>0</v>
      </c>
      <c r="DA472" s="2"/>
      <c r="DB472" s="2"/>
      <c r="DC472" s="2" t="s">
        <v>3</v>
      </c>
      <c r="DD472" s="2" t="s">
        <v>3</v>
      </c>
      <c r="DE472" s="2" t="s">
        <v>3</v>
      </c>
      <c r="DF472" s="2" t="s">
        <v>3</v>
      </c>
      <c r="DG472" s="2" t="s">
        <v>3</v>
      </c>
      <c r="DH472" s="2" t="s">
        <v>3</v>
      </c>
      <c r="DI472" s="2" t="s">
        <v>3</v>
      </c>
      <c r="DJ472" s="2" t="s">
        <v>3</v>
      </c>
      <c r="DK472" s="2" t="s">
        <v>3</v>
      </c>
      <c r="DL472" s="2" t="s">
        <v>3</v>
      </c>
      <c r="DM472" s="2" t="s">
        <v>3</v>
      </c>
      <c r="DN472" s="2">
        <v>0</v>
      </c>
      <c r="DO472" s="2">
        <v>0</v>
      </c>
      <c r="DP472" s="2">
        <v>1</v>
      </c>
      <c r="DQ472" s="2">
        <v>1</v>
      </c>
      <c r="DR472" s="2"/>
      <c r="DS472" s="2"/>
      <c r="DT472" s="2"/>
      <c r="DU472" s="2">
        <v>1009</v>
      </c>
      <c r="DV472" s="2" t="s">
        <v>566</v>
      </c>
      <c r="DW472" s="2" t="s">
        <v>566</v>
      </c>
      <c r="DX472" s="2">
        <v>1000</v>
      </c>
      <c r="DY472" s="2"/>
      <c r="DZ472" s="2" t="s">
        <v>3</v>
      </c>
      <c r="EA472" s="2" t="s">
        <v>3</v>
      </c>
      <c r="EB472" s="2" t="s">
        <v>3</v>
      </c>
      <c r="EC472" s="2" t="s">
        <v>3</v>
      </c>
      <c r="ED472" s="2"/>
      <c r="EE472" s="2">
        <v>55393699</v>
      </c>
      <c r="EF472" s="2">
        <v>40</v>
      </c>
      <c r="EG472" s="2" t="s">
        <v>30</v>
      </c>
      <c r="EH472" s="2">
        <v>0</v>
      </c>
      <c r="EI472" s="2" t="s">
        <v>3</v>
      </c>
      <c r="EJ472" s="2">
        <v>2</v>
      </c>
      <c r="EK472" s="2">
        <v>67</v>
      </c>
      <c r="EL472" s="2" t="s">
        <v>76</v>
      </c>
      <c r="EM472" s="2" t="s">
        <v>77</v>
      </c>
      <c r="EN472" s="2"/>
      <c r="EO472" s="2" t="s">
        <v>3</v>
      </c>
      <c r="EP472" s="2"/>
      <c r="EQ472" s="2">
        <v>0</v>
      </c>
      <c r="ER472" s="2">
        <v>33827.69</v>
      </c>
      <c r="ES472" s="2">
        <v>33827.69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>
        <v>0</v>
      </c>
      <c r="FR472" s="2">
        <v>0</v>
      </c>
      <c r="FS472" s="2">
        <v>0</v>
      </c>
      <c r="FT472" s="2"/>
      <c r="FU472" s="2"/>
      <c r="FV472" s="2"/>
      <c r="FW472" s="2"/>
      <c r="FX472" s="2">
        <v>97</v>
      </c>
      <c r="FY472" s="2">
        <v>51</v>
      </c>
      <c r="FZ472" s="2"/>
      <c r="GA472" s="2" t="s">
        <v>3</v>
      </c>
      <c r="GB472" s="2"/>
      <c r="GC472" s="2"/>
      <c r="GD472" s="2">
        <v>1</v>
      </c>
      <c r="GE472" s="2"/>
      <c r="GF472" s="2">
        <v>-1473174696</v>
      </c>
      <c r="GG472" s="2">
        <v>2</v>
      </c>
      <c r="GH472" s="2">
        <v>1</v>
      </c>
      <c r="GI472" s="2">
        <v>-2</v>
      </c>
      <c r="GJ472" s="2">
        <v>0</v>
      </c>
      <c r="GK472" s="2">
        <v>0</v>
      </c>
      <c r="GL472" s="2">
        <f t="shared" si="506"/>
        <v>0</v>
      </c>
      <c r="GM472" s="2">
        <f t="shared" si="507"/>
        <v>1328.92</v>
      </c>
      <c r="GN472" s="2">
        <f t="shared" si="508"/>
        <v>0</v>
      </c>
      <c r="GO472" s="2">
        <f t="shared" si="509"/>
        <v>1328.92</v>
      </c>
      <c r="GP472" s="2">
        <f t="shared" si="510"/>
        <v>0</v>
      </c>
      <c r="GQ472" s="2"/>
      <c r="GR472" s="2">
        <v>0</v>
      </c>
      <c r="GS472" s="2">
        <v>3</v>
      </c>
      <c r="GT472" s="2">
        <v>0</v>
      </c>
      <c r="GU472" s="2" t="s">
        <v>3</v>
      </c>
      <c r="GV472" s="2">
        <f t="shared" si="511"/>
        <v>0</v>
      </c>
      <c r="GW472" s="2">
        <v>1</v>
      </c>
      <c r="GX472" s="2">
        <f t="shared" si="512"/>
        <v>0</v>
      </c>
      <c r="GY472" s="2"/>
      <c r="GZ472" s="2"/>
      <c r="HA472" s="2">
        <v>0</v>
      </c>
      <c r="HB472" s="2">
        <v>0</v>
      </c>
      <c r="HC472" s="2">
        <f t="shared" si="513"/>
        <v>0</v>
      </c>
      <c r="HD472" s="2"/>
      <c r="HE472" s="2" t="s">
        <v>3</v>
      </c>
      <c r="HF472" s="2" t="s">
        <v>3</v>
      </c>
      <c r="HG472" s="2"/>
      <c r="HH472" s="2"/>
      <c r="HI472" s="2"/>
      <c r="HJ472" s="2"/>
      <c r="HK472" s="2"/>
      <c r="HL472" s="2"/>
      <c r="HM472" s="2" t="s">
        <v>66</v>
      </c>
      <c r="HN472" s="2" t="s">
        <v>3</v>
      </c>
      <c r="HO472" s="2" t="s">
        <v>3</v>
      </c>
      <c r="HP472" s="2" t="s">
        <v>3</v>
      </c>
      <c r="HQ472" s="2" t="s">
        <v>3</v>
      </c>
      <c r="HR472" s="2"/>
      <c r="HS472" s="2">
        <v>0</v>
      </c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>
        <v>0</v>
      </c>
      <c r="IL472" s="2"/>
      <c r="IM472" s="2"/>
      <c r="IN472" s="2"/>
      <c r="IO472" s="2"/>
      <c r="IP472" s="2"/>
      <c r="IQ472" s="2"/>
      <c r="IR472" s="2"/>
      <c r="IS472" s="2"/>
      <c r="IT472" s="2"/>
      <c r="IU472" s="2"/>
    </row>
    <row r="473" spans="1:255" x14ac:dyDescent="0.25">
      <c r="A473" s="3">
        <v>18</v>
      </c>
      <c r="B473" s="3">
        <v>1</v>
      </c>
      <c r="C473" s="3">
        <v>754</v>
      </c>
      <c r="E473" s="3" t="s">
        <v>595</v>
      </c>
      <c r="F473" s="3" t="s">
        <v>596</v>
      </c>
      <c r="G473" s="3" t="s">
        <v>597</v>
      </c>
      <c r="H473" s="3" t="s">
        <v>566</v>
      </c>
      <c r="I473" s="3">
        <f>I461*J473</f>
        <v>3.9285E-2</v>
      </c>
      <c r="J473" s="3">
        <v>8.7299999999999999E-3</v>
      </c>
      <c r="K473" s="3">
        <v>8.7299999999999999E-3</v>
      </c>
      <c r="O473" s="3">
        <f t="shared" si="489"/>
        <v>6511.71</v>
      </c>
      <c r="P473" s="3">
        <f t="shared" si="490"/>
        <v>6511.71</v>
      </c>
      <c r="Q473" s="3">
        <f t="shared" si="514"/>
        <v>0</v>
      </c>
      <c r="R473" s="3">
        <f t="shared" si="515"/>
        <v>0</v>
      </c>
      <c r="S473" s="3">
        <f t="shared" si="491"/>
        <v>0</v>
      </c>
      <c r="T473" s="3">
        <f t="shared" si="492"/>
        <v>0</v>
      </c>
      <c r="U473" s="3">
        <f t="shared" si="493"/>
        <v>0</v>
      </c>
      <c r="V473" s="3">
        <f t="shared" si="494"/>
        <v>0</v>
      </c>
      <c r="W473" s="3">
        <f t="shared" si="495"/>
        <v>0</v>
      </c>
      <c r="X473" s="3">
        <f t="shared" si="516"/>
        <v>0</v>
      </c>
      <c r="Y473" s="3">
        <f t="shared" si="517"/>
        <v>0</v>
      </c>
      <c r="AA473" s="3">
        <v>55929115</v>
      </c>
      <c r="AB473" s="3">
        <f t="shared" si="496"/>
        <v>33827.69</v>
      </c>
      <c r="AC473" s="3">
        <f t="shared" si="518"/>
        <v>33827.69</v>
      </c>
      <c r="AD473" s="3">
        <f t="shared" si="519"/>
        <v>0</v>
      </c>
      <c r="AE473" s="3">
        <f t="shared" si="520"/>
        <v>0</v>
      </c>
      <c r="AF473" s="3">
        <f t="shared" si="521"/>
        <v>0</v>
      </c>
      <c r="AG473" s="3">
        <f t="shared" si="497"/>
        <v>0</v>
      </c>
      <c r="AH473" s="3">
        <f t="shared" si="522"/>
        <v>0</v>
      </c>
      <c r="AI473" s="3">
        <f t="shared" si="523"/>
        <v>0</v>
      </c>
      <c r="AJ473" s="3">
        <f t="shared" si="498"/>
        <v>0</v>
      </c>
      <c r="AK473" s="3">
        <v>33827.69</v>
      </c>
      <c r="AL473" s="3">
        <v>33827.69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97</v>
      </c>
      <c r="AU473" s="3">
        <v>51</v>
      </c>
      <c r="AV473" s="3">
        <v>1</v>
      </c>
      <c r="AW473" s="3">
        <v>1</v>
      </c>
      <c r="AZ473" s="3">
        <v>1</v>
      </c>
      <c r="BA473" s="3">
        <v>1</v>
      </c>
      <c r="BB473" s="3">
        <v>1</v>
      </c>
      <c r="BC473" s="3">
        <v>4.9000000000000004</v>
      </c>
      <c r="BD473" s="3" t="s">
        <v>3</v>
      </c>
      <c r="BE473" s="3" t="s">
        <v>3</v>
      </c>
      <c r="BF473" s="3" t="s">
        <v>3</v>
      </c>
      <c r="BG473" s="3" t="s">
        <v>3</v>
      </c>
      <c r="BH473" s="3">
        <v>3</v>
      </c>
      <c r="BI473" s="3">
        <v>2</v>
      </c>
      <c r="BJ473" s="3" t="s">
        <v>598</v>
      </c>
      <c r="BM473" s="3">
        <v>67</v>
      </c>
      <c r="BN473" s="3">
        <v>0</v>
      </c>
      <c r="BO473" s="3" t="s">
        <v>596</v>
      </c>
      <c r="BP473" s="3">
        <v>1</v>
      </c>
      <c r="BQ473" s="3">
        <v>40</v>
      </c>
      <c r="BR473" s="3">
        <v>0</v>
      </c>
      <c r="BS473" s="3">
        <v>1</v>
      </c>
      <c r="BT473" s="3">
        <v>1</v>
      </c>
      <c r="BU473" s="3">
        <v>1</v>
      </c>
      <c r="BV473" s="3">
        <v>1</v>
      </c>
      <c r="BW473" s="3">
        <v>1</v>
      </c>
      <c r="BX473" s="3">
        <v>1</v>
      </c>
      <c r="BY473" s="3" t="s">
        <v>3</v>
      </c>
      <c r="BZ473" s="3">
        <v>97</v>
      </c>
      <c r="CA473" s="3">
        <v>51</v>
      </c>
      <c r="CB473" s="3" t="s">
        <v>3</v>
      </c>
      <c r="CE473" s="3">
        <v>1566</v>
      </c>
      <c r="CF473" s="3">
        <v>0</v>
      </c>
      <c r="CG473" s="3">
        <v>0</v>
      </c>
      <c r="CM473" s="3">
        <v>0</v>
      </c>
      <c r="CN473" s="3" t="s">
        <v>3</v>
      </c>
      <c r="CO473" s="3">
        <v>0</v>
      </c>
      <c r="CP473" s="3">
        <f t="shared" si="499"/>
        <v>6511.71</v>
      </c>
      <c r="CQ473" s="3">
        <f t="shared" si="500"/>
        <v>165755.68</v>
      </c>
      <c r="CR473" s="3">
        <f t="shared" si="524"/>
        <v>0</v>
      </c>
      <c r="CS473" s="3">
        <f t="shared" si="525"/>
        <v>0</v>
      </c>
      <c r="CT473" s="3">
        <f t="shared" si="501"/>
        <v>0</v>
      </c>
      <c r="CU473" s="3">
        <f t="shared" si="502"/>
        <v>0</v>
      </c>
      <c r="CV473" s="3">
        <f t="shared" si="503"/>
        <v>0</v>
      </c>
      <c r="CW473" s="3">
        <f t="shared" si="504"/>
        <v>0</v>
      </c>
      <c r="CX473" s="3">
        <f t="shared" si="505"/>
        <v>0</v>
      </c>
      <c r="CY473" s="3">
        <f t="shared" si="526"/>
        <v>0</v>
      </c>
      <c r="CZ473" s="3">
        <f t="shared" si="527"/>
        <v>0</v>
      </c>
      <c r="DC473" s="3" t="s">
        <v>3</v>
      </c>
      <c r="DD473" s="3" t="s">
        <v>3</v>
      </c>
      <c r="DE473" s="3" t="s">
        <v>3</v>
      </c>
      <c r="DF473" s="3" t="s">
        <v>3</v>
      </c>
      <c r="DG473" s="3" t="s">
        <v>3</v>
      </c>
      <c r="DH473" s="3" t="s">
        <v>3</v>
      </c>
      <c r="DI473" s="3" t="s">
        <v>3</v>
      </c>
      <c r="DJ473" s="3" t="s">
        <v>3</v>
      </c>
      <c r="DK473" s="3" t="s">
        <v>3</v>
      </c>
      <c r="DL473" s="3" t="s">
        <v>3</v>
      </c>
      <c r="DM473" s="3" t="s">
        <v>3</v>
      </c>
      <c r="DN473" s="3">
        <v>0</v>
      </c>
      <c r="DO473" s="3">
        <v>0</v>
      </c>
      <c r="DP473" s="3">
        <v>1</v>
      </c>
      <c r="DQ473" s="3">
        <v>1</v>
      </c>
      <c r="DU473" s="3">
        <v>1009</v>
      </c>
      <c r="DV473" s="3" t="s">
        <v>566</v>
      </c>
      <c r="DW473" s="3" t="s">
        <v>566</v>
      </c>
      <c r="DX473" s="3">
        <v>1000</v>
      </c>
      <c r="DZ473" s="3" t="s">
        <v>3</v>
      </c>
      <c r="EA473" s="3" t="s">
        <v>3</v>
      </c>
      <c r="EB473" s="3" t="s">
        <v>3</v>
      </c>
      <c r="EC473" s="3" t="s">
        <v>3</v>
      </c>
      <c r="EE473" s="3">
        <v>55393699</v>
      </c>
      <c r="EF473" s="3">
        <v>40</v>
      </c>
      <c r="EG473" s="3" t="s">
        <v>30</v>
      </c>
      <c r="EH473" s="3">
        <v>0</v>
      </c>
      <c r="EI473" s="3" t="s">
        <v>3</v>
      </c>
      <c r="EJ473" s="3">
        <v>2</v>
      </c>
      <c r="EK473" s="3">
        <v>67</v>
      </c>
      <c r="EL473" s="3" t="s">
        <v>76</v>
      </c>
      <c r="EM473" s="3" t="s">
        <v>77</v>
      </c>
      <c r="EO473" s="3" t="s">
        <v>3</v>
      </c>
      <c r="EQ473" s="3">
        <v>0</v>
      </c>
      <c r="ER473" s="3">
        <v>33827.69</v>
      </c>
      <c r="ES473" s="3">
        <v>33827.69</v>
      </c>
      <c r="ET473" s="3">
        <v>0</v>
      </c>
      <c r="EU473" s="3">
        <v>0</v>
      </c>
      <c r="EV473" s="3">
        <v>0</v>
      </c>
      <c r="EW473" s="3">
        <v>0</v>
      </c>
      <c r="EX473" s="3">
        <v>0</v>
      </c>
      <c r="FQ473" s="3">
        <v>0</v>
      </c>
      <c r="FR473" s="3">
        <v>0</v>
      </c>
      <c r="FS473" s="3">
        <v>0</v>
      </c>
      <c r="FX473" s="3">
        <v>97</v>
      </c>
      <c r="FY473" s="3">
        <v>51</v>
      </c>
      <c r="GA473" s="3" t="s">
        <v>3</v>
      </c>
      <c r="GD473" s="3">
        <v>1</v>
      </c>
      <c r="GF473" s="3">
        <v>-1473174696</v>
      </c>
      <c r="GG473" s="3">
        <v>2</v>
      </c>
      <c r="GH473" s="3">
        <v>1</v>
      </c>
      <c r="GI473" s="3">
        <v>2</v>
      </c>
      <c r="GJ473" s="3">
        <v>0</v>
      </c>
      <c r="GK473" s="3">
        <v>0</v>
      </c>
      <c r="GL473" s="3">
        <f t="shared" si="506"/>
        <v>0</v>
      </c>
      <c r="GM473" s="3">
        <f t="shared" si="507"/>
        <v>6511.71</v>
      </c>
      <c r="GN473" s="3">
        <f t="shared" si="508"/>
        <v>0</v>
      </c>
      <c r="GO473" s="3">
        <f t="shared" si="509"/>
        <v>6511.71</v>
      </c>
      <c r="GP473" s="3">
        <f t="shared" si="510"/>
        <v>0</v>
      </c>
      <c r="GR473" s="3">
        <v>0</v>
      </c>
      <c r="GS473" s="3">
        <v>3</v>
      </c>
      <c r="GT473" s="3">
        <v>0</v>
      </c>
      <c r="GU473" s="3" t="s">
        <v>3</v>
      </c>
      <c r="GV473" s="3">
        <f t="shared" si="511"/>
        <v>0</v>
      </c>
      <c r="GW473" s="3">
        <v>1</v>
      </c>
      <c r="GX473" s="3">
        <f t="shared" si="512"/>
        <v>0</v>
      </c>
      <c r="HA473" s="3">
        <v>0</v>
      </c>
      <c r="HB473" s="3">
        <v>0</v>
      </c>
      <c r="HC473" s="3">
        <f t="shared" si="513"/>
        <v>0</v>
      </c>
      <c r="HE473" s="3" t="s">
        <v>3</v>
      </c>
      <c r="HF473" s="3" t="s">
        <v>3</v>
      </c>
      <c r="HM473" s="3" t="s">
        <v>66</v>
      </c>
      <c r="HN473" s="3" t="s">
        <v>3</v>
      </c>
      <c r="HO473" s="3" t="s">
        <v>3</v>
      </c>
      <c r="HP473" s="3" t="s">
        <v>3</v>
      </c>
      <c r="HQ473" s="3" t="s">
        <v>3</v>
      </c>
      <c r="HS473" s="3">
        <v>0</v>
      </c>
      <c r="IK473" s="3">
        <v>0</v>
      </c>
    </row>
    <row r="474" spans="1:255" x14ac:dyDescent="0.25">
      <c r="A474" s="2">
        <v>17</v>
      </c>
      <c r="B474" s="2">
        <v>1</v>
      </c>
      <c r="C474" s="2">
        <f>ROW(SmtRes!A774)</f>
        <v>774</v>
      </c>
      <c r="D474" s="2">
        <f>ROW(EtalonRes!A906)</f>
        <v>906</v>
      </c>
      <c r="E474" s="2" t="s">
        <v>599</v>
      </c>
      <c r="F474" s="2" t="s">
        <v>97</v>
      </c>
      <c r="G474" s="2" t="s">
        <v>600</v>
      </c>
      <c r="H474" s="2" t="s">
        <v>94</v>
      </c>
      <c r="I474" s="2">
        <f>ROUND(450/100,9)</f>
        <v>4.5</v>
      </c>
      <c r="J474" s="2">
        <v>0</v>
      </c>
      <c r="K474" s="2">
        <f>ROUND(450/100,9)</f>
        <v>4.5</v>
      </c>
      <c r="L474" s="2"/>
      <c r="M474" s="2"/>
      <c r="N474" s="2"/>
      <c r="O474" s="2">
        <f t="shared" si="489"/>
        <v>569.79</v>
      </c>
      <c r="P474" s="2">
        <f t="shared" si="490"/>
        <v>74.069999999999993</v>
      </c>
      <c r="Q474" s="2">
        <f>(ROUND((ROUND((((ET474*1.2))*AV474*I474),2)*BB474),2)+ROUND((ROUND(((AE474-((EU474*1.2)))*AV474*I474),2)*BS474),2))</f>
        <v>32.450000000000003</v>
      </c>
      <c r="R474" s="2">
        <f>(ROUND((ROUND((((EU474*1.2))*AV474*I474),2)*BS474),2)+ROUND((ROUND(((AE474-((EU474*1.2)))*AV474*I474),2)*BS474),2))</f>
        <v>5.94</v>
      </c>
      <c r="S474" s="2">
        <f t="shared" si="491"/>
        <v>463.27</v>
      </c>
      <c r="T474" s="2">
        <f t="shared" si="492"/>
        <v>0</v>
      </c>
      <c r="U474" s="2">
        <f t="shared" si="493"/>
        <v>41.103125999999989</v>
      </c>
      <c r="V474" s="2">
        <f t="shared" si="494"/>
        <v>0</v>
      </c>
      <c r="W474" s="2">
        <f t="shared" si="495"/>
        <v>0</v>
      </c>
      <c r="X474" s="2">
        <f>(ROUND((((S474+ROUND((ROUND((((EU474*1.2))*AV474*I474),2)*BS474),2))*AT474)/100),2)+ROUND(((ROUND((ROUND(((AE474-((EU474*1.2)))*AV474*I474),2)*BS474),2)*AT474)/100),2))</f>
        <v>455.13</v>
      </c>
      <c r="Y474" s="2">
        <f>(ROUND((((S474+ROUND((ROUND((((EU474*1.2))*AV474*I474),2)*BS474),2))*AU474)/100),2)+ROUND(((ROUND((ROUND(((AE474-((EU474*1.2)))*AV474*I474),2)*BS474),2)*AU474)/100),2))</f>
        <v>239.3</v>
      </c>
      <c r="Z474" s="2"/>
      <c r="AA474" s="2">
        <v>55929113</v>
      </c>
      <c r="AB474" s="2">
        <f t="shared" si="496"/>
        <v>121.676</v>
      </c>
      <c r="AC474" s="2">
        <f>ROUND(((ES474*1)),6)</f>
        <v>16.46</v>
      </c>
      <c r="AD474" s="2">
        <f>ROUND(((((ET474*1.2))-((EU474*1.2)))+AE474),6)</f>
        <v>6.8879999999999999</v>
      </c>
      <c r="AE474" s="2">
        <f>ROUND(((EU474*1.2)),6)</f>
        <v>1.26</v>
      </c>
      <c r="AF474" s="2">
        <f>ROUND(((EV474*1.2)),6)</f>
        <v>98.328000000000003</v>
      </c>
      <c r="AG474" s="2">
        <f t="shared" si="497"/>
        <v>0</v>
      </c>
      <c r="AH474" s="2">
        <f>((EW474*1.2))</f>
        <v>8.7239999999999984</v>
      </c>
      <c r="AI474" s="2">
        <f>((EX474*1.2))</f>
        <v>0</v>
      </c>
      <c r="AJ474" s="2">
        <f t="shared" si="498"/>
        <v>0</v>
      </c>
      <c r="AK474" s="2">
        <v>104.14</v>
      </c>
      <c r="AL474" s="2">
        <v>16.46</v>
      </c>
      <c r="AM474" s="2">
        <v>5.74</v>
      </c>
      <c r="AN474" s="2">
        <v>1.05</v>
      </c>
      <c r="AO474" s="2">
        <v>81.94</v>
      </c>
      <c r="AP474" s="2">
        <v>0</v>
      </c>
      <c r="AQ474" s="2">
        <v>7.27</v>
      </c>
      <c r="AR474" s="2">
        <v>0</v>
      </c>
      <c r="AS474" s="2">
        <v>0</v>
      </c>
      <c r="AT474" s="2">
        <v>97</v>
      </c>
      <c r="AU474" s="2">
        <v>51</v>
      </c>
      <c r="AV474" s="2">
        <v>1.0469999999999999</v>
      </c>
      <c r="AW474" s="2">
        <v>1</v>
      </c>
      <c r="AX474" s="2"/>
      <c r="AY474" s="2"/>
      <c r="AZ474" s="2">
        <v>1</v>
      </c>
      <c r="BA474" s="2">
        <v>1</v>
      </c>
      <c r="BB474" s="2">
        <v>1</v>
      </c>
      <c r="BC474" s="2">
        <v>1</v>
      </c>
      <c r="BD474" s="2" t="s">
        <v>3</v>
      </c>
      <c r="BE474" s="2" t="s">
        <v>3</v>
      </c>
      <c r="BF474" s="2" t="s">
        <v>3</v>
      </c>
      <c r="BG474" s="2" t="s">
        <v>3</v>
      </c>
      <c r="BH474" s="2">
        <v>0</v>
      </c>
      <c r="BI474" s="2">
        <v>2</v>
      </c>
      <c r="BJ474" s="2" t="s">
        <v>99</v>
      </c>
      <c r="BK474" s="2"/>
      <c r="BL474" s="2"/>
      <c r="BM474" s="2">
        <v>67</v>
      </c>
      <c r="BN474" s="2">
        <v>0</v>
      </c>
      <c r="BO474" s="2" t="s">
        <v>97</v>
      </c>
      <c r="BP474" s="2">
        <v>1</v>
      </c>
      <c r="BQ474" s="2">
        <v>40</v>
      </c>
      <c r="BR474" s="2">
        <v>0</v>
      </c>
      <c r="BS474" s="2">
        <v>1</v>
      </c>
      <c r="BT474" s="2">
        <v>1</v>
      </c>
      <c r="BU474" s="2">
        <v>1</v>
      </c>
      <c r="BV474" s="2">
        <v>1</v>
      </c>
      <c r="BW474" s="2">
        <v>1</v>
      </c>
      <c r="BX474" s="2">
        <v>1</v>
      </c>
      <c r="BY474" s="2" t="s">
        <v>3</v>
      </c>
      <c r="BZ474" s="2">
        <v>97</v>
      </c>
      <c r="CA474" s="2">
        <v>51</v>
      </c>
      <c r="CB474" s="2" t="s">
        <v>3</v>
      </c>
      <c r="CC474" s="2"/>
      <c r="CD474" s="2"/>
      <c r="CE474" s="2">
        <v>1566</v>
      </c>
      <c r="CF474" s="2">
        <v>0</v>
      </c>
      <c r="CG474" s="2">
        <v>0</v>
      </c>
      <c r="CH474" s="2"/>
      <c r="CI474" s="2"/>
      <c r="CJ474" s="2"/>
      <c r="CK474" s="2"/>
      <c r="CL474" s="2"/>
      <c r="CM474" s="2">
        <v>0</v>
      </c>
      <c r="CN474" s="2" t="s">
        <v>1332</v>
      </c>
      <c r="CO474" s="2">
        <v>0</v>
      </c>
      <c r="CP474" s="2">
        <f t="shared" si="499"/>
        <v>569.79</v>
      </c>
      <c r="CQ474" s="2">
        <f t="shared" si="500"/>
        <v>16.46</v>
      </c>
      <c r="CR474" s="2">
        <f>(ROUND((ROUND((((ET474*1.2))*AV474*1),2)*BB474),2)+ROUND((ROUND(((AE474-((EU474*1.2)))*AV474*1),2)*BS474),2))</f>
        <v>7.21</v>
      </c>
      <c r="CS474" s="2">
        <f>(ROUND((ROUND((((EU474*1.2))*AV474*1),2)*BS474),2)+ROUND((ROUND(((AE474-((EU474*1.2)))*AV474*1),2)*BS474),2))</f>
        <v>1.32</v>
      </c>
      <c r="CT474" s="2">
        <f t="shared" si="501"/>
        <v>102.95</v>
      </c>
      <c r="CU474" s="2">
        <f t="shared" si="502"/>
        <v>0</v>
      </c>
      <c r="CV474" s="2">
        <f t="shared" si="503"/>
        <v>9.1340279999999971</v>
      </c>
      <c r="CW474" s="2">
        <f t="shared" si="504"/>
        <v>0</v>
      </c>
      <c r="CX474" s="2">
        <f t="shared" si="505"/>
        <v>0</v>
      </c>
      <c r="CY474" s="2">
        <f>(ROUND((((S474+ROUND((ROUND((((EU474*1.2))*AV474*1),2)*BS474),2))*AT474)/100),2)+ROUND(((ROUND((ROUND(((AE474-((EU474*1.2)))*AV474*1),2)*BS474),2)*AT474)/100),2))</f>
        <v>450.65</v>
      </c>
      <c r="CZ474" s="2">
        <f>(ROUND((((S474+ROUND((ROUND((((EU474*1.2))*AV474*1),2)*BS474),2))*AU474)/100),2)+ROUND(((ROUND((ROUND(((AE474-((EU474*1.2)))*AV474*1),2)*BS474),2)*AU474)/100),2))</f>
        <v>236.94</v>
      </c>
      <c r="DA474" s="2"/>
      <c r="DB474" s="2">
        <v>171</v>
      </c>
      <c r="DC474" s="2" t="s">
        <v>3</v>
      </c>
      <c r="DD474" s="2" t="s">
        <v>66</v>
      </c>
      <c r="DE474" s="2" t="s">
        <v>67</v>
      </c>
      <c r="DF474" s="2" t="s">
        <v>67</v>
      </c>
      <c r="DG474" s="2" t="s">
        <v>67</v>
      </c>
      <c r="DH474" s="2" t="s">
        <v>3</v>
      </c>
      <c r="DI474" s="2" t="s">
        <v>67</v>
      </c>
      <c r="DJ474" s="2" t="s">
        <v>67</v>
      </c>
      <c r="DK474" s="2" t="s">
        <v>3</v>
      </c>
      <c r="DL474" s="2" t="s">
        <v>3</v>
      </c>
      <c r="DM474" s="2" t="s">
        <v>3</v>
      </c>
      <c r="DN474" s="2">
        <v>0</v>
      </c>
      <c r="DO474" s="2">
        <v>0</v>
      </c>
      <c r="DP474" s="2">
        <v>1</v>
      </c>
      <c r="DQ474" s="2">
        <v>1</v>
      </c>
      <c r="DR474" s="2"/>
      <c r="DS474" s="2"/>
      <c r="DT474" s="2"/>
      <c r="DU474" s="2">
        <v>1013</v>
      </c>
      <c r="DV474" s="2" t="s">
        <v>94</v>
      </c>
      <c r="DW474" s="2" t="s">
        <v>94</v>
      </c>
      <c r="DX474" s="2">
        <v>1</v>
      </c>
      <c r="DY474" s="2"/>
      <c r="DZ474" s="2" t="s">
        <v>3</v>
      </c>
      <c r="EA474" s="2" t="s">
        <v>3</v>
      </c>
      <c r="EB474" s="2" t="s">
        <v>3</v>
      </c>
      <c r="EC474" s="2" t="s">
        <v>3</v>
      </c>
      <c r="ED474" s="2"/>
      <c r="EE474" s="2">
        <v>55393699</v>
      </c>
      <c r="EF474" s="2">
        <v>40</v>
      </c>
      <c r="EG474" s="2" t="s">
        <v>30</v>
      </c>
      <c r="EH474" s="2">
        <v>0</v>
      </c>
      <c r="EI474" s="2" t="s">
        <v>3</v>
      </c>
      <c r="EJ474" s="2">
        <v>2</v>
      </c>
      <c r="EK474" s="2">
        <v>67</v>
      </c>
      <c r="EL474" s="2" t="s">
        <v>76</v>
      </c>
      <c r="EM474" s="2" t="s">
        <v>77</v>
      </c>
      <c r="EN474" s="2"/>
      <c r="EO474" s="2" t="s">
        <v>71</v>
      </c>
      <c r="EP474" s="2"/>
      <c r="EQ474" s="2">
        <v>0</v>
      </c>
      <c r="ER474" s="2">
        <v>104.14</v>
      </c>
      <c r="ES474" s="2">
        <v>16.46</v>
      </c>
      <c r="ET474" s="2">
        <v>5.74</v>
      </c>
      <c r="EU474" s="2">
        <v>1.05</v>
      </c>
      <c r="EV474" s="2">
        <v>81.94</v>
      </c>
      <c r="EW474" s="2">
        <v>7.27</v>
      </c>
      <c r="EX474" s="2">
        <v>0</v>
      </c>
      <c r="EY474" s="2">
        <v>0</v>
      </c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>
        <v>0</v>
      </c>
      <c r="FR474" s="2">
        <v>0</v>
      </c>
      <c r="FS474" s="2">
        <v>0</v>
      </c>
      <c r="FT474" s="2"/>
      <c r="FU474" s="2"/>
      <c r="FV474" s="2"/>
      <c r="FW474" s="2"/>
      <c r="FX474" s="2">
        <v>97</v>
      </c>
      <c r="FY474" s="2">
        <v>51</v>
      </c>
      <c r="FZ474" s="2"/>
      <c r="GA474" s="2" t="s">
        <v>3</v>
      </c>
      <c r="GB474" s="2"/>
      <c r="GC474" s="2"/>
      <c r="GD474" s="2">
        <v>1</v>
      </c>
      <c r="GE474" s="2"/>
      <c r="GF474" s="2">
        <v>-1854728894</v>
      </c>
      <c r="GG474" s="2">
        <v>2</v>
      </c>
      <c r="GH474" s="2">
        <v>1</v>
      </c>
      <c r="GI474" s="2">
        <v>2</v>
      </c>
      <c r="GJ474" s="2">
        <v>0</v>
      </c>
      <c r="GK474" s="2">
        <v>0</v>
      </c>
      <c r="GL474" s="2">
        <f t="shared" si="506"/>
        <v>0</v>
      </c>
      <c r="GM474" s="2">
        <f t="shared" si="507"/>
        <v>1264.22</v>
      </c>
      <c r="GN474" s="2">
        <f t="shared" si="508"/>
        <v>0</v>
      </c>
      <c r="GO474" s="2">
        <f t="shared" si="509"/>
        <v>1264.22</v>
      </c>
      <c r="GP474" s="2">
        <f t="shared" si="510"/>
        <v>0</v>
      </c>
      <c r="GQ474" s="2"/>
      <c r="GR474" s="2">
        <v>0</v>
      </c>
      <c r="GS474" s="2">
        <v>3</v>
      </c>
      <c r="GT474" s="2">
        <v>0</v>
      </c>
      <c r="GU474" s="2" t="s">
        <v>3</v>
      </c>
      <c r="GV474" s="2">
        <f t="shared" si="511"/>
        <v>0</v>
      </c>
      <c r="GW474" s="2">
        <v>1</v>
      </c>
      <c r="GX474" s="2">
        <f t="shared" si="512"/>
        <v>0</v>
      </c>
      <c r="GY474" s="2"/>
      <c r="GZ474" s="2"/>
      <c r="HA474" s="2">
        <v>0</v>
      </c>
      <c r="HB474" s="2">
        <v>0</v>
      </c>
      <c r="HC474" s="2">
        <f t="shared" si="513"/>
        <v>0</v>
      </c>
      <c r="HD474" s="2"/>
      <c r="HE474" s="2" t="s">
        <v>3</v>
      </c>
      <c r="HF474" s="2" t="s">
        <v>3</v>
      </c>
      <c r="HG474" s="2"/>
      <c r="HH474" s="2"/>
      <c r="HI474" s="2"/>
      <c r="HJ474" s="2"/>
      <c r="HK474" s="2"/>
      <c r="HL474" s="2"/>
      <c r="HM474" s="2" t="s">
        <v>3</v>
      </c>
      <c r="HN474" s="2" t="s">
        <v>3</v>
      </c>
      <c r="HO474" s="2" t="s">
        <v>3</v>
      </c>
      <c r="HP474" s="2" t="s">
        <v>3</v>
      </c>
      <c r="HQ474" s="2" t="s">
        <v>3</v>
      </c>
      <c r="HR474" s="2"/>
      <c r="HS474" s="2">
        <v>0</v>
      </c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>
        <v>0</v>
      </c>
      <c r="IL474" s="2"/>
      <c r="IM474" s="2"/>
      <c r="IN474" s="2"/>
      <c r="IO474" s="2"/>
      <c r="IP474" s="2"/>
      <c r="IQ474" s="2"/>
      <c r="IR474" s="2"/>
      <c r="IS474" s="2"/>
      <c r="IT474" s="2"/>
      <c r="IU474" s="2"/>
    </row>
    <row r="475" spans="1:255" x14ac:dyDescent="0.25">
      <c r="A475" s="3">
        <v>17</v>
      </c>
      <c r="B475" s="3">
        <v>1</v>
      </c>
      <c r="C475" s="3">
        <f>ROW(SmtRes!A786)</f>
        <v>786</v>
      </c>
      <c r="D475" s="3">
        <f>ROW(EtalonRes!A920)</f>
        <v>920</v>
      </c>
      <c r="E475" s="3" t="s">
        <v>599</v>
      </c>
      <c r="F475" s="3" t="s">
        <v>97</v>
      </c>
      <c r="G475" s="3" t="s">
        <v>600</v>
      </c>
      <c r="H475" s="3" t="s">
        <v>94</v>
      </c>
      <c r="I475" s="3">
        <f>ROUND(450/100,9)</f>
        <v>4.5</v>
      </c>
      <c r="J475" s="3">
        <v>0</v>
      </c>
      <c r="K475" s="3">
        <f>ROUND(450/100,9)</f>
        <v>4.5</v>
      </c>
      <c r="O475" s="3">
        <f t="shared" si="489"/>
        <v>27268.78</v>
      </c>
      <c r="P475" s="3">
        <f t="shared" si="490"/>
        <v>541.45000000000005</v>
      </c>
      <c r="Q475" s="3">
        <f>(ROUND((ROUND((((ET475*1.2))*AV475*I475),2)*BB475),2)+ROUND((ROUND(((AE475-((EU475*1.2)))*AV475*I475),2)*BS475),2))</f>
        <v>622.07000000000005</v>
      </c>
      <c r="R475" s="3">
        <f>(ROUND((ROUND((((EU475*1.2))*AV475*I475),2)*BS475),2)+ROUND((ROUND(((AE475-((EU475*1.2)))*AV475*I475),2)*BS475),2))</f>
        <v>334.72</v>
      </c>
      <c r="S475" s="3">
        <f t="shared" si="491"/>
        <v>26105.26</v>
      </c>
      <c r="T475" s="3">
        <f t="shared" si="492"/>
        <v>0</v>
      </c>
      <c r="U475" s="3">
        <f t="shared" si="493"/>
        <v>41.103125999999989</v>
      </c>
      <c r="V475" s="3">
        <f t="shared" si="494"/>
        <v>0</v>
      </c>
      <c r="W475" s="3">
        <f t="shared" si="495"/>
        <v>0</v>
      </c>
      <c r="X475" s="3">
        <f>(ROUND((((S475+ROUND((ROUND((((EU475*1.2))*AV475*I475),2)*BS475),2))*AT475)/100),2)+ROUND(((ROUND((ROUND(((AE475-((EU475*1.2)))*AV475*I475),2)*BS475),2)*AT475)/100),2))</f>
        <v>25646.78</v>
      </c>
      <c r="Y475" s="3">
        <f>(ROUND((((S475+ROUND((ROUND((((EU475*1.2))*AV475*I475),2)*BS475),2))*AU475)/100),2)+ROUND(((ROUND((ROUND(((AE475-((EU475*1.2)))*AV475*I475),2)*BS475),2)*AU475)/100),2))</f>
        <v>13484.39</v>
      </c>
      <c r="AA475" s="3">
        <v>55929115</v>
      </c>
      <c r="AB475" s="3">
        <f t="shared" si="496"/>
        <v>121.676</v>
      </c>
      <c r="AC475" s="3">
        <f>ROUND(((ES475*1)),6)</f>
        <v>16.46</v>
      </c>
      <c r="AD475" s="3">
        <f>ROUND(((((ET475*1.2))-((EU475*1.2)))+AE475),6)</f>
        <v>6.8879999999999999</v>
      </c>
      <c r="AE475" s="3">
        <f>ROUND(((EU475*1.2)),6)</f>
        <v>1.26</v>
      </c>
      <c r="AF475" s="3">
        <f>ROUND(((EV475*1.2)),6)</f>
        <v>98.328000000000003</v>
      </c>
      <c r="AG475" s="3">
        <f t="shared" si="497"/>
        <v>0</v>
      </c>
      <c r="AH475" s="3">
        <f>((EW475*1.2))</f>
        <v>8.7239999999999984</v>
      </c>
      <c r="AI475" s="3">
        <f>((EX475*1.2))</f>
        <v>0</v>
      </c>
      <c r="AJ475" s="3">
        <f t="shared" si="498"/>
        <v>0</v>
      </c>
      <c r="AK475" s="3">
        <v>104.14</v>
      </c>
      <c r="AL475" s="3">
        <v>16.46</v>
      </c>
      <c r="AM475" s="3">
        <v>5.74</v>
      </c>
      <c r="AN475" s="3">
        <v>1.05</v>
      </c>
      <c r="AO475" s="3">
        <v>81.94</v>
      </c>
      <c r="AP475" s="3">
        <v>0</v>
      </c>
      <c r="AQ475" s="3">
        <v>7.27</v>
      </c>
      <c r="AR475" s="3">
        <v>0</v>
      </c>
      <c r="AS475" s="3">
        <v>0</v>
      </c>
      <c r="AT475" s="3">
        <v>97</v>
      </c>
      <c r="AU475" s="3">
        <v>51</v>
      </c>
      <c r="AV475" s="3">
        <v>1.0469999999999999</v>
      </c>
      <c r="AW475" s="3">
        <v>1</v>
      </c>
      <c r="AZ475" s="3">
        <v>1</v>
      </c>
      <c r="BA475" s="3">
        <v>56.35</v>
      </c>
      <c r="BB475" s="3">
        <v>19.170000000000002</v>
      </c>
      <c r="BC475" s="3">
        <v>7.31</v>
      </c>
      <c r="BD475" s="3" t="s">
        <v>3</v>
      </c>
      <c r="BE475" s="3" t="s">
        <v>3</v>
      </c>
      <c r="BF475" s="3" t="s">
        <v>3</v>
      </c>
      <c r="BG475" s="3" t="s">
        <v>3</v>
      </c>
      <c r="BH475" s="3">
        <v>0</v>
      </c>
      <c r="BI475" s="3">
        <v>2</v>
      </c>
      <c r="BJ475" s="3" t="s">
        <v>99</v>
      </c>
      <c r="BM475" s="3">
        <v>67</v>
      </c>
      <c r="BN475" s="3">
        <v>0</v>
      </c>
      <c r="BO475" s="3" t="s">
        <v>97</v>
      </c>
      <c r="BP475" s="3">
        <v>1</v>
      </c>
      <c r="BQ475" s="3">
        <v>40</v>
      </c>
      <c r="BR475" s="3">
        <v>0</v>
      </c>
      <c r="BS475" s="3">
        <v>56.35</v>
      </c>
      <c r="BT475" s="3">
        <v>1</v>
      </c>
      <c r="BU475" s="3">
        <v>1</v>
      </c>
      <c r="BV475" s="3">
        <v>1</v>
      </c>
      <c r="BW475" s="3">
        <v>1</v>
      </c>
      <c r="BX475" s="3">
        <v>1</v>
      </c>
      <c r="BY475" s="3" t="s">
        <v>3</v>
      </c>
      <c r="BZ475" s="3">
        <v>97</v>
      </c>
      <c r="CA475" s="3">
        <v>51</v>
      </c>
      <c r="CB475" s="3" t="s">
        <v>3</v>
      </c>
      <c r="CE475" s="3">
        <v>1566</v>
      </c>
      <c r="CF475" s="3">
        <v>0</v>
      </c>
      <c r="CG475" s="3">
        <v>0</v>
      </c>
      <c r="CM475" s="3">
        <v>0</v>
      </c>
      <c r="CN475" s="3" t="s">
        <v>1332</v>
      </c>
      <c r="CO475" s="3">
        <v>0</v>
      </c>
      <c r="CP475" s="3">
        <f t="shared" si="499"/>
        <v>27268.78</v>
      </c>
      <c r="CQ475" s="3">
        <f t="shared" si="500"/>
        <v>120.32</v>
      </c>
      <c r="CR475" s="3">
        <f>(ROUND((ROUND((((ET475*1.2))*AV475*1),2)*BB475),2)+ROUND((ROUND(((AE475-((EU475*1.2)))*AV475*1),2)*BS475),2))</f>
        <v>138.22</v>
      </c>
      <c r="CS475" s="3">
        <f>(ROUND((ROUND((((EU475*1.2))*AV475*1),2)*BS475),2)+ROUND((ROUND(((AE475-((EU475*1.2)))*AV475*1),2)*BS475),2))</f>
        <v>74.38</v>
      </c>
      <c r="CT475" s="3">
        <f t="shared" si="501"/>
        <v>5801.23</v>
      </c>
      <c r="CU475" s="3">
        <f t="shared" si="502"/>
        <v>0</v>
      </c>
      <c r="CV475" s="3">
        <f t="shared" si="503"/>
        <v>9.1340279999999971</v>
      </c>
      <c r="CW475" s="3">
        <f t="shared" si="504"/>
        <v>0</v>
      </c>
      <c r="CX475" s="3">
        <f t="shared" si="505"/>
        <v>0</v>
      </c>
      <c r="CY475" s="3">
        <f>(ROUND((((S475+ROUND((ROUND((((EU475*1.2))*AV475*1),2)*BS475),2))*AT475)/100),2)+ROUND(((ROUND((ROUND(((AE475-((EU475*1.2)))*AV475*1),2)*BS475),2)*AT475)/100),2))</f>
        <v>25394.25</v>
      </c>
      <c r="CZ475" s="3">
        <f>(ROUND((((S475+ROUND((ROUND((((EU475*1.2))*AV475*1),2)*BS475),2))*AU475)/100),2)+ROUND(((ROUND((ROUND(((AE475-((EU475*1.2)))*AV475*1),2)*BS475),2)*AU475)/100),2))</f>
        <v>13351.62</v>
      </c>
      <c r="DB475" s="3">
        <v>172</v>
      </c>
      <c r="DC475" s="3" t="s">
        <v>3</v>
      </c>
      <c r="DD475" s="3" t="s">
        <v>66</v>
      </c>
      <c r="DE475" s="3" t="s">
        <v>67</v>
      </c>
      <c r="DF475" s="3" t="s">
        <v>67</v>
      </c>
      <c r="DG475" s="3" t="s">
        <v>67</v>
      </c>
      <c r="DH475" s="3" t="s">
        <v>3</v>
      </c>
      <c r="DI475" s="3" t="s">
        <v>67</v>
      </c>
      <c r="DJ475" s="3" t="s">
        <v>67</v>
      </c>
      <c r="DK475" s="3" t="s">
        <v>3</v>
      </c>
      <c r="DL475" s="3" t="s">
        <v>3</v>
      </c>
      <c r="DM475" s="3" t="s">
        <v>3</v>
      </c>
      <c r="DN475" s="3">
        <v>0</v>
      </c>
      <c r="DO475" s="3">
        <v>0</v>
      </c>
      <c r="DP475" s="3">
        <v>1</v>
      </c>
      <c r="DQ475" s="3">
        <v>1</v>
      </c>
      <c r="DU475" s="3">
        <v>1013</v>
      </c>
      <c r="DV475" s="3" t="s">
        <v>94</v>
      </c>
      <c r="DW475" s="3" t="s">
        <v>94</v>
      </c>
      <c r="DX475" s="3">
        <v>1</v>
      </c>
      <c r="DZ475" s="3" t="s">
        <v>3</v>
      </c>
      <c r="EA475" s="3" t="s">
        <v>3</v>
      </c>
      <c r="EB475" s="3" t="s">
        <v>3</v>
      </c>
      <c r="EC475" s="3" t="s">
        <v>3</v>
      </c>
      <c r="EE475" s="3">
        <v>55393699</v>
      </c>
      <c r="EF475" s="3">
        <v>40</v>
      </c>
      <c r="EG475" s="3" t="s">
        <v>30</v>
      </c>
      <c r="EH475" s="3">
        <v>0</v>
      </c>
      <c r="EI475" s="3" t="s">
        <v>3</v>
      </c>
      <c r="EJ475" s="3">
        <v>2</v>
      </c>
      <c r="EK475" s="3">
        <v>67</v>
      </c>
      <c r="EL475" s="3" t="s">
        <v>76</v>
      </c>
      <c r="EM475" s="3" t="s">
        <v>77</v>
      </c>
      <c r="EO475" s="3" t="s">
        <v>71</v>
      </c>
      <c r="EQ475" s="3">
        <v>0</v>
      </c>
      <c r="ER475" s="3">
        <v>104.14</v>
      </c>
      <c r="ES475" s="3">
        <v>16.46</v>
      </c>
      <c r="ET475" s="3">
        <v>5.74</v>
      </c>
      <c r="EU475" s="3">
        <v>1.05</v>
      </c>
      <c r="EV475" s="3">
        <v>81.94</v>
      </c>
      <c r="EW475" s="3">
        <v>7.27</v>
      </c>
      <c r="EX475" s="3">
        <v>0</v>
      </c>
      <c r="EY475" s="3">
        <v>0</v>
      </c>
      <c r="FQ475" s="3">
        <v>0</v>
      </c>
      <c r="FR475" s="3">
        <v>0</v>
      </c>
      <c r="FS475" s="3">
        <v>0</v>
      </c>
      <c r="FX475" s="3">
        <v>97</v>
      </c>
      <c r="FY475" s="3">
        <v>51</v>
      </c>
      <c r="GA475" s="3" t="s">
        <v>3</v>
      </c>
      <c r="GD475" s="3">
        <v>1</v>
      </c>
      <c r="GF475" s="3">
        <v>-1854728894</v>
      </c>
      <c r="GG475" s="3">
        <v>2</v>
      </c>
      <c r="GH475" s="3">
        <v>1</v>
      </c>
      <c r="GI475" s="3">
        <v>2</v>
      </c>
      <c r="GJ475" s="3">
        <v>0</v>
      </c>
      <c r="GK475" s="3">
        <v>0</v>
      </c>
      <c r="GL475" s="3">
        <f t="shared" si="506"/>
        <v>0</v>
      </c>
      <c r="GM475" s="3">
        <f t="shared" si="507"/>
        <v>66399.95</v>
      </c>
      <c r="GN475" s="3">
        <f t="shared" si="508"/>
        <v>0</v>
      </c>
      <c r="GO475" s="3">
        <f t="shared" si="509"/>
        <v>66399.95</v>
      </c>
      <c r="GP475" s="3">
        <f t="shared" si="510"/>
        <v>0</v>
      </c>
      <c r="GR475" s="3">
        <v>0</v>
      </c>
      <c r="GS475" s="3">
        <v>3</v>
      </c>
      <c r="GT475" s="3">
        <v>0</v>
      </c>
      <c r="GU475" s="3" t="s">
        <v>3</v>
      </c>
      <c r="GV475" s="3">
        <f t="shared" si="511"/>
        <v>0</v>
      </c>
      <c r="GW475" s="3">
        <v>1</v>
      </c>
      <c r="GX475" s="3">
        <f t="shared" si="512"/>
        <v>0</v>
      </c>
      <c r="HA475" s="3">
        <v>0</v>
      </c>
      <c r="HB475" s="3">
        <v>0</v>
      </c>
      <c r="HC475" s="3">
        <f t="shared" si="513"/>
        <v>0</v>
      </c>
      <c r="HE475" s="3" t="s">
        <v>3</v>
      </c>
      <c r="HF475" s="3" t="s">
        <v>3</v>
      </c>
      <c r="HM475" s="3" t="s">
        <v>3</v>
      </c>
      <c r="HN475" s="3" t="s">
        <v>3</v>
      </c>
      <c r="HO475" s="3" t="s">
        <v>3</v>
      </c>
      <c r="HP475" s="3" t="s">
        <v>3</v>
      </c>
      <c r="HQ475" s="3" t="s">
        <v>3</v>
      </c>
      <c r="HS475" s="3">
        <v>0</v>
      </c>
      <c r="IK475" s="3">
        <v>0</v>
      </c>
    </row>
    <row r="476" spans="1:255" x14ac:dyDescent="0.25">
      <c r="A476" s="2">
        <v>18</v>
      </c>
      <c r="B476" s="2">
        <v>1</v>
      </c>
      <c r="C476" s="2">
        <v>772</v>
      </c>
      <c r="D476" s="2"/>
      <c r="E476" s="2" t="s">
        <v>601</v>
      </c>
      <c r="F476" s="2" t="s">
        <v>602</v>
      </c>
      <c r="G476" s="2" t="s">
        <v>603</v>
      </c>
      <c r="H476" s="2" t="s">
        <v>279</v>
      </c>
      <c r="I476" s="2">
        <f>I474*J476</f>
        <v>150</v>
      </c>
      <c r="J476" s="2">
        <v>33.333333333333336</v>
      </c>
      <c r="K476" s="2">
        <v>33.3333333</v>
      </c>
      <c r="L476" s="2"/>
      <c r="M476" s="2"/>
      <c r="N476" s="2"/>
      <c r="O476" s="2">
        <f t="shared" si="489"/>
        <v>115279.5</v>
      </c>
      <c r="P476" s="2">
        <f t="shared" si="490"/>
        <v>115279.5</v>
      </c>
      <c r="Q476" s="2">
        <f>(ROUND((ROUND(((ET476)*AV476*I476),2)*BB476),2)+ROUND((ROUND(((AE476-(EU476))*AV476*I476),2)*BS476),2))</f>
        <v>0</v>
      </c>
      <c r="R476" s="2">
        <f>(ROUND((ROUND(((EU476)*AV476*I476),2)*BS476),2)+ROUND((ROUND(((AE476-(EU476))*AV476*I476),2)*BS476),2))</f>
        <v>0</v>
      </c>
      <c r="S476" s="2">
        <f t="shared" si="491"/>
        <v>0</v>
      </c>
      <c r="T476" s="2">
        <f t="shared" si="492"/>
        <v>0</v>
      </c>
      <c r="U476" s="2">
        <f t="shared" si="493"/>
        <v>0</v>
      </c>
      <c r="V476" s="2">
        <f t="shared" si="494"/>
        <v>0</v>
      </c>
      <c r="W476" s="2">
        <f t="shared" si="495"/>
        <v>0</v>
      </c>
      <c r="X476" s="2">
        <f>(ROUND((((S476+ROUND((ROUND(((EU476)*AV476*I476),2)*BS476),2))*AT476)/100),2)+ROUND(((ROUND((ROUND(((AE476-(EU476))*AV476*I476),2)*BS476),2)*AT476)/100),2))</f>
        <v>0</v>
      </c>
      <c r="Y476" s="2">
        <f>(ROUND((((S476+ROUND((ROUND(((EU476)*AV476*I476),2)*BS476),2))*AU476)/100),2)+ROUND(((ROUND((ROUND(((AE476-(EU476))*AV476*I476),2)*BS476),2)*AU476)/100),2))</f>
        <v>0</v>
      </c>
      <c r="Z476" s="2"/>
      <c r="AA476" s="2">
        <v>55929113</v>
      </c>
      <c r="AB476" s="2">
        <f t="shared" si="496"/>
        <v>768.53</v>
      </c>
      <c r="AC476" s="2">
        <f>ROUND((ES476),6)</f>
        <v>768.53</v>
      </c>
      <c r="AD476" s="2">
        <f>ROUND((((ET476)-(EU476))+AE476),6)</f>
        <v>0</v>
      </c>
      <c r="AE476" s="2">
        <f t="shared" ref="AE476:AF479" si="528">ROUND((EU476),6)</f>
        <v>0</v>
      </c>
      <c r="AF476" s="2">
        <f t="shared" si="528"/>
        <v>0</v>
      </c>
      <c r="AG476" s="2">
        <f t="shared" si="497"/>
        <v>0</v>
      </c>
      <c r="AH476" s="2">
        <f t="shared" ref="AH476:AI479" si="529">(EW476)</f>
        <v>0</v>
      </c>
      <c r="AI476" s="2">
        <f t="shared" si="529"/>
        <v>0</v>
      </c>
      <c r="AJ476" s="2">
        <f t="shared" si="498"/>
        <v>0</v>
      </c>
      <c r="AK476" s="2">
        <v>768.53</v>
      </c>
      <c r="AL476" s="2">
        <v>768.53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97</v>
      </c>
      <c r="AU476" s="2">
        <v>51</v>
      </c>
      <c r="AV476" s="2">
        <v>1</v>
      </c>
      <c r="AW476" s="2">
        <v>1</v>
      </c>
      <c r="AX476" s="2"/>
      <c r="AY476" s="2"/>
      <c r="AZ476" s="2">
        <v>1</v>
      </c>
      <c r="BA476" s="2">
        <v>1</v>
      </c>
      <c r="BB476" s="2">
        <v>1</v>
      </c>
      <c r="BC476" s="2">
        <v>1</v>
      </c>
      <c r="BD476" s="2" t="s">
        <v>3</v>
      </c>
      <c r="BE476" s="2" t="s">
        <v>3</v>
      </c>
      <c r="BF476" s="2" t="s">
        <v>3</v>
      </c>
      <c r="BG476" s="2" t="s">
        <v>3</v>
      </c>
      <c r="BH476" s="2">
        <v>3</v>
      </c>
      <c r="BI476" s="2">
        <v>2</v>
      </c>
      <c r="BJ476" s="2" t="s">
        <v>604</v>
      </c>
      <c r="BK476" s="2"/>
      <c r="BL476" s="2"/>
      <c r="BM476" s="2">
        <v>67</v>
      </c>
      <c r="BN476" s="2">
        <v>0</v>
      </c>
      <c r="BO476" s="2" t="s">
        <v>3</v>
      </c>
      <c r="BP476" s="2">
        <v>0</v>
      </c>
      <c r="BQ476" s="2">
        <v>40</v>
      </c>
      <c r="BR476" s="2">
        <v>0</v>
      </c>
      <c r="BS476" s="2">
        <v>1</v>
      </c>
      <c r="BT476" s="2">
        <v>1</v>
      </c>
      <c r="BU476" s="2">
        <v>1</v>
      </c>
      <c r="BV476" s="2">
        <v>1</v>
      </c>
      <c r="BW476" s="2">
        <v>1</v>
      </c>
      <c r="BX476" s="2">
        <v>1</v>
      </c>
      <c r="BY476" s="2" t="s">
        <v>3</v>
      </c>
      <c r="BZ476" s="2">
        <v>97</v>
      </c>
      <c r="CA476" s="2">
        <v>51</v>
      </c>
      <c r="CB476" s="2" t="s">
        <v>3</v>
      </c>
      <c r="CC476" s="2"/>
      <c r="CD476" s="2"/>
      <c r="CE476" s="2">
        <v>1566</v>
      </c>
      <c r="CF476" s="2">
        <v>0</v>
      </c>
      <c r="CG476" s="2">
        <v>0</v>
      </c>
      <c r="CH476" s="2"/>
      <c r="CI476" s="2"/>
      <c r="CJ476" s="2"/>
      <c r="CK476" s="2"/>
      <c r="CL476" s="2"/>
      <c r="CM476" s="2">
        <v>0</v>
      </c>
      <c r="CN476" s="2" t="s">
        <v>3</v>
      </c>
      <c r="CO476" s="2">
        <v>0</v>
      </c>
      <c r="CP476" s="2">
        <f t="shared" si="499"/>
        <v>115279.5</v>
      </c>
      <c r="CQ476" s="2">
        <f t="shared" si="500"/>
        <v>768.53</v>
      </c>
      <c r="CR476" s="2">
        <f>(ROUND((ROUND(((ET476)*AV476*1),2)*BB476),2)+ROUND((ROUND(((AE476-(EU476))*AV476*1),2)*BS476),2))</f>
        <v>0</v>
      </c>
      <c r="CS476" s="2">
        <f>(ROUND((ROUND(((EU476)*AV476*1),2)*BS476),2)+ROUND((ROUND(((AE476-(EU476))*AV476*1),2)*BS476),2))</f>
        <v>0</v>
      </c>
      <c r="CT476" s="2">
        <f t="shared" si="501"/>
        <v>0</v>
      </c>
      <c r="CU476" s="2">
        <f t="shared" si="502"/>
        <v>0</v>
      </c>
      <c r="CV476" s="2">
        <f t="shared" si="503"/>
        <v>0</v>
      </c>
      <c r="CW476" s="2">
        <f t="shared" si="504"/>
        <v>0</v>
      </c>
      <c r="CX476" s="2">
        <f t="shared" si="505"/>
        <v>0</v>
      </c>
      <c r="CY476" s="2">
        <f>(ROUND((((S476+ROUND((ROUND(((EU476)*AV476*1),2)*BS476),2))*AT476)/100),2)+ROUND(((ROUND((ROUND(((AE476-(EU476))*AV476*1),2)*BS476),2)*AT476)/100),2))</f>
        <v>0</v>
      </c>
      <c r="CZ476" s="2">
        <f>(ROUND((((S476+ROUND((ROUND(((EU476)*AV476*1),2)*BS476),2))*AU476)/100),2)+ROUND(((ROUND((ROUND(((AE476-(EU476))*AV476*1),2)*BS476),2)*AU476)/100),2))</f>
        <v>0</v>
      </c>
      <c r="DA476" s="2"/>
      <c r="DB476" s="2"/>
      <c r="DC476" s="2" t="s">
        <v>3</v>
      </c>
      <c r="DD476" s="2" t="s">
        <v>3</v>
      </c>
      <c r="DE476" s="2" t="s">
        <v>3</v>
      </c>
      <c r="DF476" s="2" t="s">
        <v>3</v>
      </c>
      <c r="DG476" s="2" t="s">
        <v>3</v>
      </c>
      <c r="DH476" s="2" t="s">
        <v>3</v>
      </c>
      <c r="DI476" s="2" t="s">
        <v>3</v>
      </c>
      <c r="DJ476" s="2" t="s">
        <v>3</v>
      </c>
      <c r="DK476" s="2" t="s">
        <v>3</v>
      </c>
      <c r="DL476" s="2" t="s">
        <v>3</v>
      </c>
      <c r="DM476" s="2" t="s">
        <v>3</v>
      </c>
      <c r="DN476" s="2">
        <v>0</v>
      </c>
      <c r="DO476" s="2">
        <v>0</v>
      </c>
      <c r="DP476" s="2">
        <v>1</v>
      </c>
      <c r="DQ476" s="2">
        <v>1</v>
      </c>
      <c r="DR476" s="2"/>
      <c r="DS476" s="2"/>
      <c r="DT476" s="2"/>
      <c r="DU476" s="2">
        <v>1010</v>
      </c>
      <c r="DV476" s="2" t="s">
        <v>279</v>
      </c>
      <c r="DW476" s="2" t="s">
        <v>279</v>
      </c>
      <c r="DX476" s="2">
        <v>1</v>
      </c>
      <c r="DY476" s="2"/>
      <c r="DZ476" s="2" t="s">
        <v>3</v>
      </c>
      <c r="EA476" s="2" t="s">
        <v>3</v>
      </c>
      <c r="EB476" s="2" t="s">
        <v>3</v>
      </c>
      <c r="EC476" s="2" t="s">
        <v>3</v>
      </c>
      <c r="ED476" s="2"/>
      <c r="EE476" s="2">
        <v>55393699</v>
      </c>
      <c r="EF476" s="2">
        <v>40</v>
      </c>
      <c r="EG476" s="2" t="s">
        <v>30</v>
      </c>
      <c r="EH476" s="2">
        <v>0</v>
      </c>
      <c r="EI476" s="2" t="s">
        <v>3</v>
      </c>
      <c r="EJ476" s="2">
        <v>2</v>
      </c>
      <c r="EK476" s="2">
        <v>67</v>
      </c>
      <c r="EL476" s="2" t="s">
        <v>76</v>
      </c>
      <c r="EM476" s="2" t="s">
        <v>77</v>
      </c>
      <c r="EN476" s="2"/>
      <c r="EO476" s="2" t="s">
        <v>3</v>
      </c>
      <c r="EP476" s="2"/>
      <c r="EQ476" s="2">
        <v>0</v>
      </c>
      <c r="ER476" s="2">
        <v>768.53</v>
      </c>
      <c r="ES476" s="2">
        <v>768.53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>
        <v>0</v>
      </c>
      <c r="FR476" s="2">
        <v>0</v>
      </c>
      <c r="FS476" s="2">
        <v>0</v>
      </c>
      <c r="FT476" s="2"/>
      <c r="FU476" s="2"/>
      <c r="FV476" s="2"/>
      <c r="FW476" s="2"/>
      <c r="FX476" s="2">
        <v>97</v>
      </c>
      <c r="FY476" s="2">
        <v>51</v>
      </c>
      <c r="FZ476" s="2"/>
      <c r="GA476" s="2" t="s">
        <v>3</v>
      </c>
      <c r="GB476" s="2"/>
      <c r="GC476" s="2"/>
      <c r="GD476" s="2">
        <v>1</v>
      </c>
      <c r="GE476" s="2"/>
      <c r="GF476" s="2">
        <v>-1240575696</v>
      </c>
      <c r="GG476" s="2">
        <v>2</v>
      </c>
      <c r="GH476" s="2">
        <v>1</v>
      </c>
      <c r="GI476" s="2">
        <v>-2</v>
      </c>
      <c r="GJ476" s="2">
        <v>0</v>
      </c>
      <c r="GK476" s="2">
        <v>0</v>
      </c>
      <c r="GL476" s="2">
        <f t="shared" si="506"/>
        <v>0</v>
      </c>
      <c r="GM476" s="2">
        <f t="shared" si="507"/>
        <v>115279.5</v>
      </c>
      <c r="GN476" s="2">
        <f t="shared" si="508"/>
        <v>0</v>
      </c>
      <c r="GO476" s="2">
        <f t="shared" si="509"/>
        <v>115279.5</v>
      </c>
      <c r="GP476" s="2">
        <f t="shared" si="510"/>
        <v>0</v>
      </c>
      <c r="GQ476" s="2"/>
      <c r="GR476" s="2">
        <v>0</v>
      </c>
      <c r="GS476" s="2">
        <v>3</v>
      </c>
      <c r="GT476" s="2">
        <v>0</v>
      </c>
      <c r="GU476" s="2" t="s">
        <v>3</v>
      </c>
      <c r="GV476" s="2">
        <f t="shared" si="511"/>
        <v>0</v>
      </c>
      <c r="GW476" s="2">
        <v>1</v>
      </c>
      <c r="GX476" s="2">
        <f t="shared" si="512"/>
        <v>0</v>
      </c>
      <c r="GY476" s="2"/>
      <c r="GZ476" s="2"/>
      <c r="HA476" s="2">
        <v>0</v>
      </c>
      <c r="HB476" s="2">
        <v>0</v>
      </c>
      <c r="HC476" s="2">
        <f t="shared" si="513"/>
        <v>0</v>
      </c>
      <c r="HD476" s="2"/>
      <c r="HE476" s="2" t="s">
        <v>3</v>
      </c>
      <c r="HF476" s="2" t="s">
        <v>3</v>
      </c>
      <c r="HG476" s="2"/>
      <c r="HH476" s="2"/>
      <c r="HI476" s="2"/>
      <c r="HJ476" s="2"/>
      <c r="HK476" s="2"/>
      <c r="HL476" s="2"/>
      <c r="HM476" s="2" t="s">
        <v>3</v>
      </c>
      <c r="HN476" s="2" t="s">
        <v>3</v>
      </c>
      <c r="HO476" s="2" t="s">
        <v>3</v>
      </c>
      <c r="HP476" s="2" t="s">
        <v>3</v>
      </c>
      <c r="HQ476" s="2" t="s">
        <v>3</v>
      </c>
      <c r="HR476" s="2"/>
      <c r="HS476" s="2">
        <v>0</v>
      </c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>
        <v>0</v>
      </c>
      <c r="IL476" s="2"/>
      <c r="IM476" s="2"/>
      <c r="IN476" s="2"/>
      <c r="IO476" s="2"/>
      <c r="IP476" s="2"/>
      <c r="IQ476" s="2"/>
      <c r="IR476" s="2"/>
      <c r="IS476" s="2"/>
      <c r="IT476" s="2"/>
      <c r="IU476" s="2"/>
    </row>
    <row r="477" spans="1:255" x14ac:dyDescent="0.25">
      <c r="A477" s="3">
        <v>18</v>
      </c>
      <c r="B477" s="3">
        <v>1</v>
      </c>
      <c r="C477" s="3">
        <v>784</v>
      </c>
      <c r="E477" s="3" t="s">
        <v>601</v>
      </c>
      <c r="F477" s="3" t="s">
        <v>602</v>
      </c>
      <c r="G477" s="3" t="s">
        <v>603</v>
      </c>
      <c r="H477" s="3" t="s">
        <v>279</v>
      </c>
      <c r="I477" s="3">
        <f>I475*J477</f>
        <v>150</v>
      </c>
      <c r="J477" s="3">
        <v>33.333333333333336</v>
      </c>
      <c r="K477" s="3">
        <v>33.3333333</v>
      </c>
      <c r="O477" s="3">
        <f t="shared" si="489"/>
        <v>551036.01</v>
      </c>
      <c r="P477" s="3">
        <f t="shared" si="490"/>
        <v>551036.01</v>
      </c>
      <c r="Q477" s="3">
        <f>(ROUND((ROUND(((ET477)*AV477*I477),2)*BB477),2)+ROUND((ROUND(((AE477-(EU477))*AV477*I477),2)*BS477),2))</f>
        <v>0</v>
      </c>
      <c r="R477" s="3">
        <f>(ROUND((ROUND(((EU477)*AV477*I477),2)*BS477),2)+ROUND((ROUND(((AE477-(EU477))*AV477*I477),2)*BS477),2))</f>
        <v>0</v>
      </c>
      <c r="S477" s="3">
        <f t="shared" si="491"/>
        <v>0</v>
      </c>
      <c r="T477" s="3">
        <f t="shared" si="492"/>
        <v>0</v>
      </c>
      <c r="U477" s="3">
        <f t="shared" si="493"/>
        <v>0</v>
      </c>
      <c r="V477" s="3">
        <f t="shared" si="494"/>
        <v>0</v>
      </c>
      <c r="W477" s="3">
        <f t="shared" si="495"/>
        <v>0</v>
      </c>
      <c r="X477" s="3">
        <f>(ROUND((((S477+ROUND((ROUND(((EU477)*AV477*I477),2)*BS477),2))*AT477)/100),2)+ROUND(((ROUND((ROUND(((AE477-(EU477))*AV477*I477),2)*BS477),2)*AT477)/100),2))</f>
        <v>0</v>
      </c>
      <c r="Y477" s="3">
        <f>(ROUND((((S477+ROUND((ROUND(((EU477)*AV477*I477),2)*BS477),2))*AU477)/100),2)+ROUND(((ROUND((ROUND(((AE477-(EU477))*AV477*I477),2)*BS477),2)*AU477)/100),2))</f>
        <v>0</v>
      </c>
      <c r="AA477" s="3">
        <v>55929115</v>
      </c>
      <c r="AB477" s="3">
        <f t="shared" si="496"/>
        <v>768.53</v>
      </c>
      <c r="AC477" s="3">
        <f>ROUND((ES477),6)</f>
        <v>768.53</v>
      </c>
      <c r="AD477" s="3">
        <f>ROUND((((ET477)-(EU477))+AE477),6)</f>
        <v>0</v>
      </c>
      <c r="AE477" s="3">
        <f t="shared" si="528"/>
        <v>0</v>
      </c>
      <c r="AF477" s="3">
        <f t="shared" si="528"/>
        <v>0</v>
      </c>
      <c r="AG477" s="3">
        <f t="shared" si="497"/>
        <v>0</v>
      </c>
      <c r="AH477" s="3">
        <f t="shared" si="529"/>
        <v>0</v>
      </c>
      <c r="AI477" s="3">
        <f t="shared" si="529"/>
        <v>0</v>
      </c>
      <c r="AJ477" s="3">
        <f t="shared" si="498"/>
        <v>0</v>
      </c>
      <c r="AK477" s="3">
        <v>768.53</v>
      </c>
      <c r="AL477" s="3">
        <v>768.53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97</v>
      </c>
      <c r="AU477" s="3">
        <v>51</v>
      </c>
      <c r="AV477" s="3">
        <v>1</v>
      </c>
      <c r="AW477" s="3">
        <v>1</v>
      </c>
      <c r="AZ477" s="3">
        <v>1</v>
      </c>
      <c r="BA477" s="3">
        <v>1</v>
      </c>
      <c r="BB477" s="3">
        <v>1</v>
      </c>
      <c r="BC477" s="3">
        <v>4.78</v>
      </c>
      <c r="BD477" s="3" t="s">
        <v>3</v>
      </c>
      <c r="BE477" s="3" t="s">
        <v>3</v>
      </c>
      <c r="BF477" s="3" t="s">
        <v>3</v>
      </c>
      <c r="BG477" s="3" t="s">
        <v>3</v>
      </c>
      <c r="BH477" s="3">
        <v>3</v>
      </c>
      <c r="BI477" s="3">
        <v>2</v>
      </c>
      <c r="BJ477" s="3" t="s">
        <v>604</v>
      </c>
      <c r="BM477" s="3">
        <v>67</v>
      </c>
      <c r="BN477" s="3">
        <v>0</v>
      </c>
      <c r="BO477" s="3" t="s">
        <v>602</v>
      </c>
      <c r="BP477" s="3">
        <v>1</v>
      </c>
      <c r="BQ477" s="3">
        <v>40</v>
      </c>
      <c r="BR477" s="3">
        <v>0</v>
      </c>
      <c r="BS477" s="3">
        <v>1</v>
      </c>
      <c r="BT477" s="3">
        <v>1</v>
      </c>
      <c r="BU477" s="3">
        <v>1</v>
      </c>
      <c r="BV477" s="3">
        <v>1</v>
      </c>
      <c r="BW477" s="3">
        <v>1</v>
      </c>
      <c r="BX477" s="3">
        <v>1</v>
      </c>
      <c r="BY477" s="3" t="s">
        <v>3</v>
      </c>
      <c r="BZ477" s="3">
        <v>97</v>
      </c>
      <c r="CA477" s="3">
        <v>51</v>
      </c>
      <c r="CB477" s="3" t="s">
        <v>3</v>
      </c>
      <c r="CE477" s="3">
        <v>1566</v>
      </c>
      <c r="CF477" s="3">
        <v>0</v>
      </c>
      <c r="CG477" s="3">
        <v>0</v>
      </c>
      <c r="CM477" s="3">
        <v>0</v>
      </c>
      <c r="CN477" s="3" t="s">
        <v>3</v>
      </c>
      <c r="CO477" s="3">
        <v>0</v>
      </c>
      <c r="CP477" s="3">
        <f t="shared" si="499"/>
        <v>551036.01</v>
      </c>
      <c r="CQ477" s="3">
        <f t="shared" si="500"/>
        <v>3673.57</v>
      </c>
      <c r="CR477" s="3">
        <f>(ROUND((ROUND(((ET477)*AV477*1),2)*BB477),2)+ROUND((ROUND(((AE477-(EU477))*AV477*1),2)*BS477),2))</f>
        <v>0</v>
      </c>
      <c r="CS477" s="3">
        <f>(ROUND((ROUND(((EU477)*AV477*1),2)*BS477),2)+ROUND((ROUND(((AE477-(EU477))*AV477*1),2)*BS477),2))</f>
        <v>0</v>
      </c>
      <c r="CT477" s="3">
        <f t="shared" si="501"/>
        <v>0</v>
      </c>
      <c r="CU477" s="3">
        <f t="shared" si="502"/>
        <v>0</v>
      </c>
      <c r="CV477" s="3">
        <f t="shared" si="503"/>
        <v>0</v>
      </c>
      <c r="CW477" s="3">
        <f t="shared" si="504"/>
        <v>0</v>
      </c>
      <c r="CX477" s="3">
        <f t="shared" si="505"/>
        <v>0</v>
      </c>
      <c r="CY477" s="3">
        <f>(ROUND((((S477+ROUND((ROUND(((EU477)*AV477*1),2)*BS477),2))*AT477)/100),2)+ROUND(((ROUND((ROUND(((AE477-(EU477))*AV477*1),2)*BS477),2)*AT477)/100),2))</f>
        <v>0</v>
      </c>
      <c r="CZ477" s="3">
        <f>(ROUND((((S477+ROUND((ROUND(((EU477)*AV477*1),2)*BS477),2))*AU477)/100),2)+ROUND(((ROUND((ROUND(((AE477-(EU477))*AV477*1),2)*BS477),2)*AU477)/100),2))</f>
        <v>0</v>
      </c>
      <c r="DC477" s="3" t="s">
        <v>3</v>
      </c>
      <c r="DD477" s="3" t="s">
        <v>3</v>
      </c>
      <c r="DE477" s="3" t="s">
        <v>3</v>
      </c>
      <c r="DF477" s="3" t="s">
        <v>3</v>
      </c>
      <c r="DG477" s="3" t="s">
        <v>3</v>
      </c>
      <c r="DH477" s="3" t="s">
        <v>3</v>
      </c>
      <c r="DI477" s="3" t="s">
        <v>3</v>
      </c>
      <c r="DJ477" s="3" t="s">
        <v>3</v>
      </c>
      <c r="DK477" s="3" t="s">
        <v>3</v>
      </c>
      <c r="DL477" s="3" t="s">
        <v>3</v>
      </c>
      <c r="DM477" s="3" t="s">
        <v>3</v>
      </c>
      <c r="DN477" s="3">
        <v>0</v>
      </c>
      <c r="DO477" s="3">
        <v>0</v>
      </c>
      <c r="DP477" s="3">
        <v>1</v>
      </c>
      <c r="DQ477" s="3">
        <v>1</v>
      </c>
      <c r="DU477" s="3">
        <v>1010</v>
      </c>
      <c r="DV477" s="3" t="s">
        <v>279</v>
      </c>
      <c r="DW477" s="3" t="s">
        <v>279</v>
      </c>
      <c r="DX477" s="3">
        <v>1</v>
      </c>
      <c r="DZ477" s="3" t="s">
        <v>3</v>
      </c>
      <c r="EA477" s="3" t="s">
        <v>3</v>
      </c>
      <c r="EB477" s="3" t="s">
        <v>3</v>
      </c>
      <c r="EC477" s="3" t="s">
        <v>3</v>
      </c>
      <c r="EE477" s="3">
        <v>55393699</v>
      </c>
      <c r="EF477" s="3">
        <v>40</v>
      </c>
      <c r="EG477" s="3" t="s">
        <v>30</v>
      </c>
      <c r="EH477" s="3">
        <v>0</v>
      </c>
      <c r="EI477" s="3" t="s">
        <v>3</v>
      </c>
      <c r="EJ477" s="3">
        <v>2</v>
      </c>
      <c r="EK477" s="3">
        <v>67</v>
      </c>
      <c r="EL477" s="3" t="s">
        <v>76</v>
      </c>
      <c r="EM477" s="3" t="s">
        <v>77</v>
      </c>
      <c r="EO477" s="3" t="s">
        <v>3</v>
      </c>
      <c r="EQ477" s="3">
        <v>0</v>
      </c>
      <c r="ER477" s="3">
        <v>768.53</v>
      </c>
      <c r="ES477" s="3">
        <v>768.53</v>
      </c>
      <c r="ET477" s="3">
        <v>0</v>
      </c>
      <c r="EU477" s="3">
        <v>0</v>
      </c>
      <c r="EV477" s="3">
        <v>0</v>
      </c>
      <c r="EW477" s="3">
        <v>0</v>
      </c>
      <c r="EX477" s="3">
        <v>0</v>
      </c>
      <c r="FQ477" s="3">
        <v>0</v>
      </c>
      <c r="FR477" s="3">
        <v>0</v>
      </c>
      <c r="FS477" s="3">
        <v>0</v>
      </c>
      <c r="FX477" s="3">
        <v>97</v>
      </c>
      <c r="FY477" s="3">
        <v>51</v>
      </c>
      <c r="GA477" s="3" t="s">
        <v>3</v>
      </c>
      <c r="GD477" s="3">
        <v>1</v>
      </c>
      <c r="GF477" s="3">
        <v>-1240575696</v>
      </c>
      <c r="GG477" s="3">
        <v>2</v>
      </c>
      <c r="GH477" s="3">
        <v>1</v>
      </c>
      <c r="GI477" s="3">
        <v>2</v>
      </c>
      <c r="GJ477" s="3">
        <v>0</v>
      </c>
      <c r="GK477" s="3">
        <v>0</v>
      </c>
      <c r="GL477" s="3">
        <f t="shared" si="506"/>
        <v>0</v>
      </c>
      <c r="GM477" s="3">
        <f t="shared" si="507"/>
        <v>551036.01</v>
      </c>
      <c r="GN477" s="3">
        <f t="shared" si="508"/>
        <v>0</v>
      </c>
      <c r="GO477" s="3">
        <f t="shared" si="509"/>
        <v>551036.01</v>
      </c>
      <c r="GP477" s="3">
        <f t="shared" si="510"/>
        <v>0</v>
      </c>
      <c r="GR477" s="3">
        <v>0</v>
      </c>
      <c r="GS477" s="3">
        <v>3</v>
      </c>
      <c r="GT477" s="3">
        <v>0</v>
      </c>
      <c r="GU477" s="3" t="s">
        <v>3</v>
      </c>
      <c r="GV477" s="3">
        <f t="shared" si="511"/>
        <v>0</v>
      </c>
      <c r="GW477" s="3">
        <v>1</v>
      </c>
      <c r="GX477" s="3">
        <f t="shared" si="512"/>
        <v>0</v>
      </c>
      <c r="HA477" s="3">
        <v>0</v>
      </c>
      <c r="HB477" s="3">
        <v>0</v>
      </c>
      <c r="HC477" s="3">
        <f t="shared" si="513"/>
        <v>0</v>
      </c>
      <c r="HE477" s="3" t="s">
        <v>3</v>
      </c>
      <c r="HF477" s="3" t="s">
        <v>3</v>
      </c>
      <c r="HM477" s="3" t="s">
        <v>3</v>
      </c>
      <c r="HN477" s="3" t="s">
        <v>3</v>
      </c>
      <c r="HO477" s="3" t="s">
        <v>3</v>
      </c>
      <c r="HP477" s="3" t="s">
        <v>3</v>
      </c>
      <c r="HQ477" s="3" t="s">
        <v>3</v>
      </c>
      <c r="HS477" s="3">
        <v>0</v>
      </c>
      <c r="IK477" s="3">
        <v>0</v>
      </c>
    </row>
    <row r="478" spans="1:255" x14ac:dyDescent="0.25">
      <c r="A478" s="2">
        <v>18</v>
      </c>
      <c r="B478" s="2">
        <v>1</v>
      </c>
      <c r="C478" s="2">
        <v>769</v>
      </c>
      <c r="D478" s="2"/>
      <c r="E478" s="2" t="s">
        <v>605</v>
      </c>
      <c r="F478" s="2" t="s">
        <v>596</v>
      </c>
      <c r="G478" s="2" t="s">
        <v>597</v>
      </c>
      <c r="H478" s="2" t="s">
        <v>566</v>
      </c>
      <c r="I478" s="2">
        <f>I474*J478</f>
        <v>3.8699999999999998E-2</v>
      </c>
      <c r="J478" s="2">
        <v>8.6E-3</v>
      </c>
      <c r="K478" s="2">
        <v>8.6E-3</v>
      </c>
      <c r="L478" s="2"/>
      <c r="M478" s="2"/>
      <c r="N478" s="2"/>
      <c r="O478" s="2">
        <f t="shared" si="489"/>
        <v>1309.1300000000001</v>
      </c>
      <c r="P478" s="2">
        <f t="shared" si="490"/>
        <v>1309.1300000000001</v>
      </c>
      <c r="Q478" s="2">
        <f>(ROUND((ROUND(((ET478)*AV478*I478),2)*BB478),2)+ROUND((ROUND(((AE478-(EU478))*AV478*I478),2)*BS478),2))</f>
        <v>0</v>
      </c>
      <c r="R478" s="2">
        <f>(ROUND((ROUND(((EU478)*AV478*I478),2)*BS478),2)+ROUND((ROUND(((AE478-(EU478))*AV478*I478),2)*BS478),2))</f>
        <v>0</v>
      </c>
      <c r="S478" s="2">
        <f t="shared" si="491"/>
        <v>0</v>
      </c>
      <c r="T478" s="2">
        <f t="shared" si="492"/>
        <v>0</v>
      </c>
      <c r="U478" s="2">
        <f t="shared" si="493"/>
        <v>0</v>
      </c>
      <c r="V478" s="2">
        <f t="shared" si="494"/>
        <v>0</v>
      </c>
      <c r="W478" s="2">
        <f t="shared" si="495"/>
        <v>0</v>
      </c>
      <c r="X478" s="2">
        <f>(ROUND((((S478+ROUND((ROUND(((EU478)*AV478*I478),2)*BS478),2))*AT478)/100),2)+ROUND(((ROUND((ROUND(((AE478-(EU478))*AV478*I478),2)*BS478),2)*AT478)/100),2))</f>
        <v>0</v>
      </c>
      <c r="Y478" s="2">
        <f>(ROUND((((S478+ROUND((ROUND(((EU478)*AV478*I478),2)*BS478),2))*AU478)/100),2)+ROUND(((ROUND((ROUND(((AE478-(EU478))*AV478*I478),2)*BS478),2)*AU478)/100),2))</f>
        <v>0</v>
      </c>
      <c r="Z478" s="2"/>
      <c r="AA478" s="2">
        <v>55929113</v>
      </c>
      <c r="AB478" s="2">
        <f t="shared" si="496"/>
        <v>33827.69</v>
      </c>
      <c r="AC478" s="2">
        <f>ROUND((ES478),6)</f>
        <v>33827.69</v>
      </c>
      <c r="AD478" s="2">
        <f>ROUND((((ET478)-(EU478))+AE478),6)</f>
        <v>0</v>
      </c>
      <c r="AE478" s="2">
        <f t="shared" si="528"/>
        <v>0</v>
      </c>
      <c r="AF478" s="2">
        <f t="shared" si="528"/>
        <v>0</v>
      </c>
      <c r="AG478" s="2">
        <f t="shared" si="497"/>
        <v>0</v>
      </c>
      <c r="AH478" s="2">
        <f t="shared" si="529"/>
        <v>0</v>
      </c>
      <c r="AI478" s="2">
        <f t="shared" si="529"/>
        <v>0</v>
      </c>
      <c r="AJ478" s="2">
        <f t="shared" si="498"/>
        <v>0</v>
      </c>
      <c r="AK478" s="2">
        <v>33827.69</v>
      </c>
      <c r="AL478" s="2">
        <v>33827.69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97</v>
      </c>
      <c r="AU478" s="2">
        <v>51</v>
      </c>
      <c r="AV478" s="2">
        <v>1</v>
      </c>
      <c r="AW478" s="2">
        <v>1</v>
      </c>
      <c r="AX478" s="2"/>
      <c r="AY478" s="2"/>
      <c r="AZ478" s="2">
        <v>1</v>
      </c>
      <c r="BA478" s="2">
        <v>1</v>
      </c>
      <c r="BB478" s="2">
        <v>1</v>
      </c>
      <c r="BC478" s="2">
        <v>1</v>
      </c>
      <c r="BD478" s="2" t="s">
        <v>3</v>
      </c>
      <c r="BE478" s="2" t="s">
        <v>3</v>
      </c>
      <c r="BF478" s="2" t="s">
        <v>3</v>
      </c>
      <c r="BG478" s="2" t="s">
        <v>3</v>
      </c>
      <c r="BH478" s="2">
        <v>3</v>
      </c>
      <c r="BI478" s="2">
        <v>2</v>
      </c>
      <c r="BJ478" s="2" t="s">
        <v>598</v>
      </c>
      <c r="BK478" s="2"/>
      <c r="BL478" s="2"/>
      <c r="BM478" s="2">
        <v>67</v>
      </c>
      <c r="BN478" s="2">
        <v>0</v>
      </c>
      <c r="BO478" s="2" t="s">
        <v>3</v>
      </c>
      <c r="BP478" s="2">
        <v>0</v>
      </c>
      <c r="BQ478" s="2">
        <v>40</v>
      </c>
      <c r="BR478" s="2">
        <v>0</v>
      </c>
      <c r="BS478" s="2">
        <v>1</v>
      </c>
      <c r="BT478" s="2">
        <v>1</v>
      </c>
      <c r="BU478" s="2">
        <v>1</v>
      </c>
      <c r="BV478" s="2">
        <v>1</v>
      </c>
      <c r="BW478" s="2">
        <v>1</v>
      </c>
      <c r="BX478" s="2">
        <v>1</v>
      </c>
      <c r="BY478" s="2" t="s">
        <v>3</v>
      </c>
      <c r="BZ478" s="2">
        <v>97</v>
      </c>
      <c r="CA478" s="2">
        <v>51</v>
      </c>
      <c r="CB478" s="2" t="s">
        <v>3</v>
      </c>
      <c r="CC478" s="2"/>
      <c r="CD478" s="2"/>
      <c r="CE478" s="2">
        <v>1566</v>
      </c>
      <c r="CF478" s="2">
        <v>0</v>
      </c>
      <c r="CG478" s="2">
        <v>0</v>
      </c>
      <c r="CH478" s="2"/>
      <c r="CI478" s="2"/>
      <c r="CJ478" s="2"/>
      <c r="CK478" s="2"/>
      <c r="CL478" s="2"/>
      <c r="CM478" s="2">
        <v>0</v>
      </c>
      <c r="CN478" s="2" t="s">
        <v>3</v>
      </c>
      <c r="CO478" s="2">
        <v>0</v>
      </c>
      <c r="CP478" s="2">
        <f t="shared" si="499"/>
        <v>1309.1300000000001</v>
      </c>
      <c r="CQ478" s="2">
        <f t="shared" si="500"/>
        <v>33827.69</v>
      </c>
      <c r="CR478" s="2">
        <f>(ROUND((ROUND(((ET478)*AV478*1),2)*BB478),2)+ROUND((ROUND(((AE478-(EU478))*AV478*1),2)*BS478),2))</f>
        <v>0</v>
      </c>
      <c r="CS478" s="2">
        <f>(ROUND((ROUND(((EU478)*AV478*1),2)*BS478),2)+ROUND((ROUND(((AE478-(EU478))*AV478*1),2)*BS478),2))</f>
        <v>0</v>
      </c>
      <c r="CT478" s="2">
        <f t="shared" si="501"/>
        <v>0</v>
      </c>
      <c r="CU478" s="2">
        <f t="shared" si="502"/>
        <v>0</v>
      </c>
      <c r="CV478" s="2">
        <f t="shared" si="503"/>
        <v>0</v>
      </c>
      <c r="CW478" s="2">
        <f t="shared" si="504"/>
        <v>0</v>
      </c>
      <c r="CX478" s="2">
        <f t="shared" si="505"/>
        <v>0</v>
      </c>
      <c r="CY478" s="2">
        <f>(ROUND((((S478+ROUND((ROUND(((EU478)*AV478*1),2)*BS478),2))*AT478)/100),2)+ROUND(((ROUND((ROUND(((AE478-(EU478))*AV478*1),2)*BS478),2)*AT478)/100),2))</f>
        <v>0</v>
      </c>
      <c r="CZ478" s="2">
        <f>(ROUND((((S478+ROUND((ROUND(((EU478)*AV478*1),2)*BS478),2))*AU478)/100),2)+ROUND(((ROUND((ROUND(((AE478-(EU478))*AV478*1),2)*BS478),2)*AU478)/100),2))</f>
        <v>0</v>
      </c>
      <c r="DA478" s="2"/>
      <c r="DB478" s="2"/>
      <c r="DC478" s="2" t="s">
        <v>3</v>
      </c>
      <c r="DD478" s="2" t="s">
        <v>3</v>
      </c>
      <c r="DE478" s="2" t="s">
        <v>3</v>
      </c>
      <c r="DF478" s="2" t="s">
        <v>3</v>
      </c>
      <c r="DG478" s="2" t="s">
        <v>3</v>
      </c>
      <c r="DH478" s="2" t="s">
        <v>3</v>
      </c>
      <c r="DI478" s="2" t="s">
        <v>3</v>
      </c>
      <c r="DJ478" s="2" t="s">
        <v>3</v>
      </c>
      <c r="DK478" s="2" t="s">
        <v>3</v>
      </c>
      <c r="DL478" s="2" t="s">
        <v>3</v>
      </c>
      <c r="DM478" s="2" t="s">
        <v>3</v>
      </c>
      <c r="DN478" s="2">
        <v>0</v>
      </c>
      <c r="DO478" s="2">
        <v>0</v>
      </c>
      <c r="DP478" s="2">
        <v>1</v>
      </c>
      <c r="DQ478" s="2">
        <v>1</v>
      </c>
      <c r="DR478" s="2"/>
      <c r="DS478" s="2"/>
      <c r="DT478" s="2"/>
      <c r="DU478" s="2">
        <v>1009</v>
      </c>
      <c r="DV478" s="2" t="s">
        <v>566</v>
      </c>
      <c r="DW478" s="2" t="s">
        <v>566</v>
      </c>
      <c r="DX478" s="2">
        <v>1000</v>
      </c>
      <c r="DY478" s="2"/>
      <c r="DZ478" s="2" t="s">
        <v>3</v>
      </c>
      <c r="EA478" s="2" t="s">
        <v>3</v>
      </c>
      <c r="EB478" s="2" t="s">
        <v>3</v>
      </c>
      <c r="EC478" s="2" t="s">
        <v>3</v>
      </c>
      <c r="ED478" s="2"/>
      <c r="EE478" s="2">
        <v>55393699</v>
      </c>
      <c r="EF478" s="2">
        <v>40</v>
      </c>
      <c r="EG478" s="2" t="s">
        <v>30</v>
      </c>
      <c r="EH478" s="2">
        <v>0</v>
      </c>
      <c r="EI478" s="2" t="s">
        <v>3</v>
      </c>
      <c r="EJ478" s="2">
        <v>2</v>
      </c>
      <c r="EK478" s="2">
        <v>67</v>
      </c>
      <c r="EL478" s="2" t="s">
        <v>76</v>
      </c>
      <c r="EM478" s="2" t="s">
        <v>77</v>
      </c>
      <c r="EN478" s="2"/>
      <c r="EO478" s="2" t="s">
        <v>3</v>
      </c>
      <c r="EP478" s="2"/>
      <c r="EQ478" s="2">
        <v>0</v>
      </c>
      <c r="ER478" s="2">
        <v>33827.69</v>
      </c>
      <c r="ES478" s="2">
        <v>33827.69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>
        <v>0</v>
      </c>
      <c r="FR478" s="2">
        <v>0</v>
      </c>
      <c r="FS478" s="2">
        <v>0</v>
      </c>
      <c r="FT478" s="2"/>
      <c r="FU478" s="2"/>
      <c r="FV478" s="2"/>
      <c r="FW478" s="2"/>
      <c r="FX478" s="2">
        <v>97</v>
      </c>
      <c r="FY478" s="2">
        <v>51</v>
      </c>
      <c r="FZ478" s="2"/>
      <c r="GA478" s="2" t="s">
        <v>3</v>
      </c>
      <c r="GB478" s="2"/>
      <c r="GC478" s="2"/>
      <c r="GD478" s="2">
        <v>1</v>
      </c>
      <c r="GE478" s="2"/>
      <c r="GF478" s="2">
        <v>-1473174696</v>
      </c>
      <c r="GG478" s="2">
        <v>2</v>
      </c>
      <c r="GH478" s="2">
        <v>1</v>
      </c>
      <c r="GI478" s="2">
        <v>-2</v>
      </c>
      <c r="GJ478" s="2">
        <v>0</v>
      </c>
      <c r="GK478" s="2">
        <v>0</v>
      </c>
      <c r="GL478" s="2">
        <f t="shared" si="506"/>
        <v>0</v>
      </c>
      <c r="GM478" s="2">
        <f t="shared" si="507"/>
        <v>1309.1300000000001</v>
      </c>
      <c r="GN478" s="2">
        <f t="shared" si="508"/>
        <v>0</v>
      </c>
      <c r="GO478" s="2">
        <f t="shared" si="509"/>
        <v>1309.1300000000001</v>
      </c>
      <c r="GP478" s="2">
        <f t="shared" si="510"/>
        <v>0</v>
      </c>
      <c r="GQ478" s="2"/>
      <c r="GR478" s="2">
        <v>0</v>
      </c>
      <c r="GS478" s="2">
        <v>3</v>
      </c>
      <c r="GT478" s="2">
        <v>0</v>
      </c>
      <c r="GU478" s="2" t="s">
        <v>3</v>
      </c>
      <c r="GV478" s="2">
        <f t="shared" si="511"/>
        <v>0</v>
      </c>
      <c r="GW478" s="2">
        <v>1</v>
      </c>
      <c r="GX478" s="2">
        <f t="shared" si="512"/>
        <v>0</v>
      </c>
      <c r="GY478" s="2"/>
      <c r="GZ478" s="2"/>
      <c r="HA478" s="2">
        <v>0</v>
      </c>
      <c r="HB478" s="2">
        <v>0</v>
      </c>
      <c r="HC478" s="2">
        <f t="shared" si="513"/>
        <v>0</v>
      </c>
      <c r="HD478" s="2"/>
      <c r="HE478" s="2" t="s">
        <v>3</v>
      </c>
      <c r="HF478" s="2" t="s">
        <v>3</v>
      </c>
      <c r="HG478" s="2"/>
      <c r="HH478" s="2"/>
      <c r="HI478" s="2"/>
      <c r="HJ478" s="2"/>
      <c r="HK478" s="2"/>
      <c r="HL478" s="2"/>
      <c r="HM478" s="2" t="s">
        <v>3</v>
      </c>
      <c r="HN478" s="2" t="s">
        <v>3</v>
      </c>
      <c r="HO478" s="2" t="s">
        <v>3</v>
      </c>
      <c r="HP478" s="2" t="s">
        <v>3</v>
      </c>
      <c r="HQ478" s="2" t="s">
        <v>3</v>
      </c>
      <c r="HR478" s="2"/>
      <c r="HS478" s="2">
        <v>0</v>
      </c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>
        <v>0</v>
      </c>
      <c r="IL478" s="2"/>
      <c r="IM478" s="2"/>
      <c r="IN478" s="2"/>
      <c r="IO478" s="2"/>
      <c r="IP478" s="2"/>
      <c r="IQ478" s="2"/>
      <c r="IR478" s="2"/>
      <c r="IS478" s="2"/>
      <c r="IT478" s="2"/>
      <c r="IU478" s="2"/>
    </row>
    <row r="479" spans="1:255" x14ac:dyDescent="0.25">
      <c r="A479" s="3">
        <v>18</v>
      </c>
      <c r="B479" s="3">
        <v>1</v>
      </c>
      <c r="C479" s="3">
        <v>781</v>
      </c>
      <c r="E479" s="3" t="s">
        <v>605</v>
      </c>
      <c r="F479" s="3" t="s">
        <v>596</v>
      </c>
      <c r="G479" s="3" t="s">
        <v>597</v>
      </c>
      <c r="H479" s="3" t="s">
        <v>566</v>
      </c>
      <c r="I479" s="3">
        <f>I475*J479</f>
        <v>3.8699999999999998E-2</v>
      </c>
      <c r="J479" s="3">
        <v>8.6E-3</v>
      </c>
      <c r="K479" s="3">
        <v>8.6E-3</v>
      </c>
      <c r="O479" s="3">
        <f t="shared" si="489"/>
        <v>6414.74</v>
      </c>
      <c r="P479" s="3">
        <f t="shared" si="490"/>
        <v>6414.74</v>
      </c>
      <c r="Q479" s="3">
        <f>(ROUND((ROUND(((ET479)*AV479*I479),2)*BB479),2)+ROUND((ROUND(((AE479-(EU479))*AV479*I479),2)*BS479),2))</f>
        <v>0</v>
      </c>
      <c r="R479" s="3">
        <f>(ROUND((ROUND(((EU479)*AV479*I479),2)*BS479),2)+ROUND((ROUND(((AE479-(EU479))*AV479*I479),2)*BS479),2))</f>
        <v>0</v>
      </c>
      <c r="S479" s="3">
        <f t="shared" si="491"/>
        <v>0</v>
      </c>
      <c r="T479" s="3">
        <f t="shared" si="492"/>
        <v>0</v>
      </c>
      <c r="U479" s="3">
        <f t="shared" si="493"/>
        <v>0</v>
      </c>
      <c r="V479" s="3">
        <f t="shared" si="494"/>
        <v>0</v>
      </c>
      <c r="W479" s="3">
        <f t="shared" si="495"/>
        <v>0</v>
      </c>
      <c r="X479" s="3">
        <f>(ROUND((((S479+ROUND((ROUND(((EU479)*AV479*I479),2)*BS479),2))*AT479)/100),2)+ROUND(((ROUND((ROUND(((AE479-(EU479))*AV479*I479),2)*BS479),2)*AT479)/100),2))</f>
        <v>0</v>
      </c>
      <c r="Y479" s="3">
        <f>(ROUND((((S479+ROUND((ROUND(((EU479)*AV479*I479),2)*BS479),2))*AU479)/100),2)+ROUND(((ROUND((ROUND(((AE479-(EU479))*AV479*I479),2)*BS479),2)*AU479)/100),2))</f>
        <v>0</v>
      </c>
      <c r="AA479" s="3">
        <v>55929115</v>
      </c>
      <c r="AB479" s="3">
        <f t="shared" si="496"/>
        <v>33827.69</v>
      </c>
      <c r="AC479" s="3">
        <f>ROUND((ES479),6)</f>
        <v>33827.69</v>
      </c>
      <c r="AD479" s="3">
        <f>ROUND((((ET479)-(EU479))+AE479),6)</f>
        <v>0</v>
      </c>
      <c r="AE479" s="3">
        <f t="shared" si="528"/>
        <v>0</v>
      </c>
      <c r="AF479" s="3">
        <f t="shared" si="528"/>
        <v>0</v>
      </c>
      <c r="AG479" s="3">
        <f t="shared" si="497"/>
        <v>0</v>
      </c>
      <c r="AH479" s="3">
        <f t="shared" si="529"/>
        <v>0</v>
      </c>
      <c r="AI479" s="3">
        <f t="shared" si="529"/>
        <v>0</v>
      </c>
      <c r="AJ479" s="3">
        <f t="shared" si="498"/>
        <v>0</v>
      </c>
      <c r="AK479" s="3">
        <v>33827.69</v>
      </c>
      <c r="AL479" s="3">
        <v>33827.69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97</v>
      </c>
      <c r="AU479" s="3">
        <v>51</v>
      </c>
      <c r="AV479" s="3">
        <v>1</v>
      </c>
      <c r="AW479" s="3">
        <v>1</v>
      </c>
      <c r="AZ479" s="3">
        <v>1</v>
      </c>
      <c r="BA479" s="3">
        <v>1</v>
      </c>
      <c r="BB479" s="3">
        <v>1</v>
      </c>
      <c r="BC479" s="3">
        <v>4.9000000000000004</v>
      </c>
      <c r="BD479" s="3" t="s">
        <v>3</v>
      </c>
      <c r="BE479" s="3" t="s">
        <v>3</v>
      </c>
      <c r="BF479" s="3" t="s">
        <v>3</v>
      </c>
      <c r="BG479" s="3" t="s">
        <v>3</v>
      </c>
      <c r="BH479" s="3">
        <v>3</v>
      </c>
      <c r="BI479" s="3">
        <v>2</v>
      </c>
      <c r="BJ479" s="3" t="s">
        <v>598</v>
      </c>
      <c r="BM479" s="3">
        <v>67</v>
      </c>
      <c r="BN479" s="3">
        <v>0</v>
      </c>
      <c r="BO479" s="3" t="s">
        <v>596</v>
      </c>
      <c r="BP479" s="3">
        <v>1</v>
      </c>
      <c r="BQ479" s="3">
        <v>40</v>
      </c>
      <c r="BR479" s="3">
        <v>0</v>
      </c>
      <c r="BS479" s="3">
        <v>1</v>
      </c>
      <c r="BT479" s="3">
        <v>1</v>
      </c>
      <c r="BU479" s="3">
        <v>1</v>
      </c>
      <c r="BV479" s="3">
        <v>1</v>
      </c>
      <c r="BW479" s="3">
        <v>1</v>
      </c>
      <c r="BX479" s="3">
        <v>1</v>
      </c>
      <c r="BY479" s="3" t="s">
        <v>3</v>
      </c>
      <c r="BZ479" s="3">
        <v>97</v>
      </c>
      <c r="CA479" s="3">
        <v>51</v>
      </c>
      <c r="CB479" s="3" t="s">
        <v>3</v>
      </c>
      <c r="CE479" s="3">
        <v>1566</v>
      </c>
      <c r="CF479" s="3">
        <v>0</v>
      </c>
      <c r="CG479" s="3">
        <v>0</v>
      </c>
      <c r="CM479" s="3">
        <v>0</v>
      </c>
      <c r="CN479" s="3" t="s">
        <v>3</v>
      </c>
      <c r="CO479" s="3">
        <v>0</v>
      </c>
      <c r="CP479" s="3">
        <f t="shared" si="499"/>
        <v>6414.74</v>
      </c>
      <c r="CQ479" s="3">
        <f t="shared" si="500"/>
        <v>165755.68</v>
      </c>
      <c r="CR479" s="3">
        <f>(ROUND((ROUND(((ET479)*AV479*1),2)*BB479),2)+ROUND((ROUND(((AE479-(EU479))*AV479*1),2)*BS479),2))</f>
        <v>0</v>
      </c>
      <c r="CS479" s="3">
        <f>(ROUND((ROUND(((EU479)*AV479*1),2)*BS479),2)+ROUND((ROUND(((AE479-(EU479))*AV479*1),2)*BS479),2))</f>
        <v>0</v>
      </c>
      <c r="CT479" s="3">
        <f t="shared" si="501"/>
        <v>0</v>
      </c>
      <c r="CU479" s="3">
        <f t="shared" si="502"/>
        <v>0</v>
      </c>
      <c r="CV479" s="3">
        <f t="shared" si="503"/>
        <v>0</v>
      </c>
      <c r="CW479" s="3">
        <f t="shared" si="504"/>
        <v>0</v>
      </c>
      <c r="CX479" s="3">
        <f t="shared" si="505"/>
        <v>0</v>
      </c>
      <c r="CY479" s="3">
        <f>(ROUND((((S479+ROUND((ROUND(((EU479)*AV479*1),2)*BS479),2))*AT479)/100),2)+ROUND(((ROUND((ROUND(((AE479-(EU479))*AV479*1),2)*BS479),2)*AT479)/100),2))</f>
        <v>0</v>
      </c>
      <c r="CZ479" s="3">
        <f>(ROUND((((S479+ROUND((ROUND(((EU479)*AV479*1),2)*BS479),2))*AU479)/100),2)+ROUND(((ROUND((ROUND(((AE479-(EU479))*AV479*1),2)*BS479),2)*AU479)/100),2))</f>
        <v>0</v>
      </c>
      <c r="DC479" s="3" t="s">
        <v>3</v>
      </c>
      <c r="DD479" s="3" t="s">
        <v>3</v>
      </c>
      <c r="DE479" s="3" t="s">
        <v>3</v>
      </c>
      <c r="DF479" s="3" t="s">
        <v>3</v>
      </c>
      <c r="DG479" s="3" t="s">
        <v>3</v>
      </c>
      <c r="DH479" s="3" t="s">
        <v>3</v>
      </c>
      <c r="DI479" s="3" t="s">
        <v>3</v>
      </c>
      <c r="DJ479" s="3" t="s">
        <v>3</v>
      </c>
      <c r="DK479" s="3" t="s">
        <v>3</v>
      </c>
      <c r="DL479" s="3" t="s">
        <v>3</v>
      </c>
      <c r="DM479" s="3" t="s">
        <v>3</v>
      </c>
      <c r="DN479" s="3">
        <v>0</v>
      </c>
      <c r="DO479" s="3">
        <v>0</v>
      </c>
      <c r="DP479" s="3">
        <v>1</v>
      </c>
      <c r="DQ479" s="3">
        <v>1</v>
      </c>
      <c r="DU479" s="3">
        <v>1009</v>
      </c>
      <c r="DV479" s="3" t="s">
        <v>566</v>
      </c>
      <c r="DW479" s="3" t="s">
        <v>566</v>
      </c>
      <c r="DX479" s="3">
        <v>1000</v>
      </c>
      <c r="DZ479" s="3" t="s">
        <v>3</v>
      </c>
      <c r="EA479" s="3" t="s">
        <v>3</v>
      </c>
      <c r="EB479" s="3" t="s">
        <v>3</v>
      </c>
      <c r="EC479" s="3" t="s">
        <v>3</v>
      </c>
      <c r="EE479" s="3">
        <v>55393699</v>
      </c>
      <c r="EF479" s="3">
        <v>40</v>
      </c>
      <c r="EG479" s="3" t="s">
        <v>30</v>
      </c>
      <c r="EH479" s="3">
        <v>0</v>
      </c>
      <c r="EI479" s="3" t="s">
        <v>3</v>
      </c>
      <c r="EJ479" s="3">
        <v>2</v>
      </c>
      <c r="EK479" s="3">
        <v>67</v>
      </c>
      <c r="EL479" s="3" t="s">
        <v>76</v>
      </c>
      <c r="EM479" s="3" t="s">
        <v>77</v>
      </c>
      <c r="EO479" s="3" t="s">
        <v>3</v>
      </c>
      <c r="EQ479" s="3">
        <v>0</v>
      </c>
      <c r="ER479" s="3">
        <v>33827.69</v>
      </c>
      <c r="ES479" s="3">
        <v>33827.69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FQ479" s="3">
        <v>0</v>
      </c>
      <c r="FR479" s="3">
        <v>0</v>
      </c>
      <c r="FS479" s="3">
        <v>0</v>
      </c>
      <c r="FX479" s="3">
        <v>97</v>
      </c>
      <c r="FY479" s="3">
        <v>51</v>
      </c>
      <c r="GA479" s="3" t="s">
        <v>3</v>
      </c>
      <c r="GD479" s="3">
        <v>1</v>
      </c>
      <c r="GF479" s="3">
        <v>-1473174696</v>
      </c>
      <c r="GG479" s="3">
        <v>2</v>
      </c>
      <c r="GH479" s="3">
        <v>1</v>
      </c>
      <c r="GI479" s="3">
        <v>2</v>
      </c>
      <c r="GJ479" s="3">
        <v>0</v>
      </c>
      <c r="GK479" s="3">
        <v>0</v>
      </c>
      <c r="GL479" s="3">
        <f t="shared" si="506"/>
        <v>0</v>
      </c>
      <c r="GM479" s="3">
        <f t="shared" si="507"/>
        <v>6414.74</v>
      </c>
      <c r="GN479" s="3">
        <f t="shared" si="508"/>
        <v>0</v>
      </c>
      <c r="GO479" s="3">
        <f t="shared" si="509"/>
        <v>6414.74</v>
      </c>
      <c r="GP479" s="3">
        <f t="shared" si="510"/>
        <v>0</v>
      </c>
      <c r="GR479" s="3">
        <v>0</v>
      </c>
      <c r="GS479" s="3">
        <v>3</v>
      </c>
      <c r="GT479" s="3">
        <v>0</v>
      </c>
      <c r="GU479" s="3" t="s">
        <v>3</v>
      </c>
      <c r="GV479" s="3">
        <f t="shared" si="511"/>
        <v>0</v>
      </c>
      <c r="GW479" s="3">
        <v>1</v>
      </c>
      <c r="GX479" s="3">
        <f t="shared" si="512"/>
        <v>0</v>
      </c>
      <c r="HA479" s="3">
        <v>0</v>
      </c>
      <c r="HB479" s="3">
        <v>0</v>
      </c>
      <c r="HC479" s="3">
        <f t="shared" si="513"/>
        <v>0</v>
      </c>
      <c r="HE479" s="3" t="s">
        <v>3</v>
      </c>
      <c r="HF479" s="3" t="s">
        <v>3</v>
      </c>
      <c r="HM479" s="3" t="s">
        <v>3</v>
      </c>
      <c r="HN479" s="3" t="s">
        <v>3</v>
      </c>
      <c r="HO479" s="3" t="s">
        <v>3</v>
      </c>
      <c r="HP479" s="3" t="s">
        <v>3</v>
      </c>
      <c r="HQ479" s="3" t="s">
        <v>3</v>
      </c>
      <c r="HS479" s="3">
        <v>0</v>
      </c>
      <c r="IK479" s="3">
        <v>0</v>
      </c>
    </row>
    <row r="480" spans="1:255" x14ac:dyDescent="0.25">
      <c r="A480" s="2">
        <v>17</v>
      </c>
      <c r="B480" s="2">
        <v>1</v>
      </c>
      <c r="C480" s="2">
        <f>ROW(SmtRes!A800)</f>
        <v>800</v>
      </c>
      <c r="D480" s="2">
        <f>ROW(EtalonRes!A933)</f>
        <v>933</v>
      </c>
      <c r="E480" s="2" t="s">
        <v>606</v>
      </c>
      <c r="F480" s="2" t="s">
        <v>92</v>
      </c>
      <c r="G480" s="2" t="s">
        <v>574</v>
      </c>
      <c r="H480" s="2" t="s">
        <v>94</v>
      </c>
      <c r="I480" s="2">
        <f>ROUND(100/100,9)</f>
        <v>1</v>
      </c>
      <c r="J480" s="2">
        <v>0</v>
      </c>
      <c r="K480" s="2">
        <f>ROUND(100/100,9)</f>
        <v>1</v>
      </c>
      <c r="L480" s="2"/>
      <c r="M480" s="2"/>
      <c r="N480" s="2"/>
      <c r="O480" s="2">
        <f t="shared" si="489"/>
        <v>278.75</v>
      </c>
      <c r="P480" s="2">
        <f t="shared" si="490"/>
        <v>11.34</v>
      </c>
      <c r="Q480" s="2">
        <f>(ROUND((ROUND((((ET480*1.2))*AV480*I480),2)*BB480),2)+ROUND((ROUND(((AE480-((EU480*1.2)))*AV480*I480),2)*BS480),2))</f>
        <v>8.3800000000000008</v>
      </c>
      <c r="R480" s="2">
        <f>(ROUND((ROUND((((EU480*1.2))*AV480*I480),2)*BS480),2)+ROUND((ROUND(((AE480-((EU480*1.2)))*AV480*I480),2)*BS480),2))</f>
        <v>1.51</v>
      </c>
      <c r="S480" s="2">
        <f t="shared" si="491"/>
        <v>259.02999999999997</v>
      </c>
      <c r="T480" s="2">
        <f t="shared" si="492"/>
        <v>0</v>
      </c>
      <c r="U480" s="2">
        <f t="shared" si="493"/>
        <v>22.791096</v>
      </c>
      <c r="V480" s="2">
        <f t="shared" si="494"/>
        <v>0</v>
      </c>
      <c r="W480" s="2">
        <f t="shared" si="495"/>
        <v>0</v>
      </c>
      <c r="X480" s="2">
        <f>(ROUND((((S480+ROUND((ROUND((((EU480*1.2))*AV480*I480),2)*BS480),2))*AT480)/100),2)+ROUND(((ROUND((ROUND(((AE480-((EU480*1.2)))*AV480*I480),2)*BS480),2)*AT480)/100),2))</f>
        <v>252.72</v>
      </c>
      <c r="Y480" s="2">
        <f>(ROUND((((S480+ROUND((ROUND((((EU480*1.2))*AV480*I480),2)*BS480),2))*AU480)/100),2)+ROUND(((ROUND((ROUND(((AE480-((EU480*1.2)))*AV480*I480),2)*BS480),2)*AU480)/100),2))</f>
        <v>132.88</v>
      </c>
      <c r="Z480" s="2"/>
      <c r="AA480" s="2">
        <v>55929113</v>
      </c>
      <c r="AB480" s="2">
        <f t="shared" si="496"/>
        <v>266.74799999999999</v>
      </c>
      <c r="AC480" s="2">
        <f>ROUND(((ES480*1)),6)</f>
        <v>11.34</v>
      </c>
      <c r="AD480" s="2">
        <f>ROUND(((((ET480*1.2))-((EU480*1.2)))+AE480),6)</f>
        <v>8.0039999999999996</v>
      </c>
      <c r="AE480" s="2">
        <f>ROUND(((EU480*1.2)),6)</f>
        <v>1.44</v>
      </c>
      <c r="AF480" s="2">
        <f>ROUND(((EV480*1.2)),6)</f>
        <v>247.404</v>
      </c>
      <c r="AG480" s="2">
        <f t="shared" si="497"/>
        <v>0</v>
      </c>
      <c r="AH480" s="2">
        <f>((EW480*1.2))</f>
        <v>21.768000000000001</v>
      </c>
      <c r="AI480" s="2">
        <f>((EX480*1.2))</f>
        <v>0</v>
      </c>
      <c r="AJ480" s="2">
        <f t="shared" si="498"/>
        <v>0</v>
      </c>
      <c r="AK480" s="2">
        <v>224.18</v>
      </c>
      <c r="AL480" s="2">
        <v>11.34</v>
      </c>
      <c r="AM480" s="2">
        <v>6.67</v>
      </c>
      <c r="AN480" s="2">
        <v>1.2</v>
      </c>
      <c r="AO480" s="2">
        <v>206.17</v>
      </c>
      <c r="AP480" s="2">
        <v>0</v>
      </c>
      <c r="AQ480" s="2">
        <v>18.14</v>
      </c>
      <c r="AR480" s="2">
        <v>0</v>
      </c>
      <c r="AS480" s="2">
        <v>0</v>
      </c>
      <c r="AT480" s="2">
        <v>97</v>
      </c>
      <c r="AU480" s="2">
        <v>51</v>
      </c>
      <c r="AV480" s="2">
        <v>1.0469999999999999</v>
      </c>
      <c r="AW480" s="2">
        <v>1</v>
      </c>
      <c r="AX480" s="2"/>
      <c r="AY480" s="2"/>
      <c r="AZ480" s="2">
        <v>1</v>
      </c>
      <c r="BA480" s="2">
        <v>1</v>
      </c>
      <c r="BB480" s="2">
        <v>1</v>
      </c>
      <c r="BC480" s="2">
        <v>1</v>
      </c>
      <c r="BD480" s="2" t="s">
        <v>3</v>
      </c>
      <c r="BE480" s="2" t="s">
        <v>3</v>
      </c>
      <c r="BF480" s="2" t="s">
        <v>3</v>
      </c>
      <c r="BG480" s="2" t="s">
        <v>3</v>
      </c>
      <c r="BH480" s="2">
        <v>0</v>
      </c>
      <c r="BI480" s="2">
        <v>2</v>
      </c>
      <c r="BJ480" s="2" t="s">
        <v>95</v>
      </c>
      <c r="BK480" s="2"/>
      <c r="BL480" s="2"/>
      <c r="BM480" s="2">
        <v>67</v>
      </c>
      <c r="BN480" s="2">
        <v>0</v>
      </c>
      <c r="BO480" s="2" t="s">
        <v>92</v>
      </c>
      <c r="BP480" s="2">
        <v>1</v>
      </c>
      <c r="BQ480" s="2">
        <v>40</v>
      </c>
      <c r="BR480" s="2">
        <v>0</v>
      </c>
      <c r="BS480" s="2">
        <v>1</v>
      </c>
      <c r="BT480" s="2">
        <v>1</v>
      </c>
      <c r="BU480" s="2">
        <v>1</v>
      </c>
      <c r="BV480" s="2">
        <v>1</v>
      </c>
      <c r="BW480" s="2">
        <v>1</v>
      </c>
      <c r="BX480" s="2">
        <v>1</v>
      </c>
      <c r="BY480" s="2" t="s">
        <v>3</v>
      </c>
      <c r="BZ480" s="2">
        <v>97</v>
      </c>
      <c r="CA480" s="2">
        <v>51</v>
      </c>
      <c r="CB480" s="2" t="s">
        <v>3</v>
      </c>
      <c r="CC480" s="2"/>
      <c r="CD480" s="2"/>
      <c r="CE480" s="2">
        <v>1566</v>
      </c>
      <c r="CF480" s="2">
        <v>0</v>
      </c>
      <c r="CG480" s="2">
        <v>0</v>
      </c>
      <c r="CH480" s="2"/>
      <c r="CI480" s="2"/>
      <c r="CJ480" s="2"/>
      <c r="CK480" s="2"/>
      <c r="CL480" s="2"/>
      <c r="CM480" s="2">
        <v>0</v>
      </c>
      <c r="CN480" s="2" t="s">
        <v>1332</v>
      </c>
      <c r="CO480" s="2">
        <v>0</v>
      </c>
      <c r="CP480" s="2">
        <f t="shared" si="499"/>
        <v>278.75</v>
      </c>
      <c r="CQ480" s="2">
        <f t="shared" si="500"/>
        <v>11.34</v>
      </c>
      <c r="CR480" s="2">
        <f>(ROUND((ROUND((((ET480*1.2))*AV480*1),2)*BB480),2)+ROUND((ROUND(((AE480-((EU480*1.2)))*AV480*1),2)*BS480),2))</f>
        <v>8.3800000000000008</v>
      </c>
      <c r="CS480" s="2">
        <f>(ROUND((ROUND((((EU480*1.2))*AV480*1),2)*BS480),2)+ROUND((ROUND(((AE480-((EU480*1.2)))*AV480*1),2)*BS480),2))</f>
        <v>1.51</v>
      </c>
      <c r="CT480" s="2">
        <f t="shared" si="501"/>
        <v>259.02999999999997</v>
      </c>
      <c r="CU480" s="2">
        <f t="shared" si="502"/>
        <v>0</v>
      </c>
      <c r="CV480" s="2">
        <f t="shared" si="503"/>
        <v>22.791096</v>
      </c>
      <c r="CW480" s="2">
        <f t="shared" si="504"/>
        <v>0</v>
      </c>
      <c r="CX480" s="2">
        <f t="shared" si="505"/>
        <v>0</v>
      </c>
      <c r="CY480" s="2">
        <f>(ROUND((((S480+ROUND((ROUND((((EU480*1.2))*AV480*1),2)*BS480),2))*AT480)/100),2)+ROUND(((ROUND((ROUND(((AE480-((EU480*1.2)))*AV480*1),2)*BS480),2)*AT480)/100),2))</f>
        <v>252.72</v>
      </c>
      <c r="CZ480" s="2">
        <f>(ROUND((((S480+ROUND((ROUND((((EU480*1.2))*AV480*1),2)*BS480),2))*AU480)/100),2)+ROUND(((ROUND((ROUND(((AE480-((EU480*1.2)))*AV480*1),2)*BS480),2)*AU480)/100),2))</f>
        <v>132.88</v>
      </c>
      <c r="DA480" s="2"/>
      <c r="DB480" s="2">
        <v>173</v>
      </c>
      <c r="DC480" s="2" t="s">
        <v>3</v>
      </c>
      <c r="DD480" s="2" t="s">
        <v>66</v>
      </c>
      <c r="DE480" s="2" t="s">
        <v>67</v>
      </c>
      <c r="DF480" s="2" t="s">
        <v>67</v>
      </c>
      <c r="DG480" s="2" t="s">
        <v>67</v>
      </c>
      <c r="DH480" s="2" t="s">
        <v>3</v>
      </c>
      <c r="DI480" s="2" t="s">
        <v>67</v>
      </c>
      <c r="DJ480" s="2" t="s">
        <v>67</v>
      </c>
      <c r="DK480" s="2" t="s">
        <v>3</v>
      </c>
      <c r="DL480" s="2" t="s">
        <v>3</v>
      </c>
      <c r="DM480" s="2" t="s">
        <v>3</v>
      </c>
      <c r="DN480" s="2">
        <v>0</v>
      </c>
      <c r="DO480" s="2">
        <v>0</v>
      </c>
      <c r="DP480" s="2">
        <v>1</v>
      </c>
      <c r="DQ480" s="2">
        <v>1</v>
      </c>
      <c r="DR480" s="2"/>
      <c r="DS480" s="2"/>
      <c r="DT480" s="2"/>
      <c r="DU480" s="2">
        <v>1013</v>
      </c>
      <c r="DV480" s="2" t="s">
        <v>94</v>
      </c>
      <c r="DW480" s="2" t="s">
        <v>94</v>
      </c>
      <c r="DX480" s="2">
        <v>1</v>
      </c>
      <c r="DY480" s="2"/>
      <c r="DZ480" s="2" t="s">
        <v>3</v>
      </c>
      <c r="EA480" s="2" t="s">
        <v>3</v>
      </c>
      <c r="EB480" s="2" t="s">
        <v>3</v>
      </c>
      <c r="EC480" s="2" t="s">
        <v>3</v>
      </c>
      <c r="ED480" s="2"/>
      <c r="EE480" s="2">
        <v>55393699</v>
      </c>
      <c r="EF480" s="2">
        <v>40</v>
      </c>
      <c r="EG480" s="2" t="s">
        <v>30</v>
      </c>
      <c r="EH480" s="2">
        <v>0</v>
      </c>
      <c r="EI480" s="2" t="s">
        <v>3</v>
      </c>
      <c r="EJ480" s="2">
        <v>2</v>
      </c>
      <c r="EK480" s="2">
        <v>67</v>
      </c>
      <c r="EL480" s="2" t="s">
        <v>76</v>
      </c>
      <c r="EM480" s="2" t="s">
        <v>77</v>
      </c>
      <c r="EN480" s="2"/>
      <c r="EO480" s="2" t="s">
        <v>71</v>
      </c>
      <c r="EP480" s="2"/>
      <c r="EQ480" s="2">
        <v>0</v>
      </c>
      <c r="ER480" s="2">
        <v>224.18</v>
      </c>
      <c r="ES480" s="2">
        <v>11.34</v>
      </c>
      <c r="ET480" s="2">
        <v>6.67</v>
      </c>
      <c r="EU480" s="2">
        <v>1.2</v>
      </c>
      <c r="EV480" s="2">
        <v>206.17</v>
      </c>
      <c r="EW480" s="2">
        <v>18.14</v>
      </c>
      <c r="EX480" s="2">
        <v>0</v>
      </c>
      <c r="EY480" s="2">
        <v>0</v>
      </c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>
        <v>0</v>
      </c>
      <c r="FR480" s="2">
        <v>0</v>
      </c>
      <c r="FS480" s="2">
        <v>0</v>
      </c>
      <c r="FT480" s="2"/>
      <c r="FU480" s="2"/>
      <c r="FV480" s="2"/>
      <c r="FW480" s="2"/>
      <c r="FX480" s="2">
        <v>97</v>
      </c>
      <c r="FY480" s="2">
        <v>51</v>
      </c>
      <c r="FZ480" s="2"/>
      <c r="GA480" s="2" t="s">
        <v>3</v>
      </c>
      <c r="GB480" s="2"/>
      <c r="GC480" s="2"/>
      <c r="GD480" s="2">
        <v>1</v>
      </c>
      <c r="GE480" s="2"/>
      <c r="GF480" s="2">
        <v>574394840</v>
      </c>
      <c r="GG480" s="2">
        <v>2</v>
      </c>
      <c r="GH480" s="2">
        <v>1</v>
      </c>
      <c r="GI480" s="2">
        <v>2</v>
      </c>
      <c r="GJ480" s="2">
        <v>0</v>
      </c>
      <c r="GK480" s="2">
        <v>0</v>
      </c>
      <c r="GL480" s="2">
        <f t="shared" si="506"/>
        <v>0</v>
      </c>
      <c r="GM480" s="2">
        <f t="shared" si="507"/>
        <v>664.35</v>
      </c>
      <c r="GN480" s="2">
        <f t="shared" si="508"/>
        <v>0</v>
      </c>
      <c r="GO480" s="2">
        <f t="shared" si="509"/>
        <v>664.35</v>
      </c>
      <c r="GP480" s="2">
        <f t="shared" si="510"/>
        <v>0</v>
      </c>
      <c r="GQ480" s="2"/>
      <c r="GR480" s="2">
        <v>0</v>
      </c>
      <c r="GS480" s="2">
        <v>3</v>
      </c>
      <c r="GT480" s="2">
        <v>0</v>
      </c>
      <c r="GU480" s="2" t="s">
        <v>3</v>
      </c>
      <c r="GV480" s="2">
        <f t="shared" si="511"/>
        <v>0</v>
      </c>
      <c r="GW480" s="2">
        <v>1</v>
      </c>
      <c r="GX480" s="2">
        <f t="shared" si="512"/>
        <v>0</v>
      </c>
      <c r="GY480" s="2"/>
      <c r="GZ480" s="2"/>
      <c r="HA480" s="2">
        <v>0</v>
      </c>
      <c r="HB480" s="2">
        <v>0</v>
      </c>
      <c r="HC480" s="2">
        <f t="shared" si="513"/>
        <v>0</v>
      </c>
      <c r="HD480" s="2"/>
      <c r="HE480" s="2" t="s">
        <v>3</v>
      </c>
      <c r="HF480" s="2" t="s">
        <v>3</v>
      </c>
      <c r="HG480" s="2"/>
      <c r="HH480" s="2"/>
      <c r="HI480" s="2"/>
      <c r="HJ480" s="2"/>
      <c r="HK480" s="2"/>
      <c r="HL480" s="2"/>
      <c r="HM480" s="2" t="s">
        <v>3</v>
      </c>
      <c r="HN480" s="2" t="s">
        <v>3</v>
      </c>
      <c r="HO480" s="2" t="s">
        <v>3</v>
      </c>
      <c r="HP480" s="2" t="s">
        <v>3</v>
      </c>
      <c r="HQ480" s="2" t="s">
        <v>3</v>
      </c>
      <c r="HR480" s="2"/>
      <c r="HS480" s="2">
        <v>0</v>
      </c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>
        <v>0</v>
      </c>
      <c r="IL480" s="2"/>
      <c r="IM480" s="2"/>
      <c r="IN480" s="2"/>
      <c r="IO480" s="2"/>
      <c r="IP480" s="2"/>
      <c r="IQ480" s="2"/>
      <c r="IR480" s="2"/>
      <c r="IS480" s="2"/>
      <c r="IT480" s="2"/>
      <c r="IU480" s="2"/>
    </row>
    <row r="481" spans="1:255" x14ac:dyDescent="0.25">
      <c r="A481" s="3">
        <v>17</v>
      </c>
      <c r="B481" s="3">
        <v>1</v>
      </c>
      <c r="C481" s="3">
        <f>ROW(SmtRes!A814)</f>
        <v>814</v>
      </c>
      <c r="D481" s="3">
        <f>ROW(EtalonRes!A946)</f>
        <v>946</v>
      </c>
      <c r="E481" s="3" t="s">
        <v>606</v>
      </c>
      <c r="F481" s="3" t="s">
        <v>92</v>
      </c>
      <c r="G481" s="3" t="s">
        <v>574</v>
      </c>
      <c r="H481" s="3" t="s">
        <v>94</v>
      </c>
      <c r="I481" s="3">
        <f>ROUND(100/100,9)</f>
        <v>1</v>
      </c>
      <c r="J481" s="3">
        <v>0</v>
      </c>
      <c r="K481" s="3">
        <f>ROUND(100/100,9)</f>
        <v>1</v>
      </c>
      <c r="O481" s="3">
        <f t="shared" si="489"/>
        <v>14848.66</v>
      </c>
      <c r="P481" s="3">
        <f t="shared" si="490"/>
        <v>93.44</v>
      </c>
      <c r="Q481" s="3">
        <f>(ROUND((ROUND((((ET481*1.2))*AV481*I481),2)*BB481),2)+ROUND((ROUND(((AE481-((EU481*1.2)))*AV481*I481),2)*BS481),2))</f>
        <v>158.88</v>
      </c>
      <c r="R481" s="3">
        <f>(ROUND((ROUND((((EU481*1.2))*AV481*I481),2)*BS481),2)+ROUND((ROUND(((AE481-((EU481*1.2)))*AV481*I481),2)*BS481),2))</f>
        <v>85.09</v>
      </c>
      <c r="S481" s="3">
        <f t="shared" si="491"/>
        <v>14596.34</v>
      </c>
      <c r="T481" s="3">
        <f t="shared" si="492"/>
        <v>0</v>
      </c>
      <c r="U481" s="3">
        <f t="shared" si="493"/>
        <v>22.791096</v>
      </c>
      <c r="V481" s="3">
        <f t="shared" si="494"/>
        <v>0</v>
      </c>
      <c r="W481" s="3">
        <f t="shared" si="495"/>
        <v>0</v>
      </c>
      <c r="X481" s="3">
        <f>(ROUND((((S481+ROUND((ROUND((((EU481*1.2))*AV481*I481),2)*BS481),2))*AT481)/100),2)+ROUND(((ROUND((ROUND(((AE481-((EU481*1.2)))*AV481*I481),2)*BS481),2)*AT481)/100),2))</f>
        <v>14240.99</v>
      </c>
      <c r="Y481" s="3">
        <f>(ROUND((((S481+ROUND((ROUND((((EU481*1.2))*AV481*I481),2)*BS481),2))*AU481)/100),2)+ROUND(((ROUND((ROUND(((AE481-((EU481*1.2)))*AV481*I481),2)*BS481),2)*AU481)/100),2))</f>
        <v>7487.53</v>
      </c>
      <c r="AA481" s="3">
        <v>55929115</v>
      </c>
      <c r="AB481" s="3">
        <f t="shared" si="496"/>
        <v>266.74799999999999</v>
      </c>
      <c r="AC481" s="3">
        <f>ROUND(((ES481*1)),6)</f>
        <v>11.34</v>
      </c>
      <c r="AD481" s="3">
        <f>ROUND(((((ET481*1.2))-((EU481*1.2)))+AE481),6)</f>
        <v>8.0039999999999996</v>
      </c>
      <c r="AE481" s="3">
        <f>ROUND(((EU481*1.2)),6)</f>
        <v>1.44</v>
      </c>
      <c r="AF481" s="3">
        <f>ROUND(((EV481*1.2)),6)</f>
        <v>247.404</v>
      </c>
      <c r="AG481" s="3">
        <f t="shared" si="497"/>
        <v>0</v>
      </c>
      <c r="AH481" s="3">
        <f>((EW481*1.2))</f>
        <v>21.768000000000001</v>
      </c>
      <c r="AI481" s="3">
        <f>((EX481*1.2))</f>
        <v>0</v>
      </c>
      <c r="AJ481" s="3">
        <f t="shared" si="498"/>
        <v>0</v>
      </c>
      <c r="AK481" s="3">
        <v>224.18</v>
      </c>
      <c r="AL481" s="3">
        <v>11.34</v>
      </c>
      <c r="AM481" s="3">
        <v>6.67</v>
      </c>
      <c r="AN481" s="3">
        <v>1.2</v>
      </c>
      <c r="AO481" s="3">
        <v>206.17</v>
      </c>
      <c r="AP481" s="3">
        <v>0</v>
      </c>
      <c r="AQ481" s="3">
        <v>18.14</v>
      </c>
      <c r="AR481" s="3">
        <v>0</v>
      </c>
      <c r="AS481" s="3">
        <v>0</v>
      </c>
      <c r="AT481" s="3">
        <v>97</v>
      </c>
      <c r="AU481" s="3">
        <v>51</v>
      </c>
      <c r="AV481" s="3">
        <v>1.0469999999999999</v>
      </c>
      <c r="AW481" s="3">
        <v>1</v>
      </c>
      <c r="AZ481" s="3">
        <v>1</v>
      </c>
      <c r="BA481" s="3">
        <v>56.35</v>
      </c>
      <c r="BB481" s="3">
        <v>18.96</v>
      </c>
      <c r="BC481" s="3">
        <v>8.24</v>
      </c>
      <c r="BD481" s="3" t="s">
        <v>3</v>
      </c>
      <c r="BE481" s="3" t="s">
        <v>3</v>
      </c>
      <c r="BF481" s="3" t="s">
        <v>3</v>
      </c>
      <c r="BG481" s="3" t="s">
        <v>3</v>
      </c>
      <c r="BH481" s="3">
        <v>0</v>
      </c>
      <c r="BI481" s="3">
        <v>2</v>
      </c>
      <c r="BJ481" s="3" t="s">
        <v>95</v>
      </c>
      <c r="BM481" s="3">
        <v>67</v>
      </c>
      <c r="BN481" s="3">
        <v>0</v>
      </c>
      <c r="BO481" s="3" t="s">
        <v>92</v>
      </c>
      <c r="BP481" s="3">
        <v>1</v>
      </c>
      <c r="BQ481" s="3">
        <v>40</v>
      </c>
      <c r="BR481" s="3">
        <v>0</v>
      </c>
      <c r="BS481" s="3">
        <v>56.35</v>
      </c>
      <c r="BT481" s="3">
        <v>1</v>
      </c>
      <c r="BU481" s="3">
        <v>1</v>
      </c>
      <c r="BV481" s="3">
        <v>1</v>
      </c>
      <c r="BW481" s="3">
        <v>1</v>
      </c>
      <c r="BX481" s="3">
        <v>1</v>
      </c>
      <c r="BY481" s="3" t="s">
        <v>3</v>
      </c>
      <c r="BZ481" s="3">
        <v>97</v>
      </c>
      <c r="CA481" s="3">
        <v>51</v>
      </c>
      <c r="CB481" s="3" t="s">
        <v>3</v>
      </c>
      <c r="CE481" s="3">
        <v>1566</v>
      </c>
      <c r="CF481" s="3">
        <v>0</v>
      </c>
      <c r="CG481" s="3">
        <v>0</v>
      </c>
      <c r="CM481" s="3">
        <v>0</v>
      </c>
      <c r="CN481" s="3" t="s">
        <v>1332</v>
      </c>
      <c r="CO481" s="3">
        <v>0</v>
      </c>
      <c r="CP481" s="3">
        <f t="shared" si="499"/>
        <v>14848.66</v>
      </c>
      <c r="CQ481" s="3">
        <f t="shared" si="500"/>
        <v>93.44</v>
      </c>
      <c r="CR481" s="3">
        <f>(ROUND((ROUND((((ET481*1.2))*AV481*1),2)*BB481),2)+ROUND((ROUND(((AE481-((EU481*1.2)))*AV481*1),2)*BS481),2))</f>
        <v>158.88</v>
      </c>
      <c r="CS481" s="3">
        <f>(ROUND((ROUND((((EU481*1.2))*AV481*1),2)*BS481),2)+ROUND((ROUND(((AE481-((EU481*1.2)))*AV481*1),2)*BS481),2))</f>
        <v>85.09</v>
      </c>
      <c r="CT481" s="3">
        <f t="shared" si="501"/>
        <v>14596.34</v>
      </c>
      <c r="CU481" s="3">
        <f t="shared" si="502"/>
        <v>0</v>
      </c>
      <c r="CV481" s="3">
        <f t="shared" si="503"/>
        <v>22.791096</v>
      </c>
      <c r="CW481" s="3">
        <f t="shared" si="504"/>
        <v>0</v>
      </c>
      <c r="CX481" s="3">
        <f t="shared" si="505"/>
        <v>0</v>
      </c>
      <c r="CY481" s="3">
        <f>(ROUND((((S481+ROUND((ROUND((((EU481*1.2))*AV481*1),2)*BS481),2))*AT481)/100),2)+ROUND(((ROUND((ROUND(((AE481-((EU481*1.2)))*AV481*1),2)*BS481),2)*AT481)/100),2))</f>
        <v>14240.99</v>
      </c>
      <c r="CZ481" s="3">
        <f>(ROUND((((S481+ROUND((ROUND((((EU481*1.2))*AV481*1),2)*BS481),2))*AU481)/100),2)+ROUND(((ROUND((ROUND(((AE481-((EU481*1.2)))*AV481*1),2)*BS481),2)*AU481)/100),2))</f>
        <v>7487.53</v>
      </c>
      <c r="DB481" s="3">
        <v>174</v>
      </c>
      <c r="DC481" s="3" t="s">
        <v>3</v>
      </c>
      <c r="DD481" s="3" t="s">
        <v>66</v>
      </c>
      <c r="DE481" s="3" t="s">
        <v>67</v>
      </c>
      <c r="DF481" s="3" t="s">
        <v>67</v>
      </c>
      <c r="DG481" s="3" t="s">
        <v>67</v>
      </c>
      <c r="DH481" s="3" t="s">
        <v>3</v>
      </c>
      <c r="DI481" s="3" t="s">
        <v>67</v>
      </c>
      <c r="DJ481" s="3" t="s">
        <v>67</v>
      </c>
      <c r="DK481" s="3" t="s">
        <v>3</v>
      </c>
      <c r="DL481" s="3" t="s">
        <v>3</v>
      </c>
      <c r="DM481" s="3" t="s">
        <v>3</v>
      </c>
      <c r="DN481" s="3">
        <v>0</v>
      </c>
      <c r="DO481" s="3">
        <v>0</v>
      </c>
      <c r="DP481" s="3">
        <v>1</v>
      </c>
      <c r="DQ481" s="3">
        <v>1</v>
      </c>
      <c r="DU481" s="3">
        <v>1013</v>
      </c>
      <c r="DV481" s="3" t="s">
        <v>94</v>
      </c>
      <c r="DW481" s="3" t="s">
        <v>94</v>
      </c>
      <c r="DX481" s="3">
        <v>1</v>
      </c>
      <c r="DZ481" s="3" t="s">
        <v>3</v>
      </c>
      <c r="EA481" s="3" t="s">
        <v>3</v>
      </c>
      <c r="EB481" s="3" t="s">
        <v>3</v>
      </c>
      <c r="EC481" s="3" t="s">
        <v>3</v>
      </c>
      <c r="EE481" s="3">
        <v>55393699</v>
      </c>
      <c r="EF481" s="3">
        <v>40</v>
      </c>
      <c r="EG481" s="3" t="s">
        <v>30</v>
      </c>
      <c r="EH481" s="3">
        <v>0</v>
      </c>
      <c r="EI481" s="3" t="s">
        <v>3</v>
      </c>
      <c r="EJ481" s="3">
        <v>2</v>
      </c>
      <c r="EK481" s="3">
        <v>67</v>
      </c>
      <c r="EL481" s="3" t="s">
        <v>76</v>
      </c>
      <c r="EM481" s="3" t="s">
        <v>77</v>
      </c>
      <c r="EO481" s="3" t="s">
        <v>71</v>
      </c>
      <c r="EQ481" s="3">
        <v>0</v>
      </c>
      <c r="ER481" s="3">
        <v>224.18</v>
      </c>
      <c r="ES481" s="3">
        <v>11.34</v>
      </c>
      <c r="ET481" s="3">
        <v>6.67</v>
      </c>
      <c r="EU481" s="3">
        <v>1.2</v>
      </c>
      <c r="EV481" s="3">
        <v>206.17</v>
      </c>
      <c r="EW481" s="3">
        <v>18.14</v>
      </c>
      <c r="EX481" s="3">
        <v>0</v>
      </c>
      <c r="EY481" s="3">
        <v>0</v>
      </c>
      <c r="FQ481" s="3">
        <v>0</v>
      </c>
      <c r="FR481" s="3">
        <v>0</v>
      </c>
      <c r="FS481" s="3">
        <v>0</v>
      </c>
      <c r="FX481" s="3">
        <v>97</v>
      </c>
      <c r="FY481" s="3">
        <v>51</v>
      </c>
      <c r="GA481" s="3" t="s">
        <v>3</v>
      </c>
      <c r="GD481" s="3">
        <v>1</v>
      </c>
      <c r="GF481" s="3">
        <v>574394840</v>
      </c>
      <c r="GG481" s="3">
        <v>2</v>
      </c>
      <c r="GH481" s="3">
        <v>1</v>
      </c>
      <c r="GI481" s="3">
        <v>2</v>
      </c>
      <c r="GJ481" s="3">
        <v>0</v>
      </c>
      <c r="GK481" s="3">
        <v>0</v>
      </c>
      <c r="GL481" s="3">
        <f t="shared" si="506"/>
        <v>0</v>
      </c>
      <c r="GM481" s="3">
        <f t="shared" si="507"/>
        <v>36577.18</v>
      </c>
      <c r="GN481" s="3">
        <f t="shared" si="508"/>
        <v>0</v>
      </c>
      <c r="GO481" s="3">
        <f t="shared" si="509"/>
        <v>36577.18</v>
      </c>
      <c r="GP481" s="3">
        <f t="shared" si="510"/>
        <v>0</v>
      </c>
      <c r="GR481" s="3">
        <v>0</v>
      </c>
      <c r="GS481" s="3">
        <v>3</v>
      </c>
      <c r="GT481" s="3">
        <v>0</v>
      </c>
      <c r="GU481" s="3" t="s">
        <v>3</v>
      </c>
      <c r="GV481" s="3">
        <f t="shared" si="511"/>
        <v>0</v>
      </c>
      <c r="GW481" s="3">
        <v>1</v>
      </c>
      <c r="GX481" s="3">
        <f t="shared" si="512"/>
        <v>0</v>
      </c>
      <c r="HA481" s="3">
        <v>0</v>
      </c>
      <c r="HB481" s="3">
        <v>0</v>
      </c>
      <c r="HC481" s="3">
        <f t="shared" si="513"/>
        <v>0</v>
      </c>
      <c r="HE481" s="3" t="s">
        <v>3</v>
      </c>
      <c r="HF481" s="3" t="s">
        <v>3</v>
      </c>
      <c r="HM481" s="3" t="s">
        <v>3</v>
      </c>
      <c r="HN481" s="3" t="s">
        <v>3</v>
      </c>
      <c r="HO481" s="3" t="s">
        <v>3</v>
      </c>
      <c r="HP481" s="3" t="s">
        <v>3</v>
      </c>
      <c r="HQ481" s="3" t="s">
        <v>3</v>
      </c>
      <c r="HS481" s="3">
        <v>0</v>
      </c>
      <c r="IK481" s="3">
        <v>0</v>
      </c>
    </row>
    <row r="482" spans="1:255" x14ac:dyDescent="0.25">
      <c r="A482" s="2">
        <v>18</v>
      </c>
      <c r="B482" s="2">
        <v>1</v>
      </c>
      <c r="C482" s="2">
        <v>798</v>
      </c>
      <c r="D482" s="2"/>
      <c r="E482" s="2" t="s">
        <v>607</v>
      </c>
      <c r="F482" s="2" t="s">
        <v>608</v>
      </c>
      <c r="G482" s="2" t="s">
        <v>609</v>
      </c>
      <c r="H482" s="2" t="s">
        <v>279</v>
      </c>
      <c r="I482" s="2">
        <f>I480*J482</f>
        <v>34</v>
      </c>
      <c r="J482" s="2">
        <v>34</v>
      </c>
      <c r="K482" s="2">
        <v>34</v>
      </c>
      <c r="L482" s="2"/>
      <c r="M482" s="2"/>
      <c r="N482" s="2"/>
      <c r="O482" s="2">
        <f t="shared" si="489"/>
        <v>17381.82</v>
      </c>
      <c r="P482" s="2">
        <f t="shared" si="490"/>
        <v>17381.82</v>
      </c>
      <c r="Q482" s="2">
        <f t="shared" ref="Q482:Q493" si="530">(ROUND((ROUND(((ET482)*AV482*I482),2)*BB482),2)+ROUND((ROUND(((AE482-(EU482))*AV482*I482),2)*BS482),2))</f>
        <v>0</v>
      </c>
      <c r="R482" s="2">
        <f t="shared" ref="R482:R493" si="531">(ROUND((ROUND(((EU482)*AV482*I482),2)*BS482),2)+ROUND((ROUND(((AE482-(EU482))*AV482*I482),2)*BS482),2))</f>
        <v>0</v>
      </c>
      <c r="S482" s="2">
        <f t="shared" si="491"/>
        <v>0</v>
      </c>
      <c r="T482" s="2">
        <f t="shared" si="492"/>
        <v>0</v>
      </c>
      <c r="U482" s="2">
        <f t="shared" si="493"/>
        <v>0</v>
      </c>
      <c r="V482" s="2">
        <f t="shared" si="494"/>
        <v>0</v>
      </c>
      <c r="W482" s="2">
        <f t="shared" si="495"/>
        <v>0</v>
      </c>
      <c r="X482" s="2">
        <f t="shared" ref="X482:X493" si="532">(ROUND((((S482+ROUND((ROUND(((EU482)*AV482*I482),2)*BS482),2))*AT482)/100),2)+ROUND(((ROUND((ROUND(((AE482-(EU482))*AV482*I482),2)*BS482),2)*AT482)/100),2))</f>
        <v>0</v>
      </c>
      <c r="Y482" s="2">
        <f t="shared" ref="Y482:Y493" si="533">(ROUND((((S482+ROUND((ROUND(((EU482)*AV482*I482),2)*BS482),2))*AU482)/100),2)+ROUND(((ROUND((ROUND(((AE482-(EU482))*AV482*I482),2)*BS482),2)*AU482)/100),2))</f>
        <v>0</v>
      </c>
      <c r="Z482" s="2"/>
      <c r="AA482" s="2">
        <v>55929113</v>
      </c>
      <c r="AB482" s="2">
        <f t="shared" si="496"/>
        <v>511.23</v>
      </c>
      <c r="AC482" s="2">
        <f t="shared" ref="AC482:AC493" si="534">ROUND((ES482),6)</f>
        <v>511.23</v>
      </c>
      <c r="AD482" s="2">
        <f t="shared" ref="AD482:AD493" si="535">ROUND((((ET482)-(EU482))+AE482),6)</f>
        <v>0</v>
      </c>
      <c r="AE482" s="2">
        <f t="shared" ref="AE482:AE493" si="536">ROUND((EU482),6)</f>
        <v>0</v>
      </c>
      <c r="AF482" s="2">
        <f t="shared" ref="AF482:AF493" si="537">ROUND((EV482),6)</f>
        <v>0</v>
      </c>
      <c r="AG482" s="2">
        <f t="shared" si="497"/>
        <v>0</v>
      </c>
      <c r="AH482" s="2">
        <f t="shared" ref="AH482:AH493" si="538">(EW482)</f>
        <v>0</v>
      </c>
      <c r="AI482" s="2">
        <f t="shared" ref="AI482:AI493" si="539">(EX482)</f>
        <v>0</v>
      </c>
      <c r="AJ482" s="2">
        <f t="shared" si="498"/>
        <v>0</v>
      </c>
      <c r="AK482" s="2">
        <v>511.23</v>
      </c>
      <c r="AL482" s="2">
        <v>511.23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97</v>
      </c>
      <c r="AU482" s="2">
        <v>51</v>
      </c>
      <c r="AV482" s="2">
        <v>1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3</v>
      </c>
      <c r="BI482" s="2">
        <v>2</v>
      </c>
      <c r="BJ482" s="2" t="s">
        <v>610</v>
      </c>
      <c r="BK482" s="2"/>
      <c r="BL482" s="2"/>
      <c r="BM482" s="2">
        <v>67</v>
      </c>
      <c r="BN482" s="2">
        <v>0</v>
      </c>
      <c r="BO482" s="2" t="s">
        <v>3</v>
      </c>
      <c r="BP482" s="2">
        <v>0</v>
      </c>
      <c r="BQ482" s="2">
        <v>40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97</v>
      </c>
      <c r="CA482" s="2">
        <v>51</v>
      </c>
      <c r="CB482" s="2" t="s">
        <v>3</v>
      </c>
      <c r="CC482" s="2"/>
      <c r="CD482" s="2"/>
      <c r="CE482" s="2">
        <v>1566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3</v>
      </c>
      <c r="CO482" s="2">
        <v>0</v>
      </c>
      <c r="CP482" s="2">
        <f t="shared" si="499"/>
        <v>17381.82</v>
      </c>
      <c r="CQ482" s="2">
        <f t="shared" si="500"/>
        <v>511.23</v>
      </c>
      <c r="CR482" s="2">
        <f t="shared" ref="CR482:CR493" si="540">(ROUND((ROUND(((ET482)*AV482*1),2)*BB482),2)+ROUND((ROUND(((AE482-(EU482))*AV482*1),2)*BS482),2))</f>
        <v>0</v>
      </c>
      <c r="CS482" s="2">
        <f t="shared" ref="CS482:CS493" si="541">(ROUND((ROUND(((EU482)*AV482*1),2)*BS482),2)+ROUND((ROUND(((AE482-(EU482))*AV482*1),2)*BS482),2))</f>
        <v>0</v>
      </c>
      <c r="CT482" s="2">
        <f t="shared" si="501"/>
        <v>0</v>
      </c>
      <c r="CU482" s="2">
        <f t="shared" si="502"/>
        <v>0</v>
      </c>
      <c r="CV482" s="2">
        <f t="shared" si="503"/>
        <v>0</v>
      </c>
      <c r="CW482" s="2">
        <f t="shared" si="504"/>
        <v>0</v>
      </c>
      <c r="CX482" s="2">
        <f t="shared" si="505"/>
        <v>0</v>
      </c>
      <c r="CY482" s="2">
        <f t="shared" ref="CY482:CY493" si="542">(ROUND((((S482+ROUND((ROUND(((EU482)*AV482*1),2)*BS482),2))*AT482)/100),2)+ROUND(((ROUND((ROUND(((AE482-(EU482))*AV482*1),2)*BS482),2)*AT482)/100),2))</f>
        <v>0</v>
      </c>
      <c r="CZ482" s="2">
        <f t="shared" ref="CZ482:CZ493" si="543">(ROUND((((S482+ROUND((ROUND(((EU482)*AV482*1),2)*BS482),2))*AU482)/100),2)+ROUND(((ROUND((ROUND(((AE482-(EU482))*AV482*1),2)*BS482),2)*AU482)/100),2))</f>
        <v>0</v>
      </c>
      <c r="DA482" s="2"/>
      <c r="DB482" s="2"/>
      <c r="DC482" s="2" t="s">
        <v>3</v>
      </c>
      <c r="DD482" s="2" t="s">
        <v>3</v>
      </c>
      <c r="DE482" s="2" t="s">
        <v>3</v>
      </c>
      <c r="DF482" s="2" t="s">
        <v>3</v>
      </c>
      <c r="DG482" s="2" t="s">
        <v>3</v>
      </c>
      <c r="DH482" s="2" t="s">
        <v>3</v>
      </c>
      <c r="DI482" s="2" t="s">
        <v>3</v>
      </c>
      <c r="DJ482" s="2" t="s">
        <v>3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1010</v>
      </c>
      <c r="DV482" s="2" t="s">
        <v>279</v>
      </c>
      <c r="DW482" s="2" t="s">
        <v>279</v>
      </c>
      <c r="DX482" s="2">
        <v>1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55393699</v>
      </c>
      <c r="EF482" s="2">
        <v>40</v>
      </c>
      <c r="EG482" s="2" t="s">
        <v>30</v>
      </c>
      <c r="EH482" s="2">
        <v>0</v>
      </c>
      <c r="EI482" s="2" t="s">
        <v>3</v>
      </c>
      <c r="EJ482" s="2">
        <v>2</v>
      </c>
      <c r="EK482" s="2">
        <v>67</v>
      </c>
      <c r="EL482" s="2" t="s">
        <v>76</v>
      </c>
      <c r="EM482" s="2" t="s">
        <v>77</v>
      </c>
      <c r="EN482" s="2"/>
      <c r="EO482" s="2" t="s">
        <v>3</v>
      </c>
      <c r="EP482" s="2"/>
      <c r="EQ482" s="2">
        <v>0</v>
      </c>
      <c r="ER482" s="2">
        <v>511.23</v>
      </c>
      <c r="ES482" s="2">
        <v>511.23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97</v>
      </c>
      <c r="FY482" s="2">
        <v>51</v>
      </c>
      <c r="FZ482" s="2"/>
      <c r="GA482" s="2" t="s">
        <v>3</v>
      </c>
      <c r="GB482" s="2"/>
      <c r="GC482" s="2"/>
      <c r="GD482" s="2">
        <v>1</v>
      </c>
      <c r="GE482" s="2"/>
      <c r="GF482" s="2">
        <v>-1244114831</v>
      </c>
      <c r="GG482" s="2">
        <v>2</v>
      </c>
      <c r="GH482" s="2">
        <v>1</v>
      </c>
      <c r="GI482" s="2">
        <v>-2</v>
      </c>
      <c r="GJ482" s="2">
        <v>0</v>
      </c>
      <c r="GK482" s="2">
        <v>0</v>
      </c>
      <c r="GL482" s="2">
        <f t="shared" si="506"/>
        <v>0</v>
      </c>
      <c r="GM482" s="2">
        <f t="shared" si="507"/>
        <v>17381.82</v>
      </c>
      <c r="GN482" s="2">
        <f t="shared" si="508"/>
        <v>0</v>
      </c>
      <c r="GO482" s="2">
        <f t="shared" si="509"/>
        <v>17381.82</v>
      </c>
      <c r="GP482" s="2">
        <f t="shared" si="510"/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si="511"/>
        <v>0</v>
      </c>
      <c r="GW482" s="2">
        <v>1</v>
      </c>
      <c r="GX482" s="2">
        <f t="shared" si="512"/>
        <v>0</v>
      </c>
      <c r="GY482" s="2"/>
      <c r="GZ482" s="2"/>
      <c r="HA482" s="2">
        <v>0</v>
      </c>
      <c r="HB482" s="2">
        <v>0</v>
      </c>
      <c r="HC482" s="2">
        <f t="shared" si="513"/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5">
      <c r="A483" s="3">
        <v>18</v>
      </c>
      <c r="B483" s="3">
        <v>1</v>
      </c>
      <c r="C483" s="3">
        <v>812</v>
      </c>
      <c r="E483" s="3" t="s">
        <v>607</v>
      </c>
      <c r="F483" s="3" t="s">
        <v>608</v>
      </c>
      <c r="G483" s="3" t="s">
        <v>609</v>
      </c>
      <c r="H483" s="3" t="s">
        <v>279</v>
      </c>
      <c r="I483" s="3">
        <f>I481*J483</f>
        <v>34</v>
      </c>
      <c r="J483" s="3">
        <v>34</v>
      </c>
      <c r="K483" s="3">
        <v>34</v>
      </c>
      <c r="O483" s="3">
        <f t="shared" si="489"/>
        <v>101683.65</v>
      </c>
      <c r="P483" s="3">
        <f t="shared" si="490"/>
        <v>101683.65</v>
      </c>
      <c r="Q483" s="3">
        <f t="shared" si="530"/>
        <v>0</v>
      </c>
      <c r="R483" s="3">
        <f t="shared" si="531"/>
        <v>0</v>
      </c>
      <c r="S483" s="3">
        <f t="shared" si="491"/>
        <v>0</v>
      </c>
      <c r="T483" s="3">
        <f t="shared" si="492"/>
        <v>0</v>
      </c>
      <c r="U483" s="3">
        <f t="shared" si="493"/>
        <v>0</v>
      </c>
      <c r="V483" s="3">
        <f t="shared" si="494"/>
        <v>0</v>
      </c>
      <c r="W483" s="3">
        <f t="shared" si="495"/>
        <v>0</v>
      </c>
      <c r="X483" s="3">
        <f t="shared" si="532"/>
        <v>0</v>
      </c>
      <c r="Y483" s="3">
        <f t="shared" si="533"/>
        <v>0</v>
      </c>
      <c r="AA483" s="3">
        <v>55929115</v>
      </c>
      <c r="AB483" s="3">
        <f t="shared" si="496"/>
        <v>511.23</v>
      </c>
      <c r="AC483" s="3">
        <f t="shared" si="534"/>
        <v>511.23</v>
      </c>
      <c r="AD483" s="3">
        <f t="shared" si="535"/>
        <v>0</v>
      </c>
      <c r="AE483" s="3">
        <f t="shared" si="536"/>
        <v>0</v>
      </c>
      <c r="AF483" s="3">
        <f t="shared" si="537"/>
        <v>0</v>
      </c>
      <c r="AG483" s="3">
        <f t="shared" si="497"/>
        <v>0</v>
      </c>
      <c r="AH483" s="3">
        <f t="shared" si="538"/>
        <v>0</v>
      </c>
      <c r="AI483" s="3">
        <f t="shared" si="539"/>
        <v>0</v>
      </c>
      <c r="AJ483" s="3">
        <f t="shared" si="498"/>
        <v>0</v>
      </c>
      <c r="AK483" s="3">
        <v>511.23</v>
      </c>
      <c r="AL483" s="3">
        <v>511.23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97</v>
      </c>
      <c r="AU483" s="3">
        <v>51</v>
      </c>
      <c r="AV483" s="3">
        <v>1</v>
      </c>
      <c r="AW483" s="3">
        <v>1</v>
      </c>
      <c r="AZ483" s="3">
        <v>1</v>
      </c>
      <c r="BA483" s="3">
        <v>1</v>
      </c>
      <c r="BB483" s="3">
        <v>1</v>
      </c>
      <c r="BC483" s="3">
        <v>5.85</v>
      </c>
      <c r="BD483" s="3" t="s">
        <v>3</v>
      </c>
      <c r="BE483" s="3" t="s">
        <v>3</v>
      </c>
      <c r="BF483" s="3" t="s">
        <v>3</v>
      </c>
      <c r="BG483" s="3" t="s">
        <v>3</v>
      </c>
      <c r="BH483" s="3">
        <v>3</v>
      </c>
      <c r="BI483" s="3">
        <v>2</v>
      </c>
      <c r="BJ483" s="3" t="s">
        <v>610</v>
      </c>
      <c r="BM483" s="3">
        <v>67</v>
      </c>
      <c r="BN483" s="3">
        <v>0</v>
      </c>
      <c r="BO483" s="3" t="s">
        <v>608</v>
      </c>
      <c r="BP483" s="3">
        <v>1</v>
      </c>
      <c r="BQ483" s="3">
        <v>40</v>
      </c>
      <c r="BR483" s="3">
        <v>0</v>
      </c>
      <c r="BS483" s="3">
        <v>1</v>
      </c>
      <c r="BT483" s="3">
        <v>1</v>
      </c>
      <c r="BU483" s="3">
        <v>1</v>
      </c>
      <c r="BV483" s="3">
        <v>1</v>
      </c>
      <c r="BW483" s="3">
        <v>1</v>
      </c>
      <c r="BX483" s="3">
        <v>1</v>
      </c>
      <c r="BY483" s="3" t="s">
        <v>3</v>
      </c>
      <c r="BZ483" s="3">
        <v>97</v>
      </c>
      <c r="CA483" s="3">
        <v>51</v>
      </c>
      <c r="CB483" s="3" t="s">
        <v>3</v>
      </c>
      <c r="CE483" s="3">
        <v>1566</v>
      </c>
      <c r="CF483" s="3">
        <v>0</v>
      </c>
      <c r="CG483" s="3">
        <v>0</v>
      </c>
      <c r="CM483" s="3">
        <v>0</v>
      </c>
      <c r="CN483" s="3" t="s">
        <v>3</v>
      </c>
      <c r="CO483" s="3">
        <v>0</v>
      </c>
      <c r="CP483" s="3">
        <f t="shared" si="499"/>
        <v>101683.65</v>
      </c>
      <c r="CQ483" s="3">
        <f t="shared" si="500"/>
        <v>2990.7</v>
      </c>
      <c r="CR483" s="3">
        <f t="shared" si="540"/>
        <v>0</v>
      </c>
      <c r="CS483" s="3">
        <f t="shared" si="541"/>
        <v>0</v>
      </c>
      <c r="CT483" s="3">
        <f t="shared" si="501"/>
        <v>0</v>
      </c>
      <c r="CU483" s="3">
        <f t="shared" si="502"/>
        <v>0</v>
      </c>
      <c r="CV483" s="3">
        <f t="shared" si="503"/>
        <v>0</v>
      </c>
      <c r="CW483" s="3">
        <f t="shared" si="504"/>
        <v>0</v>
      </c>
      <c r="CX483" s="3">
        <f t="shared" si="505"/>
        <v>0</v>
      </c>
      <c r="CY483" s="3">
        <f t="shared" si="542"/>
        <v>0</v>
      </c>
      <c r="CZ483" s="3">
        <f t="shared" si="543"/>
        <v>0</v>
      </c>
      <c r="DC483" s="3" t="s">
        <v>3</v>
      </c>
      <c r="DD483" s="3" t="s">
        <v>3</v>
      </c>
      <c r="DE483" s="3" t="s">
        <v>3</v>
      </c>
      <c r="DF483" s="3" t="s">
        <v>3</v>
      </c>
      <c r="DG483" s="3" t="s">
        <v>3</v>
      </c>
      <c r="DH483" s="3" t="s">
        <v>3</v>
      </c>
      <c r="DI483" s="3" t="s">
        <v>3</v>
      </c>
      <c r="DJ483" s="3" t="s">
        <v>3</v>
      </c>
      <c r="DK483" s="3" t="s">
        <v>3</v>
      </c>
      <c r="DL483" s="3" t="s">
        <v>3</v>
      </c>
      <c r="DM483" s="3" t="s">
        <v>3</v>
      </c>
      <c r="DN483" s="3">
        <v>0</v>
      </c>
      <c r="DO483" s="3">
        <v>0</v>
      </c>
      <c r="DP483" s="3">
        <v>1</v>
      </c>
      <c r="DQ483" s="3">
        <v>1</v>
      </c>
      <c r="DU483" s="3">
        <v>1010</v>
      </c>
      <c r="DV483" s="3" t="s">
        <v>279</v>
      </c>
      <c r="DW483" s="3" t="s">
        <v>279</v>
      </c>
      <c r="DX483" s="3">
        <v>1</v>
      </c>
      <c r="DZ483" s="3" t="s">
        <v>3</v>
      </c>
      <c r="EA483" s="3" t="s">
        <v>3</v>
      </c>
      <c r="EB483" s="3" t="s">
        <v>3</v>
      </c>
      <c r="EC483" s="3" t="s">
        <v>3</v>
      </c>
      <c r="EE483" s="3">
        <v>55393699</v>
      </c>
      <c r="EF483" s="3">
        <v>40</v>
      </c>
      <c r="EG483" s="3" t="s">
        <v>30</v>
      </c>
      <c r="EH483" s="3">
        <v>0</v>
      </c>
      <c r="EI483" s="3" t="s">
        <v>3</v>
      </c>
      <c r="EJ483" s="3">
        <v>2</v>
      </c>
      <c r="EK483" s="3">
        <v>67</v>
      </c>
      <c r="EL483" s="3" t="s">
        <v>76</v>
      </c>
      <c r="EM483" s="3" t="s">
        <v>77</v>
      </c>
      <c r="EO483" s="3" t="s">
        <v>3</v>
      </c>
      <c r="EQ483" s="3">
        <v>0</v>
      </c>
      <c r="ER483" s="3">
        <v>511.23</v>
      </c>
      <c r="ES483" s="3">
        <v>511.23</v>
      </c>
      <c r="ET483" s="3">
        <v>0</v>
      </c>
      <c r="EU483" s="3">
        <v>0</v>
      </c>
      <c r="EV483" s="3">
        <v>0</v>
      </c>
      <c r="EW483" s="3">
        <v>0</v>
      </c>
      <c r="EX483" s="3">
        <v>0</v>
      </c>
      <c r="FQ483" s="3">
        <v>0</v>
      </c>
      <c r="FR483" s="3">
        <v>0</v>
      </c>
      <c r="FS483" s="3">
        <v>0</v>
      </c>
      <c r="FX483" s="3">
        <v>97</v>
      </c>
      <c r="FY483" s="3">
        <v>51</v>
      </c>
      <c r="GA483" s="3" t="s">
        <v>3</v>
      </c>
      <c r="GD483" s="3">
        <v>1</v>
      </c>
      <c r="GF483" s="3">
        <v>-1244114831</v>
      </c>
      <c r="GG483" s="3">
        <v>2</v>
      </c>
      <c r="GH483" s="3">
        <v>1</v>
      </c>
      <c r="GI483" s="3">
        <v>2</v>
      </c>
      <c r="GJ483" s="3">
        <v>0</v>
      </c>
      <c r="GK483" s="3">
        <v>0</v>
      </c>
      <c r="GL483" s="3">
        <f t="shared" si="506"/>
        <v>0</v>
      </c>
      <c r="GM483" s="3">
        <f t="shared" si="507"/>
        <v>101683.65</v>
      </c>
      <c r="GN483" s="3">
        <f t="shared" si="508"/>
        <v>0</v>
      </c>
      <c r="GO483" s="3">
        <f t="shared" si="509"/>
        <v>101683.65</v>
      </c>
      <c r="GP483" s="3">
        <f t="shared" si="510"/>
        <v>0</v>
      </c>
      <c r="GR483" s="3">
        <v>0</v>
      </c>
      <c r="GS483" s="3">
        <v>3</v>
      </c>
      <c r="GT483" s="3">
        <v>0</v>
      </c>
      <c r="GU483" s="3" t="s">
        <v>3</v>
      </c>
      <c r="GV483" s="3">
        <f t="shared" si="511"/>
        <v>0</v>
      </c>
      <c r="GW483" s="3">
        <v>1</v>
      </c>
      <c r="GX483" s="3">
        <f t="shared" si="512"/>
        <v>0</v>
      </c>
      <c r="HA483" s="3">
        <v>0</v>
      </c>
      <c r="HB483" s="3">
        <v>0</v>
      </c>
      <c r="HC483" s="3">
        <f t="shared" si="513"/>
        <v>0</v>
      </c>
      <c r="HE483" s="3" t="s">
        <v>3</v>
      </c>
      <c r="HF483" s="3" t="s">
        <v>3</v>
      </c>
      <c r="HM483" s="3" t="s">
        <v>3</v>
      </c>
      <c r="HN483" s="3" t="s">
        <v>3</v>
      </c>
      <c r="HO483" s="3" t="s">
        <v>3</v>
      </c>
      <c r="HP483" s="3" t="s">
        <v>3</v>
      </c>
      <c r="HQ483" s="3" t="s">
        <v>3</v>
      </c>
      <c r="HS483" s="3">
        <v>0</v>
      </c>
      <c r="IK483" s="3">
        <v>0</v>
      </c>
    </row>
    <row r="484" spans="1:255" x14ac:dyDescent="0.25">
      <c r="A484" s="2">
        <v>18</v>
      </c>
      <c r="B484" s="2">
        <v>1</v>
      </c>
      <c r="C484" s="2">
        <v>799</v>
      </c>
      <c r="D484" s="2"/>
      <c r="E484" s="2" t="s">
        <v>611</v>
      </c>
      <c r="F484" s="2" t="s">
        <v>612</v>
      </c>
      <c r="G484" s="2" t="s">
        <v>613</v>
      </c>
      <c r="H484" s="2" t="s">
        <v>279</v>
      </c>
      <c r="I484" s="2">
        <f>I480*J484</f>
        <v>16</v>
      </c>
      <c r="J484" s="2">
        <v>16</v>
      </c>
      <c r="K484" s="2">
        <v>16</v>
      </c>
      <c r="L484" s="2"/>
      <c r="M484" s="2"/>
      <c r="N484" s="2"/>
      <c r="O484" s="2">
        <f t="shared" si="489"/>
        <v>827.52</v>
      </c>
      <c r="P484" s="2">
        <f t="shared" si="490"/>
        <v>827.52</v>
      </c>
      <c r="Q484" s="2">
        <f t="shared" si="530"/>
        <v>0</v>
      </c>
      <c r="R484" s="2">
        <f t="shared" si="531"/>
        <v>0</v>
      </c>
      <c r="S484" s="2">
        <f t="shared" si="491"/>
        <v>0</v>
      </c>
      <c r="T484" s="2">
        <f t="shared" si="492"/>
        <v>0</v>
      </c>
      <c r="U484" s="2">
        <f t="shared" si="493"/>
        <v>0</v>
      </c>
      <c r="V484" s="2">
        <f t="shared" si="494"/>
        <v>0</v>
      </c>
      <c r="W484" s="2">
        <f t="shared" si="495"/>
        <v>0</v>
      </c>
      <c r="X484" s="2">
        <f t="shared" si="532"/>
        <v>0</v>
      </c>
      <c r="Y484" s="2">
        <f t="shared" si="533"/>
        <v>0</v>
      </c>
      <c r="Z484" s="2"/>
      <c r="AA484" s="2">
        <v>55929113</v>
      </c>
      <c r="AB484" s="2">
        <f t="shared" si="496"/>
        <v>51.72</v>
      </c>
      <c r="AC484" s="2">
        <f t="shared" si="534"/>
        <v>51.72</v>
      </c>
      <c r="AD484" s="2">
        <f t="shared" si="535"/>
        <v>0</v>
      </c>
      <c r="AE484" s="2">
        <f t="shared" si="536"/>
        <v>0</v>
      </c>
      <c r="AF484" s="2">
        <f t="shared" si="537"/>
        <v>0</v>
      </c>
      <c r="AG484" s="2">
        <f t="shared" si="497"/>
        <v>0</v>
      </c>
      <c r="AH484" s="2">
        <f t="shared" si="538"/>
        <v>0</v>
      </c>
      <c r="AI484" s="2">
        <f t="shared" si="539"/>
        <v>0</v>
      </c>
      <c r="AJ484" s="2">
        <f t="shared" si="498"/>
        <v>0</v>
      </c>
      <c r="AK484" s="2">
        <v>51.72</v>
      </c>
      <c r="AL484" s="2">
        <v>51.72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97</v>
      </c>
      <c r="AU484" s="2">
        <v>51</v>
      </c>
      <c r="AV484" s="2">
        <v>1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3</v>
      </c>
      <c r="BI484" s="2">
        <v>2</v>
      </c>
      <c r="BJ484" s="2" t="s">
        <v>614</v>
      </c>
      <c r="BK484" s="2"/>
      <c r="BL484" s="2"/>
      <c r="BM484" s="2">
        <v>67</v>
      </c>
      <c r="BN484" s="2">
        <v>0</v>
      </c>
      <c r="BO484" s="2" t="s">
        <v>3</v>
      </c>
      <c r="BP484" s="2">
        <v>0</v>
      </c>
      <c r="BQ484" s="2">
        <v>40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97</v>
      </c>
      <c r="CA484" s="2">
        <v>51</v>
      </c>
      <c r="CB484" s="2" t="s">
        <v>3</v>
      </c>
      <c r="CC484" s="2"/>
      <c r="CD484" s="2"/>
      <c r="CE484" s="2">
        <v>1566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3</v>
      </c>
      <c r="CO484" s="2">
        <v>0</v>
      </c>
      <c r="CP484" s="2">
        <f t="shared" si="499"/>
        <v>827.52</v>
      </c>
      <c r="CQ484" s="2">
        <f t="shared" si="500"/>
        <v>51.72</v>
      </c>
      <c r="CR484" s="2">
        <f t="shared" si="540"/>
        <v>0</v>
      </c>
      <c r="CS484" s="2">
        <f t="shared" si="541"/>
        <v>0</v>
      </c>
      <c r="CT484" s="2">
        <f t="shared" si="501"/>
        <v>0</v>
      </c>
      <c r="CU484" s="2">
        <f t="shared" si="502"/>
        <v>0</v>
      </c>
      <c r="CV484" s="2">
        <f t="shared" si="503"/>
        <v>0</v>
      </c>
      <c r="CW484" s="2">
        <f t="shared" si="504"/>
        <v>0</v>
      </c>
      <c r="CX484" s="2">
        <f t="shared" si="505"/>
        <v>0</v>
      </c>
      <c r="CY484" s="2">
        <f t="shared" si="542"/>
        <v>0</v>
      </c>
      <c r="CZ484" s="2">
        <f t="shared" si="543"/>
        <v>0</v>
      </c>
      <c r="DA484" s="2"/>
      <c r="DB484" s="2"/>
      <c r="DC484" s="2" t="s">
        <v>3</v>
      </c>
      <c r="DD484" s="2" t="s">
        <v>3</v>
      </c>
      <c r="DE484" s="2" t="s">
        <v>3</v>
      </c>
      <c r="DF484" s="2" t="s">
        <v>3</v>
      </c>
      <c r="DG484" s="2" t="s">
        <v>3</v>
      </c>
      <c r="DH484" s="2" t="s">
        <v>3</v>
      </c>
      <c r="DI484" s="2" t="s">
        <v>3</v>
      </c>
      <c r="DJ484" s="2" t="s">
        <v>3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1010</v>
      </c>
      <c r="DV484" s="2" t="s">
        <v>279</v>
      </c>
      <c r="DW484" s="2" t="s">
        <v>279</v>
      </c>
      <c r="DX484" s="2">
        <v>1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55393699</v>
      </c>
      <c r="EF484" s="2">
        <v>40</v>
      </c>
      <c r="EG484" s="2" t="s">
        <v>30</v>
      </c>
      <c r="EH484" s="2">
        <v>0</v>
      </c>
      <c r="EI484" s="2" t="s">
        <v>3</v>
      </c>
      <c r="EJ484" s="2">
        <v>2</v>
      </c>
      <c r="EK484" s="2">
        <v>67</v>
      </c>
      <c r="EL484" s="2" t="s">
        <v>76</v>
      </c>
      <c r="EM484" s="2" t="s">
        <v>77</v>
      </c>
      <c r="EN484" s="2"/>
      <c r="EO484" s="2" t="s">
        <v>3</v>
      </c>
      <c r="EP484" s="2"/>
      <c r="EQ484" s="2">
        <v>0</v>
      </c>
      <c r="ER484" s="2">
        <v>51.72</v>
      </c>
      <c r="ES484" s="2">
        <v>51.72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97</v>
      </c>
      <c r="FY484" s="2">
        <v>51</v>
      </c>
      <c r="FZ484" s="2"/>
      <c r="GA484" s="2" t="s">
        <v>3</v>
      </c>
      <c r="GB484" s="2"/>
      <c r="GC484" s="2"/>
      <c r="GD484" s="2">
        <v>1</v>
      </c>
      <c r="GE484" s="2"/>
      <c r="GF484" s="2">
        <v>953561357</v>
      </c>
      <c r="GG484" s="2">
        <v>2</v>
      </c>
      <c r="GH484" s="2">
        <v>1</v>
      </c>
      <c r="GI484" s="2">
        <v>-2</v>
      </c>
      <c r="GJ484" s="2">
        <v>0</v>
      </c>
      <c r="GK484" s="2">
        <v>0</v>
      </c>
      <c r="GL484" s="2">
        <f t="shared" si="506"/>
        <v>0</v>
      </c>
      <c r="GM484" s="2">
        <f t="shared" si="507"/>
        <v>827.52</v>
      </c>
      <c r="GN484" s="2">
        <f t="shared" si="508"/>
        <v>0</v>
      </c>
      <c r="GO484" s="2">
        <f t="shared" si="509"/>
        <v>827.52</v>
      </c>
      <c r="GP484" s="2">
        <f t="shared" si="510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511"/>
        <v>0</v>
      </c>
      <c r="GW484" s="2">
        <v>1</v>
      </c>
      <c r="GX484" s="2">
        <f t="shared" si="512"/>
        <v>0</v>
      </c>
      <c r="GY484" s="2"/>
      <c r="GZ484" s="2"/>
      <c r="HA484" s="2">
        <v>0</v>
      </c>
      <c r="HB484" s="2">
        <v>0</v>
      </c>
      <c r="HC484" s="2">
        <f t="shared" si="513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5">
      <c r="A485" s="3">
        <v>18</v>
      </c>
      <c r="B485" s="3">
        <v>1</v>
      </c>
      <c r="C485" s="3">
        <v>813</v>
      </c>
      <c r="E485" s="3" t="s">
        <v>611</v>
      </c>
      <c r="F485" s="3" t="s">
        <v>612</v>
      </c>
      <c r="G485" s="3" t="s">
        <v>613</v>
      </c>
      <c r="H485" s="3" t="s">
        <v>279</v>
      </c>
      <c r="I485" s="3">
        <f>I481*J485</f>
        <v>16</v>
      </c>
      <c r="J485" s="3">
        <v>16</v>
      </c>
      <c r="K485" s="3">
        <v>16</v>
      </c>
      <c r="O485" s="3">
        <f t="shared" si="489"/>
        <v>7820.06</v>
      </c>
      <c r="P485" s="3">
        <f t="shared" si="490"/>
        <v>7820.06</v>
      </c>
      <c r="Q485" s="3">
        <f t="shared" si="530"/>
        <v>0</v>
      </c>
      <c r="R485" s="3">
        <f t="shared" si="531"/>
        <v>0</v>
      </c>
      <c r="S485" s="3">
        <f t="shared" si="491"/>
        <v>0</v>
      </c>
      <c r="T485" s="3">
        <f t="shared" si="492"/>
        <v>0</v>
      </c>
      <c r="U485" s="3">
        <f t="shared" si="493"/>
        <v>0</v>
      </c>
      <c r="V485" s="3">
        <f t="shared" si="494"/>
        <v>0</v>
      </c>
      <c r="W485" s="3">
        <f t="shared" si="495"/>
        <v>0</v>
      </c>
      <c r="X485" s="3">
        <f t="shared" si="532"/>
        <v>0</v>
      </c>
      <c r="Y485" s="3">
        <f t="shared" si="533"/>
        <v>0</v>
      </c>
      <c r="AA485" s="3">
        <v>55929115</v>
      </c>
      <c r="AB485" s="3">
        <f t="shared" si="496"/>
        <v>51.72</v>
      </c>
      <c r="AC485" s="3">
        <f t="shared" si="534"/>
        <v>51.72</v>
      </c>
      <c r="AD485" s="3">
        <f t="shared" si="535"/>
        <v>0</v>
      </c>
      <c r="AE485" s="3">
        <f t="shared" si="536"/>
        <v>0</v>
      </c>
      <c r="AF485" s="3">
        <f t="shared" si="537"/>
        <v>0</v>
      </c>
      <c r="AG485" s="3">
        <f t="shared" si="497"/>
        <v>0</v>
      </c>
      <c r="AH485" s="3">
        <f t="shared" si="538"/>
        <v>0</v>
      </c>
      <c r="AI485" s="3">
        <f t="shared" si="539"/>
        <v>0</v>
      </c>
      <c r="AJ485" s="3">
        <f t="shared" si="498"/>
        <v>0</v>
      </c>
      <c r="AK485" s="3">
        <v>51.72</v>
      </c>
      <c r="AL485" s="3">
        <v>51.72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97</v>
      </c>
      <c r="AU485" s="3">
        <v>51</v>
      </c>
      <c r="AV485" s="3">
        <v>1</v>
      </c>
      <c r="AW485" s="3">
        <v>1</v>
      </c>
      <c r="AZ485" s="3">
        <v>1</v>
      </c>
      <c r="BA485" s="3">
        <v>1</v>
      </c>
      <c r="BB485" s="3">
        <v>1</v>
      </c>
      <c r="BC485" s="3">
        <v>9.4499999999999993</v>
      </c>
      <c r="BD485" s="3" t="s">
        <v>3</v>
      </c>
      <c r="BE485" s="3" t="s">
        <v>3</v>
      </c>
      <c r="BF485" s="3" t="s">
        <v>3</v>
      </c>
      <c r="BG485" s="3" t="s">
        <v>3</v>
      </c>
      <c r="BH485" s="3">
        <v>3</v>
      </c>
      <c r="BI485" s="3">
        <v>2</v>
      </c>
      <c r="BJ485" s="3" t="s">
        <v>614</v>
      </c>
      <c r="BM485" s="3">
        <v>67</v>
      </c>
      <c r="BN485" s="3">
        <v>0</v>
      </c>
      <c r="BO485" s="3" t="s">
        <v>612</v>
      </c>
      <c r="BP485" s="3">
        <v>1</v>
      </c>
      <c r="BQ485" s="3">
        <v>40</v>
      </c>
      <c r="BR485" s="3">
        <v>0</v>
      </c>
      <c r="BS485" s="3">
        <v>1</v>
      </c>
      <c r="BT485" s="3">
        <v>1</v>
      </c>
      <c r="BU485" s="3">
        <v>1</v>
      </c>
      <c r="BV485" s="3">
        <v>1</v>
      </c>
      <c r="BW485" s="3">
        <v>1</v>
      </c>
      <c r="BX485" s="3">
        <v>1</v>
      </c>
      <c r="BY485" s="3" t="s">
        <v>3</v>
      </c>
      <c r="BZ485" s="3">
        <v>97</v>
      </c>
      <c r="CA485" s="3">
        <v>51</v>
      </c>
      <c r="CB485" s="3" t="s">
        <v>3</v>
      </c>
      <c r="CE485" s="3">
        <v>1566</v>
      </c>
      <c r="CF485" s="3">
        <v>0</v>
      </c>
      <c r="CG485" s="3">
        <v>0</v>
      </c>
      <c r="CM485" s="3">
        <v>0</v>
      </c>
      <c r="CN485" s="3" t="s">
        <v>3</v>
      </c>
      <c r="CO485" s="3">
        <v>0</v>
      </c>
      <c r="CP485" s="3">
        <f t="shared" si="499"/>
        <v>7820.06</v>
      </c>
      <c r="CQ485" s="3">
        <f t="shared" si="500"/>
        <v>488.75</v>
      </c>
      <c r="CR485" s="3">
        <f t="shared" si="540"/>
        <v>0</v>
      </c>
      <c r="CS485" s="3">
        <f t="shared" si="541"/>
        <v>0</v>
      </c>
      <c r="CT485" s="3">
        <f t="shared" si="501"/>
        <v>0</v>
      </c>
      <c r="CU485" s="3">
        <f t="shared" si="502"/>
        <v>0</v>
      </c>
      <c r="CV485" s="3">
        <f t="shared" si="503"/>
        <v>0</v>
      </c>
      <c r="CW485" s="3">
        <f t="shared" si="504"/>
        <v>0</v>
      </c>
      <c r="CX485" s="3">
        <f t="shared" si="505"/>
        <v>0</v>
      </c>
      <c r="CY485" s="3">
        <f t="shared" si="542"/>
        <v>0</v>
      </c>
      <c r="CZ485" s="3">
        <f t="shared" si="543"/>
        <v>0</v>
      </c>
      <c r="DC485" s="3" t="s">
        <v>3</v>
      </c>
      <c r="DD485" s="3" t="s">
        <v>3</v>
      </c>
      <c r="DE485" s="3" t="s">
        <v>3</v>
      </c>
      <c r="DF485" s="3" t="s">
        <v>3</v>
      </c>
      <c r="DG485" s="3" t="s">
        <v>3</v>
      </c>
      <c r="DH485" s="3" t="s">
        <v>3</v>
      </c>
      <c r="DI485" s="3" t="s">
        <v>3</v>
      </c>
      <c r="DJ485" s="3" t="s">
        <v>3</v>
      </c>
      <c r="DK485" s="3" t="s">
        <v>3</v>
      </c>
      <c r="DL485" s="3" t="s">
        <v>3</v>
      </c>
      <c r="DM485" s="3" t="s">
        <v>3</v>
      </c>
      <c r="DN485" s="3">
        <v>0</v>
      </c>
      <c r="DO485" s="3">
        <v>0</v>
      </c>
      <c r="DP485" s="3">
        <v>1</v>
      </c>
      <c r="DQ485" s="3">
        <v>1</v>
      </c>
      <c r="DU485" s="3">
        <v>1010</v>
      </c>
      <c r="DV485" s="3" t="s">
        <v>279</v>
      </c>
      <c r="DW485" s="3" t="s">
        <v>279</v>
      </c>
      <c r="DX485" s="3">
        <v>1</v>
      </c>
      <c r="DZ485" s="3" t="s">
        <v>3</v>
      </c>
      <c r="EA485" s="3" t="s">
        <v>3</v>
      </c>
      <c r="EB485" s="3" t="s">
        <v>3</v>
      </c>
      <c r="EC485" s="3" t="s">
        <v>3</v>
      </c>
      <c r="EE485" s="3">
        <v>55393699</v>
      </c>
      <c r="EF485" s="3">
        <v>40</v>
      </c>
      <c r="EG485" s="3" t="s">
        <v>30</v>
      </c>
      <c r="EH485" s="3">
        <v>0</v>
      </c>
      <c r="EI485" s="3" t="s">
        <v>3</v>
      </c>
      <c r="EJ485" s="3">
        <v>2</v>
      </c>
      <c r="EK485" s="3">
        <v>67</v>
      </c>
      <c r="EL485" s="3" t="s">
        <v>76</v>
      </c>
      <c r="EM485" s="3" t="s">
        <v>77</v>
      </c>
      <c r="EO485" s="3" t="s">
        <v>3</v>
      </c>
      <c r="EQ485" s="3">
        <v>0</v>
      </c>
      <c r="ER485" s="3">
        <v>51.72</v>
      </c>
      <c r="ES485" s="3">
        <v>51.72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FQ485" s="3">
        <v>0</v>
      </c>
      <c r="FR485" s="3">
        <v>0</v>
      </c>
      <c r="FS485" s="3">
        <v>0</v>
      </c>
      <c r="FX485" s="3">
        <v>97</v>
      </c>
      <c r="FY485" s="3">
        <v>51</v>
      </c>
      <c r="GA485" s="3" t="s">
        <v>3</v>
      </c>
      <c r="GD485" s="3">
        <v>1</v>
      </c>
      <c r="GF485" s="3">
        <v>953561357</v>
      </c>
      <c r="GG485" s="3">
        <v>2</v>
      </c>
      <c r="GH485" s="3">
        <v>1</v>
      </c>
      <c r="GI485" s="3">
        <v>2</v>
      </c>
      <c r="GJ485" s="3">
        <v>0</v>
      </c>
      <c r="GK485" s="3">
        <v>0</v>
      </c>
      <c r="GL485" s="3">
        <f t="shared" si="506"/>
        <v>0</v>
      </c>
      <c r="GM485" s="3">
        <f t="shared" si="507"/>
        <v>7820.06</v>
      </c>
      <c r="GN485" s="3">
        <f t="shared" si="508"/>
        <v>0</v>
      </c>
      <c r="GO485" s="3">
        <f t="shared" si="509"/>
        <v>7820.06</v>
      </c>
      <c r="GP485" s="3">
        <f t="shared" si="510"/>
        <v>0</v>
      </c>
      <c r="GR485" s="3">
        <v>0</v>
      </c>
      <c r="GS485" s="3">
        <v>3</v>
      </c>
      <c r="GT485" s="3">
        <v>0</v>
      </c>
      <c r="GU485" s="3" t="s">
        <v>3</v>
      </c>
      <c r="GV485" s="3">
        <f t="shared" si="511"/>
        <v>0</v>
      </c>
      <c r="GW485" s="3">
        <v>1</v>
      </c>
      <c r="GX485" s="3">
        <f t="shared" si="512"/>
        <v>0</v>
      </c>
      <c r="HA485" s="3">
        <v>0</v>
      </c>
      <c r="HB485" s="3">
        <v>0</v>
      </c>
      <c r="HC485" s="3">
        <f t="shared" si="513"/>
        <v>0</v>
      </c>
      <c r="HE485" s="3" t="s">
        <v>3</v>
      </c>
      <c r="HF485" s="3" t="s">
        <v>3</v>
      </c>
      <c r="HM485" s="3" t="s">
        <v>3</v>
      </c>
      <c r="HN485" s="3" t="s">
        <v>3</v>
      </c>
      <c r="HO485" s="3" t="s">
        <v>3</v>
      </c>
      <c r="HP485" s="3" t="s">
        <v>3</v>
      </c>
      <c r="HQ485" s="3" t="s">
        <v>3</v>
      </c>
      <c r="HS485" s="3">
        <v>0</v>
      </c>
      <c r="IK485" s="3">
        <v>0</v>
      </c>
    </row>
    <row r="486" spans="1:255" x14ac:dyDescent="0.25">
      <c r="A486" s="2">
        <v>18</v>
      </c>
      <c r="B486" s="2">
        <v>1</v>
      </c>
      <c r="C486" s="2">
        <v>795</v>
      </c>
      <c r="D486" s="2"/>
      <c r="E486" s="2" t="s">
        <v>615</v>
      </c>
      <c r="F486" s="2" t="s">
        <v>584</v>
      </c>
      <c r="G486" s="2" t="s">
        <v>616</v>
      </c>
      <c r="H486" s="2" t="s">
        <v>279</v>
      </c>
      <c r="I486" s="2">
        <f>I480*J486</f>
        <v>16</v>
      </c>
      <c r="J486" s="2">
        <v>16</v>
      </c>
      <c r="K486" s="2">
        <v>16</v>
      </c>
      <c r="L486" s="2"/>
      <c r="M486" s="2"/>
      <c r="N486" s="2"/>
      <c r="O486" s="2">
        <f t="shared" si="489"/>
        <v>3636.32</v>
      </c>
      <c r="P486" s="2">
        <f t="shared" si="490"/>
        <v>3636.32</v>
      </c>
      <c r="Q486" s="2">
        <f t="shared" si="530"/>
        <v>0</v>
      </c>
      <c r="R486" s="2">
        <f t="shared" si="531"/>
        <v>0</v>
      </c>
      <c r="S486" s="2">
        <f t="shared" si="491"/>
        <v>0</v>
      </c>
      <c r="T486" s="2">
        <f t="shared" si="492"/>
        <v>0</v>
      </c>
      <c r="U486" s="2">
        <f t="shared" si="493"/>
        <v>0</v>
      </c>
      <c r="V486" s="2">
        <f t="shared" si="494"/>
        <v>0</v>
      </c>
      <c r="W486" s="2">
        <f t="shared" si="495"/>
        <v>0</v>
      </c>
      <c r="X486" s="2">
        <f t="shared" si="532"/>
        <v>0</v>
      </c>
      <c r="Y486" s="2">
        <f t="shared" si="533"/>
        <v>0</v>
      </c>
      <c r="Z486" s="2"/>
      <c r="AA486" s="2">
        <v>55929113</v>
      </c>
      <c r="AB486" s="2">
        <f t="shared" si="496"/>
        <v>227.27</v>
      </c>
      <c r="AC486" s="2">
        <f t="shared" si="534"/>
        <v>227.27</v>
      </c>
      <c r="AD486" s="2">
        <f t="shared" si="535"/>
        <v>0</v>
      </c>
      <c r="AE486" s="2">
        <f t="shared" si="536"/>
        <v>0</v>
      </c>
      <c r="AF486" s="2">
        <f t="shared" si="537"/>
        <v>0</v>
      </c>
      <c r="AG486" s="2">
        <f t="shared" si="497"/>
        <v>0</v>
      </c>
      <c r="AH486" s="2">
        <f t="shared" si="538"/>
        <v>0</v>
      </c>
      <c r="AI486" s="2">
        <f t="shared" si="539"/>
        <v>0</v>
      </c>
      <c r="AJ486" s="2">
        <f t="shared" si="498"/>
        <v>0</v>
      </c>
      <c r="AK486" s="2">
        <v>227.27</v>
      </c>
      <c r="AL486" s="2">
        <v>227.27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97</v>
      </c>
      <c r="AU486" s="2">
        <v>51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2</v>
      </c>
      <c r="BJ486" s="2" t="s">
        <v>586</v>
      </c>
      <c r="BK486" s="2"/>
      <c r="BL486" s="2"/>
      <c r="BM486" s="2">
        <v>67</v>
      </c>
      <c r="BN486" s="2">
        <v>0</v>
      </c>
      <c r="BO486" s="2" t="s">
        <v>3</v>
      </c>
      <c r="BP486" s="2">
        <v>0</v>
      </c>
      <c r="BQ486" s="2">
        <v>40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97</v>
      </c>
      <c r="CA486" s="2">
        <v>51</v>
      </c>
      <c r="CB486" s="2" t="s">
        <v>3</v>
      </c>
      <c r="CC486" s="2"/>
      <c r="CD486" s="2"/>
      <c r="CE486" s="2">
        <v>1566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3</v>
      </c>
      <c r="CO486" s="2">
        <v>0</v>
      </c>
      <c r="CP486" s="2">
        <f t="shared" si="499"/>
        <v>3636.32</v>
      </c>
      <c r="CQ486" s="2">
        <f t="shared" si="500"/>
        <v>227.27</v>
      </c>
      <c r="CR486" s="2">
        <f t="shared" si="540"/>
        <v>0</v>
      </c>
      <c r="CS486" s="2">
        <f t="shared" si="541"/>
        <v>0</v>
      </c>
      <c r="CT486" s="2">
        <f t="shared" si="501"/>
        <v>0</v>
      </c>
      <c r="CU486" s="2">
        <f t="shared" si="502"/>
        <v>0</v>
      </c>
      <c r="CV486" s="2">
        <f t="shared" si="503"/>
        <v>0</v>
      </c>
      <c r="CW486" s="2">
        <f t="shared" si="504"/>
        <v>0</v>
      </c>
      <c r="CX486" s="2">
        <f t="shared" si="505"/>
        <v>0</v>
      </c>
      <c r="CY486" s="2">
        <f t="shared" si="542"/>
        <v>0</v>
      </c>
      <c r="CZ486" s="2">
        <f t="shared" si="543"/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279</v>
      </c>
      <c r="DW486" s="2" t="s">
        <v>279</v>
      </c>
      <c r="DX486" s="2">
        <v>1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55393699</v>
      </c>
      <c r="EF486" s="2">
        <v>40</v>
      </c>
      <c r="EG486" s="2" t="s">
        <v>30</v>
      </c>
      <c r="EH486" s="2">
        <v>0</v>
      </c>
      <c r="EI486" s="2" t="s">
        <v>3</v>
      </c>
      <c r="EJ486" s="2">
        <v>2</v>
      </c>
      <c r="EK486" s="2">
        <v>67</v>
      </c>
      <c r="EL486" s="2" t="s">
        <v>76</v>
      </c>
      <c r="EM486" s="2" t="s">
        <v>77</v>
      </c>
      <c r="EN486" s="2"/>
      <c r="EO486" s="2" t="s">
        <v>3</v>
      </c>
      <c r="EP486" s="2"/>
      <c r="EQ486" s="2">
        <v>0</v>
      </c>
      <c r="ER486" s="2">
        <v>227.27</v>
      </c>
      <c r="ES486" s="2">
        <v>227.27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97</v>
      </c>
      <c r="FY486" s="2">
        <v>51</v>
      </c>
      <c r="FZ486" s="2"/>
      <c r="GA486" s="2" t="s">
        <v>3</v>
      </c>
      <c r="GB486" s="2"/>
      <c r="GC486" s="2"/>
      <c r="GD486" s="2">
        <v>1</v>
      </c>
      <c r="GE486" s="2"/>
      <c r="GF486" s="2">
        <v>-921120602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506"/>
        <v>0</v>
      </c>
      <c r="GM486" s="2">
        <f t="shared" si="507"/>
        <v>3636.32</v>
      </c>
      <c r="GN486" s="2">
        <f t="shared" si="508"/>
        <v>0</v>
      </c>
      <c r="GO486" s="2">
        <f t="shared" si="509"/>
        <v>3636.32</v>
      </c>
      <c r="GP486" s="2">
        <f t="shared" si="510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511"/>
        <v>0</v>
      </c>
      <c r="GW486" s="2">
        <v>1</v>
      </c>
      <c r="GX486" s="2">
        <f t="shared" si="512"/>
        <v>0</v>
      </c>
      <c r="GY486" s="2"/>
      <c r="GZ486" s="2"/>
      <c r="HA486" s="2">
        <v>0</v>
      </c>
      <c r="HB486" s="2">
        <v>0</v>
      </c>
      <c r="HC486" s="2">
        <f t="shared" si="513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3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5">
      <c r="A487" s="3">
        <v>18</v>
      </c>
      <c r="B487" s="3">
        <v>1</v>
      </c>
      <c r="C487" s="3">
        <v>809</v>
      </c>
      <c r="E487" s="3" t="s">
        <v>615</v>
      </c>
      <c r="F487" s="3" t="s">
        <v>584</v>
      </c>
      <c r="G487" s="3" t="s">
        <v>616</v>
      </c>
      <c r="H487" s="3" t="s">
        <v>279</v>
      </c>
      <c r="I487" s="3">
        <f>I481*J487</f>
        <v>16</v>
      </c>
      <c r="J487" s="3">
        <v>16</v>
      </c>
      <c r="K487" s="3">
        <v>16</v>
      </c>
      <c r="O487" s="3">
        <f t="shared" si="489"/>
        <v>16399.8</v>
      </c>
      <c r="P487" s="3">
        <f t="shared" si="490"/>
        <v>16399.8</v>
      </c>
      <c r="Q487" s="3">
        <f t="shared" si="530"/>
        <v>0</v>
      </c>
      <c r="R487" s="3">
        <f t="shared" si="531"/>
        <v>0</v>
      </c>
      <c r="S487" s="3">
        <f t="shared" si="491"/>
        <v>0</v>
      </c>
      <c r="T487" s="3">
        <f t="shared" si="492"/>
        <v>0</v>
      </c>
      <c r="U487" s="3">
        <f t="shared" si="493"/>
        <v>0</v>
      </c>
      <c r="V487" s="3">
        <f t="shared" si="494"/>
        <v>0</v>
      </c>
      <c r="W487" s="3">
        <f t="shared" si="495"/>
        <v>0</v>
      </c>
      <c r="X487" s="3">
        <f t="shared" si="532"/>
        <v>0</v>
      </c>
      <c r="Y487" s="3">
        <f t="shared" si="533"/>
        <v>0</v>
      </c>
      <c r="AA487" s="3">
        <v>55929115</v>
      </c>
      <c r="AB487" s="3">
        <f t="shared" si="496"/>
        <v>227.27</v>
      </c>
      <c r="AC487" s="3">
        <f t="shared" si="534"/>
        <v>227.27</v>
      </c>
      <c r="AD487" s="3">
        <f t="shared" si="535"/>
        <v>0</v>
      </c>
      <c r="AE487" s="3">
        <f t="shared" si="536"/>
        <v>0</v>
      </c>
      <c r="AF487" s="3">
        <f t="shared" si="537"/>
        <v>0</v>
      </c>
      <c r="AG487" s="3">
        <f t="shared" si="497"/>
        <v>0</v>
      </c>
      <c r="AH487" s="3">
        <f t="shared" si="538"/>
        <v>0</v>
      </c>
      <c r="AI487" s="3">
        <f t="shared" si="539"/>
        <v>0</v>
      </c>
      <c r="AJ487" s="3">
        <f t="shared" si="498"/>
        <v>0</v>
      </c>
      <c r="AK487" s="3">
        <v>227.27</v>
      </c>
      <c r="AL487" s="3">
        <v>227.27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97</v>
      </c>
      <c r="AU487" s="3">
        <v>51</v>
      </c>
      <c r="AV487" s="3">
        <v>1</v>
      </c>
      <c r="AW487" s="3">
        <v>1</v>
      </c>
      <c r="AZ487" s="3">
        <v>1</v>
      </c>
      <c r="BA487" s="3">
        <v>1</v>
      </c>
      <c r="BB487" s="3">
        <v>1</v>
      </c>
      <c r="BC487" s="3">
        <v>4.51</v>
      </c>
      <c r="BD487" s="3" t="s">
        <v>3</v>
      </c>
      <c r="BE487" s="3" t="s">
        <v>3</v>
      </c>
      <c r="BF487" s="3" t="s">
        <v>3</v>
      </c>
      <c r="BG487" s="3" t="s">
        <v>3</v>
      </c>
      <c r="BH487" s="3">
        <v>3</v>
      </c>
      <c r="BI487" s="3">
        <v>2</v>
      </c>
      <c r="BJ487" s="3" t="s">
        <v>586</v>
      </c>
      <c r="BM487" s="3">
        <v>67</v>
      </c>
      <c r="BN487" s="3">
        <v>0</v>
      </c>
      <c r="BO487" s="3" t="s">
        <v>584</v>
      </c>
      <c r="BP487" s="3">
        <v>1</v>
      </c>
      <c r="BQ487" s="3">
        <v>40</v>
      </c>
      <c r="BR487" s="3">
        <v>0</v>
      </c>
      <c r="BS487" s="3">
        <v>1</v>
      </c>
      <c r="BT487" s="3">
        <v>1</v>
      </c>
      <c r="BU487" s="3">
        <v>1</v>
      </c>
      <c r="BV487" s="3">
        <v>1</v>
      </c>
      <c r="BW487" s="3">
        <v>1</v>
      </c>
      <c r="BX487" s="3">
        <v>1</v>
      </c>
      <c r="BY487" s="3" t="s">
        <v>3</v>
      </c>
      <c r="BZ487" s="3">
        <v>97</v>
      </c>
      <c r="CA487" s="3">
        <v>51</v>
      </c>
      <c r="CB487" s="3" t="s">
        <v>3</v>
      </c>
      <c r="CE487" s="3">
        <v>1566</v>
      </c>
      <c r="CF487" s="3">
        <v>0</v>
      </c>
      <c r="CG487" s="3">
        <v>0</v>
      </c>
      <c r="CM487" s="3">
        <v>0</v>
      </c>
      <c r="CN487" s="3" t="s">
        <v>3</v>
      </c>
      <c r="CO487" s="3">
        <v>0</v>
      </c>
      <c r="CP487" s="3">
        <f t="shared" si="499"/>
        <v>16399.8</v>
      </c>
      <c r="CQ487" s="3">
        <f t="shared" si="500"/>
        <v>1024.99</v>
      </c>
      <c r="CR487" s="3">
        <f t="shared" si="540"/>
        <v>0</v>
      </c>
      <c r="CS487" s="3">
        <f t="shared" si="541"/>
        <v>0</v>
      </c>
      <c r="CT487" s="3">
        <f t="shared" si="501"/>
        <v>0</v>
      </c>
      <c r="CU487" s="3">
        <f t="shared" si="502"/>
        <v>0</v>
      </c>
      <c r="CV487" s="3">
        <f t="shared" si="503"/>
        <v>0</v>
      </c>
      <c r="CW487" s="3">
        <f t="shared" si="504"/>
        <v>0</v>
      </c>
      <c r="CX487" s="3">
        <f t="shared" si="505"/>
        <v>0</v>
      </c>
      <c r="CY487" s="3">
        <f t="shared" si="542"/>
        <v>0</v>
      </c>
      <c r="CZ487" s="3">
        <f t="shared" si="543"/>
        <v>0</v>
      </c>
      <c r="DC487" s="3" t="s">
        <v>3</v>
      </c>
      <c r="DD487" s="3" t="s">
        <v>3</v>
      </c>
      <c r="DE487" s="3" t="s">
        <v>3</v>
      </c>
      <c r="DF487" s="3" t="s">
        <v>3</v>
      </c>
      <c r="DG487" s="3" t="s">
        <v>3</v>
      </c>
      <c r="DH487" s="3" t="s">
        <v>3</v>
      </c>
      <c r="DI487" s="3" t="s">
        <v>3</v>
      </c>
      <c r="DJ487" s="3" t="s">
        <v>3</v>
      </c>
      <c r="DK487" s="3" t="s">
        <v>3</v>
      </c>
      <c r="DL487" s="3" t="s">
        <v>3</v>
      </c>
      <c r="DM487" s="3" t="s">
        <v>3</v>
      </c>
      <c r="DN487" s="3">
        <v>0</v>
      </c>
      <c r="DO487" s="3">
        <v>0</v>
      </c>
      <c r="DP487" s="3">
        <v>1</v>
      </c>
      <c r="DQ487" s="3">
        <v>1</v>
      </c>
      <c r="DU487" s="3">
        <v>1010</v>
      </c>
      <c r="DV487" s="3" t="s">
        <v>279</v>
      </c>
      <c r="DW487" s="3" t="s">
        <v>279</v>
      </c>
      <c r="DX487" s="3">
        <v>1</v>
      </c>
      <c r="DZ487" s="3" t="s">
        <v>3</v>
      </c>
      <c r="EA487" s="3" t="s">
        <v>3</v>
      </c>
      <c r="EB487" s="3" t="s">
        <v>3</v>
      </c>
      <c r="EC487" s="3" t="s">
        <v>3</v>
      </c>
      <c r="EE487" s="3">
        <v>55393699</v>
      </c>
      <c r="EF487" s="3">
        <v>40</v>
      </c>
      <c r="EG487" s="3" t="s">
        <v>30</v>
      </c>
      <c r="EH487" s="3">
        <v>0</v>
      </c>
      <c r="EI487" s="3" t="s">
        <v>3</v>
      </c>
      <c r="EJ487" s="3">
        <v>2</v>
      </c>
      <c r="EK487" s="3">
        <v>67</v>
      </c>
      <c r="EL487" s="3" t="s">
        <v>76</v>
      </c>
      <c r="EM487" s="3" t="s">
        <v>77</v>
      </c>
      <c r="EO487" s="3" t="s">
        <v>3</v>
      </c>
      <c r="EQ487" s="3">
        <v>0</v>
      </c>
      <c r="ER487" s="3">
        <v>227.27</v>
      </c>
      <c r="ES487" s="3">
        <v>227.27</v>
      </c>
      <c r="ET487" s="3">
        <v>0</v>
      </c>
      <c r="EU487" s="3">
        <v>0</v>
      </c>
      <c r="EV487" s="3">
        <v>0</v>
      </c>
      <c r="EW487" s="3">
        <v>0</v>
      </c>
      <c r="EX487" s="3">
        <v>0</v>
      </c>
      <c r="FQ487" s="3">
        <v>0</v>
      </c>
      <c r="FR487" s="3">
        <v>0</v>
      </c>
      <c r="FS487" s="3">
        <v>0</v>
      </c>
      <c r="FX487" s="3">
        <v>97</v>
      </c>
      <c r="FY487" s="3">
        <v>51</v>
      </c>
      <c r="GA487" s="3" t="s">
        <v>3</v>
      </c>
      <c r="GD487" s="3">
        <v>1</v>
      </c>
      <c r="GF487" s="3">
        <v>-921120602</v>
      </c>
      <c r="GG487" s="3">
        <v>2</v>
      </c>
      <c r="GH487" s="3">
        <v>1</v>
      </c>
      <c r="GI487" s="3">
        <v>2</v>
      </c>
      <c r="GJ487" s="3">
        <v>0</v>
      </c>
      <c r="GK487" s="3">
        <v>0</v>
      </c>
      <c r="GL487" s="3">
        <f t="shared" si="506"/>
        <v>0</v>
      </c>
      <c r="GM487" s="3">
        <f t="shared" si="507"/>
        <v>16399.8</v>
      </c>
      <c r="GN487" s="3">
        <f t="shared" si="508"/>
        <v>0</v>
      </c>
      <c r="GO487" s="3">
        <f t="shared" si="509"/>
        <v>16399.8</v>
      </c>
      <c r="GP487" s="3">
        <f t="shared" si="510"/>
        <v>0</v>
      </c>
      <c r="GR487" s="3">
        <v>0</v>
      </c>
      <c r="GS487" s="3">
        <v>3</v>
      </c>
      <c r="GT487" s="3">
        <v>0</v>
      </c>
      <c r="GU487" s="3" t="s">
        <v>3</v>
      </c>
      <c r="GV487" s="3">
        <f t="shared" si="511"/>
        <v>0</v>
      </c>
      <c r="GW487" s="3">
        <v>1</v>
      </c>
      <c r="GX487" s="3">
        <f t="shared" si="512"/>
        <v>0</v>
      </c>
      <c r="HA487" s="3">
        <v>0</v>
      </c>
      <c r="HB487" s="3">
        <v>0</v>
      </c>
      <c r="HC487" s="3">
        <f t="shared" si="513"/>
        <v>0</v>
      </c>
      <c r="HE487" s="3" t="s">
        <v>3</v>
      </c>
      <c r="HF487" s="3" t="s">
        <v>3</v>
      </c>
      <c r="HM487" s="3" t="s">
        <v>3</v>
      </c>
      <c r="HN487" s="3" t="s">
        <v>3</v>
      </c>
      <c r="HO487" s="3" t="s">
        <v>3</v>
      </c>
      <c r="HP487" s="3" t="s">
        <v>3</v>
      </c>
      <c r="HQ487" s="3" t="s">
        <v>3</v>
      </c>
      <c r="HS487" s="3">
        <v>0</v>
      </c>
      <c r="IK487" s="3">
        <v>0</v>
      </c>
    </row>
    <row r="488" spans="1:255" x14ac:dyDescent="0.25">
      <c r="A488" s="2">
        <v>18</v>
      </c>
      <c r="B488" s="2">
        <v>1</v>
      </c>
      <c r="C488" s="2">
        <v>797</v>
      </c>
      <c r="D488" s="2"/>
      <c r="E488" s="2" t="s">
        <v>617</v>
      </c>
      <c r="F488" s="2" t="s">
        <v>588</v>
      </c>
      <c r="G488" s="2" t="s">
        <v>589</v>
      </c>
      <c r="H488" s="2" t="s">
        <v>279</v>
      </c>
      <c r="I488" s="2">
        <f>I480*J488</f>
        <v>1</v>
      </c>
      <c r="J488" s="2">
        <v>1</v>
      </c>
      <c r="K488" s="2">
        <v>1</v>
      </c>
      <c r="L488" s="2"/>
      <c r="M488" s="2"/>
      <c r="N488" s="2"/>
      <c r="O488" s="2">
        <f t="shared" si="489"/>
        <v>256.95999999999998</v>
      </c>
      <c r="P488" s="2">
        <f t="shared" si="490"/>
        <v>256.95999999999998</v>
      </c>
      <c r="Q488" s="2">
        <f t="shared" si="530"/>
        <v>0</v>
      </c>
      <c r="R488" s="2">
        <f t="shared" si="531"/>
        <v>0</v>
      </c>
      <c r="S488" s="2">
        <f t="shared" si="491"/>
        <v>0</v>
      </c>
      <c r="T488" s="2">
        <f t="shared" si="492"/>
        <v>0</v>
      </c>
      <c r="U488" s="2">
        <f t="shared" si="493"/>
        <v>0</v>
      </c>
      <c r="V488" s="2">
        <f t="shared" si="494"/>
        <v>0</v>
      </c>
      <c r="W488" s="2">
        <f t="shared" si="495"/>
        <v>0</v>
      </c>
      <c r="X488" s="2">
        <f t="shared" si="532"/>
        <v>0</v>
      </c>
      <c r="Y488" s="2">
        <f t="shared" si="533"/>
        <v>0</v>
      </c>
      <c r="Z488" s="2"/>
      <c r="AA488" s="2">
        <v>55929113</v>
      </c>
      <c r="AB488" s="2">
        <f t="shared" si="496"/>
        <v>256.95999999999998</v>
      </c>
      <c r="AC488" s="2">
        <f t="shared" si="534"/>
        <v>256.95999999999998</v>
      </c>
      <c r="AD488" s="2">
        <f t="shared" si="535"/>
        <v>0</v>
      </c>
      <c r="AE488" s="2">
        <f t="shared" si="536"/>
        <v>0</v>
      </c>
      <c r="AF488" s="2">
        <f t="shared" si="537"/>
        <v>0</v>
      </c>
      <c r="AG488" s="2">
        <f t="shared" si="497"/>
        <v>0</v>
      </c>
      <c r="AH488" s="2">
        <f t="shared" si="538"/>
        <v>0</v>
      </c>
      <c r="AI488" s="2">
        <f t="shared" si="539"/>
        <v>0</v>
      </c>
      <c r="AJ488" s="2">
        <f t="shared" si="498"/>
        <v>0</v>
      </c>
      <c r="AK488" s="2">
        <v>256.95999999999998</v>
      </c>
      <c r="AL488" s="2">
        <v>256.95999999999998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97</v>
      </c>
      <c r="AU488" s="2">
        <v>51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2</v>
      </c>
      <c r="BJ488" s="2" t="s">
        <v>590</v>
      </c>
      <c r="BK488" s="2"/>
      <c r="BL488" s="2"/>
      <c r="BM488" s="2">
        <v>67</v>
      </c>
      <c r="BN488" s="2">
        <v>0</v>
      </c>
      <c r="BO488" s="2" t="s">
        <v>3</v>
      </c>
      <c r="BP488" s="2">
        <v>0</v>
      </c>
      <c r="BQ488" s="2">
        <v>40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97</v>
      </c>
      <c r="CA488" s="2">
        <v>51</v>
      </c>
      <c r="CB488" s="2" t="s">
        <v>3</v>
      </c>
      <c r="CC488" s="2"/>
      <c r="CD488" s="2"/>
      <c r="CE488" s="2">
        <v>1566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3</v>
      </c>
      <c r="CO488" s="2">
        <v>0</v>
      </c>
      <c r="CP488" s="2">
        <f t="shared" si="499"/>
        <v>256.95999999999998</v>
      </c>
      <c r="CQ488" s="2">
        <f t="shared" si="500"/>
        <v>256.95999999999998</v>
      </c>
      <c r="CR488" s="2">
        <f t="shared" si="540"/>
        <v>0</v>
      </c>
      <c r="CS488" s="2">
        <f t="shared" si="541"/>
        <v>0</v>
      </c>
      <c r="CT488" s="2">
        <f t="shared" si="501"/>
        <v>0</v>
      </c>
      <c r="CU488" s="2">
        <f t="shared" si="502"/>
        <v>0</v>
      </c>
      <c r="CV488" s="2">
        <f t="shared" si="503"/>
        <v>0</v>
      </c>
      <c r="CW488" s="2">
        <f t="shared" si="504"/>
        <v>0</v>
      </c>
      <c r="CX488" s="2">
        <f t="shared" si="505"/>
        <v>0</v>
      </c>
      <c r="CY488" s="2">
        <f t="shared" si="542"/>
        <v>0</v>
      </c>
      <c r="CZ488" s="2">
        <f t="shared" si="543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1010</v>
      </c>
      <c r="DV488" s="2" t="s">
        <v>279</v>
      </c>
      <c r="DW488" s="2" t="s">
        <v>279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55393699</v>
      </c>
      <c r="EF488" s="2">
        <v>40</v>
      </c>
      <c r="EG488" s="2" t="s">
        <v>30</v>
      </c>
      <c r="EH488" s="2">
        <v>0</v>
      </c>
      <c r="EI488" s="2" t="s">
        <v>3</v>
      </c>
      <c r="EJ488" s="2">
        <v>2</v>
      </c>
      <c r="EK488" s="2">
        <v>67</v>
      </c>
      <c r="EL488" s="2" t="s">
        <v>76</v>
      </c>
      <c r="EM488" s="2" t="s">
        <v>77</v>
      </c>
      <c r="EN488" s="2"/>
      <c r="EO488" s="2" t="s">
        <v>3</v>
      </c>
      <c r="EP488" s="2"/>
      <c r="EQ488" s="2">
        <v>0</v>
      </c>
      <c r="ER488" s="2">
        <v>256.95999999999998</v>
      </c>
      <c r="ES488" s="2">
        <v>256.95999999999998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v>0</v>
      </c>
      <c r="FS488" s="2">
        <v>0</v>
      </c>
      <c r="FT488" s="2"/>
      <c r="FU488" s="2"/>
      <c r="FV488" s="2"/>
      <c r="FW488" s="2"/>
      <c r="FX488" s="2">
        <v>97</v>
      </c>
      <c r="FY488" s="2">
        <v>51</v>
      </c>
      <c r="FZ488" s="2"/>
      <c r="GA488" s="2" t="s">
        <v>3</v>
      </c>
      <c r="GB488" s="2"/>
      <c r="GC488" s="2"/>
      <c r="GD488" s="2">
        <v>1</v>
      </c>
      <c r="GE488" s="2"/>
      <c r="GF488" s="2">
        <v>398472290</v>
      </c>
      <c r="GG488" s="2">
        <v>2</v>
      </c>
      <c r="GH488" s="2">
        <v>1</v>
      </c>
      <c r="GI488" s="2">
        <v>-2</v>
      </c>
      <c r="GJ488" s="2">
        <v>0</v>
      </c>
      <c r="GK488" s="2">
        <v>0</v>
      </c>
      <c r="GL488" s="2">
        <f t="shared" si="506"/>
        <v>0</v>
      </c>
      <c r="GM488" s="2">
        <f t="shared" si="507"/>
        <v>256.95999999999998</v>
      </c>
      <c r="GN488" s="2">
        <f t="shared" si="508"/>
        <v>0</v>
      </c>
      <c r="GO488" s="2">
        <f t="shared" si="509"/>
        <v>256.95999999999998</v>
      </c>
      <c r="GP488" s="2">
        <f t="shared" si="510"/>
        <v>0</v>
      </c>
      <c r="GQ488" s="2"/>
      <c r="GR488" s="2">
        <v>0</v>
      </c>
      <c r="GS488" s="2">
        <v>3</v>
      </c>
      <c r="GT488" s="2">
        <v>0</v>
      </c>
      <c r="GU488" s="2" t="s">
        <v>3</v>
      </c>
      <c r="GV488" s="2">
        <f t="shared" si="511"/>
        <v>0</v>
      </c>
      <c r="GW488" s="2">
        <v>1</v>
      </c>
      <c r="GX488" s="2">
        <f t="shared" si="512"/>
        <v>0</v>
      </c>
      <c r="GY488" s="2"/>
      <c r="GZ488" s="2"/>
      <c r="HA488" s="2">
        <v>0</v>
      </c>
      <c r="HB488" s="2">
        <v>0</v>
      </c>
      <c r="HC488" s="2">
        <f t="shared" si="513"/>
        <v>0</v>
      </c>
      <c r="HD488" s="2"/>
      <c r="HE488" s="2" t="s">
        <v>3</v>
      </c>
      <c r="HF488" s="2" t="s">
        <v>3</v>
      </c>
      <c r="HG488" s="2"/>
      <c r="HH488" s="2"/>
      <c r="HI488" s="2"/>
      <c r="HJ488" s="2"/>
      <c r="HK488" s="2"/>
      <c r="HL488" s="2"/>
      <c r="HM488" s="2" t="s">
        <v>3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5">
      <c r="A489" s="3">
        <v>18</v>
      </c>
      <c r="B489" s="3">
        <v>1</v>
      </c>
      <c r="C489" s="3">
        <v>811</v>
      </c>
      <c r="E489" s="3" t="s">
        <v>617</v>
      </c>
      <c r="F489" s="3" t="s">
        <v>588</v>
      </c>
      <c r="G489" s="3" t="s">
        <v>589</v>
      </c>
      <c r="H489" s="3" t="s">
        <v>279</v>
      </c>
      <c r="I489" s="3">
        <f>I481*J489</f>
        <v>1</v>
      </c>
      <c r="J489" s="3">
        <v>1</v>
      </c>
      <c r="K489" s="3">
        <v>1</v>
      </c>
      <c r="O489" s="3">
        <f t="shared" si="489"/>
        <v>2608.14</v>
      </c>
      <c r="P489" s="3">
        <f t="shared" si="490"/>
        <v>2608.14</v>
      </c>
      <c r="Q489" s="3">
        <f t="shared" si="530"/>
        <v>0</v>
      </c>
      <c r="R489" s="3">
        <f t="shared" si="531"/>
        <v>0</v>
      </c>
      <c r="S489" s="3">
        <f t="shared" si="491"/>
        <v>0</v>
      </c>
      <c r="T489" s="3">
        <f t="shared" si="492"/>
        <v>0</v>
      </c>
      <c r="U489" s="3">
        <f t="shared" si="493"/>
        <v>0</v>
      </c>
      <c r="V489" s="3">
        <f t="shared" si="494"/>
        <v>0</v>
      </c>
      <c r="W489" s="3">
        <f t="shared" si="495"/>
        <v>0</v>
      </c>
      <c r="X489" s="3">
        <f t="shared" si="532"/>
        <v>0</v>
      </c>
      <c r="Y489" s="3">
        <f t="shared" si="533"/>
        <v>0</v>
      </c>
      <c r="AA489" s="3">
        <v>55929115</v>
      </c>
      <c r="AB489" s="3">
        <f t="shared" si="496"/>
        <v>256.95999999999998</v>
      </c>
      <c r="AC489" s="3">
        <f t="shared" si="534"/>
        <v>256.95999999999998</v>
      </c>
      <c r="AD489" s="3">
        <f t="shared" si="535"/>
        <v>0</v>
      </c>
      <c r="AE489" s="3">
        <f t="shared" si="536"/>
        <v>0</v>
      </c>
      <c r="AF489" s="3">
        <f t="shared" si="537"/>
        <v>0</v>
      </c>
      <c r="AG489" s="3">
        <f t="shared" si="497"/>
        <v>0</v>
      </c>
      <c r="AH489" s="3">
        <f t="shared" si="538"/>
        <v>0</v>
      </c>
      <c r="AI489" s="3">
        <f t="shared" si="539"/>
        <v>0</v>
      </c>
      <c r="AJ489" s="3">
        <f t="shared" si="498"/>
        <v>0</v>
      </c>
      <c r="AK489" s="3">
        <v>256.95999999999998</v>
      </c>
      <c r="AL489" s="3">
        <v>256.95999999999998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97</v>
      </c>
      <c r="AU489" s="3">
        <v>51</v>
      </c>
      <c r="AV489" s="3">
        <v>1</v>
      </c>
      <c r="AW489" s="3">
        <v>1</v>
      </c>
      <c r="AZ489" s="3">
        <v>1</v>
      </c>
      <c r="BA489" s="3">
        <v>1</v>
      </c>
      <c r="BB489" s="3">
        <v>1</v>
      </c>
      <c r="BC489" s="3">
        <v>10.15</v>
      </c>
      <c r="BD489" s="3" t="s">
        <v>3</v>
      </c>
      <c r="BE489" s="3" t="s">
        <v>3</v>
      </c>
      <c r="BF489" s="3" t="s">
        <v>3</v>
      </c>
      <c r="BG489" s="3" t="s">
        <v>3</v>
      </c>
      <c r="BH489" s="3">
        <v>3</v>
      </c>
      <c r="BI489" s="3">
        <v>2</v>
      </c>
      <c r="BJ489" s="3" t="s">
        <v>590</v>
      </c>
      <c r="BM489" s="3">
        <v>67</v>
      </c>
      <c r="BN489" s="3">
        <v>0</v>
      </c>
      <c r="BO489" s="3" t="s">
        <v>588</v>
      </c>
      <c r="BP489" s="3">
        <v>1</v>
      </c>
      <c r="BQ489" s="3">
        <v>40</v>
      </c>
      <c r="BR489" s="3">
        <v>0</v>
      </c>
      <c r="BS489" s="3">
        <v>1</v>
      </c>
      <c r="BT489" s="3">
        <v>1</v>
      </c>
      <c r="BU489" s="3">
        <v>1</v>
      </c>
      <c r="BV489" s="3">
        <v>1</v>
      </c>
      <c r="BW489" s="3">
        <v>1</v>
      </c>
      <c r="BX489" s="3">
        <v>1</v>
      </c>
      <c r="BY489" s="3" t="s">
        <v>3</v>
      </c>
      <c r="BZ489" s="3">
        <v>97</v>
      </c>
      <c r="CA489" s="3">
        <v>51</v>
      </c>
      <c r="CB489" s="3" t="s">
        <v>3</v>
      </c>
      <c r="CE489" s="3">
        <v>1566</v>
      </c>
      <c r="CF489" s="3">
        <v>0</v>
      </c>
      <c r="CG489" s="3">
        <v>0</v>
      </c>
      <c r="CM489" s="3">
        <v>0</v>
      </c>
      <c r="CN489" s="3" t="s">
        <v>3</v>
      </c>
      <c r="CO489" s="3">
        <v>0</v>
      </c>
      <c r="CP489" s="3">
        <f t="shared" si="499"/>
        <v>2608.14</v>
      </c>
      <c r="CQ489" s="3">
        <f t="shared" si="500"/>
        <v>2608.14</v>
      </c>
      <c r="CR489" s="3">
        <f t="shared" si="540"/>
        <v>0</v>
      </c>
      <c r="CS489" s="3">
        <f t="shared" si="541"/>
        <v>0</v>
      </c>
      <c r="CT489" s="3">
        <f t="shared" si="501"/>
        <v>0</v>
      </c>
      <c r="CU489" s="3">
        <f t="shared" si="502"/>
        <v>0</v>
      </c>
      <c r="CV489" s="3">
        <f t="shared" si="503"/>
        <v>0</v>
      </c>
      <c r="CW489" s="3">
        <f t="shared" si="504"/>
        <v>0</v>
      </c>
      <c r="CX489" s="3">
        <f t="shared" si="505"/>
        <v>0</v>
      </c>
      <c r="CY489" s="3">
        <f t="shared" si="542"/>
        <v>0</v>
      </c>
      <c r="CZ489" s="3">
        <f t="shared" si="543"/>
        <v>0</v>
      </c>
      <c r="DC489" s="3" t="s">
        <v>3</v>
      </c>
      <c r="DD489" s="3" t="s">
        <v>3</v>
      </c>
      <c r="DE489" s="3" t="s">
        <v>3</v>
      </c>
      <c r="DF489" s="3" t="s">
        <v>3</v>
      </c>
      <c r="DG489" s="3" t="s">
        <v>3</v>
      </c>
      <c r="DH489" s="3" t="s">
        <v>3</v>
      </c>
      <c r="DI489" s="3" t="s">
        <v>3</v>
      </c>
      <c r="DJ489" s="3" t="s">
        <v>3</v>
      </c>
      <c r="DK489" s="3" t="s">
        <v>3</v>
      </c>
      <c r="DL489" s="3" t="s">
        <v>3</v>
      </c>
      <c r="DM489" s="3" t="s">
        <v>3</v>
      </c>
      <c r="DN489" s="3">
        <v>0</v>
      </c>
      <c r="DO489" s="3">
        <v>0</v>
      </c>
      <c r="DP489" s="3">
        <v>1</v>
      </c>
      <c r="DQ489" s="3">
        <v>1</v>
      </c>
      <c r="DU489" s="3">
        <v>1010</v>
      </c>
      <c r="DV489" s="3" t="s">
        <v>279</v>
      </c>
      <c r="DW489" s="3" t="s">
        <v>279</v>
      </c>
      <c r="DX489" s="3">
        <v>1</v>
      </c>
      <c r="DZ489" s="3" t="s">
        <v>3</v>
      </c>
      <c r="EA489" s="3" t="s">
        <v>3</v>
      </c>
      <c r="EB489" s="3" t="s">
        <v>3</v>
      </c>
      <c r="EC489" s="3" t="s">
        <v>3</v>
      </c>
      <c r="EE489" s="3">
        <v>55393699</v>
      </c>
      <c r="EF489" s="3">
        <v>40</v>
      </c>
      <c r="EG489" s="3" t="s">
        <v>30</v>
      </c>
      <c r="EH489" s="3">
        <v>0</v>
      </c>
      <c r="EI489" s="3" t="s">
        <v>3</v>
      </c>
      <c r="EJ489" s="3">
        <v>2</v>
      </c>
      <c r="EK489" s="3">
        <v>67</v>
      </c>
      <c r="EL489" s="3" t="s">
        <v>76</v>
      </c>
      <c r="EM489" s="3" t="s">
        <v>77</v>
      </c>
      <c r="EO489" s="3" t="s">
        <v>3</v>
      </c>
      <c r="EQ489" s="3">
        <v>0</v>
      </c>
      <c r="ER489" s="3">
        <v>256.95999999999998</v>
      </c>
      <c r="ES489" s="3">
        <v>256.95999999999998</v>
      </c>
      <c r="ET489" s="3">
        <v>0</v>
      </c>
      <c r="EU489" s="3">
        <v>0</v>
      </c>
      <c r="EV489" s="3">
        <v>0</v>
      </c>
      <c r="EW489" s="3">
        <v>0</v>
      </c>
      <c r="EX489" s="3">
        <v>0</v>
      </c>
      <c r="FQ489" s="3">
        <v>0</v>
      </c>
      <c r="FR489" s="3">
        <v>0</v>
      </c>
      <c r="FS489" s="3">
        <v>0</v>
      </c>
      <c r="FX489" s="3">
        <v>97</v>
      </c>
      <c r="FY489" s="3">
        <v>51</v>
      </c>
      <c r="GA489" s="3" t="s">
        <v>3</v>
      </c>
      <c r="GD489" s="3">
        <v>1</v>
      </c>
      <c r="GF489" s="3">
        <v>398472290</v>
      </c>
      <c r="GG489" s="3">
        <v>2</v>
      </c>
      <c r="GH489" s="3">
        <v>1</v>
      </c>
      <c r="GI489" s="3">
        <v>2</v>
      </c>
      <c r="GJ489" s="3">
        <v>0</v>
      </c>
      <c r="GK489" s="3">
        <v>0</v>
      </c>
      <c r="GL489" s="3">
        <f t="shared" si="506"/>
        <v>0</v>
      </c>
      <c r="GM489" s="3">
        <f t="shared" si="507"/>
        <v>2608.14</v>
      </c>
      <c r="GN489" s="3">
        <f t="shared" si="508"/>
        <v>0</v>
      </c>
      <c r="GO489" s="3">
        <f t="shared" si="509"/>
        <v>2608.14</v>
      </c>
      <c r="GP489" s="3">
        <f t="shared" si="510"/>
        <v>0</v>
      </c>
      <c r="GR489" s="3">
        <v>0</v>
      </c>
      <c r="GS489" s="3">
        <v>3</v>
      </c>
      <c r="GT489" s="3">
        <v>0</v>
      </c>
      <c r="GU489" s="3" t="s">
        <v>3</v>
      </c>
      <c r="GV489" s="3">
        <f t="shared" si="511"/>
        <v>0</v>
      </c>
      <c r="GW489" s="3">
        <v>1</v>
      </c>
      <c r="GX489" s="3">
        <f t="shared" si="512"/>
        <v>0</v>
      </c>
      <c r="HA489" s="3">
        <v>0</v>
      </c>
      <c r="HB489" s="3">
        <v>0</v>
      </c>
      <c r="HC489" s="3">
        <f t="shared" si="513"/>
        <v>0</v>
      </c>
      <c r="HE489" s="3" t="s">
        <v>3</v>
      </c>
      <c r="HF489" s="3" t="s">
        <v>3</v>
      </c>
      <c r="HM489" s="3" t="s">
        <v>3</v>
      </c>
      <c r="HN489" s="3" t="s">
        <v>3</v>
      </c>
      <c r="HO489" s="3" t="s">
        <v>3</v>
      </c>
      <c r="HP489" s="3" t="s">
        <v>3</v>
      </c>
      <c r="HQ489" s="3" t="s">
        <v>3</v>
      </c>
      <c r="HS489" s="3">
        <v>0</v>
      </c>
      <c r="IK489" s="3">
        <v>0</v>
      </c>
    </row>
    <row r="490" spans="1:255" x14ac:dyDescent="0.25">
      <c r="A490" s="2">
        <v>18</v>
      </c>
      <c r="B490" s="2">
        <v>1</v>
      </c>
      <c r="C490" s="2">
        <v>796</v>
      </c>
      <c r="D490" s="2"/>
      <c r="E490" s="2" t="s">
        <v>618</v>
      </c>
      <c r="F490" s="2" t="s">
        <v>592</v>
      </c>
      <c r="G490" s="2" t="s">
        <v>593</v>
      </c>
      <c r="H490" s="2" t="s">
        <v>279</v>
      </c>
      <c r="I490" s="2">
        <f>I480*J490</f>
        <v>1</v>
      </c>
      <c r="J490" s="2">
        <v>1</v>
      </c>
      <c r="K490" s="2">
        <v>1</v>
      </c>
      <c r="L490" s="2"/>
      <c r="M490" s="2"/>
      <c r="N490" s="2"/>
      <c r="O490" s="2">
        <f t="shared" si="489"/>
        <v>134.03</v>
      </c>
      <c r="P490" s="2">
        <f t="shared" si="490"/>
        <v>134.03</v>
      </c>
      <c r="Q490" s="2">
        <f t="shared" si="530"/>
        <v>0</v>
      </c>
      <c r="R490" s="2">
        <f t="shared" si="531"/>
        <v>0</v>
      </c>
      <c r="S490" s="2">
        <f t="shared" si="491"/>
        <v>0</v>
      </c>
      <c r="T490" s="2">
        <f t="shared" si="492"/>
        <v>0</v>
      </c>
      <c r="U490" s="2">
        <f t="shared" si="493"/>
        <v>0</v>
      </c>
      <c r="V490" s="2">
        <f t="shared" si="494"/>
        <v>0</v>
      </c>
      <c r="W490" s="2">
        <f t="shared" si="495"/>
        <v>0</v>
      </c>
      <c r="X490" s="2">
        <f t="shared" si="532"/>
        <v>0</v>
      </c>
      <c r="Y490" s="2">
        <f t="shared" si="533"/>
        <v>0</v>
      </c>
      <c r="Z490" s="2"/>
      <c r="AA490" s="2">
        <v>55929113</v>
      </c>
      <c r="AB490" s="2">
        <f t="shared" si="496"/>
        <v>134.03</v>
      </c>
      <c r="AC490" s="2">
        <f t="shared" si="534"/>
        <v>134.03</v>
      </c>
      <c r="AD490" s="2">
        <f t="shared" si="535"/>
        <v>0</v>
      </c>
      <c r="AE490" s="2">
        <f t="shared" si="536"/>
        <v>0</v>
      </c>
      <c r="AF490" s="2">
        <f t="shared" si="537"/>
        <v>0</v>
      </c>
      <c r="AG490" s="2">
        <f t="shared" si="497"/>
        <v>0</v>
      </c>
      <c r="AH490" s="2">
        <f t="shared" si="538"/>
        <v>0</v>
      </c>
      <c r="AI490" s="2">
        <f t="shared" si="539"/>
        <v>0</v>
      </c>
      <c r="AJ490" s="2">
        <f t="shared" si="498"/>
        <v>0</v>
      </c>
      <c r="AK490" s="2">
        <v>134.03</v>
      </c>
      <c r="AL490" s="2">
        <v>134.03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2</v>
      </c>
      <c r="BJ490" s="2" t="s">
        <v>594</v>
      </c>
      <c r="BK490" s="2"/>
      <c r="BL490" s="2"/>
      <c r="BM490" s="2">
        <v>1618</v>
      </c>
      <c r="BN490" s="2">
        <v>0</v>
      </c>
      <c r="BO490" s="2" t="s">
        <v>3</v>
      </c>
      <c r="BP490" s="2">
        <v>0</v>
      </c>
      <c r="BQ490" s="2">
        <v>201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0</v>
      </c>
      <c r="CA490" s="2">
        <v>0</v>
      </c>
      <c r="CB490" s="2" t="s">
        <v>3</v>
      </c>
      <c r="CC490" s="2"/>
      <c r="CD490" s="2"/>
      <c r="CE490" s="2">
        <v>1566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3</v>
      </c>
      <c r="CO490" s="2">
        <v>0</v>
      </c>
      <c r="CP490" s="2">
        <f t="shared" si="499"/>
        <v>134.03</v>
      </c>
      <c r="CQ490" s="2">
        <f t="shared" si="500"/>
        <v>134.03</v>
      </c>
      <c r="CR490" s="2">
        <f t="shared" si="540"/>
        <v>0</v>
      </c>
      <c r="CS490" s="2">
        <f t="shared" si="541"/>
        <v>0</v>
      </c>
      <c r="CT490" s="2">
        <f t="shared" si="501"/>
        <v>0</v>
      </c>
      <c r="CU490" s="2">
        <f t="shared" si="502"/>
        <v>0</v>
      </c>
      <c r="CV490" s="2">
        <f t="shared" si="503"/>
        <v>0</v>
      </c>
      <c r="CW490" s="2">
        <f t="shared" si="504"/>
        <v>0</v>
      </c>
      <c r="CX490" s="2">
        <f t="shared" si="505"/>
        <v>0</v>
      </c>
      <c r="CY490" s="2">
        <f t="shared" si="542"/>
        <v>0</v>
      </c>
      <c r="CZ490" s="2">
        <f t="shared" si="543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1010</v>
      </c>
      <c r="DV490" s="2" t="s">
        <v>279</v>
      </c>
      <c r="DW490" s="2" t="s">
        <v>279</v>
      </c>
      <c r="DX490" s="2">
        <v>1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55393729</v>
      </c>
      <c r="EF490" s="2">
        <v>201</v>
      </c>
      <c r="EG490" s="2" t="s">
        <v>281</v>
      </c>
      <c r="EH490" s="2">
        <v>0</v>
      </c>
      <c r="EI490" s="2" t="s">
        <v>3</v>
      </c>
      <c r="EJ490" s="2">
        <v>2</v>
      </c>
      <c r="EK490" s="2">
        <v>1618</v>
      </c>
      <c r="EL490" s="2" t="s">
        <v>282</v>
      </c>
      <c r="EM490" s="2" t="s">
        <v>283</v>
      </c>
      <c r="EN490" s="2"/>
      <c r="EO490" s="2" t="s">
        <v>3</v>
      </c>
      <c r="EP490" s="2"/>
      <c r="EQ490" s="2">
        <v>0</v>
      </c>
      <c r="ER490" s="2">
        <v>134.03</v>
      </c>
      <c r="ES490" s="2">
        <v>134.03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v>0</v>
      </c>
      <c r="FS490" s="2">
        <v>0</v>
      </c>
      <c r="FT490" s="2"/>
      <c r="FU490" s="2"/>
      <c r="FV490" s="2"/>
      <c r="FW490" s="2"/>
      <c r="FX490" s="2">
        <v>0</v>
      </c>
      <c r="FY490" s="2">
        <v>0</v>
      </c>
      <c r="FZ490" s="2"/>
      <c r="GA490" s="2" t="s">
        <v>3</v>
      </c>
      <c r="GB490" s="2"/>
      <c r="GC490" s="2"/>
      <c r="GD490" s="2">
        <v>1</v>
      </c>
      <c r="GE490" s="2"/>
      <c r="GF490" s="2">
        <v>-1124945702</v>
      </c>
      <c r="GG490" s="2">
        <v>2</v>
      </c>
      <c r="GH490" s="2">
        <v>1</v>
      </c>
      <c r="GI490" s="2">
        <v>-2</v>
      </c>
      <c r="GJ490" s="2">
        <v>0</v>
      </c>
      <c r="GK490" s="2">
        <v>0</v>
      </c>
      <c r="GL490" s="2">
        <f t="shared" si="506"/>
        <v>0</v>
      </c>
      <c r="GM490" s="2">
        <f t="shared" si="507"/>
        <v>134.03</v>
      </c>
      <c r="GN490" s="2">
        <f t="shared" si="508"/>
        <v>0</v>
      </c>
      <c r="GO490" s="2">
        <f t="shared" si="509"/>
        <v>134.03</v>
      </c>
      <c r="GP490" s="2">
        <f t="shared" si="510"/>
        <v>0</v>
      </c>
      <c r="GQ490" s="2"/>
      <c r="GR490" s="2">
        <v>0</v>
      </c>
      <c r="GS490" s="2">
        <v>3</v>
      </c>
      <c r="GT490" s="2">
        <v>0</v>
      </c>
      <c r="GU490" s="2" t="s">
        <v>3</v>
      </c>
      <c r="GV490" s="2">
        <f t="shared" si="511"/>
        <v>0</v>
      </c>
      <c r="GW490" s="2">
        <v>1</v>
      </c>
      <c r="GX490" s="2">
        <f t="shared" si="512"/>
        <v>0</v>
      </c>
      <c r="GY490" s="2"/>
      <c r="GZ490" s="2"/>
      <c r="HA490" s="2">
        <v>0</v>
      </c>
      <c r="HB490" s="2">
        <v>0</v>
      </c>
      <c r="HC490" s="2">
        <f t="shared" si="513"/>
        <v>0</v>
      </c>
      <c r="HD490" s="2"/>
      <c r="HE490" s="2" t="s">
        <v>3</v>
      </c>
      <c r="HF490" s="2" t="s">
        <v>3</v>
      </c>
      <c r="HG490" s="2"/>
      <c r="HH490" s="2"/>
      <c r="HI490" s="2"/>
      <c r="HJ490" s="2"/>
      <c r="HK490" s="2"/>
      <c r="HL490" s="2"/>
      <c r="HM490" s="2" t="s">
        <v>3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5">
      <c r="A491" s="3">
        <v>18</v>
      </c>
      <c r="B491" s="3">
        <v>1</v>
      </c>
      <c r="C491" s="3">
        <v>810</v>
      </c>
      <c r="E491" s="3" t="s">
        <v>618</v>
      </c>
      <c r="F491" s="3" t="s">
        <v>592</v>
      </c>
      <c r="G491" s="3" t="s">
        <v>593</v>
      </c>
      <c r="H491" s="3" t="s">
        <v>279</v>
      </c>
      <c r="I491" s="3">
        <f>I481*J491</f>
        <v>1</v>
      </c>
      <c r="J491" s="3">
        <v>1</v>
      </c>
      <c r="K491" s="3">
        <v>1</v>
      </c>
      <c r="O491" s="3">
        <f t="shared" si="489"/>
        <v>1223.69</v>
      </c>
      <c r="P491" s="3">
        <f t="shared" si="490"/>
        <v>1223.69</v>
      </c>
      <c r="Q491" s="3">
        <f t="shared" si="530"/>
        <v>0</v>
      </c>
      <c r="R491" s="3">
        <f t="shared" si="531"/>
        <v>0</v>
      </c>
      <c r="S491" s="3">
        <f t="shared" si="491"/>
        <v>0</v>
      </c>
      <c r="T491" s="3">
        <f t="shared" si="492"/>
        <v>0</v>
      </c>
      <c r="U491" s="3">
        <f t="shared" si="493"/>
        <v>0</v>
      </c>
      <c r="V491" s="3">
        <f t="shared" si="494"/>
        <v>0</v>
      </c>
      <c r="W491" s="3">
        <f t="shared" si="495"/>
        <v>0</v>
      </c>
      <c r="X491" s="3">
        <f t="shared" si="532"/>
        <v>0</v>
      </c>
      <c r="Y491" s="3">
        <f t="shared" si="533"/>
        <v>0</v>
      </c>
      <c r="AA491" s="3">
        <v>55929115</v>
      </c>
      <c r="AB491" s="3">
        <f t="shared" si="496"/>
        <v>134.03</v>
      </c>
      <c r="AC491" s="3">
        <f t="shared" si="534"/>
        <v>134.03</v>
      </c>
      <c r="AD491" s="3">
        <f t="shared" si="535"/>
        <v>0</v>
      </c>
      <c r="AE491" s="3">
        <f t="shared" si="536"/>
        <v>0</v>
      </c>
      <c r="AF491" s="3">
        <f t="shared" si="537"/>
        <v>0</v>
      </c>
      <c r="AG491" s="3">
        <f t="shared" si="497"/>
        <v>0</v>
      </c>
      <c r="AH491" s="3">
        <f t="shared" si="538"/>
        <v>0</v>
      </c>
      <c r="AI491" s="3">
        <f t="shared" si="539"/>
        <v>0</v>
      </c>
      <c r="AJ491" s="3">
        <f t="shared" si="498"/>
        <v>0</v>
      </c>
      <c r="AK491" s="3">
        <v>134.03</v>
      </c>
      <c r="AL491" s="3">
        <v>134.03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1</v>
      </c>
      <c r="AW491" s="3">
        <v>1</v>
      </c>
      <c r="AZ491" s="3">
        <v>1</v>
      </c>
      <c r="BA491" s="3">
        <v>1</v>
      </c>
      <c r="BB491" s="3">
        <v>1</v>
      </c>
      <c r="BC491" s="3">
        <v>9.1300000000000008</v>
      </c>
      <c r="BD491" s="3" t="s">
        <v>3</v>
      </c>
      <c r="BE491" s="3" t="s">
        <v>3</v>
      </c>
      <c r="BF491" s="3" t="s">
        <v>3</v>
      </c>
      <c r="BG491" s="3" t="s">
        <v>3</v>
      </c>
      <c r="BH491" s="3">
        <v>3</v>
      </c>
      <c r="BI491" s="3">
        <v>2</v>
      </c>
      <c r="BJ491" s="3" t="s">
        <v>594</v>
      </c>
      <c r="BM491" s="3">
        <v>1618</v>
      </c>
      <c r="BN491" s="3">
        <v>0</v>
      </c>
      <c r="BO491" s="3" t="s">
        <v>592</v>
      </c>
      <c r="BP491" s="3">
        <v>1</v>
      </c>
      <c r="BQ491" s="3">
        <v>201</v>
      </c>
      <c r="BR491" s="3">
        <v>0</v>
      </c>
      <c r="BS491" s="3">
        <v>1</v>
      </c>
      <c r="BT491" s="3">
        <v>1</v>
      </c>
      <c r="BU491" s="3">
        <v>1</v>
      </c>
      <c r="BV491" s="3">
        <v>1</v>
      </c>
      <c r="BW491" s="3">
        <v>1</v>
      </c>
      <c r="BX491" s="3">
        <v>1</v>
      </c>
      <c r="BY491" s="3" t="s">
        <v>3</v>
      </c>
      <c r="BZ491" s="3">
        <v>0</v>
      </c>
      <c r="CA491" s="3">
        <v>0</v>
      </c>
      <c r="CB491" s="3" t="s">
        <v>3</v>
      </c>
      <c r="CE491" s="3">
        <v>1566</v>
      </c>
      <c r="CF491" s="3">
        <v>0</v>
      </c>
      <c r="CG491" s="3">
        <v>0</v>
      </c>
      <c r="CM491" s="3">
        <v>0</v>
      </c>
      <c r="CN491" s="3" t="s">
        <v>3</v>
      </c>
      <c r="CO491" s="3">
        <v>0</v>
      </c>
      <c r="CP491" s="3">
        <f t="shared" si="499"/>
        <v>1223.69</v>
      </c>
      <c r="CQ491" s="3">
        <f t="shared" si="500"/>
        <v>1223.69</v>
      </c>
      <c r="CR491" s="3">
        <f t="shared" si="540"/>
        <v>0</v>
      </c>
      <c r="CS491" s="3">
        <f t="shared" si="541"/>
        <v>0</v>
      </c>
      <c r="CT491" s="3">
        <f t="shared" si="501"/>
        <v>0</v>
      </c>
      <c r="CU491" s="3">
        <f t="shared" si="502"/>
        <v>0</v>
      </c>
      <c r="CV491" s="3">
        <f t="shared" si="503"/>
        <v>0</v>
      </c>
      <c r="CW491" s="3">
        <f t="shared" si="504"/>
        <v>0</v>
      </c>
      <c r="CX491" s="3">
        <f t="shared" si="505"/>
        <v>0</v>
      </c>
      <c r="CY491" s="3">
        <f t="shared" si="542"/>
        <v>0</v>
      </c>
      <c r="CZ491" s="3">
        <f t="shared" si="543"/>
        <v>0</v>
      </c>
      <c r="DC491" s="3" t="s">
        <v>3</v>
      </c>
      <c r="DD491" s="3" t="s">
        <v>3</v>
      </c>
      <c r="DE491" s="3" t="s">
        <v>3</v>
      </c>
      <c r="DF491" s="3" t="s">
        <v>3</v>
      </c>
      <c r="DG491" s="3" t="s">
        <v>3</v>
      </c>
      <c r="DH491" s="3" t="s">
        <v>3</v>
      </c>
      <c r="DI491" s="3" t="s">
        <v>3</v>
      </c>
      <c r="DJ491" s="3" t="s">
        <v>3</v>
      </c>
      <c r="DK491" s="3" t="s">
        <v>3</v>
      </c>
      <c r="DL491" s="3" t="s">
        <v>3</v>
      </c>
      <c r="DM491" s="3" t="s">
        <v>3</v>
      </c>
      <c r="DN491" s="3">
        <v>0</v>
      </c>
      <c r="DO491" s="3">
        <v>0</v>
      </c>
      <c r="DP491" s="3">
        <v>1</v>
      </c>
      <c r="DQ491" s="3">
        <v>1</v>
      </c>
      <c r="DU491" s="3">
        <v>1010</v>
      </c>
      <c r="DV491" s="3" t="s">
        <v>279</v>
      </c>
      <c r="DW491" s="3" t="s">
        <v>279</v>
      </c>
      <c r="DX491" s="3">
        <v>1</v>
      </c>
      <c r="DZ491" s="3" t="s">
        <v>3</v>
      </c>
      <c r="EA491" s="3" t="s">
        <v>3</v>
      </c>
      <c r="EB491" s="3" t="s">
        <v>3</v>
      </c>
      <c r="EC491" s="3" t="s">
        <v>3</v>
      </c>
      <c r="EE491" s="3">
        <v>55393729</v>
      </c>
      <c r="EF491" s="3">
        <v>201</v>
      </c>
      <c r="EG491" s="3" t="s">
        <v>281</v>
      </c>
      <c r="EH491" s="3">
        <v>0</v>
      </c>
      <c r="EI491" s="3" t="s">
        <v>3</v>
      </c>
      <c r="EJ491" s="3">
        <v>2</v>
      </c>
      <c r="EK491" s="3">
        <v>1618</v>
      </c>
      <c r="EL491" s="3" t="s">
        <v>282</v>
      </c>
      <c r="EM491" s="3" t="s">
        <v>283</v>
      </c>
      <c r="EO491" s="3" t="s">
        <v>3</v>
      </c>
      <c r="EQ491" s="3">
        <v>0</v>
      </c>
      <c r="ER491" s="3">
        <v>134.03</v>
      </c>
      <c r="ES491" s="3">
        <v>134.03</v>
      </c>
      <c r="ET491" s="3">
        <v>0</v>
      </c>
      <c r="EU491" s="3">
        <v>0</v>
      </c>
      <c r="EV491" s="3">
        <v>0</v>
      </c>
      <c r="EW491" s="3">
        <v>0</v>
      </c>
      <c r="EX491" s="3">
        <v>0</v>
      </c>
      <c r="FQ491" s="3">
        <v>0</v>
      </c>
      <c r="FR491" s="3">
        <v>0</v>
      </c>
      <c r="FS491" s="3">
        <v>0</v>
      </c>
      <c r="FX491" s="3">
        <v>0</v>
      </c>
      <c r="FY491" s="3">
        <v>0</v>
      </c>
      <c r="GA491" s="3" t="s">
        <v>3</v>
      </c>
      <c r="GD491" s="3">
        <v>1</v>
      </c>
      <c r="GF491" s="3">
        <v>-1124945702</v>
      </c>
      <c r="GG491" s="3">
        <v>2</v>
      </c>
      <c r="GH491" s="3">
        <v>1</v>
      </c>
      <c r="GI491" s="3">
        <v>2</v>
      </c>
      <c r="GJ491" s="3">
        <v>0</v>
      </c>
      <c r="GK491" s="3">
        <v>0</v>
      </c>
      <c r="GL491" s="3">
        <f t="shared" si="506"/>
        <v>0</v>
      </c>
      <c r="GM491" s="3">
        <f t="shared" si="507"/>
        <v>1223.69</v>
      </c>
      <c r="GN491" s="3">
        <f t="shared" si="508"/>
        <v>0</v>
      </c>
      <c r="GO491" s="3">
        <f t="shared" si="509"/>
        <v>1223.69</v>
      </c>
      <c r="GP491" s="3">
        <f t="shared" si="510"/>
        <v>0</v>
      </c>
      <c r="GR491" s="3">
        <v>0</v>
      </c>
      <c r="GS491" s="3">
        <v>3</v>
      </c>
      <c r="GT491" s="3">
        <v>0</v>
      </c>
      <c r="GU491" s="3" t="s">
        <v>3</v>
      </c>
      <c r="GV491" s="3">
        <f t="shared" si="511"/>
        <v>0</v>
      </c>
      <c r="GW491" s="3">
        <v>1</v>
      </c>
      <c r="GX491" s="3">
        <f t="shared" si="512"/>
        <v>0</v>
      </c>
      <c r="HA491" s="3">
        <v>0</v>
      </c>
      <c r="HB491" s="3">
        <v>0</v>
      </c>
      <c r="HC491" s="3">
        <f t="shared" si="513"/>
        <v>0</v>
      </c>
      <c r="HE491" s="3" t="s">
        <v>3</v>
      </c>
      <c r="HF491" s="3" t="s">
        <v>3</v>
      </c>
      <c r="HM491" s="3" t="s">
        <v>3</v>
      </c>
      <c r="HN491" s="3" t="s">
        <v>3</v>
      </c>
      <c r="HO491" s="3" t="s">
        <v>3</v>
      </c>
      <c r="HP491" s="3" t="s">
        <v>3</v>
      </c>
      <c r="HQ491" s="3" t="s">
        <v>3</v>
      </c>
      <c r="HS491" s="3">
        <v>0</v>
      </c>
      <c r="IK491" s="3">
        <v>0</v>
      </c>
    </row>
    <row r="492" spans="1:255" x14ac:dyDescent="0.25">
      <c r="A492" s="2">
        <v>18</v>
      </c>
      <c r="B492" s="2">
        <v>1</v>
      </c>
      <c r="C492" s="2">
        <v>792</v>
      </c>
      <c r="D492" s="2"/>
      <c r="E492" s="2" t="s">
        <v>619</v>
      </c>
      <c r="F492" s="2" t="s">
        <v>596</v>
      </c>
      <c r="G492" s="2" t="s">
        <v>597</v>
      </c>
      <c r="H492" s="2" t="s">
        <v>566</v>
      </c>
      <c r="I492" s="2">
        <f>I480*J492</f>
        <v>8.7299999999999999E-3</v>
      </c>
      <c r="J492" s="2">
        <v>8.7299999999999999E-3</v>
      </c>
      <c r="K492" s="2">
        <v>8.7299999999999999E-3</v>
      </c>
      <c r="L492" s="2"/>
      <c r="M492" s="2"/>
      <c r="N492" s="2"/>
      <c r="O492" s="2">
        <f t="shared" ref="O492:O519" si="544">ROUND(CP492,2)</f>
        <v>295.32</v>
      </c>
      <c r="P492" s="2">
        <f t="shared" ref="P492:P519" si="545">ROUND((ROUND((AC492*AW492*I492),2)*BC492),2)</f>
        <v>295.32</v>
      </c>
      <c r="Q492" s="2">
        <f t="shared" si="530"/>
        <v>0</v>
      </c>
      <c r="R492" s="2">
        <f t="shared" si="531"/>
        <v>0</v>
      </c>
      <c r="S492" s="2">
        <f t="shared" ref="S492:S519" si="546">ROUND((ROUND((AF492*AV492*I492),2)*BA492),2)</f>
        <v>0</v>
      </c>
      <c r="T492" s="2">
        <f t="shared" ref="T492:T519" si="547">ROUND(CU492*I492,2)</f>
        <v>0</v>
      </c>
      <c r="U492" s="2">
        <f t="shared" ref="U492:U519" si="548">CV492*I492</f>
        <v>0</v>
      </c>
      <c r="V492" s="2">
        <f t="shared" ref="V492:V519" si="549">CW492*I492</f>
        <v>0</v>
      </c>
      <c r="W492" s="2">
        <f t="shared" ref="W492:W519" si="550">ROUND(CX492*I492,2)</f>
        <v>0</v>
      </c>
      <c r="X492" s="2">
        <f t="shared" si="532"/>
        <v>0</v>
      </c>
      <c r="Y492" s="2">
        <f t="shared" si="533"/>
        <v>0</v>
      </c>
      <c r="Z492" s="2"/>
      <c r="AA492" s="2">
        <v>55929113</v>
      </c>
      <c r="AB492" s="2">
        <f t="shared" ref="AB492:AB519" si="551">ROUND((AC492+AD492+AF492),6)</f>
        <v>33827.69</v>
      </c>
      <c r="AC492" s="2">
        <f t="shared" si="534"/>
        <v>33827.69</v>
      </c>
      <c r="AD492" s="2">
        <f t="shared" si="535"/>
        <v>0</v>
      </c>
      <c r="AE492" s="2">
        <f t="shared" si="536"/>
        <v>0</v>
      </c>
      <c r="AF492" s="2">
        <f t="shared" si="537"/>
        <v>0</v>
      </c>
      <c r="AG492" s="2">
        <f t="shared" ref="AG492:AG519" si="552">ROUND((AP492),6)</f>
        <v>0</v>
      </c>
      <c r="AH492" s="2">
        <f t="shared" si="538"/>
        <v>0</v>
      </c>
      <c r="AI492" s="2">
        <f t="shared" si="539"/>
        <v>0</v>
      </c>
      <c r="AJ492" s="2">
        <f t="shared" ref="AJ492:AJ519" si="553">(AS492)</f>
        <v>0</v>
      </c>
      <c r="AK492" s="2">
        <v>33827.69</v>
      </c>
      <c r="AL492" s="2">
        <v>33827.69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97</v>
      </c>
      <c r="AU492" s="2">
        <v>51</v>
      </c>
      <c r="AV492" s="2">
        <v>1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3</v>
      </c>
      <c r="BI492" s="2">
        <v>2</v>
      </c>
      <c r="BJ492" s="2" t="s">
        <v>598</v>
      </c>
      <c r="BK492" s="2"/>
      <c r="BL492" s="2"/>
      <c r="BM492" s="2">
        <v>67</v>
      </c>
      <c r="BN492" s="2">
        <v>0</v>
      </c>
      <c r="BO492" s="2" t="s">
        <v>3</v>
      </c>
      <c r="BP492" s="2">
        <v>0</v>
      </c>
      <c r="BQ492" s="2">
        <v>40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97</v>
      </c>
      <c r="CA492" s="2">
        <v>51</v>
      </c>
      <c r="CB492" s="2" t="s">
        <v>3</v>
      </c>
      <c r="CC492" s="2"/>
      <c r="CD492" s="2"/>
      <c r="CE492" s="2">
        <v>1566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3</v>
      </c>
      <c r="CO492" s="2">
        <v>0</v>
      </c>
      <c r="CP492" s="2">
        <f t="shared" ref="CP492:CP519" si="554">(P492+Q492+S492)</f>
        <v>295.32</v>
      </c>
      <c r="CQ492" s="2">
        <f t="shared" ref="CQ492:CQ519" si="555">ROUND((ROUND((AC492*AW492*1),2)*BC492),2)</f>
        <v>33827.69</v>
      </c>
      <c r="CR492" s="2">
        <f t="shared" si="540"/>
        <v>0</v>
      </c>
      <c r="CS492" s="2">
        <f t="shared" si="541"/>
        <v>0</v>
      </c>
      <c r="CT492" s="2">
        <f t="shared" ref="CT492:CT519" si="556">ROUND((ROUND((AF492*AV492*1),2)*BA492),2)</f>
        <v>0</v>
      </c>
      <c r="CU492" s="2">
        <f t="shared" ref="CU492:CU519" si="557">AG492</f>
        <v>0</v>
      </c>
      <c r="CV492" s="2">
        <f t="shared" ref="CV492:CV519" si="558">(AH492*AV492)</f>
        <v>0</v>
      </c>
      <c r="CW492" s="2">
        <f t="shared" ref="CW492:CW519" si="559">AI492</f>
        <v>0</v>
      </c>
      <c r="CX492" s="2">
        <f t="shared" ref="CX492:CX519" si="560">AJ492</f>
        <v>0</v>
      </c>
      <c r="CY492" s="2">
        <f t="shared" si="542"/>
        <v>0</v>
      </c>
      <c r="CZ492" s="2">
        <f t="shared" si="543"/>
        <v>0</v>
      </c>
      <c r="DA492" s="2"/>
      <c r="DB492" s="2"/>
      <c r="DC492" s="2" t="s">
        <v>3</v>
      </c>
      <c r="DD492" s="2" t="s">
        <v>3</v>
      </c>
      <c r="DE492" s="2" t="s">
        <v>3</v>
      </c>
      <c r="DF492" s="2" t="s">
        <v>3</v>
      </c>
      <c r="DG492" s="2" t="s">
        <v>3</v>
      </c>
      <c r="DH492" s="2" t="s">
        <v>3</v>
      </c>
      <c r="DI492" s="2" t="s">
        <v>3</v>
      </c>
      <c r="DJ492" s="2" t="s">
        <v>3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1009</v>
      </c>
      <c r="DV492" s="2" t="s">
        <v>566</v>
      </c>
      <c r="DW492" s="2" t="s">
        <v>566</v>
      </c>
      <c r="DX492" s="2">
        <v>1000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55393699</v>
      </c>
      <c r="EF492" s="2">
        <v>40</v>
      </c>
      <c r="EG492" s="2" t="s">
        <v>30</v>
      </c>
      <c r="EH492" s="2">
        <v>0</v>
      </c>
      <c r="EI492" s="2" t="s">
        <v>3</v>
      </c>
      <c r="EJ492" s="2">
        <v>2</v>
      </c>
      <c r="EK492" s="2">
        <v>67</v>
      </c>
      <c r="EL492" s="2" t="s">
        <v>76</v>
      </c>
      <c r="EM492" s="2" t="s">
        <v>77</v>
      </c>
      <c r="EN492" s="2"/>
      <c r="EO492" s="2" t="s">
        <v>3</v>
      </c>
      <c r="EP492" s="2"/>
      <c r="EQ492" s="2">
        <v>0</v>
      </c>
      <c r="ER492" s="2">
        <v>33827.69</v>
      </c>
      <c r="ES492" s="2">
        <v>33827.69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v>0</v>
      </c>
      <c r="FS492" s="2">
        <v>0</v>
      </c>
      <c r="FT492" s="2"/>
      <c r="FU492" s="2"/>
      <c r="FV492" s="2"/>
      <c r="FW492" s="2"/>
      <c r="FX492" s="2">
        <v>97</v>
      </c>
      <c r="FY492" s="2">
        <v>51</v>
      </c>
      <c r="FZ492" s="2"/>
      <c r="GA492" s="2" t="s">
        <v>3</v>
      </c>
      <c r="GB492" s="2"/>
      <c r="GC492" s="2"/>
      <c r="GD492" s="2">
        <v>1</v>
      </c>
      <c r="GE492" s="2"/>
      <c r="GF492" s="2">
        <v>-1473174696</v>
      </c>
      <c r="GG492" s="2">
        <v>2</v>
      </c>
      <c r="GH492" s="2">
        <v>1</v>
      </c>
      <c r="GI492" s="2">
        <v>-2</v>
      </c>
      <c r="GJ492" s="2">
        <v>0</v>
      </c>
      <c r="GK492" s="2">
        <v>0</v>
      </c>
      <c r="GL492" s="2">
        <f t="shared" ref="GL492:GL519" si="561">ROUND(IF(AND(BH492=3,BI492=3,FS492&lt;&gt;0),P492,0),2)</f>
        <v>0</v>
      </c>
      <c r="GM492" s="2">
        <f t="shared" ref="GM492:GM519" si="562">ROUND(O492+X492+Y492,2)+GX492</f>
        <v>295.32</v>
      </c>
      <c r="GN492" s="2">
        <f t="shared" ref="GN492:GN519" si="563">IF(OR(BI492=0,BI492=1),GM492-GX492,0)</f>
        <v>0</v>
      </c>
      <c r="GO492" s="2">
        <f t="shared" ref="GO492:GO519" si="564">IF(BI492=2,GM492-GX492,0)</f>
        <v>295.32</v>
      </c>
      <c r="GP492" s="2">
        <f t="shared" ref="GP492:GP519" si="565">IF(BI492=4,GM492-GX492,0)</f>
        <v>0</v>
      </c>
      <c r="GQ492" s="2"/>
      <c r="GR492" s="2">
        <v>0</v>
      </c>
      <c r="GS492" s="2">
        <v>3</v>
      </c>
      <c r="GT492" s="2">
        <v>0</v>
      </c>
      <c r="GU492" s="2" t="s">
        <v>3</v>
      </c>
      <c r="GV492" s="2">
        <f t="shared" ref="GV492:GV519" si="566">ROUND((GT492),6)</f>
        <v>0</v>
      </c>
      <c r="GW492" s="2">
        <v>1</v>
      </c>
      <c r="GX492" s="2">
        <f t="shared" ref="GX492:GX519" si="567">ROUND(HC492*I492,2)</f>
        <v>0</v>
      </c>
      <c r="GY492" s="2"/>
      <c r="GZ492" s="2"/>
      <c r="HA492" s="2">
        <v>0</v>
      </c>
      <c r="HB492" s="2">
        <v>0</v>
      </c>
      <c r="HC492" s="2">
        <f t="shared" ref="HC492:HC519" si="568">GV492*GW492</f>
        <v>0</v>
      </c>
      <c r="HD492" s="2"/>
      <c r="HE492" s="2" t="s">
        <v>3</v>
      </c>
      <c r="HF492" s="2" t="s">
        <v>3</v>
      </c>
      <c r="HG492" s="2"/>
      <c r="HH492" s="2"/>
      <c r="HI492" s="2"/>
      <c r="HJ492" s="2"/>
      <c r="HK492" s="2"/>
      <c r="HL492" s="2"/>
      <c r="HM492" s="2" t="s">
        <v>66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5">
      <c r="A493" s="3">
        <v>18</v>
      </c>
      <c r="B493" s="3">
        <v>1</v>
      </c>
      <c r="C493" s="3">
        <v>806</v>
      </c>
      <c r="E493" s="3" t="s">
        <v>619</v>
      </c>
      <c r="F493" s="3" t="s">
        <v>596</v>
      </c>
      <c r="G493" s="3" t="s">
        <v>597</v>
      </c>
      <c r="H493" s="3" t="s">
        <v>566</v>
      </c>
      <c r="I493" s="3">
        <f>I481*J493</f>
        <v>8.7299999999999999E-3</v>
      </c>
      <c r="J493" s="3">
        <v>8.7299999999999999E-3</v>
      </c>
      <c r="K493" s="3">
        <v>8.7299999999999999E-3</v>
      </c>
      <c r="O493" s="3">
        <f t="shared" si="544"/>
        <v>1447.07</v>
      </c>
      <c r="P493" s="3">
        <f t="shared" si="545"/>
        <v>1447.07</v>
      </c>
      <c r="Q493" s="3">
        <f t="shared" si="530"/>
        <v>0</v>
      </c>
      <c r="R493" s="3">
        <f t="shared" si="531"/>
        <v>0</v>
      </c>
      <c r="S493" s="3">
        <f t="shared" si="546"/>
        <v>0</v>
      </c>
      <c r="T493" s="3">
        <f t="shared" si="547"/>
        <v>0</v>
      </c>
      <c r="U493" s="3">
        <f t="shared" si="548"/>
        <v>0</v>
      </c>
      <c r="V493" s="3">
        <f t="shared" si="549"/>
        <v>0</v>
      </c>
      <c r="W493" s="3">
        <f t="shared" si="550"/>
        <v>0</v>
      </c>
      <c r="X493" s="3">
        <f t="shared" si="532"/>
        <v>0</v>
      </c>
      <c r="Y493" s="3">
        <f t="shared" si="533"/>
        <v>0</v>
      </c>
      <c r="AA493" s="3">
        <v>55929115</v>
      </c>
      <c r="AB493" s="3">
        <f t="shared" si="551"/>
        <v>33827.69</v>
      </c>
      <c r="AC493" s="3">
        <f t="shared" si="534"/>
        <v>33827.69</v>
      </c>
      <c r="AD493" s="3">
        <f t="shared" si="535"/>
        <v>0</v>
      </c>
      <c r="AE493" s="3">
        <f t="shared" si="536"/>
        <v>0</v>
      </c>
      <c r="AF493" s="3">
        <f t="shared" si="537"/>
        <v>0</v>
      </c>
      <c r="AG493" s="3">
        <f t="shared" si="552"/>
        <v>0</v>
      </c>
      <c r="AH493" s="3">
        <f t="shared" si="538"/>
        <v>0</v>
      </c>
      <c r="AI493" s="3">
        <f t="shared" si="539"/>
        <v>0</v>
      </c>
      <c r="AJ493" s="3">
        <f t="shared" si="553"/>
        <v>0</v>
      </c>
      <c r="AK493" s="3">
        <v>33827.69</v>
      </c>
      <c r="AL493" s="3">
        <v>33827.69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97</v>
      </c>
      <c r="AU493" s="3">
        <v>51</v>
      </c>
      <c r="AV493" s="3">
        <v>1</v>
      </c>
      <c r="AW493" s="3">
        <v>1</v>
      </c>
      <c r="AZ493" s="3">
        <v>1</v>
      </c>
      <c r="BA493" s="3">
        <v>1</v>
      </c>
      <c r="BB493" s="3">
        <v>1</v>
      </c>
      <c r="BC493" s="3">
        <v>4.9000000000000004</v>
      </c>
      <c r="BD493" s="3" t="s">
        <v>3</v>
      </c>
      <c r="BE493" s="3" t="s">
        <v>3</v>
      </c>
      <c r="BF493" s="3" t="s">
        <v>3</v>
      </c>
      <c r="BG493" s="3" t="s">
        <v>3</v>
      </c>
      <c r="BH493" s="3">
        <v>3</v>
      </c>
      <c r="BI493" s="3">
        <v>2</v>
      </c>
      <c r="BJ493" s="3" t="s">
        <v>598</v>
      </c>
      <c r="BM493" s="3">
        <v>67</v>
      </c>
      <c r="BN493" s="3">
        <v>0</v>
      </c>
      <c r="BO493" s="3" t="s">
        <v>596</v>
      </c>
      <c r="BP493" s="3">
        <v>1</v>
      </c>
      <c r="BQ493" s="3">
        <v>40</v>
      </c>
      <c r="BR493" s="3">
        <v>0</v>
      </c>
      <c r="BS493" s="3">
        <v>1</v>
      </c>
      <c r="BT493" s="3">
        <v>1</v>
      </c>
      <c r="BU493" s="3">
        <v>1</v>
      </c>
      <c r="BV493" s="3">
        <v>1</v>
      </c>
      <c r="BW493" s="3">
        <v>1</v>
      </c>
      <c r="BX493" s="3">
        <v>1</v>
      </c>
      <c r="BY493" s="3" t="s">
        <v>3</v>
      </c>
      <c r="BZ493" s="3">
        <v>97</v>
      </c>
      <c r="CA493" s="3">
        <v>51</v>
      </c>
      <c r="CB493" s="3" t="s">
        <v>3</v>
      </c>
      <c r="CE493" s="3">
        <v>1566</v>
      </c>
      <c r="CF493" s="3">
        <v>0</v>
      </c>
      <c r="CG493" s="3">
        <v>0</v>
      </c>
      <c r="CM493" s="3">
        <v>0</v>
      </c>
      <c r="CN493" s="3" t="s">
        <v>3</v>
      </c>
      <c r="CO493" s="3">
        <v>0</v>
      </c>
      <c r="CP493" s="3">
        <f t="shared" si="554"/>
        <v>1447.07</v>
      </c>
      <c r="CQ493" s="3">
        <f t="shared" si="555"/>
        <v>165755.68</v>
      </c>
      <c r="CR493" s="3">
        <f t="shared" si="540"/>
        <v>0</v>
      </c>
      <c r="CS493" s="3">
        <f t="shared" si="541"/>
        <v>0</v>
      </c>
      <c r="CT493" s="3">
        <f t="shared" si="556"/>
        <v>0</v>
      </c>
      <c r="CU493" s="3">
        <f t="shared" si="557"/>
        <v>0</v>
      </c>
      <c r="CV493" s="3">
        <f t="shared" si="558"/>
        <v>0</v>
      </c>
      <c r="CW493" s="3">
        <f t="shared" si="559"/>
        <v>0</v>
      </c>
      <c r="CX493" s="3">
        <f t="shared" si="560"/>
        <v>0</v>
      </c>
      <c r="CY493" s="3">
        <f t="shared" si="542"/>
        <v>0</v>
      </c>
      <c r="CZ493" s="3">
        <f t="shared" si="543"/>
        <v>0</v>
      </c>
      <c r="DC493" s="3" t="s">
        <v>3</v>
      </c>
      <c r="DD493" s="3" t="s">
        <v>3</v>
      </c>
      <c r="DE493" s="3" t="s">
        <v>3</v>
      </c>
      <c r="DF493" s="3" t="s">
        <v>3</v>
      </c>
      <c r="DG493" s="3" t="s">
        <v>3</v>
      </c>
      <c r="DH493" s="3" t="s">
        <v>3</v>
      </c>
      <c r="DI493" s="3" t="s">
        <v>3</v>
      </c>
      <c r="DJ493" s="3" t="s">
        <v>3</v>
      </c>
      <c r="DK493" s="3" t="s">
        <v>3</v>
      </c>
      <c r="DL493" s="3" t="s">
        <v>3</v>
      </c>
      <c r="DM493" s="3" t="s">
        <v>3</v>
      </c>
      <c r="DN493" s="3">
        <v>0</v>
      </c>
      <c r="DO493" s="3">
        <v>0</v>
      </c>
      <c r="DP493" s="3">
        <v>1</v>
      </c>
      <c r="DQ493" s="3">
        <v>1</v>
      </c>
      <c r="DU493" s="3">
        <v>1009</v>
      </c>
      <c r="DV493" s="3" t="s">
        <v>566</v>
      </c>
      <c r="DW493" s="3" t="s">
        <v>566</v>
      </c>
      <c r="DX493" s="3">
        <v>1000</v>
      </c>
      <c r="DZ493" s="3" t="s">
        <v>3</v>
      </c>
      <c r="EA493" s="3" t="s">
        <v>3</v>
      </c>
      <c r="EB493" s="3" t="s">
        <v>3</v>
      </c>
      <c r="EC493" s="3" t="s">
        <v>3</v>
      </c>
      <c r="EE493" s="3">
        <v>55393699</v>
      </c>
      <c r="EF493" s="3">
        <v>40</v>
      </c>
      <c r="EG493" s="3" t="s">
        <v>30</v>
      </c>
      <c r="EH493" s="3">
        <v>0</v>
      </c>
      <c r="EI493" s="3" t="s">
        <v>3</v>
      </c>
      <c r="EJ493" s="3">
        <v>2</v>
      </c>
      <c r="EK493" s="3">
        <v>67</v>
      </c>
      <c r="EL493" s="3" t="s">
        <v>76</v>
      </c>
      <c r="EM493" s="3" t="s">
        <v>77</v>
      </c>
      <c r="EO493" s="3" t="s">
        <v>3</v>
      </c>
      <c r="EQ493" s="3">
        <v>0</v>
      </c>
      <c r="ER493" s="3">
        <v>33827.69</v>
      </c>
      <c r="ES493" s="3">
        <v>33827.69</v>
      </c>
      <c r="ET493" s="3">
        <v>0</v>
      </c>
      <c r="EU493" s="3">
        <v>0</v>
      </c>
      <c r="EV493" s="3">
        <v>0</v>
      </c>
      <c r="EW493" s="3">
        <v>0</v>
      </c>
      <c r="EX493" s="3">
        <v>0</v>
      </c>
      <c r="FQ493" s="3">
        <v>0</v>
      </c>
      <c r="FR493" s="3">
        <v>0</v>
      </c>
      <c r="FS493" s="3">
        <v>0</v>
      </c>
      <c r="FX493" s="3">
        <v>97</v>
      </c>
      <c r="FY493" s="3">
        <v>51</v>
      </c>
      <c r="GA493" s="3" t="s">
        <v>3</v>
      </c>
      <c r="GD493" s="3">
        <v>1</v>
      </c>
      <c r="GF493" s="3">
        <v>-1473174696</v>
      </c>
      <c r="GG493" s="3">
        <v>2</v>
      </c>
      <c r="GH493" s="3">
        <v>1</v>
      </c>
      <c r="GI493" s="3">
        <v>2</v>
      </c>
      <c r="GJ493" s="3">
        <v>0</v>
      </c>
      <c r="GK493" s="3">
        <v>0</v>
      </c>
      <c r="GL493" s="3">
        <f t="shared" si="561"/>
        <v>0</v>
      </c>
      <c r="GM493" s="3">
        <f t="shared" si="562"/>
        <v>1447.07</v>
      </c>
      <c r="GN493" s="3">
        <f t="shared" si="563"/>
        <v>0</v>
      </c>
      <c r="GO493" s="3">
        <f t="shared" si="564"/>
        <v>1447.07</v>
      </c>
      <c r="GP493" s="3">
        <f t="shared" si="565"/>
        <v>0</v>
      </c>
      <c r="GR493" s="3">
        <v>0</v>
      </c>
      <c r="GS493" s="3">
        <v>3</v>
      </c>
      <c r="GT493" s="3">
        <v>0</v>
      </c>
      <c r="GU493" s="3" t="s">
        <v>3</v>
      </c>
      <c r="GV493" s="3">
        <f t="shared" si="566"/>
        <v>0</v>
      </c>
      <c r="GW493" s="3">
        <v>1</v>
      </c>
      <c r="GX493" s="3">
        <f t="shared" si="567"/>
        <v>0</v>
      </c>
      <c r="HA493" s="3">
        <v>0</v>
      </c>
      <c r="HB493" s="3">
        <v>0</v>
      </c>
      <c r="HC493" s="3">
        <f t="shared" si="568"/>
        <v>0</v>
      </c>
      <c r="HE493" s="3" t="s">
        <v>3</v>
      </c>
      <c r="HF493" s="3" t="s">
        <v>3</v>
      </c>
      <c r="HM493" s="3" t="s">
        <v>66</v>
      </c>
      <c r="HN493" s="3" t="s">
        <v>3</v>
      </c>
      <c r="HO493" s="3" t="s">
        <v>3</v>
      </c>
      <c r="HP493" s="3" t="s">
        <v>3</v>
      </c>
      <c r="HQ493" s="3" t="s">
        <v>3</v>
      </c>
      <c r="HS493" s="3">
        <v>0</v>
      </c>
      <c r="IK493" s="3">
        <v>0</v>
      </c>
    </row>
    <row r="494" spans="1:255" x14ac:dyDescent="0.25">
      <c r="A494" s="2">
        <v>17</v>
      </c>
      <c r="B494" s="2">
        <v>1</v>
      </c>
      <c r="C494" s="2">
        <f>ROW(SmtRes!A826)</f>
        <v>826</v>
      </c>
      <c r="D494" s="2">
        <f>ROW(EtalonRes!A960)</f>
        <v>960</v>
      </c>
      <c r="E494" s="2" t="s">
        <v>620</v>
      </c>
      <c r="F494" s="2" t="s">
        <v>97</v>
      </c>
      <c r="G494" s="2" t="s">
        <v>600</v>
      </c>
      <c r="H494" s="2" t="s">
        <v>94</v>
      </c>
      <c r="I494" s="2">
        <f>ROUND(100/100,9)</f>
        <v>1</v>
      </c>
      <c r="J494" s="2">
        <v>0</v>
      </c>
      <c r="K494" s="2">
        <f>ROUND(100/100,9)</f>
        <v>1</v>
      </c>
      <c r="L494" s="2"/>
      <c r="M494" s="2"/>
      <c r="N494" s="2"/>
      <c r="O494" s="2">
        <f t="shared" si="544"/>
        <v>126.62</v>
      </c>
      <c r="P494" s="2">
        <f t="shared" si="545"/>
        <v>16.46</v>
      </c>
      <c r="Q494" s="2">
        <f>(ROUND((ROUND((((ET494*1.2))*AV494*I494),2)*BB494),2)+ROUND((ROUND(((AE494-((EU494*1.2)))*AV494*I494),2)*BS494),2))</f>
        <v>7.21</v>
      </c>
      <c r="R494" s="2">
        <f>(ROUND((ROUND((((EU494*1.2))*AV494*I494),2)*BS494),2)+ROUND((ROUND(((AE494-((EU494*1.2)))*AV494*I494),2)*BS494),2))</f>
        <v>1.32</v>
      </c>
      <c r="S494" s="2">
        <f t="shared" si="546"/>
        <v>102.95</v>
      </c>
      <c r="T494" s="2">
        <f t="shared" si="547"/>
        <v>0</v>
      </c>
      <c r="U494" s="2">
        <f t="shared" si="548"/>
        <v>9.1340279999999971</v>
      </c>
      <c r="V494" s="2">
        <f t="shared" si="549"/>
        <v>0</v>
      </c>
      <c r="W494" s="2">
        <f t="shared" si="550"/>
        <v>0</v>
      </c>
      <c r="X494" s="2">
        <f>(ROUND((((S494+ROUND((ROUND((((EU494*1.2))*AV494*I494),2)*BS494),2))*AT494)/100),2)+ROUND(((ROUND((ROUND(((AE494-((EU494*1.2)))*AV494*I494),2)*BS494),2)*AT494)/100),2))</f>
        <v>101.14</v>
      </c>
      <c r="Y494" s="2">
        <f>(ROUND((((S494+ROUND((ROUND((((EU494*1.2))*AV494*I494),2)*BS494),2))*AU494)/100),2)+ROUND(((ROUND((ROUND(((AE494-((EU494*1.2)))*AV494*I494),2)*BS494),2)*AU494)/100),2))</f>
        <v>53.18</v>
      </c>
      <c r="Z494" s="2"/>
      <c r="AA494" s="2">
        <v>55929113</v>
      </c>
      <c r="AB494" s="2">
        <f t="shared" si="551"/>
        <v>121.676</v>
      </c>
      <c r="AC494" s="2">
        <f>ROUND(((ES494*1)),6)</f>
        <v>16.46</v>
      </c>
      <c r="AD494" s="2">
        <f>ROUND(((((ET494*1.2))-((EU494*1.2)))+AE494),6)</f>
        <v>6.8879999999999999</v>
      </c>
      <c r="AE494" s="2">
        <f>ROUND(((EU494*1.2)),6)</f>
        <v>1.26</v>
      </c>
      <c r="AF494" s="2">
        <f>ROUND(((EV494*1.2)),6)</f>
        <v>98.328000000000003</v>
      </c>
      <c r="AG494" s="2">
        <f t="shared" si="552"/>
        <v>0</v>
      </c>
      <c r="AH494" s="2">
        <f>((EW494*1.2))</f>
        <v>8.7239999999999984</v>
      </c>
      <c r="AI494" s="2">
        <f>((EX494*1.2))</f>
        <v>0</v>
      </c>
      <c r="AJ494" s="2">
        <f t="shared" si="553"/>
        <v>0</v>
      </c>
      <c r="AK494" s="2">
        <v>104.14</v>
      </c>
      <c r="AL494" s="2">
        <v>16.46</v>
      </c>
      <c r="AM494" s="2">
        <v>5.74</v>
      </c>
      <c r="AN494" s="2">
        <v>1.05</v>
      </c>
      <c r="AO494" s="2">
        <v>81.94</v>
      </c>
      <c r="AP494" s="2">
        <v>0</v>
      </c>
      <c r="AQ494" s="2">
        <v>7.27</v>
      </c>
      <c r="AR494" s="2">
        <v>0</v>
      </c>
      <c r="AS494" s="2">
        <v>0</v>
      </c>
      <c r="AT494" s="2">
        <v>97</v>
      </c>
      <c r="AU494" s="2">
        <v>51</v>
      </c>
      <c r="AV494" s="2">
        <v>1.0469999999999999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0</v>
      </c>
      <c r="BI494" s="2">
        <v>2</v>
      </c>
      <c r="BJ494" s="2" t="s">
        <v>99</v>
      </c>
      <c r="BK494" s="2"/>
      <c r="BL494" s="2"/>
      <c r="BM494" s="2">
        <v>67</v>
      </c>
      <c r="BN494" s="2">
        <v>0</v>
      </c>
      <c r="BO494" s="2" t="s">
        <v>97</v>
      </c>
      <c r="BP494" s="2">
        <v>1</v>
      </c>
      <c r="BQ494" s="2">
        <v>40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97</v>
      </c>
      <c r="CA494" s="2">
        <v>51</v>
      </c>
      <c r="CB494" s="2" t="s">
        <v>3</v>
      </c>
      <c r="CC494" s="2"/>
      <c r="CD494" s="2"/>
      <c r="CE494" s="2">
        <v>1566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1332</v>
      </c>
      <c r="CO494" s="2">
        <v>0</v>
      </c>
      <c r="CP494" s="2">
        <f t="shared" si="554"/>
        <v>126.62</v>
      </c>
      <c r="CQ494" s="2">
        <f t="shared" si="555"/>
        <v>16.46</v>
      </c>
      <c r="CR494" s="2">
        <f>(ROUND((ROUND((((ET494*1.2))*AV494*1),2)*BB494),2)+ROUND((ROUND(((AE494-((EU494*1.2)))*AV494*1),2)*BS494),2))</f>
        <v>7.21</v>
      </c>
      <c r="CS494" s="2">
        <f>(ROUND((ROUND((((EU494*1.2))*AV494*1),2)*BS494),2)+ROUND((ROUND(((AE494-((EU494*1.2)))*AV494*1),2)*BS494),2))</f>
        <v>1.32</v>
      </c>
      <c r="CT494" s="2">
        <f t="shared" si="556"/>
        <v>102.95</v>
      </c>
      <c r="CU494" s="2">
        <f t="shared" si="557"/>
        <v>0</v>
      </c>
      <c r="CV494" s="2">
        <f t="shared" si="558"/>
        <v>9.1340279999999971</v>
      </c>
      <c r="CW494" s="2">
        <f t="shared" si="559"/>
        <v>0</v>
      </c>
      <c r="CX494" s="2">
        <f t="shared" si="560"/>
        <v>0</v>
      </c>
      <c r="CY494" s="2">
        <f>(ROUND((((S494+ROUND((ROUND((((EU494*1.2))*AV494*1),2)*BS494),2))*AT494)/100),2)+ROUND(((ROUND((ROUND(((AE494-((EU494*1.2)))*AV494*1),2)*BS494),2)*AT494)/100),2))</f>
        <v>101.14</v>
      </c>
      <c r="CZ494" s="2">
        <f>(ROUND((((S494+ROUND((ROUND((((EU494*1.2))*AV494*1),2)*BS494),2))*AU494)/100),2)+ROUND(((ROUND((ROUND(((AE494-((EU494*1.2)))*AV494*1),2)*BS494),2)*AU494)/100),2))</f>
        <v>53.18</v>
      </c>
      <c r="DA494" s="2"/>
      <c r="DB494" s="2">
        <v>175</v>
      </c>
      <c r="DC494" s="2" t="s">
        <v>3</v>
      </c>
      <c r="DD494" s="2" t="s">
        <v>66</v>
      </c>
      <c r="DE494" s="2" t="s">
        <v>67</v>
      </c>
      <c r="DF494" s="2" t="s">
        <v>67</v>
      </c>
      <c r="DG494" s="2" t="s">
        <v>67</v>
      </c>
      <c r="DH494" s="2" t="s">
        <v>3</v>
      </c>
      <c r="DI494" s="2" t="s">
        <v>67</v>
      </c>
      <c r="DJ494" s="2" t="s">
        <v>67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1013</v>
      </c>
      <c r="DV494" s="2" t="s">
        <v>94</v>
      </c>
      <c r="DW494" s="2" t="s">
        <v>94</v>
      </c>
      <c r="DX494" s="2">
        <v>1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55393699</v>
      </c>
      <c r="EF494" s="2">
        <v>40</v>
      </c>
      <c r="EG494" s="2" t="s">
        <v>30</v>
      </c>
      <c r="EH494" s="2">
        <v>0</v>
      </c>
      <c r="EI494" s="2" t="s">
        <v>3</v>
      </c>
      <c r="EJ494" s="2">
        <v>2</v>
      </c>
      <c r="EK494" s="2">
        <v>67</v>
      </c>
      <c r="EL494" s="2" t="s">
        <v>76</v>
      </c>
      <c r="EM494" s="2" t="s">
        <v>77</v>
      </c>
      <c r="EN494" s="2"/>
      <c r="EO494" s="2" t="s">
        <v>71</v>
      </c>
      <c r="EP494" s="2"/>
      <c r="EQ494" s="2">
        <v>0</v>
      </c>
      <c r="ER494" s="2">
        <v>104.14</v>
      </c>
      <c r="ES494" s="2">
        <v>16.46</v>
      </c>
      <c r="ET494" s="2">
        <v>5.74</v>
      </c>
      <c r="EU494" s="2">
        <v>1.05</v>
      </c>
      <c r="EV494" s="2">
        <v>81.94</v>
      </c>
      <c r="EW494" s="2">
        <v>7.27</v>
      </c>
      <c r="EX494" s="2">
        <v>0</v>
      </c>
      <c r="EY494" s="2">
        <v>0</v>
      </c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v>0</v>
      </c>
      <c r="FS494" s="2">
        <v>0</v>
      </c>
      <c r="FT494" s="2"/>
      <c r="FU494" s="2"/>
      <c r="FV494" s="2"/>
      <c r="FW494" s="2"/>
      <c r="FX494" s="2">
        <v>97</v>
      </c>
      <c r="FY494" s="2">
        <v>51</v>
      </c>
      <c r="FZ494" s="2"/>
      <c r="GA494" s="2" t="s">
        <v>3</v>
      </c>
      <c r="GB494" s="2"/>
      <c r="GC494" s="2"/>
      <c r="GD494" s="2">
        <v>1</v>
      </c>
      <c r="GE494" s="2"/>
      <c r="GF494" s="2">
        <v>-1854728894</v>
      </c>
      <c r="GG494" s="2">
        <v>2</v>
      </c>
      <c r="GH494" s="2">
        <v>1</v>
      </c>
      <c r="GI494" s="2">
        <v>2</v>
      </c>
      <c r="GJ494" s="2">
        <v>0</v>
      </c>
      <c r="GK494" s="2">
        <v>0</v>
      </c>
      <c r="GL494" s="2">
        <f t="shared" si="561"/>
        <v>0</v>
      </c>
      <c r="GM494" s="2">
        <f t="shared" si="562"/>
        <v>280.94</v>
      </c>
      <c r="GN494" s="2">
        <f t="shared" si="563"/>
        <v>0</v>
      </c>
      <c r="GO494" s="2">
        <f t="shared" si="564"/>
        <v>280.94</v>
      </c>
      <c r="GP494" s="2">
        <f t="shared" si="565"/>
        <v>0</v>
      </c>
      <c r="GQ494" s="2"/>
      <c r="GR494" s="2">
        <v>0</v>
      </c>
      <c r="GS494" s="2">
        <v>3</v>
      </c>
      <c r="GT494" s="2">
        <v>0</v>
      </c>
      <c r="GU494" s="2" t="s">
        <v>3</v>
      </c>
      <c r="GV494" s="2">
        <f t="shared" si="566"/>
        <v>0</v>
      </c>
      <c r="GW494" s="2">
        <v>1</v>
      </c>
      <c r="GX494" s="2">
        <f t="shared" si="567"/>
        <v>0</v>
      </c>
      <c r="GY494" s="2"/>
      <c r="GZ494" s="2"/>
      <c r="HA494" s="2">
        <v>0</v>
      </c>
      <c r="HB494" s="2">
        <v>0</v>
      </c>
      <c r="HC494" s="2">
        <f t="shared" si="568"/>
        <v>0</v>
      </c>
      <c r="HD494" s="2"/>
      <c r="HE494" s="2" t="s">
        <v>3</v>
      </c>
      <c r="HF494" s="2" t="s">
        <v>3</v>
      </c>
      <c r="HG494" s="2"/>
      <c r="HH494" s="2"/>
      <c r="HI494" s="2"/>
      <c r="HJ494" s="2"/>
      <c r="HK494" s="2"/>
      <c r="HL494" s="2"/>
      <c r="HM494" s="2" t="s">
        <v>3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5">
      <c r="A495" s="3">
        <v>17</v>
      </c>
      <c r="B495" s="3">
        <v>1</v>
      </c>
      <c r="C495" s="3">
        <f>ROW(SmtRes!A838)</f>
        <v>838</v>
      </c>
      <c r="D495" s="3">
        <f>ROW(EtalonRes!A974)</f>
        <v>974</v>
      </c>
      <c r="E495" s="3" t="s">
        <v>620</v>
      </c>
      <c r="F495" s="3" t="s">
        <v>97</v>
      </c>
      <c r="G495" s="3" t="s">
        <v>600</v>
      </c>
      <c r="H495" s="3" t="s">
        <v>94</v>
      </c>
      <c r="I495" s="3">
        <f>ROUND(100/100,9)</f>
        <v>1</v>
      </c>
      <c r="J495" s="3">
        <v>0</v>
      </c>
      <c r="K495" s="3">
        <f>ROUND(100/100,9)</f>
        <v>1</v>
      </c>
      <c r="O495" s="3">
        <f t="shared" si="544"/>
        <v>6059.77</v>
      </c>
      <c r="P495" s="3">
        <f t="shared" si="545"/>
        <v>120.32</v>
      </c>
      <c r="Q495" s="3">
        <f>(ROUND((ROUND((((ET495*1.2))*AV495*I495),2)*BB495),2)+ROUND((ROUND(((AE495-((EU495*1.2)))*AV495*I495),2)*BS495),2))</f>
        <v>138.22</v>
      </c>
      <c r="R495" s="3">
        <f>(ROUND((ROUND((((EU495*1.2))*AV495*I495),2)*BS495),2)+ROUND((ROUND(((AE495-((EU495*1.2)))*AV495*I495),2)*BS495),2))</f>
        <v>74.38</v>
      </c>
      <c r="S495" s="3">
        <f t="shared" si="546"/>
        <v>5801.23</v>
      </c>
      <c r="T495" s="3">
        <f t="shared" si="547"/>
        <v>0</v>
      </c>
      <c r="U495" s="3">
        <f t="shared" si="548"/>
        <v>9.1340279999999971</v>
      </c>
      <c r="V495" s="3">
        <f t="shared" si="549"/>
        <v>0</v>
      </c>
      <c r="W495" s="3">
        <f t="shared" si="550"/>
        <v>0</v>
      </c>
      <c r="X495" s="3">
        <f>(ROUND((((S495+ROUND((ROUND((((EU495*1.2))*AV495*I495),2)*BS495),2))*AT495)/100),2)+ROUND(((ROUND((ROUND(((AE495-((EU495*1.2)))*AV495*I495),2)*BS495),2)*AT495)/100),2))</f>
        <v>5699.34</v>
      </c>
      <c r="Y495" s="3">
        <f>(ROUND((((S495+ROUND((ROUND((((EU495*1.2))*AV495*I495),2)*BS495),2))*AU495)/100),2)+ROUND(((ROUND((ROUND(((AE495-((EU495*1.2)))*AV495*I495),2)*BS495),2)*AU495)/100),2))</f>
        <v>2996.56</v>
      </c>
      <c r="AA495" s="3">
        <v>55929115</v>
      </c>
      <c r="AB495" s="3">
        <f t="shared" si="551"/>
        <v>121.676</v>
      </c>
      <c r="AC495" s="3">
        <f>ROUND(((ES495*1)),6)</f>
        <v>16.46</v>
      </c>
      <c r="AD495" s="3">
        <f>ROUND(((((ET495*1.2))-((EU495*1.2)))+AE495),6)</f>
        <v>6.8879999999999999</v>
      </c>
      <c r="AE495" s="3">
        <f>ROUND(((EU495*1.2)),6)</f>
        <v>1.26</v>
      </c>
      <c r="AF495" s="3">
        <f>ROUND(((EV495*1.2)),6)</f>
        <v>98.328000000000003</v>
      </c>
      <c r="AG495" s="3">
        <f t="shared" si="552"/>
        <v>0</v>
      </c>
      <c r="AH495" s="3">
        <f>((EW495*1.2))</f>
        <v>8.7239999999999984</v>
      </c>
      <c r="AI495" s="3">
        <f>((EX495*1.2))</f>
        <v>0</v>
      </c>
      <c r="AJ495" s="3">
        <f t="shared" si="553"/>
        <v>0</v>
      </c>
      <c r="AK495" s="3">
        <v>104.14</v>
      </c>
      <c r="AL495" s="3">
        <v>16.46</v>
      </c>
      <c r="AM495" s="3">
        <v>5.74</v>
      </c>
      <c r="AN495" s="3">
        <v>1.05</v>
      </c>
      <c r="AO495" s="3">
        <v>81.94</v>
      </c>
      <c r="AP495" s="3">
        <v>0</v>
      </c>
      <c r="AQ495" s="3">
        <v>7.27</v>
      </c>
      <c r="AR495" s="3">
        <v>0</v>
      </c>
      <c r="AS495" s="3">
        <v>0</v>
      </c>
      <c r="AT495" s="3">
        <v>97</v>
      </c>
      <c r="AU495" s="3">
        <v>51</v>
      </c>
      <c r="AV495" s="3">
        <v>1.0469999999999999</v>
      </c>
      <c r="AW495" s="3">
        <v>1</v>
      </c>
      <c r="AZ495" s="3">
        <v>1</v>
      </c>
      <c r="BA495" s="3">
        <v>56.35</v>
      </c>
      <c r="BB495" s="3">
        <v>19.170000000000002</v>
      </c>
      <c r="BC495" s="3">
        <v>7.31</v>
      </c>
      <c r="BD495" s="3" t="s">
        <v>3</v>
      </c>
      <c r="BE495" s="3" t="s">
        <v>3</v>
      </c>
      <c r="BF495" s="3" t="s">
        <v>3</v>
      </c>
      <c r="BG495" s="3" t="s">
        <v>3</v>
      </c>
      <c r="BH495" s="3">
        <v>0</v>
      </c>
      <c r="BI495" s="3">
        <v>2</v>
      </c>
      <c r="BJ495" s="3" t="s">
        <v>99</v>
      </c>
      <c r="BM495" s="3">
        <v>67</v>
      </c>
      <c r="BN495" s="3">
        <v>0</v>
      </c>
      <c r="BO495" s="3" t="s">
        <v>97</v>
      </c>
      <c r="BP495" s="3">
        <v>1</v>
      </c>
      <c r="BQ495" s="3">
        <v>40</v>
      </c>
      <c r="BR495" s="3">
        <v>0</v>
      </c>
      <c r="BS495" s="3">
        <v>56.35</v>
      </c>
      <c r="BT495" s="3">
        <v>1</v>
      </c>
      <c r="BU495" s="3">
        <v>1</v>
      </c>
      <c r="BV495" s="3">
        <v>1</v>
      </c>
      <c r="BW495" s="3">
        <v>1</v>
      </c>
      <c r="BX495" s="3">
        <v>1</v>
      </c>
      <c r="BY495" s="3" t="s">
        <v>3</v>
      </c>
      <c r="BZ495" s="3">
        <v>97</v>
      </c>
      <c r="CA495" s="3">
        <v>51</v>
      </c>
      <c r="CB495" s="3" t="s">
        <v>3</v>
      </c>
      <c r="CE495" s="3">
        <v>1566</v>
      </c>
      <c r="CF495" s="3">
        <v>0</v>
      </c>
      <c r="CG495" s="3">
        <v>0</v>
      </c>
      <c r="CM495" s="3">
        <v>0</v>
      </c>
      <c r="CN495" s="3" t="s">
        <v>1332</v>
      </c>
      <c r="CO495" s="3">
        <v>0</v>
      </c>
      <c r="CP495" s="3">
        <f t="shared" si="554"/>
        <v>6059.7699999999995</v>
      </c>
      <c r="CQ495" s="3">
        <f t="shared" si="555"/>
        <v>120.32</v>
      </c>
      <c r="CR495" s="3">
        <f>(ROUND((ROUND((((ET495*1.2))*AV495*1),2)*BB495),2)+ROUND((ROUND(((AE495-((EU495*1.2)))*AV495*1),2)*BS495),2))</f>
        <v>138.22</v>
      </c>
      <c r="CS495" s="3">
        <f>(ROUND((ROUND((((EU495*1.2))*AV495*1),2)*BS495),2)+ROUND((ROUND(((AE495-((EU495*1.2)))*AV495*1),2)*BS495),2))</f>
        <v>74.38</v>
      </c>
      <c r="CT495" s="3">
        <f t="shared" si="556"/>
        <v>5801.23</v>
      </c>
      <c r="CU495" s="3">
        <f t="shared" si="557"/>
        <v>0</v>
      </c>
      <c r="CV495" s="3">
        <f t="shared" si="558"/>
        <v>9.1340279999999971</v>
      </c>
      <c r="CW495" s="3">
        <f t="shared" si="559"/>
        <v>0</v>
      </c>
      <c r="CX495" s="3">
        <f t="shared" si="560"/>
        <v>0</v>
      </c>
      <c r="CY495" s="3">
        <f>(ROUND((((S495+ROUND((ROUND((((EU495*1.2))*AV495*1),2)*BS495),2))*AT495)/100),2)+ROUND(((ROUND((ROUND(((AE495-((EU495*1.2)))*AV495*1),2)*BS495),2)*AT495)/100),2))</f>
        <v>5699.34</v>
      </c>
      <c r="CZ495" s="3">
        <f>(ROUND((((S495+ROUND((ROUND((((EU495*1.2))*AV495*1),2)*BS495),2))*AU495)/100),2)+ROUND(((ROUND((ROUND(((AE495-((EU495*1.2)))*AV495*1),2)*BS495),2)*AU495)/100),2))</f>
        <v>2996.56</v>
      </c>
      <c r="DB495" s="3">
        <v>176</v>
      </c>
      <c r="DC495" s="3" t="s">
        <v>3</v>
      </c>
      <c r="DD495" s="3" t="s">
        <v>66</v>
      </c>
      <c r="DE495" s="3" t="s">
        <v>67</v>
      </c>
      <c r="DF495" s="3" t="s">
        <v>67</v>
      </c>
      <c r="DG495" s="3" t="s">
        <v>67</v>
      </c>
      <c r="DH495" s="3" t="s">
        <v>3</v>
      </c>
      <c r="DI495" s="3" t="s">
        <v>67</v>
      </c>
      <c r="DJ495" s="3" t="s">
        <v>67</v>
      </c>
      <c r="DK495" s="3" t="s">
        <v>3</v>
      </c>
      <c r="DL495" s="3" t="s">
        <v>3</v>
      </c>
      <c r="DM495" s="3" t="s">
        <v>3</v>
      </c>
      <c r="DN495" s="3">
        <v>0</v>
      </c>
      <c r="DO495" s="3">
        <v>0</v>
      </c>
      <c r="DP495" s="3">
        <v>1</v>
      </c>
      <c r="DQ495" s="3">
        <v>1</v>
      </c>
      <c r="DU495" s="3">
        <v>1013</v>
      </c>
      <c r="DV495" s="3" t="s">
        <v>94</v>
      </c>
      <c r="DW495" s="3" t="s">
        <v>94</v>
      </c>
      <c r="DX495" s="3">
        <v>1</v>
      </c>
      <c r="DZ495" s="3" t="s">
        <v>3</v>
      </c>
      <c r="EA495" s="3" t="s">
        <v>3</v>
      </c>
      <c r="EB495" s="3" t="s">
        <v>3</v>
      </c>
      <c r="EC495" s="3" t="s">
        <v>3</v>
      </c>
      <c r="EE495" s="3">
        <v>55393699</v>
      </c>
      <c r="EF495" s="3">
        <v>40</v>
      </c>
      <c r="EG495" s="3" t="s">
        <v>30</v>
      </c>
      <c r="EH495" s="3">
        <v>0</v>
      </c>
      <c r="EI495" s="3" t="s">
        <v>3</v>
      </c>
      <c r="EJ495" s="3">
        <v>2</v>
      </c>
      <c r="EK495" s="3">
        <v>67</v>
      </c>
      <c r="EL495" s="3" t="s">
        <v>76</v>
      </c>
      <c r="EM495" s="3" t="s">
        <v>77</v>
      </c>
      <c r="EO495" s="3" t="s">
        <v>71</v>
      </c>
      <c r="EQ495" s="3">
        <v>0</v>
      </c>
      <c r="ER495" s="3">
        <v>104.14</v>
      </c>
      <c r="ES495" s="3">
        <v>16.46</v>
      </c>
      <c r="ET495" s="3">
        <v>5.74</v>
      </c>
      <c r="EU495" s="3">
        <v>1.05</v>
      </c>
      <c r="EV495" s="3">
        <v>81.94</v>
      </c>
      <c r="EW495" s="3">
        <v>7.27</v>
      </c>
      <c r="EX495" s="3">
        <v>0</v>
      </c>
      <c r="EY495" s="3">
        <v>0</v>
      </c>
      <c r="FQ495" s="3">
        <v>0</v>
      </c>
      <c r="FR495" s="3">
        <v>0</v>
      </c>
      <c r="FS495" s="3">
        <v>0</v>
      </c>
      <c r="FX495" s="3">
        <v>97</v>
      </c>
      <c r="FY495" s="3">
        <v>51</v>
      </c>
      <c r="GA495" s="3" t="s">
        <v>3</v>
      </c>
      <c r="GD495" s="3">
        <v>1</v>
      </c>
      <c r="GF495" s="3">
        <v>-1854728894</v>
      </c>
      <c r="GG495" s="3">
        <v>2</v>
      </c>
      <c r="GH495" s="3">
        <v>1</v>
      </c>
      <c r="GI495" s="3">
        <v>2</v>
      </c>
      <c r="GJ495" s="3">
        <v>0</v>
      </c>
      <c r="GK495" s="3">
        <v>0</v>
      </c>
      <c r="GL495" s="3">
        <f t="shared" si="561"/>
        <v>0</v>
      </c>
      <c r="GM495" s="3">
        <f t="shared" si="562"/>
        <v>14755.67</v>
      </c>
      <c r="GN495" s="3">
        <f t="shared" si="563"/>
        <v>0</v>
      </c>
      <c r="GO495" s="3">
        <f t="shared" si="564"/>
        <v>14755.67</v>
      </c>
      <c r="GP495" s="3">
        <f t="shared" si="565"/>
        <v>0</v>
      </c>
      <c r="GR495" s="3">
        <v>0</v>
      </c>
      <c r="GS495" s="3">
        <v>3</v>
      </c>
      <c r="GT495" s="3">
        <v>0</v>
      </c>
      <c r="GU495" s="3" t="s">
        <v>3</v>
      </c>
      <c r="GV495" s="3">
        <f t="shared" si="566"/>
        <v>0</v>
      </c>
      <c r="GW495" s="3">
        <v>1</v>
      </c>
      <c r="GX495" s="3">
        <f t="shared" si="567"/>
        <v>0</v>
      </c>
      <c r="HA495" s="3">
        <v>0</v>
      </c>
      <c r="HB495" s="3">
        <v>0</v>
      </c>
      <c r="HC495" s="3">
        <f t="shared" si="568"/>
        <v>0</v>
      </c>
      <c r="HE495" s="3" t="s">
        <v>3</v>
      </c>
      <c r="HF495" s="3" t="s">
        <v>3</v>
      </c>
      <c r="HM495" s="3" t="s">
        <v>3</v>
      </c>
      <c r="HN495" s="3" t="s">
        <v>3</v>
      </c>
      <c r="HO495" s="3" t="s">
        <v>3</v>
      </c>
      <c r="HP495" s="3" t="s">
        <v>3</v>
      </c>
      <c r="HQ495" s="3" t="s">
        <v>3</v>
      </c>
      <c r="HS495" s="3">
        <v>0</v>
      </c>
      <c r="IK495" s="3">
        <v>0</v>
      </c>
    </row>
    <row r="496" spans="1:255" x14ac:dyDescent="0.25">
      <c r="A496" s="2">
        <v>18</v>
      </c>
      <c r="B496" s="2">
        <v>1</v>
      </c>
      <c r="C496" s="2">
        <v>824</v>
      </c>
      <c r="D496" s="2"/>
      <c r="E496" s="2" t="s">
        <v>621</v>
      </c>
      <c r="F496" s="2" t="s">
        <v>622</v>
      </c>
      <c r="G496" s="2" t="s">
        <v>623</v>
      </c>
      <c r="H496" s="2" t="s">
        <v>279</v>
      </c>
      <c r="I496" s="2">
        <f>I494*J496</f>
        <v>34</v>
      </c>
      <c r="J496" s="2">
        <v>34</v>
      </c>
      <c r="K496" s="2">
        <v>34</v>
      </c>
      <c r="L496" s="2"/>
      <c r="M496" s="2"/>
      <c r="N496" s="2"/>
      <c r="O496" s="2">
        <f t="shared" si="544"/>
        <v>15313.26</v>
      </c>
      <c r="P496" s="2">
        <f t="shared" si="545"/>
        <v>15313.26</v>
      </c>
      <c r="Q496" s="2">
        <f t="shared" ref="Q496:Q505" si="569">(ROUND((ROUND(((ET496)*AV496*I496),2)*BB496),2)+ROUND((ROUND(((AE496-(EU496))*AV496*I496),2)*BS496),2))</f>
        <v>0</v>
      </c>
      <c r="R496" s="2">
        <f t="shared" ref="R496:R505" si="570">(ROUND((ROUND(((EU496)*AV496*I496),2)*BS496),2)+ROUND((ROUND(((AE496-(EU496))*AV496*I496),2)*BS496),2))</f>
        <v>0</v>
      </c>
      <c r="S496" s="2">
        <f t="shared" si="546"/>
        <v>0</v>
      </c>
      <c r="T496" s="2">
        <f t="shared" si="547"/>
        <v>0</v>
      </c>
      <c r="U496" s="2">
        <f t="shared" si="548"/>
        <v>0</v>
      </c>
      <c r="V496" s="2">
        <f t="shared" si="549"/>
        <v>0</v>
      </c>
      <c r="W496" s="2">
        <f t="shared" si="550"/>
        <v>0</v>
      </c>
      <c r="X496" s="2">
        <f t="shared" ref="X496:X505" si="571">(ROUND((((S496+ROUND((ROUND(((EU496)*AV496*I496),2)*BS496),2))*AT496)/100),2)+ROUND(((ROUND((ROUND(((AE496-(EU496))*AV496*I496),2)*BS496),2)*AT496)/100),2))</f>
        <v>0</v>
      </c>
      <c r="Y496" s="2">
        <f t="shared" ref="Y496:Y505" si="572">(ROUND((((S496+ROUND((ROUND(((EU496)*AV496*I496),2)*BS496),2))*AU496)/100),2)+ROUND(((ROUND((ROUND(((AE496-(EU496))*AV496*I496),2)*BS496),2)*AU496)/100),2))</f>
        <v>0</v>
      </c>
      <c r="Z496" s="2"/>
      <c r="AA496" s="2">
        <v>55929113</v>
      </c>
      <c r="AB496" s="2">
        <f t="shared" si="551"/>
        <v>450.39</v>
      </c>
      <c r="AC496" s="2">
        <f t="shared" ref="AC496:AC505" si="573">ROUND((ES496),6)</f>
        <v>450.39</v>
      </c>
      <c r="AD496" s="2">
        <f t="shared" ref="AD496:AD505" si="574">ROUND((((ET496)-(EU496))+AE496),6)</f>
        <v>0</v>
      </c>
      <c r="AE496" s="2">
        <f t="shared" ref="AE496:AE505" si="575">ROUND((EU496),6)</f>
        <v>0</v>
      </c>
      <c r="AF496" s="2">
        <f t="shared" ref="AF496:AF505" si="576">ROUND((EV496),6)</f>
        <v>0</v>
      </c>
      <c r="AG496" s="2">
        <f t="shared" si="552"/>
        <v>0</v>
      </c>
      <c r="AH496" s="2">
        <f t="shared" ref="AH496:AH505" si="577">(EW496)</f>
        <v>0</v>
      </c>
      <c r="AI496" s="2">
        <f t="shared" ref="AI496:AI505" si="578">(EX496)</f>
        <v>0</v>
      </c>
      <c r="AJ496" s="2">
        <f t="shared" si="553"/>
        <v>0</v>
      </c>
      <c r="AK496" s="2">
        <v>450.39</v>
      </c>
      <c r="AL496" s="2">
        <v>450.39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97</v>
      </c>
      <c r="AU496" s="2">
        <v>51</v>
      </c>
      <c r="AV496" s="2">
        <v>1</v>
      </c>
      <c r="AW496" s="2">
        <v>1</v>
      </c>
      <c r="AX496" s="2"/>
      <c r="AY496" s="2"/>
      <c r="AZ496" s="2">
        <v>1</v>
      </c>
      <c r="BA496" s="2">
        <v>1</v>
      </c>
      <c r="BB496" s="2">
        <v>1</v>
      </c>
      <c r="BC496" s="2">
        <v>1</v>
      </c>
      <c r="BD496" s="2" t="s">
        <v>3</v>
      </c>
      <c r="BE496" s="2" t="s">
        <v>3</v>
      </c>
      <c r="BF496" s="2" t="s">
        <v>3</v>
      </c>
      <c r="BG496" s="2" t="s">
        <v>3</v>
      </c>
      <c r="BH496" s="2">
        <v>3</v>
      </c>
      <c r="BI496" s="2">
        <v>2</v>
      </c>
      <c r="BJ496" s="2" t="s">
        <v>624</v>
      </c>
      <c r="BK496" s="2"/>
      <c r="BL496" s="2"/>
      <c r="BM496" s="2">
        <v>67</v>
      </c>
      <c r="BN496" s="2">
        <v>0</v>
      </c>
      <c r="BO496" s="2" t="s">
        <v>3</v>
      </c>
      <c r="BP496" s="2">
        <v>0</v>
      </c>
      <c r="BQ496" s="2">
        <v>40</v>
      </c>
      <c r="BR496" s="2">
        <v>0</v>
      </c>
      <c r="BS496" s="2">
        <v>1</v>
      </c>
      <c r="BT496" s="2">
        <v>1</v>
      </c>
      <c r="BU496" s="2">
        <v>1</v>
      </c>
      <c r="BV496" s="2">
        <v>1</v>
      </c>
      <c r="BW496" s="2">
        <v>1</v>
      </c>
      <c r="BX496" s="2">
        <v>1</v>
      </c>
      <c r="BY496" s="2" t="s">
        <v>3</v>
      </c>
      <c r="BZ496" s="2">
        <v>97</v>
      </c>
      <c r="CA496" s="2">
        <v>51</v>
      </c>
      <c r="CB496" s="2" t="s">
        <v>3</v>
      </c>
      <c r="CC496" s="2"/>
      <c r="CD496" s="2"/>
      <c r="CE496" s="2">
        <v>1566</v>
      </c>
      <c r="CF496" s="2">
        <v>0</v>
      </c>
      <c r="CG496" s="2">
        <v>0</v>
      </c>
      <c r="CH496" s="2"/>
      <c r="CI496" s="2"/>
      <c r="CJ496" s="2"/>
      <c r="CK496" s="2"/>
      <c r="CL496" s="2"/>
      <c r="CM496" s="2">
        <v>0</v>
      </c>
      <c r="CN496" s="2" t="s">
        <v>3</v>
      </c>
      <c r="CO496" s="2">
        <v>0</v>
      </c>
      <c r="CP496" s="2">
        <f t="shared" si="554"/>
        <v>15313.26</v>
      </c>
      <c r="CQ496" s="2">
        <f t="shared" si="555"/>
        <v>450.39</v>
      </c>
      <c r="CR496" s="2">
        <f t="shared" ref="CR496:CR505" si="579">(ROUND((ROUND(((ET496)*AV496*1),2)*BB496),2)+ROUND((ROUND(((AE496-(EU496))*AV496*1),2)*BS496),2))</f>
        <v>0</v>
      </c>
      <c r="CS496" s="2">
        <f t="shared" ref="CS496:CS505" si="580">(ROUND((ROUND(((EU496)*AV496*1),2)*BS496),2)+ROUND((ROUND(((AE496-(EU496))*AV496*1),2)*BS496),2))</f>
        <v>0</v>
      </c>
      <c r="CT496" s="2">
        <f t="shared" si="556"/>
        <v>0</v>
      </c>
      <c r="CU496" s="2">
        <f t="shared" si="557"/>
        <v>0</v>
      </c>
      <c r="CV496" s="2">
        <f t="shared" si="558"/>
        <v>0</v>
      </c>
      <c r="CW496" s="2">
        <f t="shared" si="559"/>
        <v>0</v>
      </c>
      <c r="CX496" s="2">
        <f t="shared" si="560"/>
        <v>0</v>
      </c>
      <c r="CY496" s="2">
        <f t="shared" ref="CY496:CY505" si="581">(ROUND((((S496+ROUND((ROUND(((EU496)*AV496*1),2)*BS496),2))*AT496)/100),2)+ROUND(((ROUND((ROUND(((AE496-(EU496))*AV496*1),2)*BS496),2)*AT496)/100),2))</f>
        <v>0</v>
      </c>
      <c r="CZ496" s="2">
        <f t="shared" ref="CZ496:CZ505" si="582">(ROUND((((S496+ROUND((ROUND(((EU496)*AV496*1),2)*BS496),2))*AU496)/100),2)+ROUND(((ROUND((ROUND(((AE496-(EU496))*AV496*1),2)*BS496),2)*AU496)/100),2))</f>
        <v>0</v>
      </c>
      <c r="DA496" s="2"/>
      <c r="DB496" s="2"/>
      <c r="DC496" s="2" t="s">
        <v>3</v>
      </c>
      <c r="DD496" s="2" t="s">
        <v>3</v>
      </c>
      <c r="DE496" s="2" t="s">
        <v>3</v>
      </c>
      <c r="DF496" s="2" t="s">
        <v>3</v>
      </c>
      <c r="DG496" s="2" t="s">
        <v>3</v>
      </c>
      <c r="DH496" s="2" t="s">
        <v>3</v>
      </c>
      <c r="DI496" s="2" t="s">
        <v>3</v>
      </c>
      <c r="DJ496" s="2" t="s">
        <v>3</v>
      </c>
      <c r="DK496" s="2" t="s">
        <v>3</v>
      </c>
      <c r="DL496" s="2" t="s">
        <v>3</v>
      </c>
      <c r="DM496" s="2" t="s">
        <v>3</v>
      </c>
      <c r="DN496" s="2">
        <v>0</v>
      </c>
      <c r="DO496" s="2">
        <v>0</v>
      </c>
      <c r="DP496" s="2">
        <v>1</v>
      </c>
      <c r="DQ496" s="2">
        <v>1</v>
      </c>
      <c r="DR496" s="2"/>
      <c r="DS496" s="2"/>
      <c r="DT496" s="2"/>
      <c r="DU496" s="2">
        <v>1010</v>
      </c>
      <c r="DV496" s="2" t="s">
        <v>279</v>
      </c>
      <c r="DW496" s="2" t="s">
        <v>279</v>
      </c>
      <c r="DX496" s="2">
        <v>1</v>
      </c>
      <c r="DY496" s="2"/>
      <c r="DZ496" s="2" t="s">
        <v>3</v>
      </c>
      <c r="EA496" s="2" t="s">
        <v>3</v>
      </c>
      <c r="EB496" s="2" t="s">
        <v>3</v>
      </c>
      <c r="EC496" s="2" t="s">
        <v>3</v>
      </c>
      <c r="ED496" s="2"/>
      <c r="EE496" s="2">
        <v>55393699</v>
      </c>
      <c r="EF496" s="2">
        <v>40</v>
      </c>
      <c r="EG496" s="2" t="s">
        <v>30</v>
      </c>
      <c r="EH496" s="2">
        <v>0</v>
      </c>
      <c r="EI496" s="2" t="s">
        <v>3</v>
      </c>
      <c r="EJ496" s="2">
        <v>2</v>
      </c>
      <c r="EK496" s="2">
        <v>67</v>
      </c>
      <c r="EL496" s="2" t="s">
        <v>76</v>
      </c>
      <c r="EM496" s="2" t="s">
        <v>77</v>
      </c>
      <c r="EN496" s="2"/>
      <c r="EO496" s="2" t="s">
        <v>3</v>
      </c>
      <c r="EP496" s="2"/>
      <c r="EQ496" s="2">
        <v>0</v>
      </c>
      <c r="ER496" s="2">
        <v>450.39</v>
      </c>
      <c r="ES496" s="2">
        <v>450.39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>
        <v>0</v>
      </c>
      <c r="FR496" s="2">
        <v>0</v>
      </c>
      <c r="FS496" s="2">
        <v>0</v>
      </c>
      <c r="FT496" s="2"/>
      <c r="FU496" s="2"/>
      <c r="FV496" s="2"/>
      <c r="FW496" s="2"/>
      <c r="FX496" s="2">
        <v>97</v>
      </c>
      <c r="FY496" s="2">
        <v>51</v>
      </c>
      <c r="FZ496" s="2"/>
      <c r="GA496" s="2" t="s">
        <v>3</v>
      </c>
      <c r="GB496" s="2"/>
      <c r="GC496" s="2"/>
      <c r="GD496" s="2">
        <v>1</v>
      </c>
      <c r="GE496" s="2"/>
      <c r="GF496" s="2">
        <v>-1601641835</v>
      </c>
      <c r="GG496" s="2">
        <v>2</v>
      </c>
      <c r="GH496" s="2">
        <v>1</v>
      </c>
      <c r="GI496" s="2">
        <v>-2</v>
      </c>
      <c r="GJ496" s="2">
        <v>0</v>
      </c>
      <c r="GK496" s="2">
        <v>0</v>
      </c>
      <c r="GL496" s="2">
        <f t="shared" si="561"/>
        <v>0</v>
      </c>
      <c r="GM496" s="2">
        <f t="shared" si="562"/>
        <v>15313.26</v>
      </c>
      <c r="GN496" s="2">
        <f t="shared" si="563"/>
        <v>0</v>
      </c>
      <c r="GO496" s="2">
        <f t="shared" si="564"/>
        <v>15313.26</v>
      </c>
      <c r="GP496" s="2">
        <f t="shared" si="565"/>
        <v>0</v>
      </c>
      <c r="GQ496" s="2"/>
      <c r="GR496" s="2">
        <v>0</v>
      </c>
      <c r="GS496" s="2">
        <v>3</v>
      </c>
      <c r="GT496" s="2">
        <v>0</v>
      </c>
      <c r="GU496" s="2" t="s">
        <v>3</v>
      </c>
      <c r="GV496" s="2">
        <f t="shared" si="566"/>
        <v>0</v>
      </c>
      <c r="GW496" s="2">
        <v>1</v>
      </c>
      <c r="GX496" s="2">
        <f t="shared" si="567"/>
        <v>0</v>
      </c>
      <c r="GY496" s="2"/>
      <c r="GZ496" s="2"/>
      <c r="HA496" s="2">
        <v>0</v>
      </c>
      <c r="HB496" s="2">
        <v>0</v>
      </c>
      <c r="HC496" s="2">
        <f t="shared" si="568"/>
        <v>0</v>
      </c>
      <c r="HD496" s="2"/>
      <c r="HE496" s="2" t="s">
        <v>3</v>
      </c>
      <c r="HF496" s="2" t="s">
        <v>3</v>
      </c>
      <c r="HG496" s="2"/>
      <c r="HH496" s="2"/>
      <c r="HI496" s="2"/>
      <c r="HJ496" s="2"/>
      <c r="HK496" s="2"/>
      <c r="HL496" s="2"/>
      <c r="HM496" s="2" t="s">
        <v>3</v>
      </c>
      <c r="HN496" s="2" t="s">
        <v>3</v>
      </c>
      <c r="HO496" s="2" t="s">
        <v>3</v>
      </c>
      <c r="HP496" s="2" t="s">
        <v>3</v>
      </c>
      <c r="HQ496" s="2" t="s">
        <v>3</v>
      </c>
      <c r="HR496" s="2"/>
      <c r="HS496" s="2">
        <v>0</v>
      </c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>
        <v>0</v>
      </c>
      <c r="IL496" s="2"/>
      <c r="IM496" s="2"/>
      <c r="IN496" s="2"/>
      <c r="IO496" s="2"/>
      <c r="IP496" s="2"/>
      <c r="IQ496" s="2"/>
      <c r="IR496" s="2"/>
      <c r="IS496" s="2"/>
      <c r="IT496" s="2"/>
      <c r="IU496" s="2"/>
    </row>
    <row r="497" spans="1:255" x14ac:dyDescent="0.25">
      <c r="A497" s="3">
        <v>18</v>
      </c>
      <c r="B497" s="3">
        <v>1</v>
      </c>
      <c r="C497" s="3">
        <v>836</v>
      </c>
      <c r="E497" s="3" t="s">
        <v>621</v>
      </c>
      <c r="F497" s="3" t="s">
        <v>622</v>
      </c>
      <c r="G497" s="3" t="s">
        <v>623</v>
      </c>
      <c r="H497" s="3" t="s">
        <v>279</v>
      </c>
      <c r="I497" s="3">
        <f>I495*J497</f>
        <v>34</v>
      </c>
      <c r="J497" s="3">
        <v>34</v>
      </c>
      <c r="K497" s="3">
        <v>34</v>
      </c>
      <c r="O497" s="3">
        <f t="shared" si="544"/>
        <v>73197.38</v>
      </c>
      <c r="P497" s="3">
        <f t="shared" si="545"/>
        <v>73197.38</v>
      </c>
      <c r="Q497" s="3">
        <f t="shared" si="569"/>
        <v>0</v>
      </c>
      <c r="R497" s="3">
        <f t="shared" si="570"/>
        <v>0</v>
      </c>
      <c r="S497" s="3">
        <f t="shared" si="546"/>
        <v>0</v>
      </c>
      <c r="T497" s="3">
        <f t="shared" si="547"/>
        <v>0</v>
      </c>
      <c r="U497" s="3">
        <f t="shared" si="548"/>
        <v>0</v>
      </c>
      <c r="V497" s="3">
        <f t="shared" si="549"/>
        <v>0</v>
      </c>
      <c r="W497" s="3">
        <f t="shared" si="550"/>
        <v>0</v>
      </c>
      <c r="X497" s="3">
        <f t="shared" si="571"/>
        <v>0</v>
      </c>
      <c r="Y497" s="3">
        <f t="shared" si="572"/>
        <v>0</v>
      </c>
      <c r="AA497" s="3">
        <v>55929115</v>
      </c>
      <c r="AB497" s="3">
        <f t="shared" si="551"/>
        <v>450.39</v>
      </c>
      <c r="AC497" s="3">
        <f t="shared" si="573"/>
        <v>450.39</v>
      </c>
      <c r="AD497" s="3">
        <f t="shared" si="574"/>
        <v>0</v>
      </c>
      <c r="AE497" s="3">
        <f t="shared" si="575"/>
        <v>0</v>
      </c>
      <c r="AF497" s="3">
        <f t="shared" si="576"/>
        <v>0</v>
      </c>
      <c r="AG497" s="3">
        <f t="shared" si="552"/>
        <v>0</v>
      </c>
      <c r="AH497" s="3">
        <f t="shared" si="577"/>
        <v>0</v>
      </c>
      <c r="AI497" s="3">
        <f t="shared" si="578"/>
        <v>0</v>
      </c>
      <c r="AJ497" s="3">
        <f t="shared" si="553"/>
        <v>0</v>
      </c>
      <c r="AK497" s="3">
        <v>450.39</v>
      </c>
      <c r="AL497" s="3">
        <v>450.39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97</v>
      </c>
      <c r="AU497" s="3">
        <v>51</v>
      </c>
      <c r="AV497" s="3">
        <v>1</v>
      </c>
      <c r="AW497" s="3">
        <v>1</v>
      </c>
      <c r="AZ497" s="3">
        <v>1</v>
      </c>
      <c r="BA497" s="3">
        <v>1</v>
      </c>
      <c r="BB497" s="3">
        <v>1</v>
      </c>
      <c r="BC497" s="3">
        <v>4.78</v>
      </c>
      <c r="BD497" s="3" t="s">
        <v>3</v>
      </c>
      <c r="BE497" s="3" t="s">
        <v>3</v>
      </c>
      <c r="BF497" s="3" t="s">
        <v>3</v>
      </c>
      <c r="BG497" s="3" t="s">
        <v>3</v>
      </c>
      <c r="BH497" s="3">
        <v>3</v>
      </c>
      <c r="BI497" s="3">
        <v>2</v>
      </c>
      <c r="BJ497" s="3" t="s">
        <v>624</v>
      </c>
      <c r="BM497" s="3">
        <v>67</v>
      </c>
      <c r="BN497" s="3">
        <v>0</v>
      </c>
      <c r="BO497" s="3" t="s">
        <v>622</v>
      </c>
      <c r="BP497" s="3">
        <v>1</v>
      </c>
      <c r="BQ497" s="3">
        <v>40</v>
      </c>
      <c r="BR497" s="3">
        <v>0</v>
      </c>
      <c r="BS497" s="3">
        <v>1</v>
      </c>
      <c r="BT497" s="3">
        <v>1</v>
      </c>
      <c r="BU497" s="3">
        <v>1</v>
      </c>
      <c r="BV497" s="3">
        <v>1</v>
      </c>
      <c r="BW497" s="3">
        <v>1</v>
      </c>
      <c r="BX497" s="3">
        <v>1</v>
      </c>
      <c r="BY497" s="3" t="s">
        <v>3</v>
      </c>
      <c r="BZ497" s="3">
        <v>97</v>
      </c>
      <c r="CA497" s="3">
        <v>51</v>
      </c>
      <c r="CB497" s="3" t="s">
        <v>3</v>
      </c>
      <c r="CE497" s="3">
        <v>1566</v>
      </c>
      <c r="CF497" s="3">
        <v>0</v>
      </c>
      <c r="CG497" s="3">
        <v>0</v>
      </c>
      <c r="CM497" s="3">
        <v>0</v>
      </c>
      <c r="CN497" s="3" t="s">
        <v>3</v>
      </c>
      <c r="CO497" s="3">
        <v>0</v>
      </c>
      <c r="CP497" s="3">
        <f t="shared" si="554"/>
        <v>73197.38</v>
      </c>
      <c r="CQ497" s="3">
        <f t="shared" si="555"/>
        <v>2152.86</v>
      </c>
      <c r="CR497" s="3">
        <f t="shared" si="579"/>
        <v>0</v>
      </c>
      <c r="CS497" s="3">
        <f t="shared" si="580"/>
        <v>0</v>
      </c>
      <c r="CT497" s="3">
        <f t="shared" si="556"/>
        <v>0</v>
      </c>
      <c r="CU497" s="3">
        <f t="shared" si="557"/>
        <v>0</v>
      </c>
      <c r="CV497" s="3">
        <f t="shared" si="558"/>
        <v>0</v>
      </c>
      <c r="CW497" s="3">
        <f t="shared" si="559"/>
        <v>0</v>
      </c>
      <c r="CX497" s="3">
        <f t="shared" si="560"/>
        <v>0</v>
      </c>
      <c r="CY497" s="3">
        <f t="shared" si="581"/>
        <v>0</v>
      </c>
      <c r="CZ497" s="3">
        <f t="shared" si="582"/>
        <v>0</v>
      </c>
      <c r="DC497" s="3" t="s">
        <v>3</v>
      </c>
      <c r="DD497" s="3" t="s">
        <v>3</v>
      </c>
      <c r="DE497" s="3" t="s">
        <v>3</v>
      </c>
      <c r="DF497" s="3" t="s">
        <v>3</v>
      </c>
      <c r="DG497" s="3" t="s">
        <v>3</v>
      </c>
      <c r="DH497" s="3" t="s">
        <v>3</v>
      </c>
      <c r="DI497" s="3" t="s">
        <v>3</v>
      </c>
      <c r="DJ497" s="3" t="s">
        <v>3</v>
      </c>
      <c r="DK497" s="3" t="s">
        <v>3</v>
      </c>
      <c r="DL497" s="3" t="s">
        <v>3</v>
      </c>
      <c r="DM497" s="3" t="s">
        <v>3</v>
      </c>
      <c r="DN497" s="3">
        <v>0</v>
      </c>
      <c r="DO497" s="3">
        <v>0</v>
      </c>
      <c r="DP497" s="3">
        <v>1</v>
      </c>
      <c r="DQ497" s="3">
        <v>1</v>
      </c>
      <c r="DU497" s="3">
        <v>1010</v>
      </c>
      <c r="DV497" s="3" t="s">
        <v>279</v>
      </c>
      <c r="DW497" s="3" t="s">
        <v>279</v>
      </c>
      <c r="DX497" s="3">
        <v>1</v>
      </c>
      <c r="DZ497" s="3" t="s">
        <v>3</v>
      </c>
      <c r="EA497" s="3" t="s">
        <v>3</v>
      </c>
      <c r="EB497" s="3" t="s">
        <v>3</v>
      </c>
      <c r="EC497" s="3" t="s">
        <v>3</v>
      </c>
      <c r="EE497" s="3">
        <v>55393699</v>
      </c>
      <c r="EF497" s="3">
        <v>40</v>
      </c>
      <c r="EG497" s="3" t="s">
        <v>30</v>
      </c>
      <c r="EH497" s="3">
        <v>0</v>
      </c>
      <c r="EI497" s="3" t="s">
        <v>3</v>
      </c>
      <c r="EJ497" s="3">
        <v>2</v>
      </c>
      <c r="EK497" s="3">
        <v>67</v>
      </c>
      <c r="EL497" s="3" t="s">
        <v>76</v>
      </c>
      <c r="EM497" s="3" t="s">
        <v>77</v>
      </c>
      <c r="EO497" s="3" t="s">
        <v>3</v>
      </c>
      <c r="EQ497" s="3">
        <v>0</v>
      </c>
      <c r="ER497" s="3">
        <v>450.39</v>
      </c>
      <c r="ES497" s="3">
        <v>450.39</v>
      </c>
      <c r="ET497" s="3">
        <v>0</v>
      </c>
      <c r="EU497" s="3">
        <v>0</v>
      </c>
      <c r="EV497" s="3">
        <v>0</v>
      </c>
      <c r="EW497" s="3">
        <v>0</v>
      </c>
      <c r="EX497" s="3">
        <v>0</v>
      </c>
      <c r="FQ497" s="3">
        <v>0</v>
      </c>
      <c r="FR497" s="3">
        <v>0</v>
      </c>
      <c r="FS497" s="3">
        <v>0</v>
      </c>
      <c r="FX497" s="3">
        <v>97</v>
      </c>
      <c r="FY497" s="3">
        <v>51</v>
      </c>
      <c r="GA497" s="3" t="s">
        <v>3</v>
      </c>
      <c r="GD497" s="3">
        <v>1</v>
      </c>
      <c r="GF497" s="3">
        <v>-1601641835</v>
      </c>
      <c r="GG497" s="3">
        <v>2</v>
      </c>
      <c r="GH497" s="3">
        <v>1</v>
      </c>
      <c r="GI497" s="3">
        <v>2</v>
      </c>
      <c r="GJ497" s="3">
        <v>0</v>
      </c>
      <c r="GK497" s="3">
        <v>0</v>
      </c>
      <c r="GL497" s="3">
        <f t="shared" si="561"/>
        <v>0</v>
      </c>
      <c r="GM497" s="3">
        <f t="shared" si="562"/>
        <v>73197.38</v>
      </c>
      <c r="GN497" s="3">
        <f t="shared" si="563"/>
        <v>0</v>
      </c>
      <c r="GO497" s="3">
        <f t="shared" si="564"/>
        <v>73197.38</v>
      </c>
      <c r="GP497" s="3">
        <f t="shared" si="565"/>
        <v>0</v>
      </c>
      <c r="GR497" s="3">
        <v>0</v>
      </c>
      <c r="GS497" s="3">
        <v>3</v>
      </c>
      <c r="GT497" s="3">
        <v>0</v>
      </c>
      <c r="GU497" s="3" t="s">
        <v>3</v>
      </c>
      <c r="GV497" s="3">
        <f t="shared" si="566"/>
        <v>0</v>
      </c>
      <c r="GW497" s="3">
        <v>1</v>
      </c>
      <c r="GX497" s="3">
        <f t="shared" si="567"/>
        <v>0</v>
      </c>
      <c r="HA497" s="3">
        <v>0</v>
      </c>
      <c r="HB497" s="3">
        <v>0</v>
      </c>
      <c r="HC497" s="3">
        <f t="shared" si="568"/>
        <v>0</v>
      </c>
      <c r="HE497" s="3" t="s">
        <v>3</v>
      </c>
      <c r="HF497" s="3" t="s">
        <v>3</v>
      </c>
      <c r="HM497" s="3" t="s">
        <v>3</v>
      </c>
      <c r="HN497" s="3" t="s">
        <v>3</v>
      </c>
      <c r="HO497" s="3" t="s">
        <v>3</v>
      </c>
      <c r="HP497" s="3" t="s">
        <v>3</v>
      </c>
      <c r="HQ497" s="3" t="s">
        <v>3</v>
      </c>
      <c r="HS497" s="3">
        <v>0</v>
      </c>
      <c r="IK497" s="3">
        <v>0</v>
      </c>
    </row>
    <row r="498" spans="1:255" x14ac:dyDescent="0.25">
      <c r="A498" s="2">
        <v>18</v>
      </c>
      <c r="B498" s="2">
        <v>1</v>
      </c>
      <c r="C498" s="2">
        <v>821</v>
      </c>
      <c r="D498" s="2"/>
      <c r="E498" s="2" t="s">
        <v>625</v>
      </c>
      <c r="F498" s="2" t="s">
        <v>596</v>
      </c>
      <c r="G498" s="2" t="s">
        <v>597</v>
      </c>
      <c r="H498" s="2" t="s">
        <v>566</v>
      </c>
      <c r="I498" s="2">
        <f>I494*J498</f>
        <v>8.5999999999999998E-4</v>
      </c>
      <c r="J498" s="2">
        <v>8.5999999999999998E-4</v>
      </c>
      <c r="K498" s="2">
        <v>8.5999999999999998E-4</v>
      </c>
      <c r="L498" s="2"/>
      <c r="M498" s="2"/>
      <c r="N498" s="2"/>
      <c r="O498" s="2">
        <f t="shared" si="544"/>
        <v>29.09</v>
      </c>
      <c r="P498" s="2">
        <f t="shared" si="545"/>
        <v>29.09</v>
      </c>
      <c r="Q498" s="2">
        <f t="shared" si="569"/>
        <v>0</v>
      </c>
      <c r="R498" s="2">
        <f t="shared" si="570"/>
        <v>0</v>
      </c>
      <c r="S498" s="2">
        <f t="shared" si="546"/>
        <v>0</v>
      </c>
      <c r="T498" s="2">
        <f t="shared" si="547"/>
        <v>0</v>
      </c>
      <c r="U498" s="2">
        <f t="shared" si="548"/>
        <v>0</v>
      </c>
      <c r="V498" s="2">
        <f t="shared" si="549"/>
        <v>0</v>
      </c>
      <c r="W498" s="2">
        <f t="shared" si="550"/>
        <v>0</v>
      </c>
      <c r="X498" s="2">
        <f t="shared" si="571"/>
        <v>0</v>
      </c>
      <c r="Y498" s="2">
        <f t="shared" si="572"/>
        <v>0</v>
      </c>
      <c r="Z498" s="2"/>
      <c r="AA498" s="2">
        <v>55929113</v>
      </c>
      <c r="AB498" s="2">
        <f t="shared" si="551"/>
        <v>33827.69</v>
      </c>
      <c r="AC498" s="2">
        <f t="shared" si="573"/>
        <v>33827.69</v>
      </c>
      <c r="AD498" s="2">
        <f t="shared" si="574"/>
        <v>0</v>
      </c>
      <c r="AE498" s="2">
        <f t="shared" si="575"/>
        <v>0</v>
      </c>
      <c r="AF498" s="2">
        <f t="shared" si="576"/>
        <v>0</v>
      </c>
      <c r="AG498" s="2">
        <f t="shared" si="552"/>
        <v>0</v>
      </c>
      <c r="AH498" s="2">
        <f t="shared" si="577"/>
        <v>0</v>
      </c>
      <c r="AI498" s="2">
        <f t="shared" si="578"/>
        <v>0</v>
      </c>
      <c r="AJ498" s="2">
        <f t="shared" si="553"/>
        <v>0</v>
      </c>
      <c r="AK498" s="2">
        <v>33827.69</v>
      </c>
      <c r="AL498" s="2">
        <v>33827.69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97</v>
      </c>
      <c r="AU498" s="2">
        <v>51</v>
      </c>
      <c r="AV498" s="2">
        <v>1</v>
      </c>
      <c r="AW498" s="2">
        <v>1</v>
      </c>
      <c r="AX498" s="2"/>
      <c r="AY498" s="2"/>
      <c r="AZ498" s="2">
        <v>1</v>
      </c>
      <c r="BA498" s="2">
        <v>1</v>
      </c>
      <c r="BB498" s="2">
        <v>1</v>
      </c>
      <c r="BC498" s="2">
        <v>1</v>
      </c>
      <c r="BD498" s="2" t="s">
        <v>3</v>
      </c>
      <c r="BE498" s="2" t="s">
        <v>3</v>
      </c>
      <c r="BF498" s="2" t="s">
        <v>3</v>
      </c>
      <c r="BG498" s="2" t="s">
        <v>3</v>
      </c>
      <c r="BH498" s="2">
        <v>3</v>
      </c>
      <c r="BI498" s="2">
        <v>2</v>
      </c>
      <c r="BJ498" s="2" t="s">
        <v>598</v>
      </c>
      <c r="BK498" s="2"/>
      <c r="BL498" s="2"/>
      <c r="BM498" s="2">
        <v>67</v>
      </c>
      <c r="BN498" s="2">
        <v>0</v>
      </c>
      <c r="BO498" s="2" t="s">
        <v>3</v>
      </c>
      <c r="BP498" s="2">
        <v>0</v>
      </c>
      <c r="BQ498" s="2">
        <v>40</v>
      </c>
      <c r="BR498" s="2">
        <v>0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 t="s">
        <v>3</v>
      </c>
      <c r="BZ498" s="2">
        <v>97</v>
      </c>
      <c r="CA498" s="2">
        <v>51</v>
      </c>
      <c r="CB498" s="2" t="s">
        <v>3</v>
      </c>
      <c r="CC498" s="2"/>
      <c r="CD498" s="2"/>
      <c r="CE498" s="2">
        <v>1566</v>
      </c>
      <c r="CF498" s="2">
        <v>0</v>
      </c>
      <c r="CG498" s="2">
        <v>0</v>
      </c>
      <c r="CH498" s="2"/>
      <c r="CI498" s="2"/>
      <c r="CJ498" s="2"/>
      <c r="CK498" s="2"/>
      <c r="CL498" s="2"/>
      <c r="CM498" s="2">
        <v>0</v>
      </c>
      <c r="CN498" s="2" t="s">
        <v>3</v>
      </c>
      <c r="CO498" s="2">
        <v>0</v>
      </c>
      <c r="CP498" s="2">
        <f t="shared" si="554"/>
        <v>29.09</v>
      </c>
      <c r="CQ498" s="2">
        <f t="shared" si="555"/>
        <v>33827.69</v>
      </c>
      <c r="CR498" s="2">
        <f t="shared" si="579"/>
        <v>0</v>
      </c>
      <c r="CS498" s="2">
        <f t="shared" si="580"/>
        <v>0</v>
      </c>
      <c r="CT498" s="2">
        <f t="shared" si="556"/>
        <v>0</v>
      </c>
      <c r="CU498" s="2">
        <f t="shared" si="557"/>
        <v>0</v>
      </c>
      <c r="CV498" s="2">
        <f t="shared" si="558"/>
        <v>0</v>
      </c>
      <c r="CW498" s="2">
        <f t="shared" si="559"/>
        <v>0</v>
      </c>
      <c r="CX498" s="2">
        <f t="shared" si="560"/>
        <v>0</v>
      </c>
      <c r="CY498" s="2">
        <f t="shared" si="581"/>
        <v>0</v>
      </c>
      <c r="CZ498" s="2">
        <f t="shared" si="582"/>
        <v>0</v>
      </c>
      <c r="DA498" s="2"/>
      <c r="DB498" s="2"/>
      <c r="DC498" s="2" t="s">
        <v>3</v>
      </c>
      <c r="DD498" s="2" t="s">
        <v>3</v>
      </c>
      <c r="DE498" s="2" t="s">
        <v>3</v>
      </c>
      <c r="DF498" s="2" t="s">
        <v>3</v>
      </c>
      <c r="DG498" s="2" t="s">
        <v>3</v>
      </c>
      <c r="DH498" s="2" t="s">
        <v>3</v>
      </c>
      <c r="DI498" s="2" t="s">
        <v>3</v>
      </c>
      <c r="DJ498" s="2" t="s">
        <v>3</v>
      </c>
      <c r="DK498" s="2" t="s">
        <v>3</v>
      </c>
      <c r="DL498" s="2" t="s">
        <v>3</v>
      </c>
      <c r="DM498" s="2" t="s">
        <v>3</v>
      </c>
      <c r="DN498" s="2">
        <v>0</v>
      </c>
      <c r="DO498" s="2">
        <v>0</v>
      </c>
      <c r="DP498" s="2">
        <v>1</v>
      </c>
      <c r="DQ498" s="2">
        <v>1</v>
      </c>
      <c r="DR498" s="2"/>
      <c r="DS498" s="2"/>
      <c r="DT498" s="2"/>
      <c r="DU498" s="2">
        <v>1009</v>
      </c>
      <c r="DV498" s="2" t="s">
        <v>566</v>
      </c>
      <c r="DW498" s="2" t="s">
        <v>566</v>
      </c>
      <c r="DX498" s="2">
        <v>1000</v>
      </c>
      <c r="DY498" s="2"/>
      <c r="DZ498" s="2" t="s">
        <v>3</v>
      </c>
      <c r="EA498" s="2" t="s">
        <v>3</v>
      </c>
      <c r="EB498" s="2" t="s">
        <v>3</v>
      </c>
      <c r="EC498" s="2" t="s">
        <v>3</v>
      </c>
      <c r="ED498" s="2"/>
      <c r="EE498" s="2">
        <v>55393699</v>
      </c>
      <c r="EF498" s="2">
        <v>40</v>
      </c>
      <c r="EG498" s="2" t="s">
        <v>30</v>
      </c>
      <c r="EH498" s="2">
        <v>0</v>
      </c>
      <c r="EI498" s="2" t="s">
        <v>3</v>
      </c>
      <c r="EJ498" s="2">
        <v>2</v>
      </c>
      <c r="EK498" s="2">
        <v>67</v>
      </c>
      <c r="EL498" s="2" t="s">
        <v>76</v>
      </c>
      <c r="EM498" s="2" t="s">
        <v>77</v>
      </c>
      <c r="EN498" s="2"/>
      <c r="EO498" s="2" t="s">
        <v>3</v>
      </c>
      <c r="EP498" s="2"/>
      <c r="EQ498" s="2">
        <v>0</v>
      </c>
      <c r="ER498" s="2">
        <v>33827.69</v>
      </c>
      <c r="ES498" s="2">
        <v>33827.69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>
        <v>0</v>
      </c>
      <c r="FR498" s="2">
        <v>0</v>
      </c>
      <c r="FS498" s="2">
        <v>0</v>
      </c>
      <c r="FT498" s="2"/>
      <c r="FU498" s="2"/>
      <c r="FV498" s="2"/>
      <c r="FW498" s="2"/>
      <c r="FX498" s="2">
        <v>97</v>
      </c>
      <c r="FY498" s="2">
        <v>51</v>
      </c>
      <c r="FZ498" s="2"/>
      <c r="GA498" s="2" t="s">
        <v>3</v>
      </c>
      <c r="GB498" s="2"/>
      <c r="GC498" s="2"/>
      <c r="GD498" s="2">
        <v>1</v>
      </c>
      <c r="GE498" s="2"/>
      <c r="GF498" s="2">
        <v>-1473174696</v>
      </c>
      <c r="GG498" s="2">
        <v>2</v>
      </c>
      <c r="GH498" s="2">
        <v>1</v>
      </c>
      <c r="GI498" s="2">
        <v>-2</v>
      </c>
      <c r="GJ498" s="2">
        <v>0</v>
      </c>
      <c r="GK498" s="2">
        <v>0</v>
      </c>
      <c r="GL498" s="2">
        <f t="shared" si="561"/>
        <v>0</v>
      </c>
      <c r="GM498" s="2">
        <f t="shared" si="562"/>
        <v>29.09</v>
      </c>
      <c r="GN498" s="2">
        <f t="shared" si="563"/>
        <v>0</v>
      </c>
      <c r="GO498" s="2">
        <f t="shared" si="564"/>
        <v>29.09</v>
      </c>
      <c r="GP498" s="2">
        <f t="shared" si="565"/>
        <v>0</v>
      </c>
      <c r="GQ498" s="2"/>
      <c r="GR498" s="2">
        <v>0</v>
      </c>
      <c r="GS498" s="2">
        <v>3</v>
      </c>
      <c r="GT498" s="2">
        <v>0</v>
      </c>
      <c r="GU498" s="2" t="s">
        <v>3</v>
      </c>
      <c r="GV498" s="2">
        <f t="shared" si="566"/>
        <v>0</v>
      </c>
      <c r="GW498" s="2">
        <v>1</v>
      </c>
      <c r="GX498" s="2">
        <f t="shared" si="567"/>
        <v>0</v>
      </c>
      <c r="GY498" s="2"/>
      <c r="GZ498" s="2"/>
      <c r="HA498" s="2">
        <v>0</v>
      </c>
      <c r="HB498" s="2">
        <v>0</v>
      </c>
      <c r="HC498" s="2">
        <f t="shared" si="568"/>
        <v>0</v>
      </c>
      <c r="HD498" s="2"/>
      <c r="HE498" s="2" t="s">
        <v>3</v>
      </c>
      <c r="HF498" s="2" t="s">
        <v>3</v>
      </c>
      <c r="HG498" s="2"/>
      <c r="HH498" s="2"/>
      <c r="HI498" s="2"/>
      <c r="HJ498" s="2"/>
      <c r="HK498" s="2"/>
      <c r="HL498" s="2"/>
      <c r="HM498" s="2" t="s">
        <v>66</v>
      </c>
      <c r="HN498" s="2" t="s">
        <v>3</v>
      </c>
      <c r="HO498" s="2" t="s">
        <v>3</v>
      </c>
      <c r="HP498" s="2" t="s">
        <v>3</v>
      </c>
      <c r="HQ498" s="2" t="s">
        <v>3</v>
      </c>
      <c r="HR498" s="2"/>
      <c r="HS498" s="2">
        <v>0</v>
      </c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>
        <v>0</v>
      </c>
      <c r="IL498" s="2"/>
      <c r="IM498" s="2"/>
      <c r="IN498" s="2"/>
      <c r="IO498" s="2"/>
      <c r="IP498" s="2"/>
      <c r="IQ498" s="2"/>
      <c r="IR498" s="2"/>
      <c r="IS498" s="2"/>
      <c r="IT498" s="2"/>
      <c r="IU498" s="2"/>
    </row>
    <row r="499" spans="1:255" x14ac:dyDescent="0.25">
      <c r="A499" s="3">
        <v>18</v>
      </c>
      <c r="B499" s="3">
        <v>1</v>
      </c>
      <c r="C499" s="3">
        <v>833</v>
      </c>
      <c r="E499" s="3" t="s">
        <v>625</v>
      </c>
      <c r="F499" s="3" t="s">
        <v>596</v>
      </c>
      <c r="G499" s="3" t="s">
        <v>597</v>
      </c>
      <c r="H499" s="3" t="s">
        <v>566</v>
      </c>
      <c r="I499" s="3">
        <f>I495*J499</f>
        <v>8.5999999999999998E-4</v>
      </c>
      <c r="J499" s="3">
        <v>8.5999999999999998E-4</v>
      </c>
      <c r="K499" s="3">
        <v>8.5999999999999998E-4</v>
      </c>
      <c r="O499" s="3">
        <f t="shared" si="544"/>
        <v>142.54</v>
      </c>
      <c r="P499" s="3">
        <f t="shared" si="545"/>
        <v>142.54</v>
      </c>
      <c r="Q499" s="3">
        <f t="shared" si="569"/>
        <v>0</v>
      </c>
      <c r="R499" s="3">
        <f t="shared" si="570"/>
        <v>0</v>
      </c>
      <c r="S499" s="3">
        <f t="shared" si="546"/>
        <v>0</v>
      </c>
      <c r="T499" s="3">
        <f t="shared" si="547"/>
        <v>0</v>
      </c>
      <c r="U499" s="3">
        <f t="shared" si="548"/>
        <v>0</v>
      </c>
      <c r="V499" s="3">
        <f t="shared" si="549"/>
        <v>0</v>
      </c>
      <c r="W499" s="3">
        <f t="shared" si="550"/>
        <v>0</v>
      </c>
      <c r="X499" s="3">
        <f t="shared" si="571"/>
        <v>0</v>
      </c>
      <c r="Y499" s="3">
        <f t="shared" si="572"/>
        <v>0</v>
      </c>
      <c r="AA499" s="3">
        <v>55929115</v>
      </c>
      <c r="AB499" s="3">
        <f t="shared" si="551"/>
        <v>33827.69</v>
      </c>
      <c r="AC499" s="3">
        <f t="shared" si="573"/>
        <v>33827.69</v>
      </c>
      <c r="AD499" s="3">
        <f t="shared" si="574"/>
        <v>0</v>
      </c>
      <c r="AE499" s="3">
        <f t="shared" si="575"/>
        <v>0</v>
      </c>
      <c r="AF499" s="3">
        <f t="shared" si="576"/>
        <v>0</v>
      </c>
      <c r="AG499" s="3">
        <f t="shared" si="552"/>
        <v>0</v>
      </c>
      <c r="AH499" s="3">
        <f t="shared" si="577"/>
        <v>0</v>
      </c>
      <c r="AI499" s="3">
        <f t="shared" si="578"/>
        <v>0</v>
      </c>
      <c r="AJ499" s="3">
        <f t="shared" si="553"/>
        <v>0</v>
      </c>
      <c r="AK499" s="3">
        <v>33827.69</v>
      </c>
      <c r="AL499" s="3">
        <v>33827.69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97</v>
      </c>
      <c r="AU499" s="3">
        <v>51</v>
      </c>
      <c r="AV499" s="3">
        <v>1</v>
      </c>
      <c r="AW499" s="3">
        <v>1</v>
      </c>
      <c r="AZ499" s="3">
        <v>1</v>
      </c>
      <c r="BA499" s="3">
        <v>1</v>
      </c>
      <c r="BB499" s="3">
        <v>1</v>
      </c>
      <c r="BC499" s="3">
        <v>4.9000000000000004</v>
      </c>
      <c r="BD499" s="3" t="s">
        <v>3</v>
      </c>
      <c r="BE499" s="3" t="s">
        <v>3</v>
      </c>
      <c r="BF499" s="3" t="s">
        <v>3</v>
      </c>
      <c r="BG499" s="3" t="s">
        <v>3</v>
      </c>
      <c r="BH499" s="3">
        <v>3</v>
      </c>
      <c r="BI499" s="3">
        <v>2</v>
      </c>
      <c r="BJ499" s="3" t="s">
        <v>598</v>
      </c>
      <c r="BM499" s="3">
        <v>67</v>
      </c>
      <c r="BN499" s="3">
        <v>0</v>
      </c>
      <c r="BO499" s="3" t="s">
        <v>596</v>
      </c>
      <c r="BP499" s="3">
        <v>1</v>
      </c>
      <c r="BQ499" s="3">
        <v>40</v>
      </c>
      <c r="BR499" s="3">
        <v>0</v>
      </c>
      <c r="BS499" s="3">
        <v>1</v>
      </c>
      <c r="BT499" s="3">
        <v>1</v>
      </c>
      <c r="BU499" s="3">
        <v>1</v>
      </c>
      <c r="BV499" s="3">
        <v>1</v>
      </c>
      <c r="BW499" s="3">
        <v>1</v>
      </c>
      <c r="BX499" s="3">
        <v>1</v>
      </c>
      <c r="BY499" s="3" t="s">
        <v>3</v>
      </c>
      <c r="BZ499" s="3">
        <v>97</v>
      </c>
      <c r="CA499" s="3">
        <v>51</v>
      </c>
      <c r="CB499" s="3" t="s">
        <v>3</v>
      </c>
      <c r="CE499" s="3">
        <v>1566</v>
      </c>
      <c r="CF499" s="3">
        <v>0</v>
      </c>
      <c r="CG499" s="3">
        <v>0</v>
      </c>
      <c r="CM499" s="3">
        <v>0</v>
      </c>
      <c r="CN499" s="3" t="s">
        <v>3</v>
      </c>
      <c r="CO499" s="3">
        <v>0</v>
      </c>
      <c r="CP499" s="3">
        <f t="shared" si="554"/>
        <v>142.54</v>
      </c>
      <c r="CQ499" s="3">
        <f t="shared" si="555"/>
        <v>165755.68</v>
      </c>
      <c r="CR499" s="3">
        <f t="shared" si="579"/>
        <v>0</v>
      </c>
      <c r="CS499" s="3">
        <f t="shared" si="580"/>
        <v>0</v>
      </c>
      <c r="CT499" s="3">
        <f t="shared" si="556"/>
        <v>0</v>
      </c>
      <c r="CU499" s="3">
        <f t="shared" si="557"/>
        <v>0</v>
      </c>
      <c r="CV499" s="3">
        <f t="shared" si="558"/>
        <v>0</v>
      </c>
      <c r="CW499" s="3">
        <f t="shared" si="559"/>
        <v>0</v>
      </c>
      <c r="CX499" s="3">
        <f t="shared" si="560"/>
        <v>0</v>
      </c>
      <c r="CY499" s="3">
        <f t="shared" si="581"/>
        <v>0</v>
      </c>
      <c r="CZ499" s="3">
        <f t="shared" si="582"/>
        <v>0</v>
      </c>
      <c r="DC499" s="3" t="s">
        <v>3</v>
      </c>
      <c r="DD499" s="3" t="s">
        <v>3</v>
      </c>
      <c r="DE499" s="3" t="s">
        <v>3</v>
      </c>
      <c r="DF499" s="3" t="s">
        <v>3</v>
      </c>
      <c r="DG499" s="3" t="s">
        <v>3</v>
      </c>
      <c r="DH499" s="3" t="s">
        <v>3</v>
      </c>
      <c r="DI499" s="3" t="s">
        <v>3</v>
      </c>
      <c r="DJ499" s="3" t="s">
        <v>3</v>
      </c>
      <c r="DK499" s="3" t="s">
        <v>3</v>
      </c>
      <c r="DL499" s="3" t="s">
        <v>3</v>
      </c>
      <c r="DM499" s="3" t="s">
        <v>3</v>
      </c>
      <c r="DN499" s="3">
        <v>0</v>
      </c>
      <c r="DO499" s="3">
        <v>0</v>
      </c>
      <c r="DP499" s="3">
        <v>1</v>
      </c>
      <c r="DQ499" s="3">
        <v>1</v>
      </c>
      <c r="DU499" s="3">
        <v>1009</v>
      </c>
      <c r="DV499" s="3" t="s">
        <v>566</v>
      </c>
      <c r="DW499" s="3" t="s">
        <v>566</v>
      </c>
      <c r="DX499" s="3">
        <v>1000</v>
      </c>
      <c r="DZ499" s="3" t="s">
        <v>3</v>
      </c>
      <c r="EA499" s="3" t="s">
        <v>3</v>
      </c>
      <c r="EB499" s="3" t="s">
        <v>3</v>
      </c>
      <c r="EC499" s="3" t="s">
        <v>3</v>
      </c>
      <c r="EE499" s="3">
        <v>55393699</v>
      </c>
      <c r="EF499" s="3">
        <v>40</v>
      </c>
      <c r="EG499" s="3" t="s">
        <v>30</v>
      </c>
      <c r="EH499" s="3">
        <v>0</v>
      </c>
      <c r="EI499" s="3" t="s">
        <v>3</v>
      </c>
      <c r="EJ499" s="3">
        <v>2</v>
      </c>
      <c r="EK499" s="3">
        <v>67</v>
      </c>
      <c r="EL499" s="3" t="s">
        <v>76</v>
      </c>
      <c r="EM499" s="3" t="s">
        <v>77</v>
      </c>
      <c r="EO499" s="3" t="s">
        <v>3</v>
      </c>
      <c r="EQ499" s="3">
        <v>0</v>
      </c>
      <c r="ER499" s="3">
        <v>33827.69</v>
      </c>
      <c r="ES499" s="3">
        <v>33827.69</v>
      </c>
      <c r="ET499" s="3">
        <v>0</v>
      </c>
      <c r="EU499" s="3">
        <v>0</v>
      </c>
      <c r="EV499" s="3">
        <v>0</v>
      </c>
      <c r="EW499" s="3">
        <v>0</v>
      </c>
      <c r="EX499" s="3">
        <v>0</v>
      </c>
      <c r="FQ499" s="3">
        <v>0</v>
      </c>
      <c r="FR499" s="3">
        <v>0</v>
      </c>
      <c r="FS499" s="3">
        <v>0</v>
      </c>
      <c r="FX499" s="3">
        <v>97</v>
      </c>
      <c r="FY499" s="3">
        <v>51</v>
      </c>
      <c r="GA499" s="3" t="s">
        <v>3</v>
      </c>
      <c r="GD499" s="3">
        <v>1</v>
      </c>
      <c r="GF499" s="3">
        <v>-1473174696</v>
      </c>
      <c r="GG499" s="3">
        <v>2</v>
      </c>
      <c r="GH499" s="3">
        <v>1</v>
      </c>
      <c r="GI499" s="3">
        <v>2</v>
      </c>
      <c r="GJ499" s="3">
        <v>0</v>
      </c>
      <c r="GK499" s="3">
        <v>0</v>
      </c>
      <c r="GL499" s="3">
        <f t="shared" si="561"/>
        <v>0</v>
      </c>
      <c r="GM499" s="3">
        <f t="shared" si="562"/>
        <v>142.54</v>
      </c>
      <c r="GN499" s="3">
        <f t="shared" si="563"/>
        <v>0</v>
      </c>
      <c r="GO499" s="3">
        <f t="shared" si="564"/>
        <v>142.54</v>
      </c>
      <c r="GP499" s="3">
        <f t="shared" si="565"/>
        <v>0</v>
      </c>
      <c r="GR499" s="3">
        <v>0</v>
      </c>
      <c r="GS499" s="3">
        <v>3</v>
      </c>
      <c r="GT499" s="3">
        <v>0</v>
      </c>
      <c r="GU499" s="3" t="s">
        <v>3</v>
      </c>
      <c r="GV499" s="3">
        <f t="shared" si="566"/>
        <v>0</v>
      </c>
      <c r="GW499" s="3">
        <v>1</v>
      </c>
      <c r="GX499" s="3">
        <f t="shared" si="567"/>
        <v>0</v>
      </c>
      <c r="HA499" s="3">
        <v>0</v>
      </c>
      <c r="HB499" s="3">
        <v>0</v>
      </c>
      <c r="HC499" s="3">
        <f t="shared" si="568"/>
        <v>0</v>
      </c>
      <c r="HE499" s="3" t="s">
        <v>3</v>
      </c>
      <c r="HF499" s="3" t="s">
        <v>3</v>
      </c>
      <c r="HM499" s="3" t="s">
        <v>66</v>
      </c>
      <c r="HN499" s="3" t="s">
        <v>3</v>
      </c>
      <c r="HO499" s="3" t="s">
        <v>3</v>
      </c>
      <c r="HP499" s="3" t="s">
        <v>3</v>
      </c>
      <c r="HQ499" s="3" t="s">
        <v>3</v>
      </c>
      <c r="HS499" s="3">
        <v>0</v>
      </c>
      <c r="IK499" s="3">
        <v>0</v>
      </c>
    </row>
    <row r="500" spans="1:255" x14ac:dyDescent="0.25">
      <c r="A500" s="2">
        <v>17</v>
      </c>
      <c r="B500" s="2">
        <v>1</v>
      </c>
      <c r="C500" s="2"/>
      <c r="D500" s="2"/>
      <c r="E500" s="2" t="s">
        <v>626</v>
      </c>
      <c r="F500" s="2" t="s">
        <v>627</v>
      </c>
      <c r="G500" s="2" t="s">
        <v>628</v>
      </c>
      <c r="H500" s="2" t="s">
        <v>279</v>
      </c>
      <c r="I500" s="2">
        <v>50</v>
      </c>
      <c r="J500" s="2">
        <v>0</v>
      </c>
      <c r="K500" s="2">
        <v>50</v>
      </c>
      <c r="L500" s="2"/>
      <c r="M500" s="2"/>
      <c r="N500" s="2"/>
      <c r="O500" s="2">
        <f t="shared" si="544"/>
        <v>221.5</v>
      </c>
      <c r="P500" s="2">
        <f t="shared" si="545"/>
        <v>221.5</v>
      </c>
      <c r="Q500" s="2">
        <f t="shared" si="569"/>
        <v>0</v>
      </c>
      <c r="R500" s="2">
        <f t="shared" si="570"/>
        <v>0</v>
      </c>
      <c r="S500" s="2">
        <f t="shared" si="546"/>
        <v>0</v>
      </c>
      <c r="T500" s="2">
        <f t="shared" si="547"/>
        <v>0</v>
      </c>
      <c r="U500" s="2">
        <f t="shared" si="548"/>
        <v>0</v>
      </c>
      <c r="V500" s="2">
        <f t="shared" si="549"/>
        <v>0</v>
      </c>
      <c r="W500" s="2">
        <f t="shared" si="550"/>
        <v>0</v>
      </c>
      <c r="X500" s="2">
        <f t="shared" si="571"/>
        <v>0</v>
      </c>
      <c r="Y500" s="2">
        <f t="shared" si="572"/>
        <v>0</v>
      </c>
      <c r="Z500" s="2"/>
      <c r="AA500" s="2">
        <v>55929113</v>
      </c>
      <c r="AB500" s="2">
        <f t="shared" si="551"/>
        <v>4.43</v>
      </c>
      <c r="AC500" s="2">
        <f t="shared" si="573"/>
        <v>4.43</v>
      </c>
      <c r="AD500" s="2">
        <f t="shared" si="574"/>
        <v>0</v>
      </c>
      <c r="AE500" s="2">
        <f t="shared" si="575"/>
        <v>0</v>
      </c>
      <c r="AF500" s="2">
        <f t="shared" si="576"/>
        <v>0</v>
      </c>
      <c r="AG500" s="2">
        <f t="shared" si="552"/>
        <v>0</v>
      </c>
      <c r="AH500" s="2">
        <f t="shared" si="577"/>
        <v>0</v>
      </c>
      <c r="AI500" s="2">
        <f t="shared" si="578"/>
        <v>0</v>
      </c>
      <c r="AJ500" s="2">
        <f t="shared" si="553"/>
        <v>0</v>
      </c>
      <c r="AK500" s="2">
        <v>4.43</v>
      </c>
      <c r="AL500" s="2">
        <v>4.43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1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3</v>
      </c>
      <c r="BI500" s="2">
        <v>2</v>
      </c>
      <c r="BJ500" s="2" t="s">
        <v>629</v>
      </c>
      <c r="BK500" s="2"/>
      <c r="BL500" s="2"/>
      <c r="BM500" s="2">
        <v>1618</v>
      </c>
      <c r="BN500" s="2">
        <v>0</v>
      </c>
      <c r="BO500" s="2" t="s">
        <v>3</v>
      </c>
      <c r="BP500" s="2">
        <v>0</v>
      </c>
      <c r="BQ500" s="2">
        <v>201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0</v>
      </c>
      <c r="CA500" s="2">
        <v>0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3</v>
      </c>
      <c r="CO500" s="2">
        <v>0</v>
      </c>
      <c r="CP500" s="2">
        <f t="shared" si="554"/>
        <v>221.5</v>
      </c>
      <c r="CQ500" s="2">
        <f t="shared" si="555"/>
        <v>4.43</v>
      </c>
      <c r="CR500" s="2">
        <f t="shared" si="579"/>
        <v>0</v>
      </c>
      <c r="CS500" s="2">
        <f t="shared" si="580"/>
        <v>0</v>
      </c>
      <c r="CT500" s="2">
        <f t="shared" si="556"/>
        <v>0</v>
      </c>
      <c r="CU500" s="2">
        <f t="shared" si="557"/>
        <v>0</v>
      </c>
      <c r="CV500" s="2">
        <f t="shared" si="558"/>
        <v>0</v>
      </c>
      <c r="CW500" s="2">
        <f t="shared" si="559"/>
        <v>0</v>
      </c>
      <c r="CX500" s="2">
        <f t="shared" si="560"/>
        <v>0</v>
      </c>
      <c r="CY500" s="2">
        <f t="shared" si="581"/>
        <v>0</v>
      </c>
      <c r="CZ500" s="2">
        <f t="shared" si="582"/>
        <v>0</v>
      </c>
      <c r="DA500" s="2"/>
      <c r="DB500" s="2"/>
      <c r="DC500" s="2" t="s">
        <v>3</v>
      </c>
      <c r="DD500" s="2" t="s">
        <v>3</v>
      </c>
      <c r="DE500" s="2" t="s">
        <v>3</v>
      </c>
      <c r="DF500" s="2" t="s">
        <v>3</v>
      </c>
      <c r="DG500" s="2" t="s">
        <v>3</v>
      </c>
      <c r="DH500" s="2" t="s">
        <v>3</v>
      </c>
      <c r="DI500" s="2" t="s">
        <v>3</v>
      </c>
      <c r="DJ500" s="2" t="s">
        <v>3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1010</v>
      </c>
      <c r="DV500" s="2" t="s">
        <v>279</v>
      </c>
      <c r="DW500" s="2" t="s">
        <v>279</v>
      </c>
      <c r="DX500" s="2">
        <v>1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55393729</v>
      </c>
      <c r="EF500" s="2">
        <v>201</v>
      </c>
      <c r="EG500" s="2" t="s">
        <v>281</v>
      </c>
      <c r="EH500" s="2">
        <v>0</v>
      </c>
      <c r="EI500" s="2" t="s">
        <v>3</v>
      </c>
      <c r="EJ500" s="2">
        <v>2</v>
      </c>
      <c r="EK500" s="2">
        <v>1618</v>
      </c>
      <c r="EL500" s="2" t="s">
        <v>282</v>
      </c>
      <c r="EM500" s="2" t="s">
        <v>283</v>
      </c>
      <c r="EN500" s="2"/>
      <c r="EO500" s="2" t="s">
        <v>3</v>
      </c>
      <c r="EP500" s="2"/>
      <c r="EQ500" s="2">
        <v>0</v>
      </c>
      <c r="ER500" s="2">
        <v>4.43</v>
      </c>
      <c r="ES500" s="2">
        <v>4.43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0</v>
      </c>
      <c r="FY500" s="2">
        <v>0</v>
      </c>
      <c r="FZ500" s="2"/>
      <c r="GA500" s="2" t="s">
        <v>3</v>
      </c>
      <c r="GB500" s="2"/>
      <c r="GC500" s="2"/>
      <c r="GD500" s="2">
        <v>1</v>
      </c>
      <c r="GE500" s="2"/>
      <c r="GF500" s="2">
        <v>1736195848</v>
      </c>
      <c r="GG500" s="2">
        <v>2</v>
      </c>
      <c r="GH500" s="2">
        <v>1</v>
      </c>
      <c r="GI500" s="2">
        <v>-2</v>
      </c>
      <c r="GJ500" s="2">
        <v>0</v>
      </c>
      <c r="GK500" s="2">
        <v>0</v>
      </c>
      <c r="GL500" s="2">
        <f t="shared" si="561"/>
        <v>0</v>
      </c>
      <c r="GM500" s="2">
        <f t="shared" si="562"/>
        <v>221.5</v>
      </c>
      <c r="GN500" s="2">
        <f t="shared" si="563"/>
        <v>0</v>
      </c>
      <c r="GO500" s="2">
        <f t="shared" si="564"/>
        <v>221.5</v>
      </c>
      <c r="GP500" s="2">
        <f t="shared" si="565"/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si="566"/>
        <v>0</v>
      </c>
      <c r="GW500" s="2">
        <v>1</v>
      </c>
      <c r="GX500" s="2">
        <f t="shared" si="567"/>
        <v>0</v>
      </c>
      <c r="GY500" s="2"/>
      <c r="GZ500" s="2"/>
      <c r="HA500" s="2">
        <v>0</v>
      </c>
      <c r="HB500" s="2">
        <v>0</v>
      </c>
      <c r="HC500" s="2">
        <f t="shared" si="568"/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5">
      <c r="A501" s="3">
        <v>17</v>
      </c>
      <c r="B501" s="3">
        <v>1</v>
      </c>
      <c r="E501" s="3" t="s">
        <v>626</v>
      </c>
      <c r="F501" s="3" t="s">
        <v>627</v>
      </c>
      <c r="G501" s="3" t="s">
        <v>628</v>
      </c>
      <c r="H501" s="3" t="s">
        <v>279</v>
      </c>
      <c r="I501" s="3">
        <v>50</v>
      </c>
      <c r="J501" s="3">
        <v>0</v>
      </c>
      <c r="K501" s="3">
        <v>50</v>
      </c>
      <c r="O501" s="3">
        <f t="shared" si="544"/>
        <v>2527.3200000000002</v>
      </c>
      <c r="P501" s="3">
        <f t="shared" si="545"/>
        <v>2527.3200000000002</v>
      </c>
      <c r="Q501" s="3">
        <f t="shared" si="569"/>
        <v>0</v>
      </c>
      <c r="R501" s="3">
        <f t="shared" si="570"/>
        <v>0</v>
      </c>
      <c r="S501" s="3">
        <f t="shared" si="546"/>
        <v>0</v>
      </c>
      <c r="T501" s="3">
        <f t="shared" si="547"/>
        <v>0</v>
      </c>
      <c r="U501" s="3">
        <f t="shared" si="548"/>
        <v>0</v>
      </c>
      <c r="V501" s="3">
        <f t="shared" si="549"/>
        <v>0</v>
      </c>
      <c r="W501" s="3">
        <f t="shared" si="550"/>
        <v>0</v>
      </c>
      <c r="X501" s="3">
        <f t="shared" si="571"/>
        <v>0</v>
      </c>
      <c r="Y501" s="3">
        <f t="shared" si="572"/>
        <v>0</v>
      </c>
      <c r="AA501" s="3">
        <v>55929115</v>
      </c>
      <c r="AB501" s="3">
        <f t="shared" si="551"/>
        <v>4.43</v>
      </c>
      <c r="AC501" s="3">
        <f t="shared" si="573"/>
        <v>4.43</v>
      </c>
      <c r="AD501" s="3">
        <f t="shared" si="574"/>
        <v>0</v>
      </c>
      <c r="AE501" s="3">
        <f t="shared" si="575"/>
        <v>0</v>
      </c>
      <c r="AF501" s="3">
        <f t="shared" si="576"/>
        <v>0</v>
      </c>
      <c r="AG501" s="3">
        <f t="shared" si="552"/>
        <v>0</v>
      </c>
      <c r="AH501" s="3">
        <f t="shared" si="577"/>
        <v>0</v>
      </c>
      <c r="AI501" s="3">
        <f t="shared" si="578"/>
        <v>0</v>
      </c>
      <c r="AJ501" s="3">
        <f t="shared" si="553"/>
        <v>0</v>
      </c>
      <c r="AK501" s="3">
        <v>4.43</v>
      </c>
      <c r="AL501" s="3">
        <v>4.43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1</v>
      </c>
      <c r="AW501" s="3">
        <v>1</v>
      </c>
      <c r="AZ501" s="3">
        <v>1</v>
      </c>
      <c r="BA501" s="3">
        <v>1</v>
      </c>
      <c r="BB501" s="3">
        <v>1</v>
      </c>
      <c r="BC501" s="3">
        <v>11.41</v>
      </c>
      <c r="BD501" s="3" t="s">
        <v>3</v>
      </c>
      <c r="BE501" s="3" t="s">
        <v>3</v>
      </c>
      <c r="BF501" s="3" t="s">
        <v>3</v>
      </c>
      <c r="BG501" s="3" t="s">
        <v>3</v>
      </c>
      <c r="BH501" s="3">
        <v>3</v>
      </c>
      <c r="BI501" s="3">
        <v>2</v>
      </c>
      <c r="BJ501" s="3" t="s">
        <v>629</v>
      </c>
      <c r="BM501" s="3">
        <v>1618</v>
      </c>
      <c r="BN501" s="3">
        <v>0</v>
      </c>
      <c r="BO501" s="3" t="s">
        <v>627</v>
      </c>
      <c r="BP501" s="3">
        <v>1</v>
      </c>
      <c r="BQ501" s="3">
        <v>201</v>
      </c>
      <c r="BR501" s="3">
        <v>0</v>
      </c>
      <c r="BS501" s="3">
        <v>1</v>
      </c>
      <c r="BT501" s="3">
        <v>1</v>
      </c>
      <c r="BU501" s="3">
        <v>1</v>
      </c>
      <c r="BV501" s="3">
        <v>1</v>
      </c>
      <c r="BW501" s="3">
        <v>1</v>
      </c>
      <c r="BX501" s="3">
        <v>1</v>
      </c>
      <c r="BY501" s="3" t="s">
        <v>3</v>
      </c>
      <c r="BZ501" s="3">
        <v>0</v>
      </c>
      <c r="CA501" s="3">
        <v>0</v>
      </c>
      <c r="CB501" s="3" t="s">
        <v>3</v>
      </c>
      <c r="CE501" s="3">
        <v>1566</v>
      </c>
      <c r="CF501" s="3">
        <v>0</v>
      </c>
      <c r="CG501" s="3">
        <v>0</v>
      </c>
      <c r="CM501" s="3">
        <v>0</v>
      </c>
      <c r="CN501" s="3" t="s">
        <v>3</v>
      </c>
      <c r="CO501" s="3">
        <v>0</v>
      </c>
      <c r="CP501" s="3">
        <f t="shared" si="554"/>
        <v>2527.3200000000002</v>
      </c>
      <c r="CQ501" s="3">
        <f t="shared" si="555"/>
        <v>50.55</v>
      </c>
      <c r="CR501" s="3">
        <f t="shared" si="579"/>
        <v>0</v>
      </c>
      <c r="CS501" s="3">
        <f t="shared" si="580"/>
        <v>0</v>
      </c>
      <c r="CT501" s="3">
        <f t="shared" si="556"/>
        <v>0</v>
      </c>
      <c r="CU501" s="3">
        <f t="shared" si="557"/>
        <v>0</v>
      </c>
      <c r="CV501" s="3">
        <f t="shared" si="558"/>
        <v>0</v>
      </c>
      <c r="CW501" s="3">
        <f t="shared" si="559"/>
        <v>0</v>
      </c>
      <c r="CX501" s="3">
        <f t="shared" si="560"/>
        <v>0</v>
      </c>
      <c r="CY501" s="3">
        <f t="shared" si="581"/>
        <v>0</v>
      </c>
      <c r="CZ501" s="3">
        <f t="shared" si="582"/>
        <v>0</v>
      </c>
      <c r="DC501" s="3" t="s">
        <v>3</v>
      </c>
      <c r="DD501" s="3" t="s">
        <v>3</v>
      </c>
      <c r="DE501" s="3" t="s">
        <v>3</v>
      </c>
      <c r="DF501" s="3" t="s">
        <v>3</v>
      </c>
      <c r="DG501" s="3" t="s">
        <v>3</v>
      </c>
      <c r="DH501" s="3" t="s">
        <v>3</v>
      </c>
      <c r="DI501" s="3" t="s">
        <v>3</v>
      </c>
      <c r="DJ501" s="3" t="s">
        <v>3</v>
      </c>
      <c r="DK501" s="3" t="s">
        <v>3</v>
      </c>
      <c r="DL501" s="3" t="s">
        <v>3</v>
      </c>
      <c r="DM501" s="3" t="s">
        <v>3</v>
      </c>
      <c r="DN501" s="3">
        <v>0</v>
      </c>
      <c r="DO501" s="3">
        <v>0</v>
      </c>
      <c r="DP501" s="3">
        <v>1</v>
      </c>
      <c r="DQ501" s="3">
        <v>1</v>
      </c>
      <c r="DU501" s="3">
        <v>1010</v>
      </c>
      <c r="DV501" s="3" t="s">
        <v>279</v>
      </c>
      <c r="DW501" s="3" t="s">
        <v>279</v>
      </c>
      <c r="DX501" s="3">
        <v>1</v>
      </c>
      <c r="DZ501" s="3" t="s">
        <v>3</v>
      </c>
      <c r="EA501" s="3" t="s">
        <v>3</v>
      </c>
      <c r="EB501" s="3" t="s">
        <v>3</v>
      </c>
      <c r="EC501" s="3" t="s">
        <v>3</v>
      </c>
      <c r="EE501" s="3">
        <v>55393729</v>
      </c>
      <c r="EF501" s="3">
        <v>201</v>
      </c>
      <c r="EG501" s="3" t="s">
        <v>281</v>
      </c>
      <c r="EH501" s="3">
        <v>0</v>
      </c>
      <c r="EI501" s="3" t="s">
        <v>3</v>
      </c>
      <c r="EJ501" s="3">
        <v>2</v>
      </c>
      <c r="EK501" s="3">
        <v>1618</v>
      </c>
      <c r="EL501" s="3" t="s">
        <v>282</v>
      </c>
      <c r="EM501" s="3" t="s">
        <v>283</v>
      </c>
      <c r="EO501" s="3" t="s">
        <v>3</v>
      </c>
      <c r="EQ501" s="3">
        <v>0</v>
      </c>
      <c r="ER501" s="3">
        <v>4.43</v>
      </c>
      <c r="ES501" s="3">
        <v>4.43</v>
      </c>
      <c r="ET501" s="3">
        <v>0</v>
      </c>
      <c r="EU501" s="3">
        <v>0</v>
      </c>
      <c r="EV501" s="3">
        <v>0</v>
      </c>
      <c r="EW501" s="3">
        <v>0</v>
      </c>
      <c r="EX501" s="3">
        <v>0</v>
      </c>
      <c r="EY501" s="3">
        <v>0</v>
      </c>
      <c r="FQ501" s="3">
        <v>0</v>
      </c>
      <c r="FR501" s="3">
        <v>0</v>
      </c>
      <c r="FS501" s="3">
        <v>0</v>
      </c>
      <c r="FX501" s="3">
        <v>0</v>
      </c>
      <c r="FY501" s="3">
        <v>0</v>
      </c>
      <c r="GA501" s="3" t="s">
        <v>3</v>
      </c>
      <c r="GD501" s="3">
        <v>1</v>
      </c>
      <c r="GF501" s="3">
        <v>1736195848</v>
      </c>
      <c r="GG501" s="3">
        <v>2</v>
      </c>
      <c r="GH501" s="3">
        <v>1</v>
      </c>
      <c r="GI501" s="3">
        <v>2</v>
      </c>
      <c r="GJ501" s="3">
        <v>0</v>
      </c>
      <c r="GK501" s="3">
        <v>0</v>
      </c>
      <c r="GL501" s="3">
        <f t="shared" si="561"/>
        <v>0</v>
      </c>
      <c r="GM501" s="3">
        <f t="shared" si="562"/>
        <v>2527.3200000000002</v>
      </c>
      <c r="GN501" s="3">
        <f t="shared" si="563"/>
        <v>0</v>
      </c>
      <c r="GO501" s="3">
        <f t="shared" si="564"/>
        <v>2527.3200000000002</v>
      </c>
      <c r="GP501" s="3">
        <f t="shared" si="565"/>
        <v>0</v>
      </c>
      <c r="GR501" s="3">
        <v>0</v>
      </c>
      <c r="GS501" s="3">
        <v>3</v>
      </c>
      <c r="GT501" s="3">
        <v>0</v>
      </c>
      <c r="GU501" s="3" t="s">
        <v>3</v>
      </c>
      <c r="GV501" s="3">
        <f t="shared" si="566"/>
        <v>0</v>
      </c>
      <c r="GW501" s="3">
        <v>1</v>
      </c>
      <c r="GX501" s="3">
        <f t="shared" si="567"/>
        <v>0</v>
      </c>
      <c r="HA501" s="3">
        <v>0</v>
      </c>
      <c r="HB501" s="3">
        <v>0</v>
      </c>
      <c r="HC501" s="3">
        <f t="shared" si="568"/>
        <v>0</v>
      </c>
      <c r="HE501" s="3" t="s">
        <v>3</v>
      </c>
      <c r="HF501" s="3" t="s">
        <v>3</v>
      </c>
      <c r="HM501" s="3" t="s">
        <v>3</v>
      </c>
      <c r="HN501" s="3" t="s">
        <v>3</v>
      </c>
      <c r="HO501" s="3" t="s">
        <v>3</v>
      </c>
      <c r="HP501" s="3" t="s">
        <v>3</v>
      </c>
      <c r="HQ501" s="3" t="s">
        <v>3</v>
      </c>
      <c r="HS501" s="3">
        <v>0</v>
      </c>
      <c r="IK501" s="3">
        <v>0</v>
      </c>
    </row>
    <row r="502" spans="1:255" x14ac:dyDescent="0.25">
      <c r="A502" s="2">
        <v>17</v>
      </c>
      <c r="B502" s="2">
        <v>1</v>
      </c>
      <c r="C502" s="2"/>
      <c r="D502" s="2"/>
      <c r="E502" s="2" t="s">
        <v>630</v>
      </c>
      <c r="F502" s="2" t="s">
        <v>631</v>
      </c>
      <c r="G502" s="2" t="s">
        <v>632</v>
      </c>
      <c r="H502" s="2" t="s">
        <v>279</v>
      </c>
      <c r="I502" s="2">
        <v>40</v>
      </c>
      <c r="J502" s="2">
        <v>0</v>
      </c>
      <c r="K502" s="2">
        <v>40</v>
      </c>
      <c r="L502" s="2"/>
      <c r="M502" s="2"/>
      <c r="N502" s="2"/>
      <c r="O502" s="2">
        <f t="shared" si="544"/>
        <v>29397.599999999999</v>
      </c>
      <c r="P502" s="2">
        <f t="shared" si="545"/>
        <v>29397.599999999999</v>
      </c>
      <c r="Q502" s="2">
        <f t="shared" si="569"/>
        <v>0</v>
      </c>
      <c r="R502" s="2">
        <f t="shared" si="570"/>
        <v>0</v>
      </c>
      <c r="S502" s="2">
        <f t="shared" si="546"/>
        <v>0</v>
      </c>
      <c r="T502" s="2">
        <f t="shared" si="547"/>
        <v>0</v>
      </c>
      <c r="U502" s="2">
        <f t="shared" si="548"/>
        <v>0</v>
      </c>
      <c r="V502" s="2">
        <f t="shared" si="549"/>
        <v>0</v>
      </c>
      <c r="W502" s="2">
        <f t="shared" si="550"/>
        <v>0</v>
      </c>
      <c r="X502" s="2">
        <f t="shared" si="571"/>
        <v>0</v>
      </c>
      <c r="Y502" s="2">
        <f t="shared" si="572"/>
        <v>0</v>
      </c>
      <c r="Z502" s="2"/>
      <c r="AA502" s="2">
        <v>55929113</v>
      </c>
      <c r="AB502" s="2">
        <f t="shared" si="551"/>
        <v>734.94</v>
      </c>
      <c r="AC502" s="2">
        <f t="shared" si="573"/>
        <v>734.94</v>
      </c>
      <c r="AD502" s="2">
        <f t="shared" si="574"/>
        <v>0</v>
      </c>
      <c r="AE502" s="2">
        <f t="shared" si="575"/>
        <v>0</v>
      </c>
      <c r="AF502" s="2">
        <f t="shared" si="576"/>
        <v>0</v>
      </c>
      <c r="AG502" s="2">
        <f t="shared" si="552"/>
        <v>0</v>
      </c>
      <c r="AH502" s="2">
        <f t="shared" si="577"/>
        <v>0</v>
      </c>
      <c r="AI502" s="2">
        <f t="shared" si="578"/>
        <v>0</v>
      </c>
      <c r="AJ502" s="2">
        <f t="shared" si="553"/>
        <v>0</v>
      </c>
      <c r="AK502" s="2">
        <v>734.94</v>
      </c>
      <c r="AL502" s="2">
        <v>734.94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1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3</v>
      </c>
      <c r="BI502" s="2">
        <v>2</v>
      </c>
      <c r="BJ502" s="2" t="s">
        <v>633</v>
      </c>
      <c r="BK502" s="2"/>
      <c r="BL502" s="2"/>
      <c r="BM502" s="2">
        <v>1618</v>
      </c>
      <c r="BN502" s="2">
        <v>0</v>
      </c>
      <c r="BO502" s="2" t="s">
        <v>3</v>
      </c>
      <c r="BP502" s="2">
        <v>0</v>
      </c>
      <c r="BQ502" s="2">
        <v>201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0</v>
      </c>
      <c r="CA502" s="2">
        <v>0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3</v>
      </c>
      <c r="CO502" s="2">
        <v>0</v>
      </c>
      <c r="CP502" s="2">
        <f t="shared" si="554"/>
        <v>29397.599999999999</v>
      </c>
      <c r="CQ502" s="2">
        <f t="shared" si="555"/>
        <v>734.94</v>
      </c>
      <c r="CR502" s="2">
        <f t="shared" si="579"/>
        <v>0</v>
      </c>
      <c r="CS502" s="2">
        <f t="shared" si="580"/>
        <v>0</v>
      </c>
      <c r="CT502" s="2">
        <f t="shared" si="556"/>
        <v>0</v>
      </c>
      <c r="CU502" s="2">
        <f t="shared" si="557"/>
        <v>0</v>
      </c>
      <c r="CV502" s="2">
        <f t="shared" si="558"/>
        <v>0</v>
      </c>
      <c r="CW502" s="2">
        <f t="shared" si="559"/>
        <v>0</v>
      </c>
      <c r="CX502" s="2">
        <f t="shared" si="560"/>
        <v>0</v>
      </c>
      <c r="CY502" s="2">
        <f t="shared" si="581"/>
        <v>0</v>
      </c>
      <c r="CZ502" s="2">
        <f t="shared" si="582"/>
        <v>0</v>
      </c>
      <c r="DA502" s="2"/>
      <c r="DB502" s="2"/>
      <c r="DC502" s="2" t="s">
        <v>3</v>
      </c>
      <c r="DD502" s="2" t="s">
        <v>3</v>
      </c>
      <c r="DE502" s="2" t="s">
        <v>3</v>
      </c>
      <c r="DF502" s="2" t="s">
        <v>3</v>
      </c>
      <c r="DG502" s="2" t="s">
        <v>3</v>
      </c>
      <c r="DH502" s="2" t="s">
        <v>3</v>
      </c>
      <c r="DI502" s="2" t="s">
        <v>3</v>
      </c>
      <c r="DJ502" s="2" t="s">
        <v>3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1010</v>
      </c>
      <c r="DV502" s="2" t="s">
        <v>279</v>
      </c>
      <c r="DW502" s="2" t="s">
        <v>279</v>
      </c>
      <c r="DX502" s="2">
        <v>1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55393729</v>
      </c>
      <c r="EF502" s="2">
        <v>201</v>
      </c>
      <c r="EG502" s="2" t="s">
        <v>281</v>
      </c>
      <c r="EH502" s="2">
        <v>0</v>
      </c>
      <c r="EI502" s="2" t="s">
        <v>3</v>
      </c>
      <c r="EJ502" s="2">
        <v>2</v>
      </c>
      <c r="EK502" s="2">
        <v>1618</v>
      </c>
      <c r="EL502" s="2" t="s">
        <v>282</v>
      </c>
      <c r="EM502" s="2" t="s">
        <v>283</v>
      </c>
      <c r="EN502" s="2"/>
      <c r="EO502" s="2" t="s">
        <v>3</v>
      </c>
      <c r="EP502" s="2"/>
      <c r="EQ502" s="2">
        <v>0</v>
      </c>
      <c r="ER502" s="2">
        <v>734.94</v>
      </c>
      <c r="ES502" s="2">
        <v>734.94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0</v>
      </c>
      <c r="FY502" s="2">
        <v>0</v>
      </c>
      <c r="FZ502" s="2"/>
      <c r="GA502" s="2" t="s">
        <v>3</v>
      </c>
      <c r="GB502" s="2"/>
      <c r="GC502" s="2"/>
      <c r="GD502" s="2">
        <v>1</v>
      </c>
      <c r="GE502" s="2"/>
      <c r="GF502" s="2">
        <v>-1151660106</v>
      </c>
      <c r="GG502" s="2">
        <v>2</v>
      </c>
      <c r="GH502" s="2">
        <v>1</v>
      </c>
      <c r="GI502" s="2">
        <v>-2</v>
      </c>
      <c r="GJ502" s="2">
        <v>0</v>
      </c>
      <c r="GK502" s="2">
        <v>0</v>
      </c>
      <c r="GL502" s="2">
        <f t="shared" si="561"/>
        <v>0</v>
      </c>
      <c r="GM502" s="2">
        <f t="shared" si="562"/>
        <v>29397.599999999999</v>
      </c>
      <c r="GN502" s="2">
        <f t="shared" si="563"/>
        <v>0</v>
      </c>
      <c r="GO502" s="2">
        <f t="shared" si="564"/>
        <v>29397.599999999999</v>
      </c>
      <c r="GP502" s="2">
        <f t="shared" si="565"/>
        <v>0</v>
      </c>
      <c r="GQ502" s="2"/>
      <c r="GR502" s="2">
        <v>0</v>
      </c>
      <c r="GS502" s="2">
        <v>3</v>
      </c>
      <c r="GT502" s="2">
        <v>0</v>
      </c>
      <c r="GU502" s="2" t="s">
        <v>3</v>
      </c>
      <c r="GV502" s="2">
        <f t="shared" si="566"/>
        <v>0</v>
      </c>
      <c r="GW502" s="2">
        <v>1</v>
      </c>
      <c r="GX502" s="2">
        <f t="shared" si="567"/>
        <v>0</v>
      </c>
      <c r="GY502" s="2"/>
      <c r="GZ502" s="2"/>
      <c r="HA502" s="2">
        <v>0</v>
      </c>
      <c r="HB502" s="2">
        <v>0</v>
      </c>
      <c r="HC502" s="2">
        <f t="shared" si="568"/>
        <v>0</v>
      </c>
      <c r="HD502" s="2"/>
      <c r="HE502" s="2" t="s">
        <v>3</v>
      </c>
      <c r="HF502" s="2" t="s">
        <v>3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5">
      <c r="A503" s="3">
        <v>17</v>
      </c>
      <c r="B503" s="3">
        <v>1</v>
      </c>
      <c r="E503" s="3" t="s">
        <v>630</v>
      </c>
      <c r="F503" s="3" t="s">
        <v>631</v>
      </c>
      <c r="G503" s="3" t="s">
        <v>632</v>
      </c>
      <c r="H503" s="3" t="s">
        <v>279</v>
      </c>
      <c r="I503" s="3">
        <v>40</v>
      </c>
      <c r="J503" s="3">
        <v>0</v>
      </c>
      <c r="K503" s="3">
        <v>40</v>
      </c>
      <c r="O503" s="3">
        <f t="shared" si="544"/>
        <v>259286.83</v>
      </c>
      <c r="P503" s="3">
        <f t="shared" si="545"/>
        <v>259286.83</v>
      </c>
      <c r="Q503" s="3">
        <f t="shared" si="569"/>
        <v>0</v>
      </c>
      <c r="R503" s="3">
        <f t="shared" si="570"/>
        <v>0</v>
      </c>
      <c r="S503" s="3">
        <f t="shared" si="546"/>
        <v>0</v>
      </c>
      <c r="T503" s="3">
        <f t="shared" si="547"/>
        <v>0</v>
      </c>
      <c r="U503" s="3">
        <f t="shared" si="548"/>
        <v>0</v>
      </c>
      <c r="V503" s="3">
        <f t="shared" si="549"/>
        <v>0</v>
      </c>
      <c r="W503" s="3">
        <f t="shared" si="550"/>
        <v>0</v>
      </c>
      <c r="X503" s="3">
        <f t="shared" si="571"/>
        <v>0</v>
      </c>
      <c r="Y503" s="3">
        <f t="shared" si="572"/>
        <v>0</v>
      </c>
      <c r="AA503" s="3">
        <v>55929115</v>
      </c>
      <c r="AB503" s="3">
        <f t="shared" si="551"/>
        <v>734.94</v>
      </c>
      <c r="AC503" s="3">
        <f t="shared" si="573"/>
        <v>734.94</v>
      </c>
      <c r="AD503" s="3">
        <f t="shared" si="574"/>
        <v>0</v>
      </c>
      <c r="AE503" s="3">
        <f t="shared" si="575"/>
        <v>0</v>
      </c>
      <c r="AF503" s="3">
        <f t="shared" si="576"/>
        <v>0</v>
      </c>
      <c r="AG503" s="3">
        <f t="shared" si="552"/>
        <v>0</v>
      </c>
      <c r="AH503" s="3">
        <f t="shared" si="577"/>
        <v>0</v>
      </c>
      <c r="AI503" s="3">
        <f t="shared" si="578"/>
        <v>0</v>
      </c>
      <c r="AJ503" s="3">
        <f t="shared" si="553"/>
        <v>0</v>
      </c>
      <c r="AK503" s="3">
        <v>734.94</v>
      </c>
      <c r="AL503" s="3">
        <v>734.94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1</v>
      </c>
      <c r="AW503" s="3">
        <v>1</v>
      </c>
      <c r="AZ503" s="3">
        <v>1</v>
      </c>
      <c r="BA503" s="3">
        <v>1</v>
      </c>
      <c r="BB503" s="3">
        <v>1</v>
      </c>
      <c r="BC503" s="3">
        <v>8.82</v>
      </c>
      <c r="BD503" s="3" t="s">
        <v>3</v>
      </c>
      <c r="BE503" s="3" t="s">
        <v>3</v>
      </c>
      <c r="BF503" s="3" t="s">
        <v>3</v>
      </c>
      <c r="BG503" s="3" t="s">
        <v>3</v>
      </c>
      <c r="BH503" s="3">
        <v>3</v>
      </c>
      <c r="BI503" s="3">
        <v>2</v>
      </c>
      <c r="BJ503" s="3" t="s">
        <v>633</v>
      </c>
      <c r="BM503" s="3">
        <v>1618</v>
      </c>
      <c r="BN503" s="3">
        <v>0</v>
      </c>
      <c r="BO503" s="3" t="s">
        <v>631</v>
      </c>
      <c r="BP503" s="3">
        <v>1</v>
      </c>
      <c r="BQ503" s="3">
        <v>201</v>
      </c>
      <c r="BR503" s="3">
        <v>0</v>
      </c>
      <c r="BS503" s="3">
        <v>1</v>
      </c>
      <c r="BT503" s="3">
        <v>1</v>
      </c>
      <c r="BU503" s="3">
        <v>1</v>
      </c>
      <c r="BV503" s="3">
        <v>1</v>
      </c>
      <c r="BW503" s="3">
        <v>1</v>
      </c>
      <c r="BX503" s="3">
        <v>1</v>
      </c>
      <c r="BY503" s="3" t="s">
        <v>3</v>
      </c>
      <c r="BZ503" s="3">
        <v>0</v>
      </c>
      <c r="CA503" s="3">
        <v>0</v>
      </c>
      <c r="CB503" s="3" t="s">
        <v>3</v>
      </c>
      <c r="CE503" s="3">
        <v>1566</v>
      </c>
      <c r="CF503" s="3">
        <v>0</v>
      </c>
      <c r="CG503" s="3">
        <v>0</v>
      </c>
      <c r="CM503" s="3">
        <v>0</v>
      </c>
      <c r="CN503" s="3" t="s">
        <v>3</v>
      </c>
      <c r="CO503" s="3">
        <v>0</v>
      </c>
      <c r="CP503" s="3">
        <f t="shared" si="554"/>
        <v>259286.83</v>
      </c>
      <c r="CQ503" s="3">
        <f t="shared" si="555"/>
        <v>6482.17</v>
      </c>
      <c r="CR503" s="3">
        <f t="shared" si="579"/>
        <v>0</v>
      </c>
      <c r="CS503" s="3">
        <f t="shared" si="580"/>
        <v>0</v>
      </c>
      <c r="CT503" s="3">
        <f t="shared" si="556"/>
        <v>0</v>
      </c>
      <c r="CU503" s="3">
        <f t="shared" si="557"/>
        <v>0</v>
      </c>
      <c r="CV503" s="3">
        <f t="shared" si="558"/>
        <v>0</v>
      </c>
      <c r="CW503" s="3">
        <f t="shared" si="559"/>
        <v>0</v>
      </c>
      <c r="CX503" s="3">
        <f t="shared" si="560"/>
        <v>0</v>
      </c>
      <c r="CY503" s="3">
        <f t="shared" si="581"/>
        <v>0</v>
      </c>
      <c r="CZ503" s="3">
        <f t="shared" si="582"/>
        <v>0</v>
      </c>
      <c r="DC503" s="3" t="s">
        <v>3</v>
      </c>
      <c r="DD503" s="3" t="s">
        <v>3</v>
      </c>
      <c r="DE503" s="3" t="s">
        <v>3</v>
      </c>
      <c r="DF503" s="3" t="s">
        <v>3</v>
      </c>
      <c r="DG503" s="3" t="s">
        <v>3</v>
      </c>
      <c r="DH503" s="3" t="s">
        <v>3</v>
      </c>
      <c r="DI503" s="3" t="s">
        <v>3</v>
      </c>
      <c r="DJ503" s="3" t="s">
        <v>3</v>
      </c>
      <c r="DK503" s="3" t="s">
        <v>3</v>
      </c>
      <c r="DL503" s="3" t="s">
        <v>3</v>
      </c>
      <c r="DM503" s="3" t="s">
        <v>3</v>
      </c>
      <c r="DN503" s="3">
        <v>0</v>
      </c>
      <c r="DO503" s="3">
        <v>0</v>
      </c>
      <c r="DP503" s="3">
        <v>1</v>
      </c>
      <c r="DQ503" s="3">
        <v>1</v>
      </c>
      <c r="DU503" s="3">
        <v>1010</v>
      </c>
      <c r="DV503" s="3" t="s">
        <v>279</v>
      </c>
      <c r="DW503" s="3" t="s">
        <v>279</v>
      </c>
      <c r="DX503" s="3">
        <v>1</v>
      </c>
      <c r="DZ503" s="3" t="s">
        <v>3</v>
      </c>
      <c r="EA503" s="3" t="s">
        <v>3</v>
      </c>
      <c r="EB503" s="3" t="s">
        <v>3</v>
      </c>
      <c r="EC503" s="3" t="s">
        <v>3</v>
      </c>
      <c r="EE503" s="3">
        <v>55393729</v>
      </c>
      <c r="EF503" s="3">
        <v>201</v>
      </c>
      <c r="EG503" s="3" t="s">
        <v>281</v>
      </c>
      <c r="EH503" s="3">
        <v>0</v>
      </c>
      <c r="EI503" s="3" t="s">
        <v>3</v>
      </c>
      <c r="EJ503" s="3">
        <v>2</v>
      </c>
      <c r="EK503" s="3">
        <v>1618</v>
      </c>
      <c r="EL503" s="3" t="s">
        <v>282</v>
      </c>
      <c r="EM503" s="3" t="s">
        <v>283</v>
      </c>
      <c r="EO503" s="3" t="s">
        <v>3</v>
      </c>
      <c r="EQ503" s="3">
        <v>0</v>
      </c>
      <c r="ER503" s="3">
        <v>734.94</v>
      </c>
      <c r="ES503" s="3">
        <v>734.94</v>
      </c>
      <c r="ET503" s="3">
        <v>0</v>
      </c>
      <c r="EU503" s="3">
        <v>0</v>
      </c>
      <c r="EV503" s="3">
        <v>0</v>
      </c>
      <c r="EW503" s="3">
        <v>0</v>
      </c>
      <c r="EX503" s="3">
        <v>0</v>
      </c>
      <c r="EY503" s="3">
        <v>0</v>
      </c>
      <c r="FQ503" s="3">
        <v>0</v>
      </c>
      <c r="FR503" s="3">
        <v>0</v>
      </c>
      <c r="FS503" s="3">
        <v>0</v>
      </c>
      <c r="FX503" s="3">
        <v>0</v>
      </c>
      <c r="FY503" s="3">
        <v>0</v>
      </c>
      <c r="GA503" s="3" t="s">
        <v>3</v>
      </c>
      <c r="GD503" s="3">
        <v>1</v>
      </c>
      <c r="GF503" s="3">
        <v>-1151660106</v>
      </c>
      <c r="GG503" s="3">
        <v>2</v>
      </c>
      <c r="GH503" s="3">
        <v>1</v>
      </c>
      <c r="GI503" s="3">
        <v>2</v>
      </c>
      <c r="GJ503" s="3">
        <v>0</v>
      </c>
      <c r="GK503" s="3">
        <v>0</v>
      </c>
      <c r="GL503" s="3">
        <f t="shared" si="561"/>
        <v>0</v>
      </c>
      <c r="GM503" s="3">
        <f t="shared" si="562"/>
        <v>259286.83</v>
      </c>
      <c r="GN503" s="3">
        <f t="shared" si="563"/>
        <v>0</v>
      </c>
      <c r="GO503" s="3">
        <f t="shared" si="564"/>
        <v>259286.83</v>
      </c>
      <c r="GP503" s="3">
        <f t="shared" si="565"/>
        <v>0</v>
      </c>
      <c r="GR503" s="3">
        <v>0</v>
      </c>
      <c r="GS503" s="3">
        <v>3</v>
      </c>
      <c r="GT503" s="3">
        <v>0</v>
      </c>
      <c r="GU503" s="3" t="s">
        <v>3</v>
      </c>
      <c r="GV503" s="3">
        <f t="shared" si="566"/>
        <v>0</v>
      </c>
      <c r="GW503" s="3">
        <v>1</v>
      </c>
      <c r="GX503" s="3">
        <f t="shared" si="567"/>
        <v>0</v>
      </c>
      <c r="HA503" s="3">
        <v>0</v>
      </c>
      <c r="HB503" s="3">
        <v>0</v>
      </c>
      <c r="HC503" s="3">
        <f t="shared" si="568"/>
        <v>0</v>
      </c>
      <c r="HE503" s="3" t="s">
        <v>3</v>
      </c>
      <c r="HF503" s="3" t="s">
        <v>3</v>
      </c>
      <c r="HM503" s="3" t="s">
        <v>3</v>
      </c>
      <c r="HN503" s="3" t="s">
        <v>3</v>
      </c>
      <c r="HO503" s="3" t="s">
        <v>3</v>
      </c>
      <c r="HP503" s="3" t="s">
        <v>3</v>
      </c>
      <c r="HQ503" s="3" t="s">
        <v>3</v>
      </c>
      <c r="HS503" s="3">
        <v>0</v>
      </c>
      <c r="IK503" s="3">
        <v>0</v>
      </c>
    </row>
    <row r="504" spans="1:255" x14ac:dyDescent="0.25">
      <c r="A504" s="2">
        <v>17</v>
      </c>
      <c r="B504" s="2">
        <v>1</v>
      </c>
      <c r="C504" s="2"/>
      <c r="D504" s="2"/>
      <c r="E504" s="2" t="s">
        <v>634</v>
      </c>
      <c r="F504" s="2" t="s">
        <v>635</v>
      </c>
      <c r="G504" s="2" t="s">
        <v>636</v>
      </c>
      <c r="H504" s="2" t="s">
        <v>64</v>
      </c>
      <c r="I504" s="2">
        <f>ROUND(40/100,9)</f>
        <v>0.4</v>
      </c>
      <c r="J504" s="2">
        <v>0</v>
      </c>
      <c r="K504" s="2">
        <f>ROUND(40/100,9)</f>
        <v>0.4</v>
      </c>
      <c r="L504" s="2"/>
      <c r="M504" s="2"/>
      <c r="N504" s="2"/>
      <c r="O504" s="2">
        <f t="shared" si="544"/>
        <v>311.73</v>
      </c>
      <c r="P504" s="2">
        <f t="shared" si="545"/>
        <v>311.73</v>
      </c>
      <c r="Q504" s="2">
        <f t="shared" si="569"/>
        <v>0</v>
      </c>
      <c r="R504" s="2">
        <f t="shared" si="570"/>
        <v>0</v>
      </c>
      <c r="S504" s="2">
        <f t="shared" si="546"/>
        <v>0</v>
      </c>
      <c r="T504" s="2">
        <f t="shared" si="547"/>
        <v>0</v>
      </c>
      <c r="U504" s="2">
        <f t="shared" si="548"/>
        <v>0</v>
      </c>
      <c r="V504" s="2">
        <f t="shared" si="549"/>
        <v>0</v>
      </c>
      <c r="W504" s="2">
        <f t="shared" si="550"/>
        <v>0</v>
      </c>
      <c r="X504" s="2">
        <f t="shared" si="571"/>
        <v>0</v>
      </c>
      <c r="Y504" s="2">
        <f t="shared" si="572"/>
        <v>0</v>
      </c>
      <c r="Z504" s="2"/>
      <c r="AA504" s="2">
        <v>55929113</v>
      </c>
      <c r="AB504" s="2">
        <f t="shared" si="551"/>
        <v>779.33</v>
      </c>
      <c r="AC504" s="2">
        <f t="shared" si="573"/>
        <v>779.33</v>
      </c>
      <c r="AD504" s="2">
        <f t="shared" si="574"/>
        <v>0</v>
      </c>
      <c r="AE504" s="2">
        <f t="shared" si="575"/>
        <v>0</v>
      </c>
      <c r="AF504" s="2">
        <f t="shared" si="576"/>
        <v>0</v>
      </c>
      <c r="AG504" s="2">
        <f t="shared" si="552"/>
        <v>0</v>
      </c>
      <c r="AH504" s="2">
        <f t="shared" si="577"/>
        <v>0</v>
      </c>
      <c r="AI504" s="2">
        <f t="shared" si="578"/>
        <v>0</v>
      </c>
      <c r="AJ504" s="2">
        <f t="shared" si="553"/>
        <v>0</v>
      </c>
      <c r="AK504" s="2">
        <v>779.33</v>
      </c>
      <c r="AL504" s="2">
        <v>779.33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2</v>
      </c>
      <c r="BJ504" s="2" t="s">
        <v>637</v>
      </c>
      <c r="BK504" s="2"/>
      <c r="BL504" s="2"/>
      <c r="BM504" s="2">
        <v>1618</v>
      </c>
      <c r="BN504" s="2">
        <v>0</v>
      </c>
      <c r="BO504" s="2" t="s">
        <v>3</v>
      </c>
      <c r="BP504" s="2">
        <v>0</v>
      </c>
      <c r="BQ504" s="2">
        <v>201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0</v>
      </c>
      <c r="CA504" s="2">
        <v>0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3</v>
      </c>
      <c r="CO504" s="2">
        <v>0</v>
      </c>
      <c r="CP504" s="2">
        <f t="shared" si="554"/>
        <v>311.73</v>
      </c>
      <c r="CQ504" s="2">
        <f t="shared" si="555"/>
        <v>779.33</v>
      </c>
      <c r="CR504" s="2">
        <f t="shared" si="579"/>
        <v>0</v>
      </c>
      <c r="CS504" s="2">
        <f t="shared" si="580"/>
        <v>0</v>
      </c>
      <c r="CT504" s="2">
        <f t="shared" si="556"/>
        <v>0</v>
      </c>
      <c r="CU504" s="2">
        <f t="shared" si="557"/>
        <v>0</v>
      </c>
      <c r="CV504" s="2">
        <f t="shared" si="558"/>
        <v>0</v>
      </c>
      <c r="CW504" s="2">
        <f t="shared" si="559"/>
        <v>0</v>
      </c>
      <c r="CX504" s="2">
        <f t="shared" si="560"/>
        <v>0</v>
      </c>
      <c r="CY504" s="2">
        <f t="shared" si="581"/>
        <v>0</v>
      </c>
      <c r="CZ504" s="2">
        <f t="shared" si="582"/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1010</v>
      </c>
      <c r="DV504" s="2" t="s">
        <v>64</v>
      </c>
      <c r="DW504" s="2" t="s">
        <v>64</v>
      </c>
      <c r="DX504" s="2">
        <v>100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55393729</v>
      </c>
      <c r="EF504" s="2">
        <v>201</v>
      </c>
      <c r="EG504" s="2" t="s">
        <v>281</v>
      </c>
      <c r="EH504" s="2">
        <v>0</v>
      </c>
      <c r="EI504" s="2" t="s">
        <v>3</v>
      </c>
      <c r="EJ504" s="2">
        <v>2</v>
      </c>
      <c r="EK504" s="2">
        <v>1618</v>
      </c>
      <c r="EL504" s="2" t="s">
        <v>282</v>
      </c>
      <c r="EM504" s="2" t="s">
        <v>283</v>
      </c>
      <c r="EN504" s="2"/>
      <c r="EO504" s="2" t="s">
        <v>3</v>
      </c>
      <c r="EP504" s="2"/>
      <c r="EQ504" s="2">
        <v>0</v>
      </c>
      <c r="ER504" s="2">
        <v>779.33</v>
      </c>
      <c r="ES504" s="2">
        <v>779.33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0</v>
      </c>
      <c r="FY504" s="2">
        <v>0</v>
      </c>
      <c r="FZ504" s="2"/>
      <c r="GA504" s="2" t="s">
        <v>3</v>
      </c>
      <c r="GB504" s="2"/>
      <c r="GC504" s="2"/>
      <c r="GD504" s="2">
        <v>1</v>
      </c>
      <c r="GE504" s="2"/>
      <c r="GF504" s="2">
        <v>1016561501</v>
      </c>
      <c r="GG504" s="2">
        <v>2</v>
      </c>
      <c r="GH504" s="2">
        <v>1</v>
      </c>
      <c r="GI504" s="2">
        <v>-2</v>
      </c>
      <c r="GJ504" s="2">
        <v>0</v>
      </c>
      <c r="GK504" s="2">
        <v>0</v>
      </c>
      <c r="GL504" s="2">
        <f t="shared" si="561"/>
        <v>0</v>
      </c>
      <c r="GM504" s="2">
        <f t="shared" si="562"/>
        <v>311.73</v>
      </c>
      <c r="GN504" s="2">
        <f t="shared" si="563"/>
        <v>0</v>
      </c>
      <c r="GO504" s="2">
        <f t="shared" si="564"/>
        <v>311.73</v>
      </c>
      <c r="GP504" s="2">
        <f t="shared" si="565"/>
        <v>0</v>
      </c>
      <c r="GQ504" s="2"/>
      <c r="GR504" s="2">
        <v>0</v>
      </c>
      <c r="GS504" s="2">
        <v>3</v>
      </c>
      <c r="GT504" s="2">
        <v>0</v>
      </c>
      <c r="GU504" s="2" t="s">
        <v>3</v>
      </c>
      <c r="GV504" s="2">
        <f t="shared" si="566"/>
        <v>0</v>
      </c>
      <c r="GW504" s="2">
        <v>1</v>
      </c>
      <c r="GX504" s="2">
        <f t="shared" si="567"/>
        <v>0</v>
      </c>
      <c r="GY504" s="2"/>
      <c r="GZ504" s="2"/>
      <c r="HA504" s="2">
        <v>0</v>
      </c>
      <c r="HB504" s="2">
        <v>0</v>
      </c>
      <c r="HC504" s="2">
        <f t="shared" si="568"/>
        <v>0</v>
      </c>
      <c r="HD504" s="2"/>
      <c r="HE504" s="2" t="s">
        <v>3</v>
      </c>
      <c r="HF504" s="2" t="s">
        <v>3</v>
      </c>
      <c r="HG504" s="2"/>
      <c r="HH504" s="2"/>
      <c r="HI504" s="2"/>
      <c r="HJ504" s="2"/>
      <c r="HK504" s="2"/>
      <c r="HL504" s="2"/>
      <c r="HM504" s="2" t="s">
        <v>3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5">
      <c r="A505" s="3">
        <v>17</v>
      </c>
      <c r="B505" s="3">
        <v>1</v>
      </c>
      <c r="E505" s="3" t="s">
        <v>634</v>
      </c>
      <c r="F505" s="3" t="s">
        <v>635</v>
      </c>
      <c r="G505" s="3" t="s">
        <v>636</v>
      </c>
      <c r="H505" s="3" t="s">
        <v>64</v>
      </c>
      <c r="I505" s="3">
        <f>ROUND(40/100,9)</f>
        <v>0.4</v>
      </c>
      <c r="J505" s="3">
        <v>0</v>
      </c>
      <c r="K505" s="3">
        <f>ROUND(40/100,9)</f>
        <v>0.4</v>
      </c>
      <c r="O505" s="3">
        <f t="shared" si="544"/>
        <v>3083.01</v>
      </c>
      <c r="P505" s="3">
        <f t="shared" si="545"/>
        <v>3083.01</v>
      </c>
      <c r="Q505" s="3">
        <f t="shared" si="569"/>
        <v>0</v>
      </c>
      <c r="R505" s="3">
        <f t="shared" si="570"/>
        <v>0</v>
      </c>
      <c r="S505" s="3">
        <f t="shared" si="546"/>
        <v>0</v>
      </c>
      <c r="T505" s="3">
        <f t="shared" si="547"/>
        <v>0</v>
      </c>
      <c r="U505" s="3">
        <f t="shared" si="548"/>
        <v>0</v>
      </c>
      <c r="V505" s="3">
        <f t="shared" si="549"/>
        <v>0</v>
      </c>
      <c r="W505" s="3">
        <f t="shared" si="550"/>
        <v>0</v>
      </c>
      <c r="X505" s="3">
        <f t="shared" si="571"/>
        <v>0</v>
      </c>
      <c r="Y505" s="3">
        <f t="shared" si="572"/>
        <v>0</v>
      </c>
      <c r="AA505" s="3">
        <v>55929115</v>
      </c>
      <c r="AB505" s="3">
        <f t="shared" si="551"/>
        <v>779.33</v>
      </c>
      <c r="AC505" s="3">
        <f t="shared" si="573"/>
        <v>779.33</v>
      </c>
      <c r="AD505" s="3">
        <f t="shared" si="574"/>
        <v>0</v>
      </c>
      <c r="AE505" s="3">
        <f t="shared" si="575"/>
        <v>0</v>
      </c>
      <c r="AF505" s="3">
        <f t="shared" si="576"/>
        <v>0</v>
      </c>
      <c r="AG505" s="3">
        <f t="shared" si="552"/>
        <v>0</v>
      </c>
      <c r="AH505" s="3">
        <f t="shared" si="577"/>
        <v>0</v>
      </c>
      <c r="AI505" s="3">
        <f t="shared" si="578"/>
        <v>0</v>
      </c>
      <c r="AJ505" s="3">
        <f t="shared" si="553"/>
        <v>0</v>
      </c>
      <c r="AK505" s="3">
        <v>779.33</v>
      </c>
      <c r="AL505" s="3">
        <v>779.33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1</v>
      </c>
      <c r="AW505" s="3">
        <v>1</v>
      </c>
      <c r="AZ505" s="3">
        <v>1</v>
      </c>
      <c r="BA505" s="3">
        <v>1</v>
      </c>
      <c r="BB505" s="3">
        <v>1</v>
      </c>
      <c r="BC505" s="3">
        <v>9.89</v>
      </c>
      <c r="BD505" s="3" t="s">
        <v>3</v>
      </c>
      <c r="BE505" s="3" t="s">
        <v>3</v>
      </c>
      <c r="BF505" s="3" t="s">
        <v>3</v>
      </c>
      <c r="BG505" s="3" t="s">
        <v>3</v>
      </c>
      <c r="BH505" s="3">
        <v>3</v>
      </c>
      <c r="BI505" s="3">
        <v>2</v>
      </c>
      <c r="BJ505" s="3" t="s">
        <v>637</v>
      </c>
      <c r="BM505" s="3">
        <v>1618</v>
      </c>
      <c r="BN505" s="3">
        <v>0</v>
      </c>
      <c r="BO505" s="3" t="s">
        <v>635</v>
      </c>
      <c r="BP505" s="3">
        <v>1</v>
      </c>
      <c r="BQ505" s="3">
        <v>201</v>
      </c>
      <c r="BR505" s="3">
        <v>0</v>
      </c>
      <c r="BS505" s="3">
        <v>1</v>
      </c>
      <c r="BT505" s="3">
        <v>1</v>
      </c>
      <c r="BU505" s="3">
        <v>1</v>
      </c>
      <c r="BV505" s="3">
        <v>1</v>
      </c>
      <c r="BW505" s="3">
        <v>1</v>
      </c>
      <c r="BX505" s="3">
        <v>1</v>
      </c>
      <c r="BY505" s="3" t="s">
        <v>3</v>
      </c>
      <c r="BZ505" s="3">
        <v>0</v>
      </c>
      <c r="CA505" s="3">
        <v>0</v>
      </c>
      <c r="CB505" s="3" t="s">
        <v>3</v>
      </c>
      <c r="CE505" s="3">
        <v>1566</v>
      </c>
      <c r="CF505" s="3">
        <v>0</v>
      </c>
      <c r="CG505" s="3">
        <v>0</v>
      </c>
      <c r="CM505" s="3">
        <v>0</v>
      </c>
      <c r="CN505" s="3" t="s">
        <v>3</v>
      </c>
      <c r="CO505" s="3">
        <v>0</v>
      </c>
      <c r="CP505" s="3">
        <f t="shared" si="554"/>
        <v>3083.01</v>
      </c>
      <c r="CQ505" s="3">
        <f t="shared" si="555"/>
        <v>7707.57</v>
      </c>
      <c r="CR505" s="3">
        <f t="shared" si="579"/>
        <v>0</v>
      </c>
      <c r="CS505" s="3">
        <f t="shared" si="580"/>
        <v>0</v>
      </c>
      <c r="CT505" s="3">
        <f t="shared" si="556"/>
        <v>0</v>
      </c>
      <c r="CU505" s="3">
        <f t="shared" si="557"/>
        <v>0</v>
      </c>
      <c r="CV505" s="3">
        <f t="shared" si="558"/>
        <v>0</v>
      </c>
      <c r="CW505" s="3">
        <f t="shared" si="559"/>
        <v>0</v>
      </c>
      <c r="CX505" s="3">
        <f t="shared" si="560"/>
        <v>0</v>
      </c>
      <c r="CY505" s="3">
        <f t="shared" si="581"/>
        <v>0</v>
      </c>
      <c r="CZ505" s="3">
        <f t="shared" si="582"/>
        <v>0</v>
      </c>
      <c r="DC505" s="3" t="s">
        <v>3</v>
      </c>
      <c r="DD505" s="3" t="s">
        <v>3</v>
      </c>
      <c r="DE505" s="3" t="s">
        <v>3</v>
      </c>
      <c r="DF505" s="3" t="s">
        <v>3</v>
      </c>
      <c r="DG505" s="3" t="s">
        <v>3</v>
      </c>
      <c r="DH505" s="3" t="s">
        <v>3</v>
      </c>
      <c r="DI505" s="3" t="s">
        <v>3</v>
      </c>
      <c r="DJ505" s="3" t="s">
        <v>3</v>
      </c>
      <c r="DK505" s="3" t="s">
        <v>3</v>
      </c>
      <c r="DL505" s="3" t="s">
        <v>3</v>
      </c>
      <c r="DM505" s="3" t="s">
        <v>3</v>
      </c>
      <c r="DN505" s="3">
        <v>0</v>
      </c>
      <c r="DO505" s="3">
        <v>0</v>
      </c>
      <c r="DP505" s="3">
        <v>1</v>
      </c>
      <c r="DQ505" s="3">
        <v>1</v>
      </c>
      <c r="DU505" s="3">
        <v>1010</v>
      </c>
      <c r="DV505" s="3" t="s">
        <v>64</v>
      </c>
      <c r="DW505" s="3" t="s">
        <v>64</v>
      </c>
      <c r="DX505" s="3">
        <v>100</v>
      </c>
      <c r="DZ505" s="3" t="s">
        <v>3</v>
      </c>
      <c r="EA505" s="3" t="s">
        <v>3</v>
      </c>
      <c r="EB505" s="3" t="s">
        <v>3</v>
      </c>
      <c r="EC505" s="3" t="s">
        <v>3</v>
      </c>
      <c r="EE505" s="3">
        <v>55393729</v>
      </c>
      <c r="EF505" s="3">
        <v>201</v>
      </c>
      <c r="EG505" s="3" t="s">
        <v>281</v>
      </c>
      <c r="EH505" s="3">
        <v>0</v>
      </c>
      <c r="EI505" s="3" t="s">
        <v>3</v>
      </c>
      <c r="EJ505" s="3">
        <v>2</v>
      </c>
      <c r="EK505" s="3">
        <v>1618</v>
      </c>
      <c r="EL505" s="3" t="s">
        <v>282</v>
      </c>
      <c r="EM505" s="3" t="s">
        <v>283</v>
      </c>
      <c r="EO505" s="3" t="s">
        <v>3</v>
      </c>
      <c r="EQ505" s="3">
        <v>0</v>
      </c>
      <c r="ER505" s="3">
        <v>779.33</v>
      </c>
      <c r="ES505" s="3">
        <v>779.33</v>
      </c>
      <c r="ET505" s="3">
        <v>0</v>
      </c>
      <c r="EU505" s="3">
        <v>0</v>
      </c>
      <c r="EV505" s="3">
        <v>0</v>
      </c>
      <c r="EW505" s="3">
        <v>0</v>
      </c>
      <c r="EX505" s="3">
        <v>0</v>
      </c>
      <c r="EY505" s="3">
        <v>0</v>
      </c>
      <c r="FQ505" s="3">
        <v>0</v>
      </c>
      <c r="FR505" s="3">
        <v>0</v>
      </c>
      <c r="FS505" s="3">
        <v>0</v>
      </c>
      <c r="FX505" s="3">
        <v>0</v>
      </c>
      <c r="FY505" s="3">
        <v>0</v>
      </c>
      <c r="GA505" s="3" t="s">
        <v>3</v>
      </c>
      <c r="GD505" s="3">
        <v>1</v>
      </c>
      <c r="GF505" s="3">
        <v>1016561501</v>
      </c>
      <c r="GG505" s="3">
        <v>2</v>
      </c>
      <c r="GH505" s="3">
        <v>1</v>
      </c>
      <c r="GI505" s="3">
        <v>2</v>
      </c>
      <c r="GJ505" s="3">
        <v>0</v>
      </c>
      <c r="GK505" s="3">
        <v>0</v>
      </c>
      <c r="GL505" s="3">
        <f t="shared" si="561"/>
        <v>0</v>
      </c>
      <c r="GM505" s="3">
        <f t="shared" si="562"/>
        <v>3083.01</v>
      </c>
      <c r="GN505" s="3">
        <f t="shared" si="563"/>
        <v>0</v>
      </c>
      <c r="GO505" s="3">
        <f t="shared" si="564"/>
        <v>3083.01</v>
      </c>
      <c r="GP505" s="3">
        <f t="shared" si="565"/>
        <v>0</v>
      </c>
      <c r="GR505" s="3">
        <v>0</v>
      </c>
      <c r="GS505" s="3">
        <v>3</v>
      </c>
      <c r="GT505" s="3">
        <v>0</v>
      </c>
      <c r="GU505" s="3" t="s">
        <v>3</v>
      </c>
      <c r="GV505" s="3">
        <f t="shared" si="566"/>
        <v>0</v>
      </c>
      <c r="GW505" s="3">
        <v>1</v>
      </c>
      <c r="GX505" s="3">
        <f t="shared" si="567"/>
        <v>0</v>
      </c>
      <c r="HA505" s="3">
        <v>0</v>
      </c>
      <c r="HB505" s="3">
        <v>0</v>
      </c>
      <c r="HC505" s="3">
        <f t="shared" si="568"/>
        <v>0</v>
      </c>
      <c r="HE505" s="3" t="s">
        <v>3</v>
      </c>
      <c r="HF505" s="3" t="s">
        <v>3</v>
      </c>
      <c r="HM505" s="3" t="s">
        <v>3</v>
      </c>
      <c r="HN505" s="3" t="s">
        <v>3</v>
      </c>
      <c r="HO505" s="3" t="s">
        <v>3</v>
      </c>
      <c r="HP505" s="3" t="s">
        <v>3</v>
      </c>
      <c r="HQ505" s="3" t="s">
        <v>3</v>
      </c>
      <c r="HS505" s="3">
        <v>0</v>
      </c>
      <c r="IK505" s="3">
        <v>0</v>
      </c>
    </row>
    <row r="506" spans="1:255" x14ac:dyDescent="0.25">
      <c r="A506" s="2">
        <v>17</v>
      </c>
      <c r="B506" s="2">
        <v>1</v>
      </c>
      <c r="C506" s="2">
        <f>ROW(SmtRes!A843)</f>
        <v>843</v>
      </c>
      <c r="D506" s="2">
        <f>ROW(EtalonRes!A980)</f>
        <v>980</v>
      </c>
      <c r="E506" s="2" t="s">
        <v>638</v>
      </c>
      <c r="F506" s="2" t="s">
        <v>101</v>
      </c>
      <c r="G506" s="2" t="s">
        <v>639</v>
      </c>
      <c r="H506" s="2" t="s">
        <v>64</v>
      </c>
      <c r="I506" s="2">
        <f>ROUND((50+40)/100,9)</f>
        <v>0.9</v>
      </c>
      <c r="J506" s="2">
        <v>0</v>
      </c>
      <c r="K506" s="2">
        <f>ROUND((50+40)/100,9)</f>
        <v>0.9</v>
      </c>
      <c r="L506" s="2"/>
      <c r="M506" s="2"/>
      <c r="N506" s="2"/>
      <c r="O506" s="2">
        <f t="shared" si="544"/>
        <v>294.10000000000002</v>
      </c>
      <c r="P506" s="2">
        <f t="shared" si="545"/>
        <v>3.46</v>
      </c>
      <c r="Q506" s="2">
        <f>(ROUND((ROUND((((ET506*1.2))*AV506*I506),2)*BB506),2)+ROUND((ROUND(((AE506-((EU506*1.2)))*AV506*I506),2)*BS506),2))</f>
        <v>10.65</v>
      </c>
      <c r="R506" s="2">
        <f>(ROUND((ROUND((((EU506*1.2))*AV506*I506),2)*BS506),2)+ROUND((ROUND(((AE506-((EU506*1.2)))*AV506*I506),2)*BS506),2))</f>
        <v>1.1399999999999999</v>
      </c>
      <c r="S506" s="2">
        <f t="shared" si="546"/>
        <v>279.99</v>
      </c>
      <c r="T506" s="2">
        <f t="shared" si="547"/>
        <v>0</v>
      </c>
      <c r="U506" s="2">
        <f t="shared" si="548"/>
        <v>24.548799599999999</v>
      </c>
      <c r="V506" s="2">
        <f t="shared" si="549"/>
        <v>0</v>
      </c>
      <c r="W506" s="2">
        <f t="shared" si="550"/>
        <v>0</v>
      </c>
      <c r="X506" s="2">
        <f>(ROUND((((S506+ROUND((ROUND((((EU506*1.2))*AV506*I506),2)*BS506),2))*AT506)/100),2)+ROUND(((ROUND((ROUND(((AE506-((EU506*1.2)))*AV506*I506),2)*BS506),2)*AT506)/100),2))</f>
        <v>272.7</v>
      </c>
      <c r="Y506" s="2">
        <f>(ROUND((((S506+ROUND((ROUND((((EU506*1.2))*AV506*I506),2)*BS506),2))*AU506)/100),2)+ROUND(((ROUND((ROUND(((AE506-((EU506*1.2)))*AV506*I506),2)*BS506),2)*AU506)/100),2))</f>
        <v>143.38</v>
      </c>
      <c r="Z506" s="2"/>
      <c r="AA506" s="2">
        <v>55929113</v>
      </c>
      <c r="AB506" s="2">
        <f t="shared" si="551"/>
        <v>312.27600000000001</v>
      </c>
      <c r="AC506" s="2">
        <f>ROUND(((ES506*1)),6)</f>
        <v>3.84</v>
      </c>
      <c r="AD506" s="2">
        <f>ROUND(((((ET506*1.2))-((EU506*1.2)))+AE506),6)</f>
        <v>11.304</v>
      </c>
      <c r="AE506" s="2">
        <f>ROUND(((EU506*1.2)),6)</f>
        <v>1.212</v>
      </c>
      <c r="AF506" s="2">
        <f>ROUND(((EV506*1.2)),6)</f>
        <v>297.13200000000001</v>
      </c>
      <c r="AG506" s="2">
        <f t="shared" si="552"/>
        <v>0</v>
      </c>
      <c r="AH506" s="2">
        <f>((EW506*1.2))</f>
        <v>26.052</v>
      </c>
      <c r="AI506" s="2">
        <f>((EX506*1.2))</f>
        <v>0</v>
      </c>
      <c r="AJ506" s="2">
        <f t="shared" si="553"/>
        <v>0</v>
      </c>
      <c r="AK506" s="2">
        <v>260.87</v>
      </c>
      <c r="AL506" s="2">
        <v>3.84</v>
      </c>
      <c r="AM506" s="2">
        <v>9.42</v>
      </c>
      <c r="AN506" s="2">
        <v>1.01</v>
      </c>
      <c r="AO506" s="2">
        <v>247.61</v>
      </c>
      <c r="AP506" s="2">
        <v>0</v>
      </c>
      <c r="AQ506" s="2">
        <v>21.71</v>
      </c>
      <c r="AR506" s="2">
        <v>0</v>
      </c>
      <c r="AS506" s="2">
        <v>0</v>
      </c>
      <c r="AT506" s="2">
        <v>97</v>
      </c>
      <c r="AU506" s="2">
        <v>51</v>
      </c>
      <c r="AV506" s="2">
        <v>1.0469999999999999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0</v>
      </c>
      <c r="BI506" s="2">
        <v>2</v>
      </c>
      <c r="BJ506" s="2" t="s">
        <v>103</v>
      </c>
      <c r="BK506" s="2"/>
      <c r="BL506" s="2"/>
      <c r="BM506" s="2">
        <v>67</v>
      </c>
      <c r="BN506" s="2">
        <v>0</v>
      </c>
      <c r="BO506" s="2" t="s">
        <v>101</v>
      </c>
      <c r="BP506" s="2">
        <v>1</v>
      </c>
      <c r="BQ506" s="2">
        <v>40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97</v>
      </c>
      <c r="CA506" s="2">
        <v>51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1332</v>
      </c>
      <c r="CO506" s="2">
        <v>0</v>
      </c>
      <c r="CP506" s="2">
        <f t="shared" si="554"/>
        <v>294.10000000000002</v>
      </c>
      <c r="CQ506" s="2">
        <f t="shared" si="555"/>
        <v>3.84</v>
      </c>
      <c r="CR506" s="2">
        <f>(ROUND((ROUND((((ET506*1.2))*AV506*1),2)*BB506),2)+ROUND((ROUND(((AE506-((EU506*1.2)))*AV506*1),2)*BS506),2))</f>
        <v>11.84</v>
      </c>
      <c r="CS506" s="2">
        <f>(ROUND((ROUND((((EU506*1.2))*AV506*1),2)*BS506),2)+ROUND((ROUND(((AE506-((EU506*1.2)))*AV506*1),2)*BS506),2))</f>
        <v>1.27</v>
      </c>
      <c r="CT506" s="2">
        <f t="shared" si="556"/>
        <v>311.10000000000002</v>
      </c>
      <c r="CU506" s="2">
        <f t="shared" si="557"/>
        <v>0</v>
      </c>
      <c r="CV506" s="2">
        <f t="shared" si="558"/>
        <v>27.276443999999998</v>
      </c>
      <c r="CW506" s="2">
        <f t="shared" si="559"/>
        <v>0</v>
      </c>
      <c r="CX506" s="2">
        <f t="shared" si="560"/>
        <v>0</v>
      </c>
      <c r="CY506" s="2">
        <f>(ROUND((((S506+ROUND((ROUND((((EU506*1.2))*AV506*1),2)*BS506),2))*AT506)/100),2)+ROUND(((ROUND((ROUND(((AE506-((EU506*1.2)))*AV506*1),2)*BS506),2)*AT506)/100),2))</f>
        <v>272.82</v>
      </c>
      <c r="CZ506" s="2">
        <f>(ROUND((((S506+ROUND((ROUND((((EU506*1.2))*AV506*1),2)*BS506),2))*AU506)/100),2)+ROUND(((ROUND((ROUND(((AE506-((EU506*1.2)))*AV506*1),2)*BS506),2)*AU506)/100),2))</f>
        <v>143.44</v>
      </c>
      <c r="DA506" s="2"/>
      <c r="DB506" s="2">
        <v>177</v>
      </c>
      <c r="DC506" s="2" t="s">
        <v>3</v>
      </c>
      <c r="DD506" s="2" t="s">
        <v>66</v>
      </c>
      <c r="DE506" s="2" t="s">
        <v>67</v>
      </c>
      <c r="DF506" s="2" t="s">
        <v>67</v>
      </c>
      <c r="DG506" s="2" t="s">
        <v>67</v>
      </c>
      <c r="DH506" s="2" t="s">
        <v>3</v>
      </c>
      <c r="DI506" s="2" t="s">
        <v>67</v>
      </c>
      <c r="DJ506" s="2" t="s">
        <v>67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1010</v>
      </c>
      <c r="DV506" s="2" t="s">
        <v>64</v>
      </c>
      <c r="DW506" s="2" t="s">
        <v>64</v>
      </c>
      <c r="DX506" s="2">
        <v>100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55393699</v>
      </c>
      <c r="EF506" s="2">
        <v>40</v>
      </c>
      <c r="EG506" s="2" t="s">
        <v>30</v>
      </c>
      <c r="EH506" s="2">
        <v>0</v>
      </c>
      <c r="EI506" s="2" t="s">
        <v>3</v>
      </c>
      <c r="EJ506" s="2">
        <v>2</v>
      </c>
      <c r="EK506" s="2">
        <v>67</v>
      </c>
      <c r="EL506" s="2" t="s">
        <v>76</v>
      </c>
      <c r="EM506" s="2" t="s">
        <v>77</v>
      </c>
      <c r="EN506" s="2"/>
      <c r="EO506" s="2" t="s">
        <v>71</v>
      </c>
      <c r="EP506" s="2"/>
      <c r="EQ506" s="2">
        <v>0</v>
      </c>
      <c r="ER506" s="2">
        <v>260.87</v>
      </c>
      <c r="ES506" s="2">
        <v>3.84</v>
      </c>
      <c r="ET506" s="2">
        <v>9.42</v>
      </c>
      <c r="EU506" s="2">
        <v>1.01</v>
      </c>
      <c r="EV506" s="2">
        <v>247.61</v>
      </c>
      <c r="EW506" s="2">
        <v>21.71</v>
      </c>
      <c r="EX506" s="2">
        <v>0</v>
      </c>
      <c r="EY506" s="2">
        <v>0</v>
      </c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97</v>
      </c>
      <c r="FY506" s="2">
        <v>51</v>
      </c>
      <c r="FZ506" s="2"/>
      <c r="GA506" s="2" t="s">
        <v>3</v>
      </c>
      <c r="GB506" s="2"/>
      <c r="GC506" s="2"/>
      <c r="GD506" s="2">
        <v>1</v>
      </c>
      <c r="GE506" s="2"/>
      <c r="GF506" s="2">
        <v>43956199</v>
      </c>
      <c r="GG506" s="2">
        <v>2</v>
      </c>
      <c r="GH506" s="2">
        <v>1</v>
      </c>
      <c r="GI506" s="2">
        <v>2</v>
      </c>
      <c r="GJ506" s="2">
        <v>0</v>
      </c>
      <c r="GK506" s="2">
        <v>0</v>
      </c>
      <c r="GL506" s="2">
        <f t="shared" si="561"/>
        <v>0</v>
      </c>
      <c r="GM506" s="2">
        <f t="shared" si="562"/>
        <v>710.18</v>
      </c>
      <c r="GN506" s="2">
        <f t="shared" si="563"/>
        <v>0</v>
      </c>
      <c r="GO506" s="2">
        <f t="shared" si="564"/>
        <v>710.18</v>
      </c>
      <c r="GP506" s="2">
        <f t="shared" si="565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566"/>
        <v>0</v>
      </c>
      <c r="GW506" s="2">
        <v>1</v>
      </c>
      <c r="GX506" s="2">
        <f t="shared" si="567"/>
        <v>0</v>
      </c>
      <c r="GY506" s="2"/>
      <c r="GZ506" s="2"/>
      <c r="HA506" s="2">
        <v>0</v>
      </c>
      <c r="HB506" s="2">
        <v>0</v>
      </c>
      <c r="HC506" s="2">
        <f t="shared" si="568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3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5">
      <c r="A507" s="3">
        <v>17</v>
      </c>
      <c r="B507" s="3">
        <v>1</v>
      </c>
      <c r="C507" s="3">
        <f>ROW(SmtRes!A848)</f>
        <v>848</v>
      </c>
      <c r="D507" s="3">
        <f>ROW(EtalonRes!A986)</f>
        <v>986</v>
      </c>
      <c r="E507" s="3" t="s">
        <v>638</v>
      </c>
      <c r="F507" s="3" t="s">
        <v>101</v>
      </c>
      <c r="G507" s="3" t="s">
        <v>639</v>
      </c>
      <c r="H507" s="3" t="s">
        <v>64</v>
      </c>
      <c r="I507" s="3">
        <f>ROUND((50+40)/100,9)</f>
        <v>0.9</v>
      </c>
      <c r="J507" s="3">
        <v>0</v>
      </c>
      <c r="K507" s="3">
        <f>ROUND((50+40)/100,9)</f>
        <v>0.9</v>
      </c>
      <c r="O507" s="3">
        <f t="shared" si="544"/>
        <v>15975.93</v>
      </c>
      <c r="P507" s="3">
        <f t="shared" si="545"/>
        <v>40.340000000000003</v>
      </c>
      <c r="Q507" s="3">
        <f>(ROUND((ROUND((((ET507*1.2))*AV507*I507),2)*BB507),2)+ROUND((ROUND(((AE507-((EU507*1.2)))*AV507*I507),2)*BS507),2))</f>
        <v>158.15</v>
      </c>
      <c r="R507" s="3">
        <f>(ROUND((ROUND((((EU507*1.2))*AV507*I507),2)*BS507),2)+ROUND((ROUND(((AE507-((EU507*1.2)))*AV507*I507),2)*BS507),2))</f>
        <v>64.239999999999995</v>
      </c>
      <c r="S507" s="3">
        <f t="shared" si="546"/>
        <v>15777.44</v>
      </c>
      <c r="T507" s="3">
        <f t="shared" si="547"/>
        <v>0</v>
      </c>
      <c r="U507" s="3">
        <f t="shared" si="548"/>
        <v>24.548799599999999</v>
      </c>
      <c r="V507" s="3">
        <f t="shared" si="549"/>
        <v>0</v>
      </c>
      <c r="W507" s="3">
        <f t="shared" si="550"/>
        <v>0</v>
      </c>
      <c r="X507" s="3">
        <f>(ROUND((((S507+ROUND((ROUND((((EU507*1.2))*AV507*I507),2)*BS507),2))*AT507)/100),2)+ROUND(((ROUND((ROUND(((AE507-((EU507*1.2)))*AV507*I507),2)*BS507),2)*AT507)/100),2))</f>
        <v>15366.43</v>
      </c>
      <c r="Y507" s="3">
        <f>(ROUND((((S507+ROUND((ROUND((((EU507*1.2))*AV507*I507),2)*BS507),2))*AU507)/100),2)+ROUND(((ROUND((ROUND(((AE507-((EU507*1.2)))*AV507*I507),2)*BS507),2)*AU507)/100),2))</f>
        <v>8079.26</v>
      </c>
      <c r="AA507" s="3">
        <v>55929115</v>
      </c>
      <c r="AB507" s="3">
        <f t="shared" si="551"/>
        <v>312.27600000000001</v>
      </c>
      <c r="AC507" s="3">
        <f>ROUND(((ES507*1)),6)</f>
        <v>3.84</v>
      </c>
      <c r="AD507" s="3">
        <f>ROUND(((((ET507*1.2))-((EU507*1.2)))+AE507),6)</f>
        <v>11.304</v>
      </c>
      <c r="AE507" s="3">
        <f>ROUND(((EU507*1.2)),6)</f>
        <v>1.212</v>
      </c>
      <c r="AF507" s="3">
        <f>ROUND(((EV507*1.2)),6)</f>
        <v>297.13200000000001</v>
      </c>
      <c r="AG507" s="3">
        <f t="shared" si="552"/>
        <v>0</v>
      </c>
      <c r="AH507" s="3">
        <f>((EW507*1.2))</f>
        <v>26.052</v>
      </c>
      <c r="AI507" s="3">
        <f>((EX507*1.2))</f>
        <v>0</v>
      </c>
      <c r="AJ507" s="3">
        <f t="shared" si="553"/>
        <v>0</v>
      </c>
      <c r="AK507" s="3">
        <v>260.87</v>
      </c>
      <c r="AL507" s="3">
        <v>3.84</v>
      </c>
      <c r="AM507" s="3">
        <v>9.42</v>
      </c>
      <c r="AN507" s="3">
        <v>1.01</v>
      </c>
      <c r="AO507" s="3">
        <v>247.61</v>
      </c>
      <c r="AP507" s="3">
        <v>0</v>
      </c>
      <c r="AQ507" s="3">
        <v>21.71</v>
      </c>
      <c r="AR507" s="3">
        <v>0</v>
      </c>
      <c r="AS507" s="3">
        <v>0</v>
      </c>
      <c r="AT507" s="3">
        <v>97</v>
      </c>
      <c r="AU507" s="3">
        <v>51</v>
      </c>
      <c r="AV507" s="3">
        <v>1.0469999999999999</v>
      </c>
      <c r="AW507" s="3">
        <v>1</v>
      </c>
      <c r="AZ507" s="3">
        <v>1</v>
      </c>
      <c r="BA507" s="3">
        <v>56.35</v>
      </c>
      <c r="BB507" s="3">
        <v>14.85</v>
      </c>
      <c r="BC507" s="3">
        <v>11.66</v>
      </c>
      <c r="BD507" s="3" t="s">
        <v>3</v>
      </c>
      <c r="BE507" s="3" t="s">
        <v>3</v>
      </c>
      <c r="BF507" s="3" t="s">
        <v>3</v>
      </c>
      <c r="BG507" s="3" t="s">
        <v>3</v>
      </c>
      <c r="BH507" s="3">
        <v>0</v>
      </c>
      <c r="BI507" s="3">
        <v>2</v>
      </c>
      <c r="BJ507" s="3" t="s">
        <v>103</v>
      </c>
      <c r="BM507" s="3">
        <v>67</v>
      </c>
      <c r="BN507" s="3">
        <v>0</v>
      </c>
      <c r="BO507" s="3" t="s">
        <v>101</v>
      </c>
      <c r="BP507" s="3">
        <v>1</v>
      </c>
      <c r="BQ507" s="3">
        <v>40</v>
      </c>
      <c r="BR507" s="3">
        <v>0</v>
      </c>
      <c r="BS507" s="3">
        <v>56.35</v>
      </c>
      <c r="BT507" s="3">
        <v>1</v>
      </c>
      <c r="BU507" s="3">
        <v>1</v>
      </c>
      <c r="BV507" s="3">
        <v>1</v>
      </c>
      <c r="BW507" s="3">
        <v>1</v>
      </c>
      <c r="BX507" s="3">
        <v>1</v>
      </c>
      <c r="BY507" s="3" t="s">
        <v>3</v>
      </c>
      <c r="BZ507" s="3">
        <v>97</v>
      </c>
      <c r="CA507" s="3">
        <v>51</v>
      </c>
      <c r="CB507" s="3" t="s">
        <v>3</v>
      </c>
      <c r="CE507" s="3">
        <v>1566</v>
      </c>
      <c r="CF507" s="3">
        <v>0</v>
      </c>
      <c r="CG507" s="3">
        <v>0</v>
      </c>
      <c r="CM507" s="3">
        <v>0</v>
      </c>
      <c r="CN507" s="3" t="s">
        <v>1332</v>
      </c>
      <c r="CO507" s="3">
        <v>0</v>
      </c>
      <c r="CP507" s="3">
        <f t="shared" si="554"/>
        <v>15975.93</v>
      </c>
      <c r="CQ507" s="3">
        <f t="shared" si="555"/>
        <v>44.77</v>
      </c>
      <c r="CR507" s="3">
        <f>(ROUND((ROUND((((ET507*1.2))*AV507*1),2)*BB507),2)+ROUND((ROUND(((AE507-((EU507*1.2)))*AV507*1),2)*BS507),2))</f>
        <v>175.82</v>
      </c>
      <c r="CS507" s="3">
        <f>(ROUND((ROUND((((EU507*1.2))*AV507*1),2)*BS507),2)+ROUND((ROUND(((AE507-((EU507*1.2)))*AV507*1),2)*BS507),2))</f>
        <v>71.56</v>
      </c>
      <c r="CT507" s="3">
        <f t="shared" si="556"/>
        <v>17530.490000000002</v>
      </c>
      <c r="CU507" s="3">
        <f t="shared" si="557"/>
        <v>0</v>
      </c>
      <c r="CV507" s="3">
        <f t="shared" si="558"/>
        <v>27.276443999999998</v>
      </c>
      <c r="CW507" s="3">
        <f t="shared" si="559"/>
        <v>0</v>
      </c>
      <c r="CX507" s="3">
        <f t="shared" si="560"/>
        <v>0</v>
      </c>
      <c r="CY507" s="3">
        <f>(ROUND((((S507+ROUND((ROUND((((EU507*1.2))*AV507*1),2)*BS507),2))*AT507)/100),2)+ROUND(((ROUND((ROUND(((AE507-((EU507*1.2)))*AV507*1),2)*BS507),2)*AT507)/100),2))</f>
        <v>15373.53</v>
      </c>
      <c r="CZ507" s="3">
        <f>(ROUND((((S507+ROUND((ROUND((((EU507*1.2))*AV507*1),2)*BS507),2))*AU507)/100),2)+ROUND(((ROUND((ROUND(((AE507-((EU507*1.2)))*AV507*1),2)*BS507),2)*AU507)/100),2))</f>
        <v>8082.99</v>
      </c>
      <c r="DB507" s="3">
        <v>178</v>
      </c>
      <c r="DC507" s="3" t="s">
        <v>3</v>
      </c>
      <c r="DD507" s="3" t="s">
        <v>66</v>
      </c>
      <c r="DE507" s="3" t="s">
        <v>67</v>
      </c>
      <c r="DF507" s="3" t="s">
        <v>67</v>
      </c>
      <c r="DG507" s="3" t="s">
        <v>67</v>
      </c>
      <c r="DH507" s="3" t="s">
        <v>3</v>
      </c>
      <c r="DI507" s="3" t="s">
        <v>67</v>
      </c>
      <c r="DJ507" s="3" t="s">
        <v>67</v>
      </c>
      <c r="DK507" s="3" t="s">
        <v>3</v>
      </c>
      <c r="DL507" s="3" t="s">
        <v>3</v>
      </c>
      <c r="DM507" s="3" t="s">
        <v>3</v>
      </c>
      <c r="DN507" s="3">
        <v>0</v>
      </c>
      <c r="DO507" s="3">
        <v>0</v>
      </c>
      <c r="DP507" s="3">
        <v>1</v>
      </c>
      <c r="DQ507" s="3">
        <v>1</v>
      </c>
      <c r="DU507" s="3">
        <v>1010</v>
      </c>
      <c r="DV507" s="3" t="s">
        <v>64</v>
      </c>
      <c r="DW507" s="3" t="s">
        <v>64</v>
      </c>
      <c r="DX507" s="3">
        <v>100</v>
      </c>
      <c r="DZ507" s="3" t="s">
        <v>3</v>
      </c>
      <c r="EA507" s="3" t="s">
        <v>3</v>
      </c>
      <c r="EB507" s="3" t="s">
        <v>3</v>
      </c>
      <c r="EC507" s="3" t="s">
        <v>3</v>
      </c>
      <c r="EE507" s="3">
        <v>55393699</v>
      </c>
      <c r="EF507" s="3">
        <v>40</v>
      </c>
      <c r="EG507" s="3" t="s">
        <v>30</v>
      </c>
      <c r="EH507" s="3">
        <v>0</v>
      </c>
      <c r="EI507" s="3" t="s">
        <v>3</v>
      </c>
      <c r="EJ507" s="3">
        <v>2</v>
      </c>
      <c r="EK507" s="3">
        <v>67</v>
      </c>
      <c r="EL507" s="3" t="s">
        <v>76</v>
      </c>
      <c r="EM507" s="3" t="s">
        <v>77</v>
      </c>
      <c r="EO507" s="3" t="s">
        <v>71</v>
      </c>
      <c r="EQ507" s="3">
        <v>0</v>
      </c>
      <c r="ER507" s="3">
        <v>260.87</v>
      </c>
      <c r="ES507" s="3">
        <v>3.84</v>
      </c>
      <c r="ET507" s="3">
        <v>9.42</v>
      </c>
      <c r="EU507" s="3">
        <v>1.01</v>
      </c>
      <c r="EV507" s="3">
        <v>247.61</v>
      </c>
      <c r="EW507" s="3">
        <v>21.71</v>
      </c>
      <c r="EX507" s="3">
        <v>0</v>
      </c>
      <c r="EY507" s="3">
        <v>0</v>
      </c>
      <c r="FQ507" s="3">
        <v>0</v>
      </c>
      <c r="FR507" s="3">
        <v>0</v>
      </c>
      <c r="FS507" s="3">
        <v>0</v>
      </c>
      <c r="FX507" s="3">
        <v>97</v>
      </c>
      <c r="FY507" s="3">
        <v>51</v>
      </c>
      <c r="GA507" s="3" t="s">
        <v>3</v>
      </c>
      <c r="GD507" s="3">
        <v>1</v>
      </c>
      <c r="GF507" s="3">
        <v>43956199</v>
      </c>
      <c r="GG507" s="3">
        <v>2</v>
      </c>
      <c r="GH507" s="3">
        <v>1</v>
      </c>
      <c r="GI507" s="3">
        <v>2</v>
      </c>
      <c r="GJ507" s="3">
        <v>0</v>
      </c>
      <c r="GK507" s="3">
        <v>0</v>
      </c>
      <c r="GL507" s="3">
        <f t="shared" si="561"/>
        <v>0</v>
      </c>
      <c r="GM507" s="3">
        <f t="shared" si="562"/>
        <v>39421.620000000003</v>
      </c>
      <c r="GN507" s="3">
        <f t="shared" si="563"/>
        <v>0</v>
      </c>
      <c r="GO507" s="3">
        <f t="shared" si="564"/>
        <v>39421.620000000003</v>
      </c>
      <c r="GP507" s="3">
        <f t="shared" si="565"/>
        <v>0</v>
      </c>
      <c r="GR507" s="3">
        <v>0</v>
      </c>
      <c r="GS507" s="3">
        <v>3</v>
      </c>
      <c r="GT507" s="3">
        <v>0</v>
      </c>
      <c r="GU507" s="3" t="s">
        <v>3</v>
      </c>
      <c r="GV507" s="3">
        <f t="shared" si="566"/>
        <v>0</v>
      </c>
      <c r="GW507" s="3">
        <v>1</v>
      </c>
      <c r="GX507" s="3">
        <f t="shared" si="567"/>
        <v>0</v>
      </c>
      <c r="HA507" s="3">
        <v>0</v>
      </c>
      <c r="HB507" s="3">
        <v>0</v>
      </c>
      <c r="HC507" s="3">
        <f t="shared" si="568"/>
        <v>0</v>
      </c>
      <c r="HE507" s="3" t="s">
        <v>3</v>
      </c>
      <c r="HF507" s="3" t="s">
        <v>3</v>
      </c>
      <c r="HM507" s="3" t="s">
        <v>3</v>
      </c>
      <c r="HN507" s="3" t="s">
        <v>3</v>
      </c>
      <c r="HO507" s="3" t="s">
        <v>3</v>
      </c>
      <c r="HP507" s="3" t="s">
        <v>3</v>
      </c>
      <c r="HQ507" s="3" t="s">
        <v>3</v>
      </c>
      <c r="HS507" s="3">
        <v>0</v>
      </c>
      <c r="IK507" s="3">
        <v>0</v>
      </c>
    </row>
    <row r="508" spans="1:255" x14ac:dyDescent="0.25">
      <c r="A508" s="2">
        <v>18</v>
      </c>
      <c r="B508" s="2">
        <v>1</v>
      </c>
      <c r="C508" s="2">
        <v>843</v>
      </c>
      <c r="D508" s="2"/>
      <c r="E508" s="2" t="s">
        <v>640</v>
      </c>
      <c r="F508" s="2" t="s">
        <v>641</v>
      </c>
      <c r="G508" s="2" t="s">
        <v>642</v>
      </c>
      <c r="H508" s="2" t="s">
        <v>279</v>
      </c>
      <c r="I508" s="2">
        <f>I506*J508</f>
        <v>181.8</v>
      </c>
      <c r="J508" s="2">
        <v>202</v>
      </c>
      <c r="K508" s="2">
        <v>202</v>
      </c>
      <c r="L508" s="2"/>
      <c r="M508" s="2"/>
      <c r="N508" s="2"/>
      <c r="O508" s="2">
        <f t="shared" si="544"/>
        <v>2761.54</v>
      </c>
      <c r="P508" s="2">
        <f t="shared" si="545"/>
        <v>2761.54</v>
      </c>
      <c r="Q508" s="2">
        <f t="shared" ref="Q508:Q513" si="583">(ROUND((ROUND(((ET508)*AV508*I508),2)*BB508),2)+ROUND((ROUND(((AE508-(EU508))*AV508*I508),2)*BS508),2))</f>
        <v>0</v>
      </c>
      <c r="R508" s="2">
        <f t="shared" ref="R508:R513" si="584">(ROUND((ROUND(((EU508)*AV508*I508),2)*BS508),2)+ROUND((ROUND(((AE508-(EU508))*AV508*I508),2)*BS508),2))</f>
        <v>0</v>
      </c>
      <c r="S508" s="2">
        <f t="shared" si="546"/>
        <v>0</v>
      </c>
      <c r="T508" s="2">
        <f t="shared" si="547"/>
        <v>0</v>
      </c>
      <c r="U508" s="2">
        <f t="shared" si="548"/>
        <v>0</v>
      </c>
      <c r="V508" s="2">
        <f t="shared" si="549"/>
        <v>0</v>
      </c>
      <c r="W508" s="2">
        <f t="shared" si="550"/>
        <v>0</v>
      </c>
      <c r="X508" s="2">
        <f t="shared" ref="X508:X513" si="585">(ROUND((((S508+ROUND((ROUND(((EU508)*AV508*I508),2)*BS508),2))*AT508)/100),2)+ROUND(((ROUND((ROUND(((AE508-(EU508))*AV508*I508),2)*BS508),2)*AT508)/100),2))</f>
        <v>0</v>
      </c>
      <c r="Y508" s="2">
        <f t="shared" ref="Y508:Y513" si="586">(ROUND((((S508+ROUND((ROUND(((EU508)*AV508*I508),2)*BS508),2))*AU508)/100),2)+ROUND(((ROUND((ROUND(((AE508-(EU508))*AV508*I508),2)*BS508),2)*AU508)/100),2))</f>
        <v>0</v>
      </c>
      <c r="Z508" s="2"/>
      <c r="AA508" s="2">
        <v>55929113</v>
      </c>
      <c r="AB508" s="2">
        <f t="shared" si="551"/>
        <v>15.19</v>
      </c>
      <c r="AC508" s="2">
        <f t="shared" ref="AC508:AC513" si="587">ROUND((ES508),6)</f>
        <v>15.19</v>
      </c>
      <c r="AD508" s="2">
        <f t="shared" ref="AD508:AD513" si="588">ROUND((((ET508)-(EU508))+AE508),6)</f>
        <v>0</v>
      </c>
      <c r="AE508" s="2">
        <f t="shared" ref="AE508:AF513" si="589">ROUND((EU508),6)</f>
        <v>0</v>
      </c>
      <c r="AF508" s="2">
        <f t="shared" si="589"/>
        <v>0</v>
      </c>
      <c r="AG508" s="2">
        <f t="shared" si="552"/>
        <v>0</v>
      </c>
      <c r="AH508" s="2">
        <f t="shared" ref="AH508:AI513" si="590">(EW508)</f>
        <v>0</v>
      </c>
      <c r="AI508" s="2">
        <f t="shared" si="590"/>
        <v>0</v>
      </c>
      <c r="AJ508" s="2">
        <f t="shared" si="553"/>
        <v>0</v>
      </c>
      <c r="AK508" s="2">
        <v>15.19</v>
      </c>
      <c r="AL508" s="2">
        <v>15.19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97</v>
      </c>
      <c r="AU508" s="2">
        <v>51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2</v>
      </c>
      <c r="BJ508" s="2" t="s">
        <v>643</v>
      </c>
      <c r="BK508" s="2"/>
      <c r="BL508" s="2"/>
      <c r="BM508" s="2">
        <v>67</v>
      </c>
      <c r="BN508" s="2">
        <v>0</v>
      </c>
      <c r="BO508" s="2" t="s">
        <v>3</v>
      </c>
      <c r="BP508" s="2">
        <v>0</v>
      </c>
      <c r="BQ508" s="2">
        <v>40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97</v>
      </c>
      <c r="CA508" s="2">
        <v>51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3</v>
      </c>
      <c r="CO508" s="2">
        <v>0</v>
      </c>
      <c r="CP508" s="2">
        <f t="shared" si="554"/>
        <v>2761.54</v>
      </c>
      <c r="CQ508" s="2">
        <f t="shared" si="555"/>
        <v>15.19</v>
      </c>
      <c r="CR508" s="2">
        <f t="shared" ref="CR508:CR513" si="591">(ROUND((ROUND(((ET508)*AV508*1),2)*BB508),2)+ROUND((ROUND(((AE508-(EU508))*AV508*1),2)*BS508),2))</f>
        <v>0</v>
      </c>
      <c r="CS508" s="2">
        <f t="shared" ref="CS508:CS513" si="592">(ROUND((ROUND(((EU508)*AV508*1),2)*BS508),2)+ROUND((ROUND(((AE508-(EU508))*AV508*1),2)*BS508),2))</f>
        <v>0</v>
      </c>
      <c r="CT508" s="2">
        <f t="shared" si="556"/>
        <v>0</v>
      </c>
      <c r="CU508" s="2">
        <f t="shared" si="557"/>
        <v>0</v>
      </c>
      <c r="CV508" s="2">
        <f t="shared" si="558"/>
        <v>0</v>
      </c>
      <c r="CW508" s="2">
        <f t="shared" si="559"/>
        <v>0</v>
      </c>
      <c r="CX508" s="2">
        <f t="shared" si="560"/>
        <v>0</v>
      </c>
      <c r="CY508" s="2">
        <f t="shared" ref="CY508:CY513" si="593">(ROUND((((S508+ROUND((ROUND(((EU508)*AV508*1),2)*BS508),2))*AT508)/100),2)+ROUND(((ROUND((ROUND(((AE508-(EU508))*AV508*1),2)*BS508),2)*AT508)/100),2))</f>
        <v>0</v>
      </c>
      <c r="CZ508" s="2">
        <f t="shared" ref="CZ508:CZ513" si="594">(ROUND((((S508+ROUND((ROUND(((EU508)*AV508*1),2)*BS508),2))*AU508)/100),2)+ROUND(((ROUND((ROUND(((AE508-(EU508))*AV508*1),2)*BS508),2)*AU508)/100),2))</f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1010</v>
      </c>
      <c r="DV508" s="2" t="s">
        <v>279</v>
      </c>
      <c r="DW508" s="2" t="s">
        <v>279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55393699</v>
      </c>
      <c r="EF508" s="2">
        <v>40</v>
      </c>
      <c r="EG508" s="2" t="s">
        <v>30</v>
      </c>
      <c r="EH508" s="2">
        <v>0</v>
      </c>
      <c r="EI508" s="2" t="s">
        <v>3</v>
      </c>
      <c r="EJ508" s="2">
        <v>2</v>
      </c>
      <c r="EK508" s="2">
        <v>67</v>
      </c>
      <c r="EL508" s="2" t="s">
        <v>76</v>
      </c>
      <c r="EM508" s="2" t="s">
        <v>77</v>
      </c>
      <c r="EN508" s="2"/>
      <c r="EO508" s="2" t="s">
        <v>3</v>
      </c>
      <c r="EP508" s="2"/>
      <c r="EQ508" s="2">
        <v>0</v>
      </c>
      <c r="ER508" s="2">
        <v>15.19</v>
      </c>
      <c r="ES508" s="2">
        <v>15.19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97</v>
      </c>
      <c r="FY508" s="2">
        <v>51</v>
      </c>
      <c r="FZ508" s="2"/>
      <c r="GA508" s="2" t="s">
        <v>3</v>
      </c>
      <c r="GB508" s="2"/>
      <c r="GC508" s="2"/>
      <c r="GD508" s="2">
        <v>1</v>
      </c>
      <c r="GE508" s="2"/>
      <c r="GF508" s="2">
        <v>10424898</v>
      </c>
      <c r="GG508" s="2">
        <v>2</v>
      </c>
      <c r="GH508" s="2">
        <v>1</v>
      </c>
      <c r="GI508" s="2">
        <v>-2</v>
      </c>
      <c r="GJ508" s="2">
        <v>0</v>
      </c>
      <c r="GK508" s="2">
        <v>0</v>
      </c>
      <c r="GL508" s="2">
        <f t="shared" si="561"/>
        <v>0</v>
      </c>
      <c r="GM508" s="2">
        <f t="shared" si="562"/>
        <v>2761.54</v>
      </c>
      <c r="GN508" s="2">
        <f t="shared" si="563"/>
        <v>0</v>
      </c>
      <c r="GO508" s="2">
        <f t="shared" si="564"/>
        <v>2761.54</v>
      </c>
      <c r="GP508" s="2">
        <f t="shared" si="565"/>
        <v>0</v>
      </c>
      <c r="GQ508" s="2"/>
      <c r="GR508" s="2">
        <v>0</v>
      </c>
      <c r="GS508" s="2">
        <v>3</v>
      </c>
      <c r="GT508" s="2">
        <v>0</v>
      </c>
      <c r="GU508" s="2" t="s">
        <v>3</v>
      </c>
      <c r="GV508" s="2">
        <f t="shared" si="566"/>
        <v>0</v>
      </c>
      <c r="GW508" s="2">
        <v>1</v>
      </c>
      <c r="GX508" s="2">
        <f t="shared" si="567"/>
        <v>0</v>
      </c>
      <c r="GY508" s="2"/>
      <c r="GZ508" s="2"/>
      <c r="HA508" s="2">
        <v>0</v>
      </c>
      <c r="HB508" s="2">
        <v>0</v>
      </c>
      <c r="HC508" s="2">
        <f t="shared" si="568"/>
        <v>0</v>
      </c>
      <c r="HD508" s="2"/>
      <c r="HE508" s="2" t="s">
        <v>3</v>
      </c>
      <c r="HF508" s="2" t="s">
        <v>3</v>
      </c>
      <c r="HG508" s="2"/>
      <c r="HH508" s="2"/>
      <c r="HI508" s="2"/>
      <c r="HJ508" s="2"/>
      <c r="HK508" s="2"/>
      <c r="HL508" s="2"/>
      <c r="HM508" s="2" t="s">
        <v>3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5">
      <c r="A509" s="3">
        <v>18</v>
      </c>
      <c r="B509" s="3">
        <v>1</v>
      </c>
      <c r="C509" s="3">
        <v>848</v>
      </c>
      <c r="E509" s="3" t="s">
        <v>640</v>
      </c>
      <c r="F509" s="3" t="s">
        <v>641</v>
      </c>
      <c r="G509" s="3" t="s">
        <v>642</v>
      </c>
      <c r="H509" s="3" t="s">
        <v>279</v>
      </c>
      <c r="I509" s="3">
        <f>I507*J509</f>
        <v>181.8</v>
      </c>
      <c r="J509" s="3">
        <v>202</v>
      </c>
      <c r="K509" s="3">
        <v>202</v>
      </c>
      <c r="O509" s="3">
        <f t="shared" si="544"/>
        <v>37115.1</v>
      </c>
      <c r="P509" s="3">
        <f t="shared" si="545"/>
        <v>37115.1</v>
      </c>
      <c r="Q509" s="3">
        <f t="shared" si="583"/>
        <v>0</v>
      </c>
      <c r="R509" s="3">
        <f t="shared" si="584"/>
        <v>0</v>
      </c>
      <c r="S509" s="3">
        <f t="shared" si="546"/>
        <v>0</v>
      </c>
      <c r="T509" s="3">
        <f t="shared" si="547"/>
        <v>0</v>
      </c>
      <c r="U509" s="3">
        <f t="shared" si="548"/>
        <v>0</v>
      </c>
      <c r="V509" s="3">
        <f t="shared" si="549"/>
        <v>0</v>
      </c>
      <c r="W509" s="3">
        <f t="shared" si="550"/>
        <v>0</v>
      </c>
      <c r="X509" s="3">
        <f t="shared" si="585"/>
        <v>0</v>
      </c>
      <c r="Y509" s="3">
        <f t="shared" si="586"/>
        <v>0</v>
      </c>
      <c r="AA509" s="3">
        <v>55929115</v>
      </c>
      <c r="AB509" s="3">
        <f t="shared" si="551"/>
        <v>15.19</v>
      </c>
      <c r="AC509" s="3">
        <f t="shared" si="587"/>
        <v>15.19</v>
      </c>
      <c r="AD509" s="3">
        <f t="shared" si="588"/>
        <v>0</v>
      </c>
      <c r="AE509" s="3">
        <f t="shared" si="589"/>
        <v>0</v>
      </c>
      <c r="AF509" s="3">
        <f t="shared" si="589"/>
        <v>0</v>
      </c>
      <c r="AG509" s="3">
        <f t="shared" si="552"/>
        <v>0</v>
      </c>
      <c r="AH509" s="3">
        <f t="shared" si="590"/>
        <v>0</v>
      </c>
      <c r="AI509" s="3">
        <f t="shared" si="590"/>
        <v>0</v>
      </c>
      <c r="AJ509" s="3">
        <f t="shared" si="553"/>
        <v>0</v>
      </c>
      <c r="AK509" s="3">
        <v>15.19</v>
      </c>
      <c r="AL509" s="3">
        <v>15.19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97</v>
      </c>
      <c r="AU509" s="3">
        <v>51</v>
      </c>
      <c r="AV509" s="3">
        <v>1</v>
      </c>
      <c r="AW509" s="3">
        <v>1</v>
      </c>
      <c r="AZ509" s="3">
        <v>1</v>
      </c>
      <c r="BA509" s="3">
        <v>1</v>
      </c>
      <c r="BB509" s="3">
        <v>1</v>
      </c>
      <c r="BC509" s="3">
        <v>13.44</v>
      </c>
      <c r="BD509" s="3" t="s">
        <v>3</v>
      </c>
      <c r="BE509" s="3" t="s">
        <v>3</v>
      </c>
      <c r="BF509" s="3" t="s">
        <v>3</v>
      </c>
      <c r="BG509" s="3" t="s">
        <v>3</v>
      </c>
      <c r="BH509" s="3">
        <v>3</v>
      </c>
      <c r="BI509" s="3">
        <v>2</v>
      </c>
      <c r="BJ509" s="3" t="s">
        <v>643</v>
      </c>
      <c r="BM509" s="3">
        <v>67</v>
      </c>
      <c r="BN509" s="3">
        <v>0</v>
      </c>
      <c r="BO509" s="3" t="s">
        <v>641</v>
      </c>
      <c r="BP509" s="3">
        <v>1</v>
      </c>
      <c r="BQ509" s="3">
        <v>40</v>
      </c>
      <c r="BR509" s="3">
        <v>0</v>
      </c>
      <c r="BS509" s="3">
        <v>1</v>
      </c>
      <c r="BT509" s="3">
        <v>1</v>
      </c>
      <c r="BU509" s="3">
        <v>1</v>
      </c>
      <c r="BV509" s="3">
        <v>1</v>
      </c>
      <c r="BW509" s="3">
        <v>1</v>
      </c>
      <c r="BX509" s="3">
        <v>1</v>
      </c>
      <c r="BY509" s="3" t="s">
        <v>3</v>
      </c>
      <c r="BZ509" s="3">
        <v>97</v>
      </c>
      <c r="CA509" s="3">
        <v>51</v>
      </c>
      <c r="CB509" s="3" t="s">
        <v>3</v>
      </c>
      <c r="CE509" s="3">
        <v>1566</v>
      </c>
      <c r="CF509" s="3">
        <v>0</v>
      </c>
      <c r="CG509" s="3">
        <v>0</v>
      </c>
      <c r="CM509" s="3">
        <v>0</v>
      </c>
      <c r="CN509" s="3" t="s">
        <v>3</v>
      </c>
      <c r="CO509" s="3">
        <v>0</v>
      </c>
      <c r="CP509" s="3">
        <f t="shared" si="554"/>
        <v>37115.1</v>
      </c>
      <c r="CQ509" s="3">
        <f t="shared" si="555"/>
        <v>204.15</v>
      </c>
      <c r="CR509" s="3">
        <f t="shared" si="591"/>
        <v>0</v>
      </c>
      <c r="CS509" s="3">
        <f t="shared" si="592"/>
        <v>0</v>
      </c>
      <c r="CT509" s="3">
        <f t="shared" si="556"/>
        <v>0</v>
      </c>
      <c r="CU509" s="3">
        <f t="shared" si="557"/>
        <v>0</v>
      </c>
      <c r="CV509" s="3">
        <f t="shared" si="558"/>
        <v>0</v>
      </c>
      <c r="CW509" s="3">
        <f t="shared" si="559"/>
        <v>0</v>
      </c>
      <c r="CX509" s="3">
        <f t="shared" si="560"/>
        <v>0</v>
      </c>
      <c r="CY509" s="3">
        <f t="shared" si="593"/>
        <v>0</v>
      </c>
      <c r="CZ509" s="3">
        <f t="shared" si="594"/>
        <v>0</v>
      </c>
      <c r="DC509" s="3" t="s">
        <v>3</v>
      </c>
      <c r="DD509" s="3" t="s">
        <v>3</v>
      </c>
      <c r="DE509" s="3" t="s">
        <v>3</v>
      </c>
      <c r="DF509" s="3" t="s">
        <v>3</v>
      </c>
      <c r="DG509" s="3" t="s">
        <v>3</v>
      </c>
      <c r="DH509" s="3" t="s">
        <v>3</v>
      </c>
      <c r="DI509" s="3" t="s">
        <v>3</v>
      </c>
      <c r="DJ509" s="3" t="s">
        <v>3</v>
      </c>
      <c r="DK509" s="3" t="s">
        <v>3</v>
      </c>
      <c r="DL509" s="3" t="s">
        <v>3</v>
      </c>
      <c r="DM509" s="3" t="s">
        <v>3</v>
      </c>
      <c r="DN509" s="3">
        <v>0</v>
      </c>
      <c r="DO509" s="3">
        <v>0</v>
      </c>
      <c r="DP509" s="3">
        <v>1</v>
      </c>
      <c r="DQ509" s="3">
        <v>1</v>
      </c>
      <c r="DU509" s="3">
        <v>1010</v>
      </c>
      <c r="DV509" s="3" t="s">
        <v>279</v>
      </c>
      <c r="DW509" s="3" t="s">
        <v>279</v>
      </c>
      <c r="DX509" s="3">
        <v>1</v>
      </c>
      <c r="DZ509" s="3" t="s">
        <v>3</v>
      </c>
      <c r="EA509" s="3" t="s">
        <v>3</v>
      </c>
      <c r="EB509" s="3" t="s">
        <v>3</v>
      </c>
      <c r="EC509" s="3" t="s">
        <v>3</v>
      </c>
      <c r="EE509" s="3">
        <v>55393699</v>
      </c>
      <c r="EF509" s="3">
        <v>40</v>
      </c>
      <c r="EG509" s="3" t="s">
        <v>30</v>
      </c>
      <c r="EH509" s="3">
        <v>0</v>
      </c>
      <c r="EI509" s="3" t="s">
        <v>3</v>
      </c>
      <c r="EJ509" s="3">
        <v>2</v>
      </c>
      <c r="EK509" s="3">
        <v>67</v>
      </c>
      <c r="EL509" s="3" t="s">
        <v>76</v>
      </c>
      <c r="EM509" s="3" t="s">
        <v>77</v>
      </c>
      <c r="EO509" s="3" t="s">
        <v>3</v>
      </c>
      <c r="EQ509" s="3">
        <v>0</v>
      </c>
      <c r="ER509" s="3">
        <v>15.19</v>
      </c>
      <c r="ES509" s="3">
        <v>15.19</v>
      </c>
      <c r="ET509" s="3">
        <v>0</v>
      </c>
      <c r="EU509" s="3">
        <v>0</v>
      </c>
      <c r="EV509" s="3">
        <v>0</v>
      </c>
      <c r="EW509" s="3">
        <v>0</v>
      </c>
      <c r="EX509" s="3">
        <v>0</v>
      </c>
      <c r="FQ509" s="3">
        <v>0</v>
      </c>
      <c r="FR509" s="3">
        <v>0</v>
      </c>
      <c r="FS509" s="3">
        <v>0</v>
      </c>
      <c r="FX509" s="3">
        <v>97</v>
      </c>
      <c r="FY509" s="3">
        <v>51</v>
      </c>
      <c r="GA509" s="3" t="s">
        <v>3</v>
      </c>
      <c r="GD509" s="3">
        <v>1</v>
      </c>
      <c r="GF509" s="3">
        <v>10424898</v>
      </c>
      <c r="GG509" s="3">
        <v>2</v>
      </c>
      <c r="GH509" s="3">
        <v>1</v>
      </c>
      <c r="GI509" s="3">
        <v>2</v>
      </c>
      <c r="GJ509" s="3">
        <v>0</v>
      </c>
      <c r="GK509" s="3">
        <v>0</v>
      </c>
      <c r="GL509" s="3">
        <f t="shared" si="561"/>
        <v>0</v>
      </c>
      <c r="GM509" s="3">
        <f t="shared" si="562"/>
        <v>37115.1</v>
      </c>
      <c r="GN509" s="3">
        <f t="shared" si="563"/>
        <v>0</v>
      </c>
      <c r="GO509" s="3">
        <f t="shared" si="564"/>
        <v>37115.1</v>
      </c>
      <c r="GP509" s="3">
        <f t="shared" si="565"/>
        <v>0</v>
      </c>
      <c r="GR509" s="3">
        <v>0</v>
      </c>
      <c r="GS509" s="3">
        <v>3</v>
      </c>
      <c r="GT509" s="3">
        <v>0</v>
      </c>
      <c r="GU509" s="3" t="s">
        <v>3</v>
      </c>
      <c r="GV509" s="3">
        <f t="shared" si="566"/>
        <v>0</v>
      </c>
      <c r="GW509" s="3">
        <v>1</v>
      </c>
      <c r="GX509" s="3">
        <f t="shared" si="567"/>
        <v>0</v>
      </c>
      <c r="HA509" s="3">
        <v>0</v>
      </c>
      <c r="HB509" s="3">
        <v>0</v>
      </c>
      <c r="HC509" s="3">
        <f t="shared" si="568"/>
        <v>0</v>
      </c>
      <c r="HE509" s="3" t="s">
        <v>3</v>
      </c>
      <c r="HF509" s="3" t="s">
        <v>3</v>
      </c>
      <c r="HM509" s="3" t="s">
        <v>3</v>
      </c>
      <c r="HN509" s="3" t="s">
        <v>3</v>
      </c>
      <c r="HO509" s="3" t="s">
        <v>3</v>
      </c>
      <c r="HP509" s="3" t="s">
        <v>3</v>
      </c>
      <c r="HQ509" s="3" t="s">
        <v>3</v>
      </c>
      <c r="HS509" s="3">
        <v>0</v>
      </c>
      <c r="IK509" s="3">
        <v>0</v>
      </c>
    </row>
    <row r="510" spans="1:255" x14ac:dyDescent="0.25">
      <c r="A510" s="2">
        <v>17</v>
      </c>
      <c r="B510" s="2">
        <v>1</v>
      </c>
      <c r="C510" s="2"/>
      <c r="D510" s="2"/>
      <c r="E510" s="2" t="s">
        <v>644</v>
      </c>
      <c r="F510" s="2" t="s">
        <v>645</v>
      </c>
      <c r="G510" s="2" t="s">
        <v>646</v>
      </c>
      <c r="H510" s="2" t="s">
        <v>279</v>
      </c>
      <c r="I510" s="2">
        <v>50</v>
      </c>
      <c r="J510" s="2">
        <v>0</v>
      </c>
      <c r="K510" s="2">
        <v>50</v>
      </c>
      <c r="L510" s="2"/>
      <c r="M510" s="2"/>
      <c r="N510" s="2"/>
      <c r="O510" s="2">
        <f t="shared" si="544"/>
        <v>2745</v>
      </c>
      <c r="P510" s="2">
        <f t="shared" si="545"/>
        <v>2745</v>
      </c>
      <c r="Q510" s="2">
        <f t="shared" si="583"/>
        <v>0</v>
      </c>
      <c r="R510" s="2">
        <f t="shared" si="584"/>
        <v>0</v>
      </c>
      <c r="S510" s="2">
        <f t="shared" si="546"/>
        <v>0</v>
      </c>
      <c r="T510" s="2">
        <f t="shared" si="547"/>
        <v>0</v>
      </c>
      <c r="U510" s="2">
        <f t="shared" si="548"/>
        <v>0</v>
      </c>
      <c r="V510" s="2">
        <f t="shared" si="549"/>
        <v>0</v>
      </c>
      <c r="W510" s="2">
        <f t="shared" si="550"/>
        <v>0</v>
      </c>
      <c r="X510" s="2">
        <f t="shared" si="585"/>
        <v>0</v>
      </c>
      <c r="Y510" s="2">
        <f t="shared" si="586"/>
        <v>0</v>
      </c>
      <c r="Z510" s="2"/>
      <c r="AA510" s="2">
        <v>55929113</v>
      </c>
      <c r="AB510" s="2">
        <f t="shared" si="551"/>
        <v>54.9</v>
      </c>
      <c r="AC510" s="2">
        <f t="shared" si="587"/>
        <v>54.9</v>
      </c>
      <c r="AD510" s="2">
        <f t="shared" si="588"/>
        <v>0</v>
      </c>
      <c r="AE510" s="2">
        <f t="shared" si="589"/>
        <v>0</v>
      </c>
      <c r="AF510" s="2">
        <f t="shared" si="589"/>
        <v>0</v>
      </c>
      <c r="AG510" s="2">
        <f t="shared" si="552"/>
        <v>0</v>
      </c>
      <c r="AH510" s="2">
        <f t="shared" si="590"/>
        <v>0</v>
      </c>
      <c r="AI510" s="2">
        <f t="shared" si="590"/>
        <v>0</v>
      </c>
      <c r="AJ510" s="2">
        <f t="shared" si="553"/>
        <v>0</v>
      </c>
      <c r="AK510" s="2">
        <v>54.9</v>
      </c>
      <c r="AL510" s="2">
        <v>54.9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2</v>
      </c>
      <c r="BJ510" s="2" t="s">
        <v>647</v>
      </c>
      <c r="BK510" s="2"/>
      <c r="BL510" s="2"/>
      <c r="BM510" s="2">
        <v>1618</v>
      </c>
      <c r="BN510" s="2">
        <v>0</v>
      </c>
      <c r="BO510" s="2" t="s">
        <v>3</v>
      </c>
      <c r="BP510" s="2">
        <v>0</v>
      </c>
      <c r="BQ510" s="2">
        <v>201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0</v>
      </c>
      <c r="CA510" s="2">
        <v>0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3</v>
      </c>
      <c r="CO510" s="2">
        <v>0</v>
      </c>
      <c r="CP510" s="2">
        <f t="shared" si="554"/>
        <v>2745</v>
      </c>
      <c r="CQ510" s="2">
        <f t="shared" si="555"/>
        <v>54.9</v>
      </c>
      <c r="CR510" s="2">
        <f t="shared" si="591"/>
        <v>0</v>
      </c>
      <c r="CS510" s="2">
        <f t="shared" si="592"/>
        <v>0</v>
      </c>
      <c r="CT510" s="2">
        <f t="shared" si="556"/>
        <v>0</v>
      </c>
      <c r="CU510" s="2">
        <f t="shared" si="557"/>
        <v>0</v>
      </c>
      <c r="CV510" s="2">
        <f t="shared" si="558"/>
        <v>0</v>
      </c>
      <c r="CW510" s="2">
        <f t="shared" si="559"/>
        <v>0</v>
      </c>
      <c r="CX510" s="2">
        <f t="shared" si="560"/>
        <v>0</v>
      </c>
      <c r="CY510" s="2">
        <f t="shared" si="593"/>
        <v>0</v>
      </c>
      <c r="CZ510" s="2">
        <f t="shared" si="594"/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1010</v>
      </c>
      <c r="DV510" s="2" t="s">
        <v>279</v>
      </c>
      <c r="DW510" s="2" t="s">
        <v>279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55393729</v>
      </c>
      <c r="EF510" s="2">
        <v>201</v>
      </c>
      <c r="EG510" s="2" t="s">
        <v>281</v>
      </c>
      <c r="EH510" s="2">
        <v>0</v>
      </c>
      <c r="EI510" s="2" t="s">
        <v>3</v>
      </c>
      <c r="EJ510" s="2">
        <v>2</v>
      </c>
      <c r="EK510" s="2">
        <v>1618</v>
      </c>
      <c r="EL510" s="2" t="s">
        <v>282</v>
      </c>
      <c r="EM510" s="2" t="s">
        <v>283</v>
      </c>
      <c r="EN510" s="2"/>
      <c r="EO510" s="2" t="s">
        <v>3</v>
      </c>
      <c r="EP510" s="2"/>
      <c r="EQ510" s="2">
        <v>0</v>
      </c>
      <c r="ER510" s="2">
        <v>54.9</v>
      </c>
      <c r="ES510" s="2">
        <v>54.9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0</v>
      </c>
      <c r="FY510" s="2">
        <v>0</v>
      </c>
      <c r="FZ510" s="2"/>
      <c r="GA510" s="2" t="s">
        <v>3</v>
      </c>
      <c r="GB510" s="2"/>
      <c r="GC510" s="2"/>
      <c r="GD510" s="2">
        <v>1</v>
      </c>
      <c r="GE510" s="2"/>
      <c r="GF510" s="2">
        <v>1090024878</v>
      </c>
      <c r="GG510" s="2">
        <v>2</v>
      </c>
      <c r="GH510" s="2">
        <v>1</v>
      </c>
      <c r="GI510" s="2">
        <v>-2</v>
      </c>
      <c r="GJ510" s="2">
        <v>0</v>
      </c>
      <c r="GK510" s="2">
        <v>0</v>
      </c>
      <c r="GL510" s="2">
        <f t="shared" si="561"/>
        <v>0</v>
      </c>
      <c r="GM510" s="2">
        <f t="shared" si="562"/>
        <v>2745</v>
      </c>
      <c r="GN510" s="2">
        <f t="shared" si="563"/>
        <v>0</v>
      </c>
      <c r="GO510" s="2">
        <f t="shared" si="564"/>
        <v>2745</v>
      </c>
      <c r="GP510" s="2">
        <f t="shared" si="565"/>
        <v>0</v>
      </c>
      <c r="GQ510" s="2"/>
      <c r="GR510" s="2">
        <v>0</v>
      </c>
      <c r="GS510" s="2">
        <v>3</v>
      </c>
      <c r="GT510" s="2">
        <v>0</v>
      </c>
      <c r="GU510" s="2" t="s">
        <v>3</v>
      </c>
      <c r="GV510" s="2">
        <f t="shared" si="566"/>
        <v>0</v>
      </c>
      <c r="GW510" s="2">
        <v>1</v>
      </c>
      <c r="GX510" s="2">
        <f t="shared" si="567"/>
        <v>0</v>
      </c>
      <c r="GY510" s="2"/>
      <c r="GZ510" s="2"/>
      <c r="HA510" s="2">
        <v>0</v>
      </c>
      <c r="HB510" s="2">
        <v>0</v>
      </c>
      <c r="HC510" s="2">
        <f t="shared" si="568"/>
        <v>0</v>
      </c>
      <c r="HD510" s="2"/>
      <c r="HE510" s="2" t="s">
        <v>3</v>
      </c>
      <c r="HF510" s="2" t="s">
        <v>3</v>
      </c>
      <c r="HG510" s="2"/>
      <c r="HH510" s="2"/>
      <c r="HI510" s="2"/>
      <c r="HJ510" s="2"/>
      <c r="HK510" s="2"/>
      <c r="HL510" s="2"/>
      <c r="HM510" s="2" t="s">
        <v>3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5">
      <c r="A511" s="3">
        <v>17</v>
      </c>
      <c r="B511" s="3">
        <v>1</v>
      </c>
      <c r="E511" s="3" t="s">
        <v>644</v>
      </c>
      <c r="F511" s="3" t="s">
        <v>645</v>
      </c>
      <c r="G511" s="3" t="s">
        <v>646</v>
      </c>
      <c r="H511" s="3" t="s">
        <v>279</v>
      </c>
      <c r="I511" s="3">
        <v>50</v>
      </c>
      <c r="J511" s="3">
        <v>0</v>
      </c>
      <c r="K511" s="3">
        <v>50</v>
      </c>
      <c r="O511" s="3">
        <f t="shared" si="544"/>
        <v>18967.95</v>
      </c>
      <c r="P511" s="3">
        <f t="shared" si="545"/>
        <v>18967.95</v>
      </c>
      <c r="Q511" s="3">
        <f t="shared" si="583"/>
        <v>0</v>
      </c>
      <c r="R511" s="3">
        <f t="shared" si="584"/>
        <v>0</v>
      </c>
      <c r="S511" s="3">
        <f t="shared" si="546"/>
        <v>0</v>
      </c>
      <c r="T511" s="3">
        <f t="shared" si="547"/>
        <v>0</v>
      </c>
      <c r="U511" s="3">
        <f t="shared" si="548"/>
        <v>0</v>
      </c>
      <c r="V511" s="3">
        <f t="shared" si="549"/>
        <v>0</v>
      </c>
      <c r="W511" s="3">
        <f t="shared" si="550"/>
        <v>0</v>
      </c>
      <c r="X511" s="3">
        <f t="shared" si="585"/>
        <v>0</v>
      </c>
      <c r="Y511" s="3">
        <f t="shared" si="586"/>
        <v>0</v>
      </c>
      <c r="AA511" s="3">
        <v>55929115</v>
      </c>
      <c r="AB511" s="3">
        <f t="shared" si="551"/>
        <v>54.9</v>
      </c>
      <c r="AC511" s="3">
        <f t="shared" si="587"/>
        <v>54.9</v>
      </c>
      <c r="AD511" s="3">
        <f t="shared" si="588"/>
        <v>0</v>
      </c>
      <c r="AE511" s="3">
        <f t="shared" si="589"/>
        <v>0</v>
      </c>
      <c r="AF511" s="3">
        <f t="shared" si="589"/>
        <v>0</v>
      </c>
      <c r="AG511" s="3">
        <f t="shared" si="552"/>
        <v>0</v>
      </c>
      <c r="AH511" s="3">
        <f t="shared" si="590"/>
        <v>0</v>
      </c>
      <c r="AI511" s="3">
        <f t="shared" si="590"/>
        <v>0</v>
      </c>
      <c r="AJ511" s="3">
        <f t="shared" si="553"/>
        <v>0</v>
      </c>
      <c r="AK511" s="3">
        <v>54.9</v>
      </c>
      <c r="AL511" s="3">
        <v>54.9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1</v>
      </c>
      <c r="AW511" s="3">
        <v>1</v>
      </c>
      <c r="AZ511" s="3">
        <v>1</v>
      </c>
      <c r="BA511" s="3">
        <v>1</v>
      </c>
      <c r="BB511" s="3">
        <v>1</v>
      </c>
      <c r="BC511" s="3">
        <v>6.91</v>
      </c>
      <c r="BD511" s="3" t="s">
        <v>3</v>
      </c>
      <c r="BE511" s="3" t="s">
        <v>3</v>
      </c>
      <c r="BF511" s="3" t="s">
        <v>3</v>
      </c>
      <c r="BG511" s="3" t="s">
        <v>3</v>
      </c>
      <c r="BH511" s="3">
        <v>3</v>
      </c>
      <c r="BI511" s="3">
        <v>2</v>
      </c>
      <c r="BJ511" s="3" t="s">
        <v>647</v>
      </c>
      <c r="BM511" s="3">
        <v>1618</v>
      </c>
      <c r="BN511" s="3">
        <v>0</v>
      </c>
      <c r="BO511" s="3" t="s">
        <v>645</v>
      </c>
      <c r="BP511" s="3">
        <v>1</v>
      </c>
      <c r="BQ511" s="3">
        <v>201</v>
      </c>
      <c r="BR511" s="3">
        <v>0</v>
      </c>
      <c r="BS511" s="3">
        <v>1</v>
      </c>
      <c r="BT511" s="3">
        <v>1</v>
      </c>
      <c r="BU511" s="3">
        <v>1</v>
      </c>
      <c r="BV511" s="3">
        <v>1</v>
      </c>
      <c r="BW511" s="3">
        <v>1</v>
      </c>
      <c r="BX511" s="3">
        <v>1</v>
      </c>
      <c r="BY511" s="3" t="s">
        <v>3</v>
      </c>
      <c r="BZ511" s="3">
        <v>0</v>
      </c>
      <c r="CA511" s="3">
        <v>0</v>
      </c>
      <c r="CB511" s="3" t="s">
        <v>3</v>
      </c>
      <c r="CE511" s="3">
        <v>1566</v>
      </c>
      <c r="CF511" s="3">
        <v>0</v>
      </c>
      <c r="CG511" s="3">
        <v>0</v>
      </c>
      <c r="CM511" s="3">
        <v>0</v>
      </c>
      <c r="CN511" s="3" t="s">
        <v>3</v>
      </c>
      <c r="CO511" s="3">
        <v>0</v>
      </c>
      <c r="CP511" s="3">
        <f t="shared" si="554"/>
        <v>18967.95</v>
      </c>
      <c r="CQ511" s="3">
        <f t="shared" si="555"/>
        <v>379.36</v>
      </c>
      <c r="CR511" s="3">
        <f t="shared" si="591"/>
        <v>0</v>
      </c>
      <c r="CS511" s="3">
        <f t="shared" si="592"/>
        <v>0</v>
      </c>
      <c r="CT511" s="3">
        <f t="shared" si="556"/>
        <v>0</v>
      </c>
      <c r="CU511" s="3">
        <f t="shared" si="557"/>
        <v>0</v>
      </c>
      <c r="CV511" s="3">
        <f t="shared" si="558"/>
        <v>0</v>
      </c>
      <c r="CW511" s="3">
        <f t="shared" si="559"/>
        <v>0</v>
      </c>
      <c r="CX511" s="3">
        <f t="shared" si="560"/>
        <v>0</v>
      </c>
      <c r="CY511" s="3">
        <f t="shared" si="593"/>
        <v>0</v>
      </c>
      <c r="CZ511" s="3">
        <f t="shared" si="594"/>
        <v>0</v>
      </c>
      <c r="DC511" s="3" t="s">
        <v>3</v>
      </c>
      <c r="DD511" s="3" t="s">
        <v>3</v>
      </c>
      <c r="DE511" s="3" t="s">
        <v>3</v>
      </c>
      <c r="DF511" s="3" t="s">
        <v>3</v>
      </c>
      <c r="DG511" s="3" t="s">
        <v>3</v>
      </c>
      <c r="DH511" s="3" t="s">
        <v>3</v>
      </c>
      <c r="DI511" s="3" t="s">
        <v>3</v>
      </c>
      <c r="DJ511" s="3" t="s">
        <v>3</v>
      </c>
      <c r="DK511" s="3" t="s">
        <v>3</v>
      </c>
      <c r="DL511" s="3" t="s">
        <v>3</v>
      </c>
      <c r="DM511" s="3" t="s">
        <v>3</v>
      </c>
      <c r="DN511" s="3">
        <v>0</v>
      </c>
      <c r="DO511" s="3">
        <v>0</v>
      </c>
      <c r="DP511" s="3">
        <v>1</v>
      </c>
      <c r="DQ511" s="3">
        <v>1</v>
      </c>
      <c r="DU511" s="3">
        <v>1010</v>
      </c>
      <c r="DV511" s="3" t="s">
        <v>279</v>
      </c>
      <c r="DW511" s="3" t="s">
        <v>279</v>
      </c>
      <c r="DX511" s="3">
        <v>1</v>
      </c>
      <c r="DZ511" s="3" t="s">
        <v>3</v>
      </c>
      <c r="EA511" s="3" t="s">
        <v>3</v>
      </c>
      <c r="EB511" s="3" t="s">
        <v>3</v>
      </c>
      <c r="EC511" s="3" t="s">
        <v>3</v>
      </c>
      <c r="EE511" s="3">
        <v>55393729</v>
      </c>
      <c r="EF511" s="3">
        <v>201</v>
      </c>
      <c r="EG511" s="3" t="s">
        <v>281</v>
      </c>
      <c r="EH511" s="3">
        <v>0</v>
      </c>
      <c r="EI511" s="3" t="s">
        <v>3</v>
      </c>
      <c r="EJ511" s="3">
        <v>2</v>
      </c>
      <c r="EK511" s="3">
        <v>1618</v>
      </c>
      <c r="EL511" s="3" t="s">
        <v>282</v>
      </c>
      <c r="EM511" s="3" t="s">
        <v>283</v>
      </c>
      <c r="EO511" s="3" t="s">
        <v>3</v>
      </c>
      <c r="EQ511" s="3">
        <v>0</v>
      </c>
      <c r="ER511" s="3">
        <v>54.9</v>
      </c>
      <c r="ES511" s="3">
        <v>54.9</v>
      </c>
      <c r="ET511" s="3">
        <v>0</v>
      </c>
      <c r="EU511" s="3">
        <v>0</v>
      </c>
      <c r="EV511" s="3">
        <v>0</v>
      </c>
      <c r="EW511" s="3">
        <v>0</v>
      </c>
      <c r="EX511" s="3">
        <v>0</v>
      </c>
      <c r="EY511" s="3">
        <v>0</v>
      </c>
      <c r="FQ511" s="3">
        <v>0</v>
      </c>
      <c r="FR511" s="3">
        <v>0</v>
      </c>
      <c r="FS511" s="3">
        <v>0</v>
      </c>
      <c r="FX511" s="3">
        <v>0</v>
      </c>
      <c r="FY511" s="3">
        <v>0</v>
      </c>
      <c r="GA511" s="3" t="s">
        <v>3</v>
      </c>
      <c r="GD511" s="3">
        <v>1</v>
      </c>
      <c r="GF511" s="3">
        <v>1090024878</v>
      </c>
      <c r="GG511" s="3">
        <v>2</v>
      </c>
      <c r="GH511" s="3">
        <v>1</v>
      </c>
      <c r="GI511" s="3">
        <v>2</v>
      </c>
      <c r="GJ511" s="3">
        <v>0</v>
      </c>
      <c r="GK511" s="3">
        <v>0</v>
      </c>
      <c r="GL511" s="3">
        <f t="shared" si="561"/>
        <v>0</v>
      </c>
      <c r="GM511" s="3">
        <f t="shared" si="562"/>
        <v>18967.95</v>
      </c>
      <c r="GN511" s="3">
        <f t="shared" si="563"/>
        <v>0</v>
      </c>
      <c r="GO511" s="3">
        <f t="shared" si="564"/>
        <v>18967.95</v>
      </c>
      <c r="GP511" s="3">
        <f t="shared" si="565"/>
        <v>0</v>
      </c>
      <c r="GR511" s="3">
        <v>0</v>
      </c>
      <c r="GS511" s="3">
        <v>3</v>
      </c>
      <c r="GT511" s="3">
        <v>0</v>
      </c>
      <c r="GU511" s="3" t="s">
        <v>3</v>
      </c>
      <c r="GV511" s="3">
        <f t="shared" si="566"/>
        <v>0</v>
      </c>
      <c r="GW511" s="3">
        <v>1</v>
      </c>
      <c r="GX511" s="3">
        <f t="shared" si="567"/>
        <v>0</v>
      </c>
      <c r="HA511" s="3">
        <v>0</v>
      </c>
      <c r="HB511" s="3">
        <v>0</v>
      </c>
      <c r="HC511" s="3">
        <f t="shared" si="568"/>
        <v>0</v>
      </c>
      <c r="HE511" s="3" t="s">
        <v>3</v>
      </c>
      <c r="HF511" s="3" t="s">
        <v>3</v>
      </c>
      <c r="HM511" s="3" t="s">
        <v>3</v>
      </c>
      <c r="HN511" s="3" t="s">
        <v>3</v>
      </c>
      <c r="HO511" s="3" t="s">
        <v>3</v>
      </c>
      <c r="HP511" s="3" t="s">
        <v>3</v>
      </c>
      <c r="HQ511" s="3" t="s">
        <v>3</v>
      </c>
      <c r="HS511" s="3">
        <v>0</v>
      </c>
      <c r="IK511" s="3">
        <v>0</v>
      </c>
    </row>
    <row r="512" spans="1:255" x14ac:dyDescent="0.25">
      <c r="A512" s="2">
        <v>17</v>
      </c>
      <c r="B512" s="2">
        <v>1</v>
      </c>
      <c r="C512" s="2"/>
      <c r="D512" s="2"/>
      <c r="E512" s="2" t="s">
        <v>648</v>
      </c>
      <c r="F512" s="2" t="s">
        <v>649</v>
      </c>
      <c r="G512" s="2" t="s">
        <v>650</v>
      </c>
      <c r="H512" s="2" t="s">
        <v>171</v>
      </c>
      <c r="I512" s="2">
        <v>40</v>
      </c>
      <c r="J512" s="2">
        <v>0</v>
      </c>
      <c r="K512" s="2">
        <v>40</v>
      </c>
      <c r="L512" s="2"/>
      <c r="M512" s="2"/>
      <c r="N512" s="2"/>
      <c r="O512" s="2">
        <f t="shared" si="544"/>
        <v>10074</v>
      </c>
      <c r="P512" s="2">
        <f t="shared" si="545"/>
        <v>10074</v>
      </c>
      <c r="Q512" s="2">
        <f t="shared" si="583"/>
        <v>0</v>
      </c>
      <c r="R512" s="2">
        <f t="shared" si="584"/>
        <v>0</v>
      </c>
      <c r="S512" s="2">
        <f t="shared" si="546"/>
        <v>0</v>
      </c>
      <c r="T512" s="2">
        <f t="shared" si="547"/>
        <v>0</v>
      </c>
      <c r="U512" s="2">
        <f t="shared" si="548"/>
        <v>0</v>
      </c>
      <c r="V512" s="2">
        <f t="shared" si="549"/>
        <v>0</v>
      </c>
      <c r="W512" s="2">
        <f t="shared" si="550"/>
        <v>0</v>
      </c>
      <c r="X512" s="2">
        <f t="shared" si="585"/>
        <v>0</v>
      </c>
      <c r="Y512" s="2">
        <f t="shared" si="586"/>
        <v>0</v>
      </c>
      <c r="Z512" s="2"/>
      <c r="AA512" s="2">
        <v>55929113</v>
      </c>
      <c r="AB512" s="2">
        <f t="shared" si="551"/>
        <v>251.85</v>
      </c>
      <c r="AC512" s="2">
        <f t="shared" si="587"/>
        <v>251.85</v>
      </c>
      <c r="AD512" s="2">
        <f t="shared" si="588"/>
        <v>0</v>
      </c>
      <c r="AE512" s="2">
        <f t="shared" si="589"/>
        <v>0</v>
      </c>
      <c r="AF512" s="2">
        <f t="shared" si="589"/>
        <v>0</v>
      </c>
      <c r="AG512" s="2">
        <f t="shared" si="552"/>
        <v>0</v>
      </c>
      <c r="AH512" s="2">
        <f t="shared" si="590"/>
        <v>0</v>
      </c>
      <c r="AI512" s="2">
        <f t="shared" si="590"/>
        <v>0</v>
      </c>
      <c r="AJ512" s="2">
        <f t="shared" si="553"/>
        <v>0</v>
      </c>
      <c r="AK512" s="2">
        <v>251.85</v>
      </c>
      <c r="AL512" s="2">
        <v>251.85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2</v>
      </c>
      <c r="BJ512" s="2" t="s">
        <v>649</v>
      </c>
      <c r="BK512" s="2"/>
      <c r="BL512" s="2"/>
      <c r="BM512" s="2">
        <v>400005</v>
      </c>
      <c r="BN512" s="2">
        <v>0</v>
      </c>
      <c r="BO512" s="2" t="s">
        <v>3</v>
      </c>
      <c r="BP512" s="2">
        <v>0</v>
      </c>
      <c r="BQ512" s="2">
        <v>213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0</v>
      </c>
      <c r="CA512" s="2">
        <v>0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3</v>
      </c>
      <c r="CO512" s="2">
        <v>0</v>
      </c>
      <c r="CP512" s="2">
        <f t="shared" si="554"/>
        <v>10074</v>
      </c>
      <c r="CQ512" s="2">
        <f t="shared" si="555"/>
        <v>251.85</v>
      </c>
      <c r="CR512" s="2">
        <f t="shared" si="591"/>
        <v>0</v>
      </c>
      <c r="CS512" s="2">
        <f t="shared" si="592"/>
        <v>0</v>
      </c>
      <c r="CT512" s="2">
        <f t="shared" si="556"/>
        <v>0</v>
      </c>
      <c r="CU512" s="2">
        <f t="shared" si="557"/>
        <v>0</v>
      </c>
      <c r="CV512" s="2">
        <f t="shared" si="558"/>
        <v>0</v>
      </c>
      <c r="CW512" s="2">
        <f t="shared" si="559"/>
        <v>0</v>
      </c>
      <c r="CX512" s="2">
        <f t="shared" si="560"/>
        <v>0</v>
      </c>
      <c r="CY512" s="2">
        <f t="shared" si="593"/>
        <v>0</v>
      </c>
      <c r="CZ512" s="2">
        <f t="shared" si="594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1013</v>
      </c>
      <c r="DV512" s="2" t="s">
        <v>171</v>
      </c>
      <c r="DW512" s="2" t="s">
        <v>171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55393628</v>
      </c>
      <c r="EF512" s="2">
        <v>213</v>
      </c>
      <c r="EG512" s="2" t="s">
        <v>217</v>
      </c>
      <c r="EH512" s="2">
        <v>0</v>
      </c>
      <c r="EI512" s="2" t="s">
        <v>3</v>
      </c>
      <c r="EJ512" s="2">
        <v>1</v>
      </c>
      <c r="EK512" s="2">
        <v>400005</v>
      </c>
      <c r="EL512" s="2" t="s">
        <v>217</v>
      </c>
      <c r="EM512" s="2" t="s">
        <v>218</v>
      </c>
      <c r="EN512" s="2"/>
      <c r="EO512" s="2" t="s">
        <v>3</v>
      </c>
      <c r="EP512" s="2"/>
      <c r="EQ512" s="2">
        <v>16</v>
      </c>
      <c r="ER512" s="2">
        <v>0</v>
      </c>
      <c r="ES512" s="2">
        <v>251.85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0</v>
      </c>
      <c r="FY512" s="2">
        <v>0</v>
      </c>
      <c r="FZ512" s="2"/>
      <c r="GA512" s="2" t="s">
        <v>651</v>
      </c>
      <c r="GB512" s="2"/>
      <c r="GC512" s="2"/>
      <c r="GD512" s="2">
        <v>1</v>
      </c>
      <c r="GE512" s="2"/>
      <c r="GF512" s="2">
        <v>-859609094</v>
      </c>
      <c r="GG512" s="2">
        <v>2</v>
      </c>
      <c r="GH512" s="2">
        <v>4</v>
      </c>
      <c r="GI512" s="2">
        <v>-2</v>
      </c>
      <c r="GJ512" s="2">
        <v>0</v>
      </c>
      <c r="GK512" s="2">
        <v>0</v>
      </c>
      <c r="GL512" s="2">
        <f t="shared" si="561"/>
        <v>0</v>
      </c>
      <c r="GM512" s="2">
        <f t="shared" si="562"/>
        <v>10074</v>
      </c>
      <c r="GN512" s="2">
        <f t="shared" si="563"/>
        <v>0</v>
      </c>
      <c r="GO512" s="2">
        <f t="shared" si="564"/>
        <v>10074</v>
      </c>
      <c r="GP512" s="2">
        <f t="shared" si="565"/>
        <v>0</v>
      </c>
      <c r="GQ512" s="2"/>
      <c r="GR512" s="2">
        <v>1</v>
      </c>
      <c r="GS512" s="2">
        <v>2</v>
      </c>
      <c r="GT512" s="2">
        <v>0</v>
      </c>
      <c r="GU512" s="2" t="s">
        <v>3</v>
      </c>
      <c r="GV512" s="2">
        <f t="shared" si="566"/>
        <v>0</v>
      </c>
      <c r="GW512" s="2">
        <v>1</v>
      </c>
      <c r="GX512" s="2">
        <f t="shared" si="567"/>
        <v>0</v>
      </c>
      <c r="GY512" s="2"/>
      <c r="GZ512" s="2"/>
      <c r="HA512" s="2">
        <v>0</v>
      </c>
      <c r="HB512" s="2">
        <v>0</v>
      </c>
      <c r="HC512" s="2">
        <f t="shared" si="568"/>
        <v>0</v>
      </c>
      <c r="HD512" s="2"/>
      <c r="HE512" s="2" t="s">
        <v>220</v>
      </c>
      <c r="HF512" s="2" t="s">
        <v>34</v>
      </c>
      <c r="HG512" s="2"/>
      <c r="HH512" s="2"/>
      <c r="HI512" s="2"/>
      <c r="HJ512" s="2"/>
      <c r="HK512" s="2"/>
      <c r="HL512" s="2"/>
      <c r="HM512" s="2" t="s">
        <v>3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5">
      <c r="A513" s="3">
        <v>17</v>
      </c>
      <c r="B513" s="3">
        <v>1</v>
      </c>
      <c r="E513" s="3" t="s">
        <v>648</v>
      </c>
      <c r="F513" s="3" t="s">
        <v>649</v>
      </c>
      <c r="G513" s="3" t="s">
        <v>650</v>
      </c>
      <c r="H513" s="3" t="s">
        <v>171</v>
      </c>
      <c r="I513" s="3">
        <v>40</v>
      </c>
      <c r="J513" s="3">
        <v>0</v>
      </c>
      <c r="K513" s="3">
        <v>40</v>
      </c>
      <c r="O513" s="3">
        <f t="shared" si="544"/>
        <v>99128.16</v>
      </c>
      <c r="P513" s="3">
        <f t="shared" si="545"/>
        <v>99128.16</v>
      </c>
      <c r="Q513" s="3">
        <f t="shared" si="583"/>
        <v>0</v>
      </c>
      <c r="R513" s="3">
        <f t="shared" si="584"/>
        <v>0</v>
      </c>
      <c r="S513" s="3">
        <f t="shared" si="546"/>
        <v>0</v>
      </c>
      <c r="T513" s="3">
        <f t="shared" si="547"/>
        <v>0</v>
      </c>
      <c r="U513" s="3">
        <f t="shared" si="548"/>
        <v>0</v>
      </c>
      <c r="V513" s="3">
        <f t="shared" si="549"/>
        <v>0</v>
      </c>
      <c r="W513" s="3">
        <f t="shared" si="550"/>
        <v>0</v>
      </c>
      <c r="X513" s="3">
        <f t="shared" si="585"/>
        <v>0</v>
      </c>
      <c r="Y513" s="3">
        <f t="shared" si="586"/>
        <v>0</v>
      </c>
      <c r="AA513" s="3">
        <v>55929115</v>
      </c>
      <c r="AB513" s="3">
        <f t="shared" si="551"/>
        <v>251.85</v>
      </c>
      <c r="AC513" s="3">
        <f t="shared" si="587"/>
        <v>251.85</v>
      </c>
      <c r="AD513" s="3">
        <f t="shared" si="588"/>
        <v>0</v>
      </c>
      <c r="AE513" s="3">
        <f t="shared" si="589"/>
        <v>0</v>
      </c>
      <c r="AF513" s="3">
        <f t="shared" si="589"/>
        <v>0</v>
      </c>
      <c r="AG513" s="3">
        <f t="shared" si="552"/>
        <v>0</v>
      </c>
      <c r="AH513" s="3">
        <f t="shared" si="590"/>
        <v>0</v>
      </c>
      <c r="AI513" s="3">
        <f t="shared" si="590"/>
        <v>0</v>
      </c>
      <c r="AJ513" s="3">
        <f t="shared" si="553"/>
        <v>0</v>
      </c>
      <c r="AK513" s="3">
        <v>251.85</v>
      </c>
      <c r="AL513" s="3">
        <v>251.85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1</v>
      </c>
      <c r="AW513" s="3">
        <v>1</v>
      </c>
      <c r="AZ513" s="3">
        <v>1</v>
      </c>
      <c r="BA513" s="3">
        <v>1</v>
      </c>
      <c r="BB513" s="3">
        <v>1</v>
      </c>
      <c r="BC513" s="3">
        <v>9.84</v>
      </c>
      <c r="BD513" s="3" t="s">
        <v>3</v>
      </c>
      <c r="BE513" s="3" t="s">
        <v>3</v>
      </c>
      <c r="BF513" s="3" t="s">
        <v>3</v>
      </c>
      <c r="BG513" s="3" t="s">
        <v>3</v>
      </c>
      <c r="BH513" s="3">
        <v>3</v>
      </c>
      <c r="BI513" s="3">
        <v>2</v>
      </c>
      <c r="BJ513" s="3" t="s">
        <v>649</v>
      </c>
      <c r="BM513" s="3">
        <v>400005</v>
      </c>
      <c r="BN513" s="3">
        <v>0</v>
      </c>
      <c r="BO513" s="3" t="s">
        <v>3</v>
      </c>
      <c r="BP513" s="3">
        <v>0</v>
      </c>
      <c r="BQ513" s="3">
        <v>213</v>
      </c>
      <c r="BR513" s="3">
        <v>0</v>
      </c>
      <c r="BS513" s="3">
        <v>1</v>
      </c>
      <c r="BT513" s="3">
        <v>1</v>
      </c>
      <c r="BU513" s="3">
        <v>1</v>
      </c>
      <c r="BV513" s="3">
        <v>1</v>
      </c>
      <c r="BW513" s="3">
        <v>1</v>
      </c>
      <c r="BX513" s="3">
        <v>1</v>
      </c>
      <c r="BY513" s="3" t="s">
        <v>3</v>
      </c>
      <c r="BZ513" s="3">
        <v>0</v>
      </c>
      <c r="CA513" s="3">
        <v>0</v>
      </c>
      <c r="CB513" s="3" t="s">
        <v>3</v>
      </c>
      <c r="CE513" s="3">
        <v>1566</v>
      </c>
      <c r="CF513" s="3">
        <v>0</v>
      </c>
      <c r="CG513" s="3">
        <v>0</v>
      </c>
      <c r="CM513" s="3">
        <v>0</v>
      </c>
      <c r="CN513" s="3" t="s">
        <v>3</v>
      </c>
      <c r="CO513" s="3">
        <v>0</v>
      </c>
      <c r="CP513" s="3">
        <f t="shared" si="554"/>
        <v>99128.16</v>
      </c>
      <c r="CQ513" s="3">
        <f t="shared" si="555"/>
        <v>2478.1999999999998</v>
      </c>
      <c r="CR513" s="3">
        <f t="shared" si="591"/>
        <v>0</v>
      </c>
      <c r="CS513" s="3">
        <f t="shared" si="592"/>
        <v>0</v>
      </c>
      <c r="CT513" s="3">
        <f t="shared" si="556"/>
        <v>0</v>
      </c>
      <c r="CU513" s="3">
        <f t="shared" si="557"/>
        <v>0</v>
      </c>
      <c r="CV513" s="3">
        <f t="shared" si="558"/>
        <v>0</v>
      </c>
      <c r="CW513" s="3">
        <f t="shared" si="559"/>
        <v>0</v>
      </c>
      <c r="CX513" s="3">
        <f t="shared" si="560"/>
        <v>0</v>
      </c>
      <c r="CY513" s="3">
        <f t="shared" si="593"/>
        <v>0</v>
      </c>
      <c r="CZ513" s="3">
        <f t="shared" si="594"/>
        <v>0</v>
      </c>
      <c r="DC513" s="3" t="s">
        <v>3</v>
      </c>
      <c r="DD513" s="3" t="s">
        <v>3</v>
      </c>
      <c r="DE513" s="3" t="s">
        <v>3</v>
      </c>
      <c r="DF513" s="3" t="s">
        <v>3</v>
      </c>
      <c r="DG513" s="3" t="s">
        <v>3</v>
      </c>
      <c r="DH513" s="3" t="s">
        <v>3</v>
      </c>
      <c r="DI513" s="3" t="s">
        <v>3</v>
      </c>
      <c r="DJ513" s="3" t="s">
        <v>3</v>
      </c>
      <c r="DK513" s="3" t="s">
        <v>3</v>
      </c>
      <c r="DL513" s="3" t="s">
        <v>3</v>
      </c>
      <c r="DM513" s="3" t="s">
        <v>3</v>
      </c>
      <c r="DN513" s="3">
        <v>0</v>
      </c>
      <c r="DO513" s="3">
        <v>0</v>
      </c>
      <c r="DP513" s="3">
        <v>1</v>
      </c>
      <c r="DQ513" s="3">
        <v>1</v>
      </c>
      <c r="DU513" s="3">
        <v>1013</v>
      </c>
      <c r="DV513" s="3" t="s">
        <v>171</v>
      </c>
      <c r="DW513" s="3" t="s">
        <v>171</v>
      </c>
      <c r="DX513" s="3">
        <v>1</v>
      </c>
      <c r="DZ513" s="3" t="s">
        <v>3</v>
      </c>
      <c r="EA513" s="3" t="s">
        <v>3</v>
      </c>
      <c r="EB513" s="3" t="s">
        <v>3</v>
      </c>
      <c r="EC513" s="3" t="s">
        <v>3</v>
      </c>
      <c r="EE513" s="3">
        <v>55393628</v>
      </c>
      <c r="EF513" s="3">
        <v>213</v>
      </c>
      <c r="EG513" s="3" t="s">
        <v>217</v>
      </c>
      <c r="EH513" s="3">
        <v>0</v>
      </c>
      <c r="EI513" s="3" t="s">
        <v>3</v>
      </c>
      <c r="EJ513" s="3">
        <v>1</v>
      </c>
      <c r="EK513" s="3">
        <v>400005</v>
      </c>
      <c r="EL513" s="3" t="s">
        <v>217</v>
      </c>
      <c r="EM513" s="3" t="s">
        <v>218</v>
      </c>
      <c r="EO513" s="3" t="s">
        <v>3</v>
      </c>
      <c r="EQ513" s="3">
        <v>16</v>
      </c>
      <c r="ER513" s="3">
        <v>0</v>
      </c>
      <c r="ES513" s="3">
        <v>251.85</v>
      </c>
      <c r="ET513" s="3">
        <v>0</v>
      </c>
      <c r="EU513" s="3">
        <v>0</v>
      </c>
      <c r="EV513" s="3">
        <v>0</v>
      </c>
      <c r="EW513" s="3">
        <v>0</v>
      </c>
      <c r="EX513" s="3">
        <v>0</v>
      </c>
      <c r="EY513" s="3">
        <v>0</v>
      </c>
      <c r="EZ513" s="3">
        <v>5</v>
      </c>
      <c r="FC513" s="3">
        <v>1</v>
      </c>
      <c r="FD513" s="3">
        <v>18</v>
      </c>
      <c r="FF513" s="3">
        <v>2964.11</v>
      </c>
      <c r="FQ513" s="3">
        <v>0</v>
      </c>
      <c r="FR513" s="3">
        <v>0</v>
      </c>
      <c r="FS513" s="3">
        <v>0</v>
      </c>
      <c r="FX513" s="3">
        <v>0</v>
      </c>
      <c r="FY513" s="3">
        <v>0</v>
      </c>
      <c r="GA513" s="3" t="s">
        <v>651</v>
      </c>
      <c r="GD513" s="3">
        <v>1</v>
      </c>
      <c r="GF513" s="3">
        <v>-859609094</v>
      </c>
      <c r="GG513" s="3">
        <v>2</v>
      </c>
      <c r="GH513" s="3">
        <v>3</v>
      </c>
      <c r="GI513" s="3">
        <v>5</v>
      </c>
      <c r="GJ513" s="3">
        <v>0</v>
      </c>
      <c r="GK513" s="3">
        <v>0</v>
      </c>
      <c r="GL513" s="3">
        <f t="shared" si="561"/>
        <v>0</v>
      </c>
      <c r="GM513" s="3">
        <f t="shared" si="562"/>
        <v>99128.16</v>
      </c>
      <c r="GN513" s="3">
        <f t="shared" si="563"/>
        <v>0</v>
      </c>
      <c r="GO513" s="3">
        <f t="shared" si="564"/>
        <v>99128.16</v>
      </c>
      <c r="GP513" s="3">
        <f t="shared" si="565"/>
        <v>0</v>
      </c>
      <c r="GR513" s="3">
        <v>1</v>
      </c>
      <c r="GS513" s="3">
        <v>1</v>
      </c>
      <c r="GT513" s="3">
        <v>0</v>
      </c>
      <c r="GU513" s="3" t="s">
        <v>3</v>
      </c>
      <c r="GV513" s="3">
        <f t="shared" si="566"/>
        <v>0</v>
      </c>
      <c r="GW513" s="3">
        <v>1</v>
      </c>
      <c r="GX513" s="3">
        <f t="shared" si="567"/>
        <v>0</v>
      </c>
      <c r="HA513" s="3">
        <v>0</v>
      </c>
      <c r="HB513" s="3">
        <v>0</v>
      </c>
      <c r="HC513" s="3">
        <f t="shared" si="568"/>
        <v>0</v>
      </c>
      <c r="HE513" s="3" t="s">
        <v>220</v>
      </c>
      <c r="HF513" s="3" t="s">
        <v>34</v>
      </c>
      <c r="HM513" s="3" t="s">
        <v>3</v>
      </c>
      <c r="HN513" s="3" t="s">
        <v>3</v>
      </c>
      <c r="HO513" s="3" t="s">
        <v>3</v>
      </c>
      <c r="HP513" s="3" t="s">
        <v>3</v>
      </c>
      <c r="HQ513" s="3" t="s">
        <v>3</v>
      </c>
      <c r="HS513" s="3">
        <v>0</v>
      </c>
      <c r="IK513" s="3">
        <v>0</v>
      </c>
    </row>
    <row r="514" spans="1:255" x14ac:dyDescent="0.25">
      <c r="A514" s="2">
        <v>17</v>
      </c>
      <c r="B514" s="2">
        <v>1</v>
      </c>
      <c r="C514" s="2">
        <f>ROW(SmtRes!A858)</f>
        <v>858</v>
      </c>
      <c r="D514" s="2">
        <f>ROW(EtalonRes!A996)</f>
        <v>996</v>
      </c>
      <c r="E514" s="2" t="s">
        <v>652</v>
      </c>
      <c r="F514" s="2" t="s">
        <v>653</v>
      </c>
      <c r="G514" s="2" t="s">
        <v>654</v>
      </c>
      <c r="H514" s="2" t="s">
        <v>94</v>
      </c>
      <c r="I514" s="2">
        <f>ROUND((50*3)/100,9)</f>
        <v>1.5</v>
      </c>
      <c r="J514" s="2">
        <v>0</v>
      </c>
      <c r="K514" s="2">
        <f>ROUND((50*3)/100,9)</f>
        <v>1.5</v>
      </c>
      <c r="L514" s="2"/>
      <c r="M514" s="2"/>
      <c r="N514" s="2"/>
      <c r="O514" s="2">
        <f t="shared" si="544"/>
        <v>111.28</v>
      </c>
      <c r="P514" s="2">
        <f t="shared" si="545"/>
        <v>5.0599999999999996</v>
      </c>
      <c r="Q514" s="2">
        <f>(ROUND((ROUND((((ET514*1.2))*AV514*I514),2)*BB514),2)+ROUND((ROUND(((AE514-((EU514*1.2)))*AV514*I514),2)*BS514),2))</f>
        <v>2.68</v>
      </c>
      <c r="R514" s="2">
        <f>(ROUND((ROUND((((EU514*1.2))*AV514*I514),2)*BS514),2)+ROUND((ROUND(((AE514-((EU514*1.2)))*AV514*I514),2)*BS514),2))</f>
        <v>0.47</v>
      </c>
      <c r="S514" s="2">
        <f t="shared" si="546"/>
        <v>103.54</v>
      </c>
      <c r="T514" s="2">
        <f t="shared" si="547"/>
        <v>0</v>
      </c>
      <c r="U514" s="2">
        <f t="shared" si="548"/>
        <v>9.1026179999999997</v>
      </c>
      <c r="V514" s="2">
        <f t="shared" si="549"/>
        <v>0</v>
      </c>
      <c r="W514" s="2">
        <f t="shared" si="550"/>
        <v>0</v>
      </c>
      <c r="X514" s="2">
        <f>(ROUND((((S514+ROUND((ROUND((((EU514*1.2))*AV514*I514),2)*BS514),2))*AT514)/100),2)+ROUND(((ROUND((ROUND(((AE514-((EU514*1.2)))*AV514*I514),2)*BS514),2)*AT514)/100),2))</f>
        <v>100.89</v>
      </c>
      <c r="Y514" s="2">
        <f>(ROUND((((S514+ROUND((ROUND((((EU514*1.2))*AV514*I514),2)*BS514),2))*AU514)/100),2)+ROUND(((ROUND((ROUND(((AE514-((EU514*1.2)))*AV514*I514),2)*BS514),2)*AU514)/100),2))</f>
        <v>53.05</v>
      </c>
      <c r="Z514" s="2"/>
      <c r="AA514" s="2">
        <v>55929113</v>
      </c>
      <c r="AB514" s="2">
        <f t="shared" si="551"/>
        <v>71.001999999999995</v>
      </c>
      <c r="AC514" s="2">
        <f>ROUND(((ES514*1)),6)</f>
        <v>3.37</v>
      </c>
      <c r="AD514" s="2">
        <f>ROUND(((((ET514*1.2))-((EU514*1.2)))+AE514),6)</f>
        <v>1.704</v>
      </c>
      <c r="AE514" s="2">
        <f>ROUND(((EU514*1.2)),6)</f>
        <v>0.3</v>
      </c>
      <c r="AF514" s="2">
        <f>ROUND(((EV514*1.2)),6)</f>
        <v>65.927999999999997</v>
      </c>
      <c r="AG514" s="2">
        <f t="shared" si="552"/>
        <v>0</v>
      </c>
      <c r="AH514" s="2">
        <f>((EW514*1.2))</f>
        <v>5.7960000000000003</v>
      </c>
      <c r="AI514" s="2">
        <f>((EX514*1.2))</f>
        <v>0</v>
      </c>
      <c r="AJ514" s="2">
        <f t="shared" si="553"/>
        <v>0</v>
      </c>
      <c r="AK514" s="2">
        <v>59.73</v>
      </c>
      <c r="AL514" s="2">
        <v>3.37</v>
      </c>
      <c r="AM514" s="2">
        <v>1.42</v>
      </c>
      <c r="AN514" s="2">
        <v>0.25</v>
      </c>
      <c r="AO514" s="2">
        <v>54.94</v>
      </c>
      <c r="AP514" s="2">
        <v>0</v>
      </c>
      <c r="AQ514" s="2">
        <v>4.83</v>
      </c>
      <c r="AR514" s="2">
        <v>0</v>
      </c>
      <c r="AS514" s="2">
        <v>0</v>
      </c>
      <c r="AT514" s="2">
        <v>97</v>
      </c>
      <c r="AU514" s="2">
        <v>51</v>
      </c>
      <c r="AV514" s="2">
        <v>1.0469999999999999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0</v>
      </c>
      <c r="BI514" s="2">
        <v>2</v>
      </c>
      <c r="BJ514" s="2" t="s">
        <v>655</v>
      </c>
      <c r="BK514" s="2"/>
      <c r="BL514" s="2"/>
      <c r="BM514" s="2">
        <v>67</v>
      </c>
      <c r="BN514" s="2">
        <v>0</v>
      </c>
      <c r="BO514" s="2" t="s">
        <v>653</v>
      </c>
      <c r="BP514" s="2">
        <v>1</v>
      </c>
      <c r="BQ514" s="2">
        <v>40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97</v>
      </c>
      <c r="CA514" s="2">
        <v>51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1332</v>
      </c>
      <c r="CO514" s="2">
        <v>0</v>
      </c>
      <c r="CP514" s="2">
        <f t="shared" si="554"/>
        <v>111.28</v>
      </c>
      <c r="CQ514" s="2">
        <f t="shared" si="555"/>
        <v>3.37</v>
      </c>
      <c r="CR514" s="2">
        <f>(ROUND((ROUND((((ET514*1.2))*AV514*1),2)*BB514),2)+ROUND((ROUND(((AE514-((EU514*1.2)))*AV514*1),2)*BS514),2))</f>
        <v>1.78</v>
      </c>
      <c r="CS514" s="2">
        <f>(ROUND((ROUND((((EU514*1.2))*AV514*1),2)*BS514),2)+ROUND((ROUND(((AE514-((EU514*1.2)))*AV514*1),2)*BS514),2))</f>
        <v>0.31</v>
      </c>
      <c r="CT514" s="2">
        <f t="shared" si="556"/>
        <v>69.03</v>
      </c>
      <c r="CU514" s="2">
        <f t="shared" si="557"/>
        <v>0</v>
      </c>
      <c r="CV514" s="2">
        <f t="shared" si="558"/>
        <v>6.0684119999999995</v>
      </c>
      <c r="CW514" s="2">
        <f t="shared" si="559"/>
        <v>0</v>
      </c>
      <c r="CX514" s="2">
        <f t="shared" si="560"/>
        <v>0</v>
      </c>
      <c r="CY514" s="2">
        <f>(ROUND((((S514+ROUND((ROUND((((EU514*1.2))*AV514*1),2)*BS514),2))*AT514)/100),2)+ROUND(((ROUND((ROUND(((AE514-((EU514*1.2)))*AV514*1),2)*BS514),2)*AT514)/100),2))</f>
        <v>100.73</v>
      </c>
      <c r="CZ514" s="2">
        <f>(ROUND((((S514+ROUND((ROUND((((EU514*1.2))*AV514*1),2)*BS514),2))*AU514)/100),2)+ROUND(((ROUND((ROUND(((AE514-((EU514*1.2)))*AV514*1),2)*BS514),2)*AU514)/100),2))</f>
        <v>52.96</v>
      </c>
      <c r="DA514" s="2"/>
      <c r="DB514" s="2">
        <v>179</v>
      </c>
      <c r="DC514" s="2" t="s">
        <v>3</v>
      </c>
      <c r="DD514" s="2" t="s">
        <v>66</v>
      </c>
      <c r="DE514" s="2" t="s">
        <v>67</v>
      </c>
      <c r="DF514" s="2" t="s">
        <v>67</v>
      </c>
      <c r="DG514" s="2" t="s">
        <v>67</v>
      </c>
      <c r="DH514" s="2" t="s">
        <v>3</v>
      </c>
      <c r="DI514" s="2" t="s">
        <v>67</v>
      </c>
      <c r="DJ514" s="2" t="s">
        <v>67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1013</v>
      </c>
      <c r="DV514" s="2" t="s">
        <v>94</v>
      </c>
      <c r="DW514" s="2" t="s">
        <v>94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55393699</v>
      </c>
      <c r="EF514" s="2">
        <v>40</v>
      </c>
      <c r="EG514" s="2" t="s">
        <v>30</v>
      </c>
      <c r="EH514" s="2">
        <v>0</v>
      </c>
      <c r="EI514" s="2" t="s">
        <v>3</v>
      </c>
      <c r="EJ514" s="2">
        <v>2</v>
      </c>
      <c r="EK514" s="2">
        <v>67</v>
      </c>
      <c r="EL514" s="2" t="s">
        <v>76</v>
      </c>
      <c r="EM514" s="2" t="s">
        <v>77</v>
      </c>
      <c r="EN514" s="2"/>
      <c r="EO514" s="2" t="s">
        <v>71</v>
      </c>
      <c r="EP514" s="2"/>
      <c r="EQ514" s="2">
        <v>0</v>
      </c>
      <c r="ER514" s="2">
        <v>59.73</v>
      </c>
      <c r="ES514" s="2">
        <v>3.37</v>
      </c>
      <c r="ET514" s="2">
        <v>1.42</v>
      </c>
      <c r="EU514" s="2">
        <v>0.25</v>
      </c>
      <c r="EV514" s="2">
        <v>54.94</v>
      </c>
      <c r="EW514" s="2">
        <v>4.83</v>
      </c>
      <c r="EX514" s="2">
        <v>0</v>
      </c>
      <c r="EY514" s="2">
        <v>0</v>
      </c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97</v>
      </c>
      <c r="FY514" s="2">
        <v>51</v>
      </c>
      <c r="FZ514" s="2"/>
      <c r="GA514" s="2" t="s">
        <v>3</v>
      </c>
      <c r="GB514" s="2"/>
      <c r="GC514" s="2"/>
      <c r="GD514" s="2">
        <v>1</v>
      </c>
      <c r="GE514" s="2"/>
      <c r="GF514" s="2">
        <v>1231671222</v>
      </c>
      <c r="GG514" s="2">
        <v>2</v>
      </c>
      <c r="GH514" s="2">
        <v>1</v>
      </c>
      <c r="GI514" s="2">
        <v>2</v>
      </c>
      <c r="GJ514" s="2">
        <v>0</v>
      </c>
      <c r="GK514" s="2">
        <v>0</v>
      </c>
      <c r="GL514" s="2">
        <f t="shared" si="561"/>
        <v>0</v>
      </c>
      <c r="GM514" s="2">
        <f t="shared" si="562"/>
        <v>265.22000000000003</v>
      </c>
      <c r="GN514" s="2">
        <f t="shared" si="563"/>
        <v>0</v>
      </c>
      <c r="GO514" s="2">
        <f t="shared" si="564"/>
        <v>265.22000000000003</v>
      </c>
      <c r="GP514" s="2">
        <f t="shared" si="565"/>
        <v>0</v>
      </c>
      <c r="GQ514" s="2"/>
      <c r="GR514" s="2">
        <v>0</v>
      </c>
      <c r="GS514" s="2">
        <v>3</v>
      </c>
      <c r="GT514" s="2">
        <v>0</v>
      </c>
      <c r="GU514" s="2" t="s">
        <v>3</v>
      </c>
      <c r="GV514" s="2">
        <f t="shared" si="566"/>
        <v>0</v>
      </c>
      <c r="GW514" s="2">
        <v>1</v>
      </c>
      <c r="GX514" s="2">
        <f t="shared" si="567"/>
        <v>0</v>
      </c>
      <c r="GY514" s="2"/>
      <c r="GZ514" s="2"/>
      <c r="HA514" s="2">
        <v>0</v>
      </c>
      <c r="HB514" s="2">
        <v>0</v>
      </c>
      <c r="HC514" s="2">
        <f t="shared" si="568"/>
        <v>0</v>
      </c>
      <c r="HD514" s="2"/>
      <c r="HE514" s="2" t="s">
        <v>3</v>
      </c>
      <c r="HF514" s="2" t="s">
        <v>3</v>
      </c>
      <c r="HG514" s="2"/>
      <c r="HH514" s="2"/>
      <c r="HI514" s="2"/>
      <c r="HJ514" s="2"/>
      <c r="HK514" s="2"/>
      <c r="HL514" s="2"/>
      <c r="HM514" s="2" t="s">
        <v>3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5">
      <c r="A515" s="3">
        <v>17</v>
      </c>
      <c r="B515" s="3">
        <v>1</v>
      </c>
      <c r="C515" s="3">
        <f>ROW(SmtRes!A868)</f>
        <v>868</v>
      </c>
      <c r="D515" s="3">
        <f>ROW(EtalonRes!A1006)</f>
        <v>1006</v>
      </c>
      <c r="E515" s="3" t="s">
        <v>652</v>
      </c>
      <c r="F515" s="3" t="s">
        <v>653</v>
      </c>
      <c r="G515" s="3" t="s">
        <v>654</v>
      </c>
      <c r="H515" s="3" t="s">
        <v>94</v>
      </c>
      <c r="I515" s="3">
        <f>ROUND((50*3)/100,9)</f>
        <v>1.5</v>
      </c>
      <c r="J515" s="3">
        <v>0</v>
      </c>
      <c r="K515" s="3">
        <f>ROUND((50*3)/100,9)</f>
        <v>1.5</v>
      </c>
      <c r="O515" s="3">
        <f t="shared" si="544"/>
        <v>5927.14</v>
      </c>
      <c r="P515" s="3">
        <f t="shared" si="545"/>
        <v>41.95</v>
      </c>
      <c r="Q515" s="3">
        <f>(ROUND((ROUND((((ET515*1.2))*AV515*I515),2)*BB515),2)+ROUND((ROUND(((AE515-((EU515*1.2)))*AV515*I515),2)*BS515),2))</f>
        <v>50.71</v>
      </c>
      <c r="R515" s="3">
        <f>(ROUND((ROUND((((EU515*1.2))*AV515*I515),2)*BS515),2)+ROUND((ROUND(((AE515-((EU515*1.2)))*AV515*I515),2)*BS515),2))</f>
        <v>26.48</v>
      </c>
      <c r="S515" s="3">
        <f t="shared" si="546"/>
        <v>5834.48</v>
      </c>
      <c r="T515" s="3">
        <f t="shared" si="547"/>
        <v>0</v>
      </c>
      <c r="U515" s="3">
        <f t="shared" si="548"/>
        <v>9.1026179999999997</v>
      </c>
      <c r="V515" s="3">
        <f t="shared" si="549"/>
        <v>0</v>
      </c>
      <c r="W515" s="3">
        <f t="shared" si="550"/>
        <v>0</v>
      </c>
      <c r="X515" s="3">
        <f>(ROUND((((S515+ROUND((ROUND((((EU515*1.2))*AV515*I515),2)*BS515),2))*AT515)/100),2)+ROUND(((ROUND((ROUND(((AE515-((EU515*1.2)))*AV515*I515),2)*BS515),2)*AT515)/100),2))</f>
        <v>5685.13</v>
      </c>
      <c r="Y515" s="3">
        <f>(ROUND((((S515+ROUND((ROUND((((EU515*1.2))*AV515*I515),2)*BS515),2))*AU515)/100),2)+ROUND(((ROUND((ROUND(((AE515-((EU515*1.2)))*AV515*I515),2)*BS515),2)*AU515)/100),2))</f>
        <v>2989.09</v>
      </c>
      <c r="AA515" s="3">
        <v>55929115</v>
      </c>
      <c r="AB515" s="3">
        <f t="shared" si="551"/>
        <v>71.001999999999995</v>
      </c>
      <c r="AC515" s="3">
        <f>ROUND(((ES515*1)),6)</f>
        <v>3.37</v>
      </c>
      <c r="AD515" s="3">
        <f>ROUND(((((ET515*1.2))-((EU515*1.2)))+AE515),6)</f>
        <v>1.704</v>
      </c>
      <c r="AE515" s="3">
        <f>ROUND(((EU515*1.2)),6)</f>
        <v>0.3</v>
      </c>
      <c r="AF515" s="3">
        <f>ROUND(((EV515*1.2)),6)</f>
        <v>65.927999999999997</v>
      </c>
      <c r="AG515" s="3">
        <f t="shared" si="552"/>
        <v>0</v>
      </c>
      <c r="AH515" s="3">
        <f>((EW515*1.2))</f>
        <v>5.7960000000000003</v>
      </c>
      <c r="AI515" s="3">
        <f>((EX515*1.2))</f>
        <v>0</v>
      </c>
      <c r="AJ515" s="3">
        <f t="shared" si="553"/>
        <v>0</v>
      </c>
      <c r="AK515" s="3">
        <v>59.73</v>
      </c>
      <c r="AL515" s="3">
        <v>3.37</v>
      </c>
      <c r="AM515" s="3">
        <v>1.42</v>
      </c>
      <c r="AN515" s="3">
        <v>0.25</v>
      </c>
      <c r="AO515" s="3">
        <v>54.94</v>
      </c>
      <c r="AP515" s="3">
        <v>0</v>
      </c>
      <c r="AQ515" s="3">
        <v>4.83</v>
      </c>
      <c r="AR515" s="3">
        <v>0</v>
      </c>
      <c r="AS515" s="3">
        <v>0</v>
      </c>
      <c r="AT515" s="3">
        <v>97</v>
      </c>
      <c r="AU515" s="3">
        <v>51</v>
      </c>
      <c r="AV515" s="3">
        <v>1.0469999999999999</v>
      </c>
      <c r="AW515" s="3">
        <v>1</v>
      </c>
      <c r="AZ515" s="3">
        <v>1</v>
      </c>
      <c r="BA515" s="3">
        <v>56.35</v>
      </c>
      <c r="BB515" s="3">
        <v>18.920000000000002</v>
      </c>
      <c r="BC515" s="3">
        <v>8.2899999999999991</v>
      </c>
      <c r="BD515" s="3" t="s">
        <v>3</v>
      </c>
      <c r="BE515" s="3" t="s">
        <v>3</v>
      </c>
      <c r="BF515" s="3" t="s">
        <v>3</v>
      </c>
      <c r="BG515" s="3" t="s">
        <v>3</v>
      </c>
      <c r="BH515" s="3">
        <v>0</v>
      </c>
      <c r="BI515" s="3">
        <v>2</v>
      </c>
      <c r="BJ515" s="3" t="s">
        <v>655</v>
      </c>
      <c r="BM515" s="3">
        <v>67</v>
      </c>
      <c r="BN515" s="3">
        <v>0</v>
      </c>
      <c r="BO515" s="3" t="s">
        <v>653</v>
      </c>
      <c r="BP515" s="3">
        <v>1</v>
      </c>
      <c r="BQ515" s="3">
        <v>40</v>
      </c>
      <c r="BR515" s="3">
        <v>0</v>
      </c>
      <c r="BS515" s="3">
        <v>56.35</v>
      </c>
      <c r="BT515" s="3">
        <v>1</v>
      </c>
      <c r="BU515" s="3">
        <v>1</v>
      </c>
      <c r="BV515" s="3">
        <v>1</v>
      </c>
      <c r="BW515" s="3">
        <v>1</v>
      </c>
      <c r="BX515" s="3">
        <v>1</v>
      </c>
      <c r="BY515" s="3" t="s">
        <v>3</v>
      </c>
      <c r="BZ515" s="3">
        <v>97</v>
      </c>
      <c r="CA515" s="3">
        <v>51</v>
      </c>
      <c r="CB515" s="3" t="s">
        <v>3</v>
      </c>
      <c r="CE515" s="3">
        <v>1566</v>
      </c>
      <c r="CF515" s="3">
        <v>0</v>
      </c>
      <c r="CG515" s="3">
        <v>0</v>
      </c>
      <c r="CM515" s="3">
        <v>0</v>
      </c>
      <c r="CN515" s="3" t="s">
        <v>1332</v>
      </c>
      <c r="CO515" s="3">
        <v>0</v>
      </c>
      <c r="CP515" s="3">
        <f t="shared" si="554"/>
        <v>5927.1399999999994</v>
      </c>
      <c r="CQ515" s="3">
        <f t="shared" si="555"/>
        <v>27.94</v>
      </c>
      <c r="CR515" s="3">
        <f>(ROUND((ROUND((((ET515*1.2))*AV515*1),2)*BB515),2)+ROUND((ROUND(((AE515-((EU515*1.2)))*AV515*1),2)*BS515),2))</f>
        <v>33.68</v>
      </c>
      <c r="CS515" s="3">
        <f>(ROUND((ROUND((((EU515*1.2))*AV515*1),2)*BS515),2)+ROUND((ROUND(((AE515-((EU515*1.2)))*AV515*1),2)*BS515),2))</f>
        <v>17.47</v>
      </c>
      <c r="CT515" s="3">
        <f t="shared" si="556"/>
        <v>3889.84</v>
      </c>
      <c r="CU515" s="3">
        <f t="shared" si="557"/>
        <v>0</v>
      </c>
      <c r="CV515" s="3">
        <f t="shared" si="558"/>
        <v>6.0684119999999995</v>
      </c>
      <c r="CW515" s="3">
        <f t="shared" si="559"/>
        <v>0</v>
      </c>
      <c r="CX515" s="3">
        <f t="shared" si="560"/>
        <v>0</v>
      </c>
      <c r="CY515" s="3">
        <f>(ROUND((((S515+ROUND((ROUND((((EU515*1.2))*AV515*1),2)*BS515),2))*AT515)/100),2)+ROUND(((ROUND((ROUND(((AE515-((EU515*1.2)))*AV515*1),2)*BS515),2)*AT515)/100),2))</f>
        <v>5676.39</v>
      </c>
      <c r="CZ515" s="3">
        <f>(ROUND((((S515+ROUND((ROUND((((EU515*1.2))*AV515*1),2)*BS515),2))*AU515)/100),2)+ROUND(((ROUND((ROUND(((AE515-((EU515*1.2)))*AV515*1),2)*BS515),2)*AU515)/100),2))</f>
        <v>2984.49</v>
      </c>
      <c r="DB515" s="3">
        <v>180</v>
      </c>
      <c r="DC515" s="3" t="s">
        <v>3</v>
      </c>
      <c r="DD515" s="3" t="s">
        <v>66</v>
      </c>
      <c r="DE515" s="3" t="s">
        <v>67</v>
      </c>
      <c r="DF515" s="3" t="s">
        <v>67</v>
      </c>
      <c r="DG515" s="3" t="s">
        <v>67</v>
      </c>
      <c r="DH515" s="3" t="s">
        <v>3</v>
      </c>
      <c r="DI515" s="3" t="s">
        <v>67</v>
      </c>
      <c r="DJ515" s="3" t="s">
        <v>67</v>
      </c>
      <c r="DK515" s="3" t="s">
        <v>3</v>
      </c>
      <c r="DL515" s="3" t="s">
        <v>3</v>
      </c>
      <c r="DM515" s="3" t="s">
        <v>3</v>
      </c>
      <c r="DN515" s="3">
        <v>0</v>
      </c>
      <c r="DO515" s="3">
        <v>0</v>
      </c>
      <c r="DP515" s="3">
        <v>1</v>
      </c>
      <c r="DQ515" s="3">
        <v>1</v>
      </c>
      <c r="DU515" s="3">
        <v>1013</v>
      </c>
      <c r="DV515" s="3" t="s">
        <v>94</v>
      </c>
      <c r="DW515" s="3" t="s">
        <v>94</v>
      </c>
      <c r="DX515" s="3">
        <v>1</v>
      </c>
      <c r="DZ515" s="3" t="s">
        <v>3</v>
      </c>
      <c r="EA515" s="3" t="s">
        <v>3</v>
      </c>
      <c r="EB515" s="3" t="s">
        <v>3</v>
      </c>
      <c r="EC515" s="3" t="s">
        <v>3</v>
      </c>
      <c r="EE515" s="3">
        <v>55393699</v>
      </c>
      <c r="EF515" s="3">
        <v>40</v>
      </c>
      <c r="EG515" s="3" t="s">
        <v>30</v>
      </c>
      <c r="EH515" s="3">
        <v>0</v>
      </c>
      <c r="EI515" s="3" t="s">
        <v>3</v>
      </c>
      <c r="EJ515" s="3">
        <v>2</v>
      </c>
      <c r="EK515" s="3">
        <v>67</v>
      </c>
      <c r="EL515" s="3" t="s">
        <v>76</v>
      </c>
      <c r="EM515" s="3" t="s">
        <v>77</v>
      </c>
      <c r="EO515" s="3" t="s">
        <v>71</v>
      </c>
      <c r="EQ515" s="3">
        <v>0</v>
      </c>
      <c r="ER515" s="3">
        <v>59.73</v>
      </c>
      <c r="ES515" s="3">
        <v>3.37</v>
      </c>
      <c r="ET515" s="3">
        <v>1.42</v>
      </c>
      <c r="EU515" s="3">
        <v>0.25</v>
      </c>
      <c r="EV515" s="3">
        <v>54.94</v>
      </c>
      <c r="EW515" s="3">
        <v>4.83</v>
      </c>
      <c r="EX515" s="3">
        <v>0</v>
      </c>
      <c r="EY515" s="3">
        <v>0</v>
      </c>
      <c r="FQ515" s="3">
        <v>0</v>
      </c>
      <c r="FR515" s="3">
        <v>0</v>
      </c>
      <c r="FS515" s="3">
        <v>0</v>
      </c>
      <c r="FX515" s="3">
        <v>97</v>
      </c>
      <c r="FY515" s="3">
        <v>51</v>
      </c>
      <c r="GA515" s="3" t="s">
        <v>3</v>
      </c>
      <c r="GD515" s="3">
        <v>1</v>
      </c>
      <c r="GF515" s="3">
        <v>1231671222</v>
      </c>
      <c r="GG515" s="3">
        <v>2</v>
      </c>
      <c r="GH515" s="3">
        <v>1</v>
      </c>
      <c r="GI515" s="3">
        <v>2</v>
      </c>
      <c r="GJ515" s="3">
        <v>0</v>
      </c>
      <c r="GK515" s="3">
        <v>0</v>
      </c>
      <c r="GL515" s="3">
        <f t="shared" si="561"/>
        <v>0</v>
      </c>
      <c r="GM515" s="3">
        <f t="shared" si="562"/>
        <v>14601.36</v>
      </c>
      <c r="GN515" s="3">
        <f t="shared" si="563"/>
        <v>0</v>
      </c>
      <c r="GO515" s="3">
        <f t="shared" si="564"/>
        <v>14601.36</v>
      </c>
      <c r="GP515" s="3">
        <f t="shared" si="565"/>
        <v>0</v>
      </c>
      <c r="GR515" s="3">
        <v>0</v>
      </c>
      <c r="GS515" s="3">
        <v>3</v>
      </c>
      <c r="GT515" s="3">
        <v>0</v>
      </c>
      <c r="GU515" s="3" t="s">
        <v>3</v>
      </c>
      <c r="GV515" s="3">
        <f t="shared" si="566"/>
        <v>0</v>
      </c>
      <c r="GW515" s="3">
        <v>1</v>
      </c>
      <c r="GX515" s="3">
        <f t="shared" si="567"/>
        <v>0</v>
      </c>
      <c r="HA515" s="3">
        <v>0</v>
      </c>
      <c r="HB515" s="3">
        <v>0</v>
      </c>
      <c r="HC515" s="3">
        <f t="shared" si="568"/>
        <v>0</v>
      </c>
      <c r="HE515" s="3" t="s">
        <v>3</v>
      </c>
      <c r="HF515" s="3" t="s">
        <v>3</v>
      </c>
      <c r="HM515" s="3" t="s">
        <v>3</v>
      </c>
      <c r="HN515" s="3" t="s">
        <v>3</v>
      </c>
      <c r="HO515" s="3" t="s">
        <v>3</v>
      </c>
      <c r="HP515" s="3" t="s">
        <v>3</v>
      </c>
      <c r="HQ515" s="3" t="s">
        <v>3</v>
      </c>
      <c r="HS515" s="3">
        <v>0</v>
      </c>
      <c r="IK515" s="3">
        <v>0</v>
      </c>
    </row>
    <row r="516" spans="1:255" x14ac:dyDescent="0.25">
      <c r="A516" s="2">
        <v>18</v>
      </c>
      <c r="B516" s="2">
        <v>1</v>
      </c>
      <c r="C516" s="2">
        <v>857</v>
      </c>
      <c r="D516" s="2"/>
      <c r="E516" s="2" t="s">
        <v>656</v>
      </c>
      <c r="F516" s="2" t="s">
        <v>657</v>
      </c>
      <c r="G516" s="2" t="s">
        <v>658</v>
      </c>
      <c r="H516" s="2" t="s">
        <v>279</v>
      </c>
      <c r="I516" s="2">
        <f>I514*J516</f>
        <v>51</v>
      </c>
      <c r="J516" s="2">
        <v>34</v>
      </c>
      <c r="K516" s="2">
        <v>34</v>
      </c>
      <c r="L516" s="2"/>
      <c r="M516" s="2"/>
      <c r="N516" s="2"/>
      <c r="O516" s="2">
        <f t="shared" si="544"/>
        <v>3883.65</v>
      </c>
      <c r="P516" s="2">
        <f t="shared" si="545"/>
        <v>3883.65</v>
      </c>
      <c r="Q516" s="2">
        <f>(ROUND((ROUND(((ET516)*AV516*I516),2)*BB516),2)+ROUND((ROUND(((AE516-(EU516))*AV516*I516),2)*BS516),2))</f>
        <v>0</v>
      </c>
      <c r="R516" s="2">
        <f>(ROUND((ROUND(((EU516)*AV516*I516),2)*BS516),2)+ROUND((ROUND(((AE516-(EU516))*AV516*I516),2)*BS516),2))</f>
        <v>0</v>
      </c>
      <c r="S516" s="2">
        <f t="shared" si="546"/>
        <v>0</v>
      </c>
      <c r="T516" s="2">
        <f t="shared" si="547"/>
        <v>0</v>
      </c>
      <c r="U516" s="2">
        <f t="shared" si="548"/>
        <v>0</v>
      </c>
      <c r="V516" s="2">
        <f t="shared" si="549"/>
        <v>0</v>
      </c>
      <c r="W516" s="2">
        <f t="shared" si="550"/>
        <v>0</v>
      </c>
      <c r="X516" s="2">
        <f>(ROUND((((S516+ROUND((ROUND(((EU516)*AV516*I516),2)*BS516),2))*AT516)/100),2)+ROUND(((ROUND((ROUND(((AE516-(EU516))*AV516*I516),2)*BS516),2)*AT516)/100),2))</f>
        <v>0</v>
      </c>
      <c r="Y516" s="2">
        <f>(ROUND((((S516+ROUND((ROUND(((EU516)*AV516*I516),2)*BS516),2))*AU516)/100),2)+ROUND(((ROUND((ROUND(((AE516-(EU516))*AV516*I516),2)*BS516),2)*AU516)/100),2))</f>
        <v>0</v>
      </c>
      <c r="Z516" s="2"/>
      <c r="AA516" s="2">
        <v>55929113</v>
      </c>
      <c r="AB516" s="2">
        <f t="shared" si="551"/>
        <v>76.150000000000006</v>
      </c>
      <c r="AC516" s="2">
        <f>ROUND((ES516),6)</f>
        <v>76.150000000000006</v>
      </c>
      <c r="AD516" s="2">
        <f>ROUND((((ET516)-(EU516))+AE516),6)</f>
        <v>0</v>
      </c>
      <c r="AE516" s="2">
        <f t="shared" ref="AE516:AF519" si="595">ROUND((EU516),6)</f>
        <v>0</v>
      </c>
      <c r="AF516" s="2">
        <f t="shared" si="595"/>
        <v>0</v>
      </c>
      <c r="AG516" s="2">
        <f t="shared" si="552"/>
        <v>0</v>
      </c>
      <c r="AH516" s="2">
        <f t="shared" ref="AH516:AI519" si="596">(EW516)</f>
        <v>0</v>
      </c>
      <c r="AI516" s="2">
        <f t="shared" si="596"/>
        <v>0</v>
      </c>
      <c r="AJ516" s="2">
        <f t="shared" si="553"/>
        <v>0</v>
      </c>
      <c r="AK516" s="2">
        <v>76.150000000000006</v>
      </c>
      <c r="AL516" s="2">
        <v>76.150000000000006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97</v>
      </c>
      <c r="AU516" s="2">
        <v>51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2</v>
      </c>
      <c r="BJ516" s="2" t="s">
        <v>659</v>
      </c>
      <c r="BK516" s="2"/>
      <c r="BL516" s="2"/>
      <c r="BM516" s="2">
        <v>67</v>
      </c>
      <c r="BN516" s="2">
        <v>0</v>
      </c>
      <c r="BO516" s="2" t="s">
        <v>3</v>
      </c>
      <c r="BP516" s="2">
        <v>0</v>
      </c>
      <c r="BQ516" s="2">
        <v>40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97</v>
      </c>
      <c r="CA516" s="2">
        <v>51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3</v>
      </c>
      <c r="CO516" s="2">
        <v>0</v>
      </c>
      <c r="CP516" s="2">
        <f t="shared" si="554"/>
        <v>3883.65</v>
      </c>
      <c r="CQ516" s="2">
        <f t="shared" si="555"/>
        <v>76.150000000000006</v>
      </c>
      <c r="CR516" s="2">
        <f>(ROUND((ROUND(((ET516)*AV516*1),2)*BB516),2)+ROUND((ROUND(((AE516-(EU516))*AV516*1),2)*BS516),2))</f>
        <v>0</v>
      </c>
      <c r="CS516" s="2">
        <f>(ROUND((ROUND(((EU516)*AV516*1),2)*BS516),2)+ROUND((ROUND(((AE516-(EU516))*AV516*1),2)*BS516),2))</f>
        <v>0</v>
      </c>
      <c r="CT516" s="2">
        <f t="shared" si="556"/>
        <v>0</v>
      </c>
      <c r="CU516" s="2">
        <f t="shared" si="557"/>
        <v>0</v>
      </c>
      <c r="CV516" s="2">
        <f t="shared" si="558"/>
        <v>0</v>
      </c>
      <c r="CW516" s="2">
        <f t="shared" si="559"/>
        <v>0</v>
      </c>
      <c r="CX516" s="2">
        <f t="shared" si="560"/>
        <v>0</v>
      </c>
      <c r="CY516" s="2">
        <f>(ROUND((((S516+ROUND((ROUND(((EU516)*AV516*1),2)*BS516),2))*AT516)/100),2)+ROUND(((ROUND((ROUND(((AE516-(EU516))*AV516*1),2)*BS516),2)*AT516)/100),2))</f>
        <v>0</v>
      </c>
      <c r="CZ516" s="2">
        <f>(ROUND((((S516+ROUND((ROUND(((EU516)*AV516*1),2)*BS516),2))*AU516)/100),2)+ROUND(((ROUND((ROUND(((AE516-(EU516))*AV516*1),2)*BS516),2)*AU516)/100),2))</f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1010</v>
      </c>
      <c r="DV516" s="2" t="s">
        <v>279</v>
      </c>
      <c r="DW516" s="2" t="s">
        <v>279</v>
      </c>
      <c r="DX516" s="2">
        <v>1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55393699</v>
      </c>
      <c r="EF516" s="2">
        <v>40</v>
      </c>
      <c r="EG516" s="2" t="s">
        <v>30</v>
      </c>
      <c r="EH516" s="2">
        <v>0</v>
      </c>
      <c r="EI516" s="2" t="s">
        <v>3</v>
      </c>
      <c r="EJ516" s="2">
        <v>2</v>
      </c>
      <c r="EK516" s="2">
        <v>67</v>
      </c>
      <c r="EL516" s="2" t="s">
        <v>76</v>
      </c>
      <c r="EM516" s="2" t="s">
        <v>77</v>
      </c>
      <c r="EN516" s="2"/>
      <c r="EO516" s="2" t="s">
        <v>3</v>
      </c>
      <c r="EP516" s="2"/>
      <c r="EQ516" s="2">
        <v>0</v>
      </c>
      <c r="ER516" s="2">
        <v>76.150000000000006</v>
      </c>
      <c r="ES516" s="2">
        <v>76.150000000000006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97</v>
      </c>
      <c r="FY516" s="2">
        <v>51</v>
      </c>
      <c r="FZ516" s="2"/>
      <c r="GA516" s="2" t="s">
        <v>3</v>
      </c>
      <c r="GB516" s="2"/>
      <c r="GC516" s="2"/>
      <c r="GD516" s="2">
        <v>1</v>
      </c>
      <c r="GE516" s="2"/>
      <c r="GF516" s="2">
        <v>538179604</v>
      </c>
      <c r="GG516" s="2">
        <v>2</v>
      </c>
      <c r="GH516" s="2">
        <v>1</v>
      </c>
      <c r="GI516" s="2">
        <v>-2</v>
      </c>
      <c r="GJ516" s="2">
        <v>0</v>
      </c>
      <c r="GK516" s="2">
        <v>0</v>
      </c>
      <c r="GL516" s="2">
        <f t="shared" si="561"/>
        <v>0</v>
      </c>
      <c r="GM516" s="2">
        <f t="shared" si="562"/>
        <v>3883.65</v>
      </c>
      <c r="GN516" s="2">
        <f t="shared" si="563"/>
        <v>0</v>
      </c>
      <c r="GO516" s="2">
        <f t="shared" si="564"/>
        <v>3883.65</v>
      </c>
      <c r="GP516" s="2">
        <f t="shared" si="565"/>
        <v>0</v>
      </c>
      <c r="GQ516" s="2"/>
      <c r="GR516" s="2">
        <v>0</v>
      </c>
      <c r="GS516" s="2">
        <v>3</v>
      </c>
      <c r="GT516" s="2">
        <v>0</v>
      </c>
      <c r="GU516" s="2" t="s">
        <v>3</v>
      </c>
      <c r="GV516" s="2">
        <f t="shared" si="566"/>
        <v>0</v>
      </c>
      <c r="GW516" s="2">
        <v>1</v>
      </c>
      <c r="GX516" s="2">
        <f t="shared" si="567"/>
        <v>0</v>
      </c>
      <c r="GY516" s="2"/>
      <c r="GZ516" s="2"/>
      <c r="HA516" s="2">
        <v>0</v>
      </c>
      <c r="HB516" s="2">
        <v>0</v>
      </c>
      <c r="HC516" s="2">
        <f t="shared" si="568"/>
        <v>0</v>
      </c>
      <c r="HD516" s="2"/>
      <c r="HE516" s="2" t="s">
        <v>3</v>
      </c>
      <c r="HF516" s="2" t="s">
        <v>3</v>
      </c>
      <c r="HG516" s="2"/>
      <c r="HH516" s="2"/>
      <c r="HI516" s="2"/>
      <c r="HJ516" s="2"/>
      <c r="HK516" s="2"/>
      <c r="HL516" s="2"/>
      <c r="HM516" s="2" t="s">
        <v>3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5">
      <c r="A517" s="3">
        <v>18</v>
      </c>
      <c r="B517" s="3">
        <v>1</v>
      </c>
      <c r="C517" s="3">
        <v>867</v>
      </c>
      <c r="E517" s="3" t="s">
        <v>656</v>
      </c>
      <c r="F517" s="3" t="s">
        <v>657</v>
      </c>
      <c r="G517" s="3" t="s">
        <v>658</v>
      </c>
      <c r="H517" s="3" t="s">
        <v>279</v>
      </c>
      <c r="I517" s="3">
        <f>I515*J517</f>
        <v>51</v>
      </c>
      <c r="J517" s="3">
        <v>34</v>
      </c>
      <c r="K517" s="3">
        <v>34</v>
      </c>
      <c r="O517" s="3">
        <f t="shared" si="544"/>
        <v>36817</v>
      </c>
      <c r="P517" s="3">
        <f t="shared" si="545"/>
        <v>36817</v>
      </c>
      <c r="Q517" s="3">
        <f>(ROUND((ROUND(((ET517)*AV517*I517),2)*BB517),2)+ROUND((ROUND(((AE517-(EU517))*AV517*I517),2)*BS517),2))</f>
        <v>0</v>
      </c>
      <c r="R517" s="3">
        <f>(ROUND((ROUND(((EU517)*AV517*I517),2)*BS517),2)+ROUND((ROUND(((AE517-(EU517))*AV517*I517),2)*BS517),2))</f>
        <v>0</v>
      </c>
      <c r="S517" s="3">
        <f t="shared" si="546"/>
        <v>0</v>
      </c>
      <c r="T517" s="3">
        <f t="shared" si="547"/>
        <v>0</v>
      </c>
      <c r="U517" s="3">
        <f t="shared" si="548"/>
        <v>0</v>
      </c>
      <c r="V517" s="3">
        <f t="shared" si="549"/>
        <v>0</v>
      </c>
      <c r="W517" s="3">
        <f t="shared" si="550"/>
        <v>0</v>
      </c>
      <c r="X517" s="3">
        <f>(ROUND((((S517+ROUND((ROUND(((EU517)*AV517*I517),2)*BS517),2))*AT517)/100),2)+ROUND(((ROUND((ROUND(((AE517-(EU517))*AV517*I517),2)*BS517),2)*AT517)/100),2))</f>
        <v>0</v>
      </c>
      <c r="Y517" s="3">
        <f>(ROUND((((S517+ROUND((ROUND(((EU517)*AV517*I517),2)*BS517),2))*AU517)/100),2)+ROUND(((ROUND((ROUND(((AE517-(EU517))*AV517*I517),2)*BS517),2)*AU517)/100),2))</f>
        <v>0</v>
      </c>
      <c r="AA517" s="3">
        <v>55929115</v>
      </c>
      <c r="AB517" s="3">
        <f t="shared" si="551"/>
        <v>76.150000000000006</v>
      </c>
      <c r="AC517" s="3">
        <f>ROUND((ES517),6)</f>
        <v>76.150000000000006</v>
      </c>
      <c r="AD517" s="3">
        <f>ROUND((((ET517)-(EU517))+AE517),6)</f>
        <v>0</v>
      </c>
      <c r="AE517" s="3">
        <f t="shared" si="595"/>
        <v>0</v>
      </c>
      <c r="AF517" s="3">
        <f t="shared" si="595"/>
        <v>0</v>
      </c>
      <c r="AG517" s="3">
        <f t="shared" si="552"/>
        <v>0</v>
      </c>
      <c r="AH517" s="3">
        <f t="shared" si="596"/>
        <v>0</v>
      </c>
      <c r="AI517" s="3">
        <f t="shared" si="596"/>
        <v>0</v>
      </c>
      <c r="AJ517" s="3">
        <f t="shared" si="553"/>
        <v>0</v>
      </c>
      <c r="AK517" s="3">
        <v>76.150000000000006</v>
      </c>
      <c r="AL517" s="3">
        <v>76.150000000000006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97</v>
      </c>
      <c r="AU517" s="3">
        <v>51</v>
      </c>
      <c r="AV517" s="3">
        <v>1</v>
      </c>
      <c r="AW517" s="3">
        <v>1</v>
      </c>
      <c r="AZ517" s="3">
        <v>1</v>
      </c>
      <c r="BA517" s="3">
        <v>1</v>
      </c>
      <c r="BB517" s="3">
        <v>1</v>
      </c>
      <c r="BC517" s="3">
        <v>9.48</v>
      </c>
      <c r="BD517" s="3" t="s">
        <v>3</v>
      </c>
      <c r="BE517" s="3" t="s">
        <v>3</v>
      </c>
      <c r="BF517" s="3" t="s">
        <v>3</v>
      </c>
      <c r="BG517" s="3" t="s">
        <v>3</v>
      </c>
      <c r="BH517" s="3">
        <v>3</v>
      </c>
      <c r="BI517" s="3">
        <v>2</v>
      </c>
      <c r="BJ517" s="3" t="s">
        <v>659</v>
      </c>
      <c r="BM517" s="3">
        <v>67</v>
      </c>
      <c r="BN517" s="3">
        <v>0</v>
      </c>
      <c r="BO517" s="3" t="s">
        <v>657</v>
      </c>
      <c r="BP517" s="3">
        <v>1</v>
      </c>
      <c r="BQ517" s="3">
        <v>40</v>
      </c>
      <c r="BR517" s="3">
        <v>0</v>
      </c>
      <c r="BS517" s="3">
        <v>1</v>
      </c>
      <c r="BT517" s="3">
        <v>1</v>
      </c>
      <c r="BU517" s="3">
        <v>1</v>
      </c>
      <c r="BV517" s="3">
        <v>1</v>
      </c>
      <c r="BW517" s="3">
        <v>1</v>
      </c>
      <c r="BX517" s="3">
        <v>1</v>
      </c>
      <c r="BY517" s="3" t="s">
        <v>3</v>
      </c>
      <c r="BZ517" s="3">
        <v>97</v>
      </c>
      <c r="CA517" s="3">
        <v>51</v>
      </c>
      <c r="CB517" s="3" t="s">
        <v>3</v>
      </c>
      <c r="CE517" s="3">
        <v>1566</v>
      </c>
      <c r="CF517" s="3">
        <v>0</v>
      </c>
      <c r="CG517" s="3">
        <v>0</v>
      </c>
      <c r="CM517" s="3">
        <v>0</v>
      </c>
      <c r="CN517" s="3" t="s">
        <v>3</v>
      </c>
      <c r="CO517" s="3">
        <v>0</v>
      </c>
      <c r="CP517" s="3">
        <f t="shared" si="554"/>
        <v>36817</v>
      </c>
      <c r="CQ517" s="3">
        <f t="shared" si="555"/>
        <v>721.9</v>
      </c>
      <c r="CR517" s="3">
        <f>(ROUND((ROUND(((ET517)*AV517*1),2)*BB517),2)+ROUND((ROUND(((AE517-(EU517))*AV517*1),2)*BS517),2))</f>
        <v>0</v>
      </c>
      <c r="CS517" s="3">
        <f>(ROUND((ROUND(((EU517)*AV517*1),2)*BS517),2)+ROUND((ROUND(((AE517-(EU517))*AV517*1),2)*BS517),2))</f>
        <v>0</v>
      </c>
      <c r="CT517" s="3">
        <f t="shared" si="556"/>
        <v>0</v>
      </c>
      <c r="CU517" s="3">
        <f t="shared" si="557"/>
        <v>0</v>
      </c>
      <c r="CV517" s="3">
        <f t="shared" si="558"/>
        <v>0</v>
      </c>
      <c r="CW517" s="3">
        <f t="shared" si="559"/>
        <v>0</v>
      </c>
      <c r="CX517" s="3">
        <f t="shared" si="560"/>
        <v>0</v>
      </c>
      <c r="CY517" s="3">
        <f>(ROUND((((S517+ROUND((ROUND(((EU517)*AV517*1),2)*BS517),2))*AT517)/100),2)+ROUND(((ROUND((ROUND(((AE517-(EU517))*AV517*1),2)*BS517),2)*AT517)/100),2))</f>
        <v>0</v>
      </c>
      <c r="CZ517" s="3">
        <f>(ROUND((((S517+ROUND((ROUND(((EU517)*AV517*1),2)*BS517),2))*AU517)/100),2)+ROUND(((ROUND((ROUND(((AE517-(EU517))*AV517*1),2)*BS517),2)*AU517)/100),2))</f>
        <v>0</v>
      </c>
      <c r="DC517" s="3" t="s">
        <v>3</v>
      </c>
      <c r="DD517" s="3" t="s">
        <v>3</v>
      </c>
      <c r="DE517" s="3" t="s">
        <v>3</v>
      </c>
      <c r="DF517" s="3" t="s">
        <v>3</v>
      </c>
      <c r="DG517" s="3" t="s">
        <v>3</v>
      </c>
      <c r="DH517" s="3" t="s">
        <v>3</v>
      </c>
      <c r="DI517" s="3" t="s">
        <v>3</v>
      </c>
      <c r="DJ517" s="3" t="s">
        <v>3</v>
      </c>
      <c r="DK517" s="3" t="s">
        <v>3</v>
      </c>
      <c r="DL517" s="3" t="s">
        <v>3</v>
      </c>
      <c r="DM517" s="3" t="s">
        <v>3</v>
      </c>
      <c r="DN517" s="3">
        <v>0</v>
      </c>
      <c r="DO517" s="3">
        <v>0</v>
      </c>
      <c r="DP517" s="3">
        <v>1</v>
      </c>
      <c r="DQ517" s="3">
        <v>1</v>
      </c>
      <c r="DU517" s="3">
        <v>1010</v>
      </c>
      <c r="DV517" s="3" t="s">
        <v>279</v>
      </c>
      <c r="DW517" s="3" t="s">
        <v>279</v>
      </c>
      <c r="DX517" s="3">
        <v>1</v>
      </c>
      <c r="DZ517" s="3" t="s">
        <v>3</v>
      </c>
      <c r="EA517" s="3" t="s">
        <v>3</v>
      </c>
      <c r="EB517" s="3" t="s">
        <v>3</v>
      </c>
      <c r="EC517" s="3" t="s">
        <v>3</v>
      </c>
      <c r="EE517" s="3">
        <v>55393699</v>
      </c>
      <c r="EF517" s="3">
        <v>40</v>
      </c>
      <c r="EG517" s="3" t="s">
        <v>30</v>
      </c>
      <c r="EH517" s="3">
        <v>0</v>
      </c>
      <c r="EI517" s="3" t="s">
        <v>3</v>
      </c>
      <c r="EJ517" s="3">
        <v>2</v>
      </c>
      <c r="EK517" s="3">
        <v>67</v>
      </c>
      <c r="EL517" s="3" t="s">
        <v>76</v>
      </c>
      <c r="EM517" s="3" t="s">
        <v>77</v>
      </c>
      <c r="EO517" s="3" t="s">
        <v>3</v>
      </c>
      <c r="EQ517" s="3">
        <v>0</v>
      </c>
      <c r="ER517" s="3">
        <v>76.150000000000006</v>
      </c>
      <c r="ES517" s="3">
        <v>76.150000000000006</v>
      </c>
      <c r="ET517" s="3">
        <v>0</v>
      </c>
      <c r="EU517" s="3">
        <v>0</v>
      </c>
      <c r="EV517" s="3">
        <v>0</v>
      </c>
      <c r="EW517" s="3">
        <v>0</v>
      </c>
      <c r="EX517" s="3">
        <v>0</v>
      </c>
      <c r="FQ517" s="3">
        <v>0</v>
      </c>
      <c r="FR517" s="3">
        <v>0</v>
      </c>
      <c r="FS517" s="3">
        <v>0</v>
      </c>
      <c r="FX517" s="3">
        <v>97</v>
      </c>
      <c r="FY517" s="3">
        <v>51</v>
      </c>
      <c r="GA517" s="3" t="s">
        <v>3</v>
      </c>
      <c r="GD517" s="3">
        <v>1</v>
      </c>
      <c r="GF517" s="3">
        <v>538179604</v>
      </c>
      <c r="GG517" s="3">
        <v>2</v>
      </c>
      <c r="GH517" s="3">
        <v>1</v>
      </c>
      <c r="GI517" s="3">
        <v>2</v>
      </c>
      <c r="GJ517" s="3">
        <v>0</v>
      </c>
      <c r="GK517" s="3">
        <v>0</v>
      </c>
      <c r="GL517" s="3">
        <f t="shared" si="561"/>
        <v>0</v>
      </c>
      <c r="GM517" s="3">
        <f t="shared" si="562"/>
        <v>36817</v>
      </c>
      <c r="GN517" s="3">
        <f t="shared" si="563"/>
        <v>0</v>
      </c>
      <c r="GO517" s="3">
        <f t="shared" si="564"/>
        <v>36817</v>
      </c>
      <c r="GP517" s="3">
        <f t="shared" si="565"/>
        <v>0</v>
      </c>
      <c r="GR517" s="3">
        <v>0</v>
      </c>
      <c r="GS517" s="3">
        <v>3</v>
      </c>
      <c r="GT517" s="3">
        <v>0</v>
      </c>
      <c r="GU517" s="3" t="s">
        <v>3</v>
      </c>
      <c r="GV517" s="3">
        <f t="shared" si="566"/>
        <v>0</v>
      </c>
      <c r="GW517" s="3">
        <v>1</v>
      </c>
      <c r="GX517" s="3">
        <f t="shared" si="567"/>
        <v>0</v>
      </c>
      <c r="HA517" s="3">
        <v>0</v>
      </c>
      <c r="HB517" s="3">
        <v>0</v>
      </c>
      <c r="HC517" s="3">
        <f t="shared" si="568"/>
        <v>0</v>
      </c>
      <c r="HE517" s="3" t="s">
        <v>3</v>
      </c>
      <c r="HF517" s="3" t="s">
        <v>3</v>
      </c>
      <c r="HM517" s="3" t="s">
        <v>3</v>
      </c>
      <c r="HN517" s="3" t="s">
        <v>3</v>
      </c>
      <c r="HO517" s="3" t="s">
        <v>3</v>
      </c>
      <c r="HP517" s="3" t="s">
        <v>3</v>
      </c>
      <c r="HQ517" s="3" t="s">
        <v>3</v>
      </c>
      <c r="HS517" s="3">
        <v>0</v>
      </c>
      <c r="IK517" s="3">
        <v>0</v>
      </c>
    </row>
    <row r="518" spans="1:255" x14ac:dyDescent="0.25">
      <c r="A518" s="2">
        <v>18</v>
      </c>
      <c r="B518" s="2">
        <v>1</v>
      </c>
      <c r="C518" s="2">
        <v>854</v>
      </c>
      <c r="D518" s="2"/>
      <c r="E518" s="2" t="s">
        <v>660</v>
      </c>
      <c r="F518" s="2" t="s">
        <v>596</v>
      </c>
      <c r="G518" s="2" t="s">
        <v>597</v>
      </c>
      <c r="H518" s="2" t="s">
        <v>566</v>
      </c>
      <c r="I518" s="2">
        <f>I514*J518</f>
        <v>3.5250000000000004E-3</v>
      </c>
      <c r="J518" s="2">
        <v>2.3500000000000001E-3</v>
      </c>
      <c r="K518" s="2">
        <v>2.3500000000000001E-3</v>
      </c>
      <c r="L518" s="2"/>
      <c r="M518" s="2"/>
      <c r="N518" s="2"/>
      <c r="O518" s="2">
        <f t="shared" si="544"/>
        <v>119.24</v>
      </c>
      <c r="P518" s="2">
        <f t="shared" si="545"/>
        <v>119.24</v>
      </c>
      <c r="Q518" s="2">
        <f>(ROUND((ROUND(((ET518)*AV518*I518),2)*BB518),2)+ROUND((ROUND(((AE518-(EU518))*AV518*I518),2)*BS518),2))</f>
        <v>0</v>
      </c>
      <c r="R518" s="2">
        <f>(ROUND((ROUND(((EU518)*AV518*I518),2)*BS518),2)+ROUND((ROUND(((AE518-(EU518))*AV518*I518),2)*BS518),2))</f>
        <v>0</v>
      </c>
      <c r="S518" s="2">
        <f t="shared" si="546"/>
        <v>0</v>
      </c>
      <c r="T518" s="2">
        <f t="shared" si="547"/>
        <v>0</v>
      </c>
      <c r="U518" s="2">
        <f t="shared" si="548"/>
        <v>0</v>
      </c>
      <c r="V518" s="2">
        <f t="shared" si="549"/>
        <v>0</v>
      </c>
      <c r="W518" s="2">
        <f t="shared" si="550"/>
        <v>0</v>
      </c>
      <c r="X518" s="2">
        <f>(ROUND((((S518+ROUND((ROUND(((EU518)*AV518*I518),2)*BS518),2))*AT518)/100),2)+ROUND(((ROUND((ROUND(((AE518-(EU518))*AV518*I518),2)*BS518),2)*AT518)/100),2))</f>
        <v>0</v>
      </c>
      <c r="Y518" s="2">
        <f>(ROUND((((S518+ROUND((ROUND(((EU518)*AV518*I518),2)*BS518),2))*AU518)/100),2)+ROUND(((ROUND((ROUND(((AE518-(EU518))*AV518*I518),2)*BS518),2)*AU518)/100),2))</f>
        <v>0</v>
      </c>
      <c r="Z518" s="2"/>
      <c r="AA518" s="2">
        <v>55929113</v>
      </c>
      <c r="AB518" s="2">
        <f t="shared" si="551"/>
        <v>33827.69</v>
      </c>
      <c r="AC518" s="2">
        <f>ROUND((ES518),6)</f>
        <v>33827.69</v>
      </c>
      <c r="AD518" s="2">
        <f>ROUND((((ET518)-(EU518))+AE518),6)</f>
        <v>0</v>
      </c>
      <c r="AE518" s="2">
        <f t="shared" si="595"/>
        <v>0</v>
      </c>
      <c r="AF518" s="2">
        <f t="shared" si="595"/>
        <v>0</v>
      </c>
      <c r="AG518" s="2">
        <f t="shared" si="552"/>
        <v>0</v>
      </c>
      <c r="AH518" s="2">
        <f t="shared" si="596"/>
        <v>0</v>
      </c>
      <c r="AI518" s="2">
        <f t="shared" si="596"/>
        <v>0</v>
      </c>
      <c r="AJ518" s="2">
        <f t="shared" si="553"/>
        <v>0</v>
      </c>
      <c r="AK518" s="2">
        <v>33827.69</v>
      </c>
      <c r="AL518" s="2">
        <v>33827.69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97</v>
      </c>
      <c r="AU518" s="2">
        <v>51</v>
      </c>
      <c r="AV518" s="2">
        <v>1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3</v>
      </c>
      <c r="BI518" s="2">
        <v>2</v>
      </c>
      <c r="BJ518" s="2" t="s">
        <v>598</v>
      </c>
      <c r="BK518" s="2"/>
      <c r="BL518" s="2"/>
      <c r="BM518" s="2">
        <v>67</v>
      </c>
      <c r="BN518" s="2">
        <v>0</v>
      </c>
      <c r="BO518" s="2" t="s">
        <v>3</v>
      </c>
      <c r="BP518" s="2">
        <v>0</v>
      </c>
      <c r="BQ518" s="2">
        <v>40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97</v>
      </c>
      <c r="CA518" s="2">
        <v>51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3</v>
      </c>
      <c r="CO518" s="2">
        <v>0</v>
      </c>
      <c r="CP518" s="2">
        <f t="shared" si="554"/>
        <v>119.24</v>
      </c>
      <c r="CQ518" s="2">
        <f t="shared" si="555"/>
        <v>33827.69</v>
      </c>
      <c r="CR518" s="2">
        <f>(ROUND((ROUND(((ET518)*AV518*1),2)*BB518),2)+ROUND((ROUND(((AE518-(EU518))*AV518*1),2)*BS518),2))</f>
        <v>0</v>
      </c>
      <c r="CS518" s="2">
        <f>(ROUND((ROUND(((EU518)*AV518*1),2)*BS518),2)+ROUND((ROUND(((AE518-(EU518))*AV518*1),2)*BS518),2))</f>
        <v>0</v>
      </c>
      <c r="CT518" s="2">
        <f t="shared" si="556"/>
        <v>0</v>
      </c>
      <c r="CU518" s="2">
        <f t="shared" si="557"/>
        <v>0</v>
      </c>
      <c r="CV518" s="2">
        <f t="shared" si="558"/>
        <v>0</v>
      </c>
      <c r="CW518" s="2">
        <f t="shared" si="559"/>
        <v>0</v>
      </c>
      <c r="CX518" s="2">
        <f t="shared" si="560"/>
        <v>0</v>
      </c>
      <c r="CY518" s="2">
        <f>(ROUND((((S518+ROUND((ROUND(((EU518)*AV518*1),2)*BS518),2))*AT518)/100),2)+ROUND(((ROUND((ROUND(((AE518-(EU518))*AV518*1),2)*BS518),2)*AT518)/100),2))</f>
        <v>0</v>
      </c>
      <c r="CZ518" s="2">
        <f>(ROUND((((S518+ROUND((ROUND(((EU518)*AV518*1),2)*BS518),2))*AU518)/100),2)+ROUND(((ROUND((ROUND(((AE518-(EU518))*AV518*1),2)*BS518),2)*AU518)/100),2))</f>
        <v>0</v>
      </c>
      <c r="DA518" s="2"/>
      <c r="DB518" s="2"/>
      <c r="DC518" s="2" t="s">
        <v>3</v>
      </c>
      <c r="DD518" s="2" t="s">
        <v>3</v>
      </c>
      <c r="DE518" s="2" t="s">
        <v>3</v>
      </c>
      <c r="DF518" s="2" t="s">
        <v>3</v>
      </c>
      <c r="DG518" s="2" t="s">
        <v>3</v>
      </c>
      <c r="DH518" s="2" t="s">
        <v>3</v>
      </c>
      <c r="DI518" s="2" t="s">
        <v>3</v>
      </c>
      <c r="DJ518" s="2" t="s">
        <v>3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1009</v>
      </c>
      <c r="DV518" s="2" t="s">
        <v>566</v>
      </c>
      <c r="DW518" s="2" t="s">
        <v>566</v>
      </c>
      <c r="DX518" s="2">
        <v>1000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55393699</v>
      </c>
      <c r="EF518" s="2">
        <v>40</v>
      </c>
      <c r="EG518" s="2" t="s">
        <v>30</v>
      </c>
      <c r="EH518" s="2">
        <v>0</v>
      </c>
      <c r="EI518" s="2" t="s">
        <v>3</v>
      </c>
      <c r="EJ518" s="2">
        <v>2</v>
      </c>
      <c r="EK518" s="2">
        <v>67</v>
      </c>
      <c r="EL518" s="2" t="s">
        <v>76</v>
      </c>
      <c r="EM518" s="2" t="s">
        <v>77</v>
      </c>
      <c r="EN518" s="2"/>
      <c r="EO518" s="2" t="s">
        <v>3</v>
      </c>
      <c r="EP518" s="2"/>
      <c r="EQ518" s="2">
        <v>0</v>
      </c>
      <c r="ER518" s="2">
        <v>33827.69</v>
      </c>
      <c r="ES518" s="2">
        <v>33827.69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97</v>
      </c>
      <c r="FY518" s="2">
        <v>51</v>
      </c>
      <c r="FZ518" s="2"/>
      <c r="GA518" s="2" t="s">
        <v>3</v>
      </c>
      <c r="GB518" s="2"/>
      <c r="GC518" s="2"/>
      <c r="GD518" s="2">
        <v>1</v>
      </c>
      <c r="GE518" s="2"/>
      <c r="GF518" s="2">
        <v>-1473174696</v>
      </c>
      <c r="GG518" s="2">
        <v>2</v>
      </c>
      <c r="GH518" s="2">
        <v>1</v>
      </c>
      <c r="GI518" s="2">
        <v>-2</v>
      </c>
      <c r="GJ518" s="2">
        <v>0</v>
      </c>
      <c r="GK518" s="2">
        <v>0</v>
      </c>
      <c r="GL518" s="2">
        <f t="shared" si="561"/>
        <v>0</v>
      </c>
      <c r="GM518" s="2">
        <f t="shared" si="562"/>
        <v>119.24</v>
      </c>
      <c r="GN518" s="2">
        <f t="shared" si="563"/>
        <v>0</v>
      </c>
      <c r="GO518" s="2">
        <f t="shared" si="564"/>
        <v>119.24</v>
      </c>
      <c r="GP518" s="2">
        <f t="shared" si="565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566"/>
        <v>0</v>
      </c>
      <c r="GW518" s="2">
        <v>1</v>
      </c>
      <c r="GX518" s="2">
        <f t="shared" si="567"/>
        <v>0</v>
      </c>
      <c r="GY518" s="2"/>
      <c r="GZ518" s="2"/>
      <c r="HA518" s="2">
        <v>0</v>
      </c>
      <c r="HB518" s="2">
        <v>0</v>
      </c>
      <c r="HC518" s="2">
        <f t="shared" si="568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66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5">
      <c r="A519" s="3">
        <v>18</v>
      </c>
      <c r="B519" s="3">
        <v>1</v>
      </c>
      <c r="C519" s="3">
        <v>864</v>
      </c>
      <c r="E519" s="3" t="s">
        <v>660</v>
      </c>
      <c r="F519" s="3" t="s">
        <v>596</v>
      </c>
      <c r="G519" s="3" t="s">
        <v>597</v>
      </c>
      <c r="H519" s="3" t="s">
        <v>566</v>
      </c>
      <c r="I519" s="3">
        <f>I515*J519</f>
        <v>3.5250000000000004E-3</v>
      </c>
      <c r="J519" s="3">
        <v>2.3500000000000001E-3</v>
      </c>
      <c r="K519" s="3">
        <v>2.3500000000000001E-3</v>
      </c>
      <c r="O519" s="3">
        <f t="shared" si="544"/>
        <v>584.28</v>
      </c>
      <c r="P519" s="3">
        <f t="shared" si="545"/>
        <v>584.28</v>
      </c>
      <c r="Q519" s="3">
        <f>(ROUND((ROUND(((ET519)*AV519*I519),2)*BB519),2)+ROUND((ROUND(((AE519-(EU519))*AV519*I519),2)*BS519),2))</f>
        <v>0</v>
      </c>
      <c r="R519" s="3">
        <f>(ROUND((ROUND(((EU519)*AV519*I519),2)*BS519),2)+ROUND((ROUND(((AE519-(EU519))*AV519*I519),2)*BS519),2))</f>
        <v>0</v>
      </c>
      <c r="S519" s="3">
        <f t="shared" si="546"/>
        <v>0</v>
      </c>
      <c r="T519" s="3">
        <f t="shared" si="547"/>
        <v>0</v>
      </c>
      <c r="U519" s="3">
        <f t="shared" si="548"/>
        <v>0</v>
      </c>
      <c r="V519" s="3">
        <f t="shared" si="549"/>
        <v>0</v>
      </c>
      <c r="W519" s="3">
        <f t="shared" si="550"/>
        <v>0</v>
      </c>
      <c r="X519" s="3">
        <f>(ROUND((((S519+ROUND((ROUND(((EU519)*AV519*I519),2)*BS519),2))*AT519)/100),2)+ROUND(((ROUND((ROUND(((AE519-(EU519))*AV519*I519),2)*BS519),2)*AT519)/100),2))</f>
        <v>0</v>
      </c>
      <c r="Y519" s="3">
        <f>(ROUND((((S519+ROUND((ROUND(((EU519)*AV519*I519),2)*BS519),2))*AU519)/100),2)+ROUND(((ROUND((ROUND(((AE519-(EU519))*AV519*I519),2)*BS519),2)*AU519)/100),2))</f>
        <v>0</v>
      </c>
      <c r="AA519" s="3">
        <v>55929115</v>
      </c>
      <c r="AB519" s="3">
        <f t="shared" si="551"/>
        <v>33827.69</v>
      </c>
      <c r="AC519" s="3">
        <f>ROUND((ES519),6)</f>
        <v>33827.69</v>
      </c>
      <c r="AD519" s="3">
        <f>ROUND((((ET519)-(EU519))+AE519),6)</f>
        <v>0</v>
      </c>
      <c r="AE519" s="3">
        <f t="shared" si="595"/>
        <v>0</v>
      </c>
      <c r="AF519" s="3">
        <f t="shared" si="595"/>
        <v>0</v>
      </c>
      <c r="AG519" s="3">
        <f t="shared" si="552"/>
        <v>0</v>
      </c>
      <c r="AH519" s="3">
        <f t="shared" si="596"/>
        <v>0</v>
      </c>
      <c r="AI519" s="3">
        <f t="shared" si="596"/>
        <v>0</v>
      </c>
      <c r="AJ519" s="3">
        <f t="shared" si="553"/>
        <v>0</v>
      </c>
      <c r="AK519" s="3">
        <v>33827.69</v>
      </c>
      <c r="AL519" s="3">
        <v>33827.69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97</v>
      </c>
      <c r="AU519" s="3">
        <v>51</v>
      </c>
      <c r="AV519" s="3">
        <v>1</v>
      </c>
      <c r="AW519" s="3">
        <v>1</v>
      </c>
      <c r="AZ519" s="3">
        <v>1</v>
      </c>
      <c r="BA519" s="3">
        <v>1</v>
      </c>
      <c r="BB519" s="3">
        <v>1</v>
      </c>
      <c r="BC519" s="3">
        <v>4.9000000000000004</v>
      </c>
      <c r="BD519" s="3" t="s">
        <v>3</v>
      </c>
      <c r="BE519" s="3" t="s">
        <v>3</v>
      </c>
      <c r="BF519" s="3" t="s">
        <v>3</v>
      </c>
      <c r="BG519" s="3" t="s">
        <v>3</v>
      </c>
      <c r="BH519" s="3">
        <v>3</v>
      </c>
      <c r="BI519" s="3">
        <v>2</v>
      </c>
      <c r="BJ519" s="3" t="s">
        <v>598</v>
      </c>
      <c r="BM519" s="3">
        <v>67</v>
      </c>
      <c r="BN519" s="3">
        <v>0</v>
      </c>
      <c r="BO519" s="3" t="s">
        <v>596</v>
      </c>
      <c r="BP519" s="3">
        <v>1</v>
      </c>
      <c r="BQ519" s="3">
        <v>40</v>
      </c>
      <c r="BR519" s="3">
        <v>0</v>
      </c>
      <c r="BS519" s="3">
        <v>1</v>
      </c>
      <c r="BT519" s="3">
        <v>1</v>
      </c>
      <c r="BU519" s="3">
        <v>1</v>
      </c>
      <c r="BV519" s="3">
        <v>1</v>
      </c>
      <c r="BW519" s="3">
        <v>1</v>
      </c>
      <c r="BX519" s="3">
        <v>1</v>
      </c>
      <c r="BY519" s="3" t="s">
        <v>3</v>
      </c>
      <c r="BZ519" s="3">
        <v>97</v>
      </c>
      <c r="CA519" s="3">
        <v>51</v>
      </c>
      <c r="CB519" s="3" t="s">
        <v>3</v>
      </c>
      <c r="CE519" s="3">
        <v>1566</v>
      </c>
      <c r="CF519" s="3">
        <v>0</v>
      </c>
      <c r="CG519" s="3">
        <v>0</v>
      </c>
      <c r="CM519" s="3">
        <v>0</v>
      </c>
      <c r="CN519" s="3" t="s">
        <v>3</v>
      </c>
      <c r="CO519" s="3">
        <v>0</v>
      </c>
      <c r="CP519" s="3">
        <f t="shared" si="554"/>
        <v>584.28</v>
      </c>
      <c r="CQ519" s="3">
        <f t="shared" si="555"/>
        <v>165755.68</v>
      </c>
      <c r="CR519" s="3">
        <f>(ROUND((ROUND(((ET519)*AV519*1),2)*BB519),2)+ROUND((ROUND(((AE519-(EU519))*AV519*1),2)*BS519),2))</f>
        <v>0</v>
      </c>
      <c r="CS519" s="3">
        <f>(ROUND((ROUND(((EU519)*AV519*1),2)*BS519),2)+ROUND((ROUND(((AE519-(EU519))*AV519*1),2)*BS519),2))</f>
        <v>0</v>
      </c>
      <c r="CT519" s="3">
        <f t="shared" si="556"/>
        <v>0</v>
      </c>
      <c r="CU519" s="3">
        <f t="shared" si="557"/>
        <v>0</v>
      </c>
      <c r="CV519" s="3">
        <f t="shared" si="558"/>
        <v>0</v>
      </c>
      <c r="CW519" s="3">
        <f t="shared" si="559"/>
        <v>0</v>
      </c>
      <c r="CX519" s="3">
        <f t="shared" si="560"/>
        <v>0</v>
      </c>
      <c r="CY519" s="3">
        <f>(ROUND((((S519+ROUND((ROUND(((EU519)*AV519*1),2)*BS519),2))*AT519)/100),2)+ROUND(((ROUND((ROUND(((AE519-(EU519))*AV519*1),2)*BS519),2)*AT519)/100),2))</f>
        <v>0</v>
      </c>
      <c r="CZ519" s="3">
        <f>(ROUND((((S519+ROUND((ROUND(((EU519)*AV519*1),2)*BS519),2))*AU519)/100),2)+ROUND(((ROUND((ROUND(((AE519-(EU519))*AV519*1),2)*BS519),2)*AU519)/100),2))</f>
        <v>0</v>
      </c>
      <c r="DC519" s="3" t="s">
        <v>3</v>
      </c>
      <c r="DD519" s="3" t="s">
        <v>3</v>
      </c>
      <c r="DE519" s="3" t="s">
        <v>3</v>
      </c>
      <c r="DF519" s="3" t="s">
        <v>3</v>
      </c>
      <c r="DG519" s="3" t="s">
        <v>3</v>
      </c>
      <c r="DH519" s="3" t="s">
        <v>3</v>
      </c>
      <c r="DI519" s="3" t="s">
        <v>3</v>
      </c>
      <c r="DJ519" s="3" t="s">
        <v>3</v>
      </c>
      <c r="DK519" s="3" t="s">
        <v>3</v>
      </c>
      <c r="DL519" s="3" t="s">
        <v>3</v>
      </c>
      <c r="DM519" s="3" t="s">
        <v>3</v>
      </c>
      <c r="DN519" s="3">
        <v>0</v>
      </c>
      <c r="DO519" s="3">
        <v>0</v>
      </c>
      <c r="DP519" s="3">
        <v>1</v>
      </c>
      <c r="DQ519" s="3">
        <v>1</v>
      </c>
      <c r="DU519" s="3">
        <v>1009</v>
      </c>
      <c r="DV519" s="3" t="s">
        <v>566</v>
      </c>
      <c r="DW519" s="3" t="s">
        <v>566</v>
      </c>
      <c r="DX519" s="3">
        <v>1000</v>
      </c>
      <c r="DZ519" s="3" t="s">
        <v>3</v>
      </c>
      <c r="EA519" s="3" t="s">
        <v>3</v>
      </c>
      <c r="EB519" s="3" t="s">
        <v>3</v>
      </c>
      <c r="EC519" s="3" t="s">
        <v>3</v>
      </c>
      <c r="EE519" s="3">
        <v>55393699</v>
      </c>
      <c r="EF519" s="3">
        <v>40</v>
      </c>
      <c r="EG519" s="3" t="s">
        <v>30</v>
      </c>
      <c r="EH519" s="3">
        <v>0</v>
      </c>
      <c r="EI519" s="3" t="s">
        <v>3</v>
      </c>
      <c r="EJ519" s="3">
        <v>2</v>
      </c>
      <c r="EK519" s="3">
        <v>67</v>
      </c>
      <c r="EL519" s="3" t="s">
        <v>76</v>
      </c>
      <c r="EM519" s="3" t="s">
        <v>77</v>
      </c>
      <c r="EO519" s="3" t="s">
        <v>3</v>
      </c>
      <c r="EQ519" s="3">
        <v>0</v>
      </c>
      <c r="ER519" s="3">
        <v>33827.69</v>
      </c>
      <c r="ES519" s="3">
        <v>33827.69</v>
      </c>
      <c r="ET519" s="3">
        <v>0</v>
      </c>
      <c r="EU519" s="3">
        <v>0</v>
      </c>
      <c r="EV519" s="3">
        <v>0</v>
      </c>
      <c r="EW519" s="3">
        <v>0</v>
      </c>
      <c r="EX519" s="3">
        <v>0</v>
      </c>
      <c r="FQ519" s="3">
        <v>0</v>
      </c>
      <c r="FR519" s="3">
        <v>0</v>
      </c>
      <c r="FS519" s="3">
        <v>0</v>
      </c>
      <c r="FX519" s="3">
        <v>97</v>
      </c>
      <c r="FY519" s="3">
        <v>51</v>
      </c>
      <c r="GA519" s="3" t="s">
        <v>3</v>
      </c>
      <c r="GD519" s="3">
        <v>1</v>
      </c>
      <c r="GF519" s="3">
        <v>-1473174696</v>
      </c>
      <c r="GG519" s="3">
        <v>2</v>
      </c>
      <c r="GH519" s="3">
        <v>1</v>
      </c>
      <c r="GI519" s="3">
        <v>2</v>
      </c>
      <c r="GJ519" s="3">
        <v>0</v>
      </c>
      <c r="GK519" s="3">
        <v>0</v>
      </c>
      <c r="GL519" s="3">
        <f t="shared" si="561"/>
        <v>0</v>
      </c>
      <c r="GM519" s="3">
        <f t="shared" si="562"/>
        <v>584.28</v>
      </c>
      <c r="GN519" s="3">
        <f t="shared" si="563"/>
        <v>0</v>
      </c>
      <c r="GO519" s="3">
        <f t="shared" si="564"/>
        <v>584.28</v>
      </c>
      <c r="GP519" s="3">
        <f t="shared" si="565"/>
        <v>0</v>
      </c>
      <c r="GR519" s="3">
        <v>0</v>
      </c>
      <c r="GS519" s="3">
        <v>3</v>
      </c>
      <c r="GT519" s="3">
        <v>0</v>
      </c>
      <c r="GU519" s="3" t="s">
        <v>3</v>
      </c>
      <c r="GV519" s="3">
        <f t="shared" si="566"/>
        <v>0</v>
      </c>
      <c r="GW519" s="3">
        <v>1</v>
      </c>
      <c r="GX519" s="3">
        <f t="shared" si="567"/>
        <v>0</v>
      </c>
      <c r="HA519" s="3">
        <v>0</v>
      </c>
      <c r="HB519" s="3">
        <v>0</v>
      </c>
      <c r="HC519" s="3">
        <f t="shared" si="568"/>
        <v>0</v>
      </c>
      <c r="HE519" s="3" t="s">
        <v>3</v>
      </c>
      <c r="HF519" s="3" t="s">
        <v>3</v>
      </c>
      <c r="HM519" s="3" t="s">
        <v>66</v>
      </c>
      <c r="HN519" s="3" t="s">
        <v>3</v>
      </c>
      <c r="HO519" s="3" t="s">
        <v>3</v>
      </c>
      <c r="HP519" s="3" t="s">
        <v>3</v>
      </c>
      <c r="HQ519" s="3" t="s">
        <v>3</v>
      </c>
      <c r="HS519" s="3">
        <v>0</v>
      </c>
      <c r="IK519" s="3">
        <v>0</v>
      </c>
    </row>
    <row r="521" spans="1:255" ht="13" x14ac:dyDescent="0.3">
      <c r="A521" s="11">
        <v>51</v>
      </c>
      <c r="B521" s="11">
        <f>B456</f>
        <v>1</v>
      </c>
      <c r="C521" s="11">
        <f>A456</f>
        <v>4</v>
      </c>
      <c r="D521" s="11">
        <f>ROW(A456)</f>
        <v>456</v>
      </c>
      <c r="E521" s="11"/>
      <c r="F521" s="11" t="str">
        <f>IF(F456&lt;&gt;"",F456,"")</f>
        <v>4</v>
      </c>
      <c r="G521" s="11" t="str">
        <f>IF(G456&lt;&gt;"",G456,"")</f>
        <v>КНС. Монтажные изделия</v>
      </c>
      <c r="H521" s="11">
        <v>0</v>
      </c>
      <c r="I521" s="11"/>
      <c r="J521" s="11"/>
      <c r="K521" s="11"/>
      <c r="L521" s="11"/>
      <c r="M521" s="11"/>
      <c r="N521" s="11"/>
      <c r="O521" s="11">
        <f t="shared" ref="O521:T521" si="597">ROUND(AB521,2)</f>
        <v>326748.07</v>
      </c>
      <c r="P521" s="11">
        <f t="shared" si="597"/>
        <v>324274.57</v>
      </c>
      <c r="Q521" s="11">
        <f t="shared" si="597"/>
        <v>99.08</v>
      </c>
      <c r="R521" s="11">
        <f t="shared" si="597"/>
        <v>17.16</v>
      </c>
      <c r="S521" s="11">
        <f t="shared" si="597"/>
        <v>2374.42</v>
      </c>
      <c r="T521" s="11">
        <f t="shared" si="597"/>
        <v>0</v>
      </c>
      <c r="U521" s="11">
        <f>AH521</f>
        <v>209.23959959999999</v>
      </c>
      <c r="V521" s="11">
        <f>AI521</f>
        <v>0</v>
      </c>
      <c r="W521" s="11">
        <f>ROUND(AJ521,2)</f>
        <v>0</v>
      </c>
      <c r="X521" s="11">
        <f>ROUND(AK521,2)</f>
        <v>2319.83</v>
      </c>
      <c r="Y521" s="11">
        <f>ROUND(AL521,2)</f>
        <v>1219.72</v>
      </c>
      <c r="Z521" s="11"/>
      <c r="AA521" s="11"/>
      <c r="AB521" s="11">
        <f>ROUND(SUMIF(AA460:AA519,"=55929113",O460:O519),2)</f>
        <v>326748.07</v>
      </c>
      <c r="AC521" s="11">
        <f>ROUND(SUMIF(AA460:AA519,"=55929113",P460:P519),2)</f>
        <v>324274.57</v>
      </c>
      <c r="AD521" s="11">
        <f>ROUND(SUMIF(AA460:AA519,"=55929113",Q460:Q519),2)</f>
        <v>99.08</v>
      </c>
      <c r="AE521" s="11">
        <f>ROUND(SUMIF(AA460:AA519,"=55929113",R460:R519),2)</f>
        <v>17.16</v>
      </c>
      <c r="AF521" s="11">
        <f>ROUND(SUMIF(AA460:AA519,"=55929113",S460:S519),2)</f>
        <v>2374.42</v>
      </c>
      <c r="AG521" s="11">
        <f>ROUND(SUMIF(AA460:AA519,"=55929113",T460:T519),2)</f>
        <v>0</v>
      </c>
      <c r="AH521" s="11">
        <f>SUMIF(AA460:AA519,"=55929113",U460:U519)</f>
        <v>209.23959959999999</v>
      </c>
      <c r="AI521" s="11">
        <f>SUMIF(AA460:AA519,"=55929113",V460:V519)</f>
        <v>0</v>
      </c>
      <c r="AJ521" s="11">
        <f>ROUND(SUMIF(AA460:AA519,"=55929113",W460:W519),2)</f>
        <v>0</v>
      </c>
      <c r="AK521" s="11">
        <f>ROUND(SUMIF(AA460:AA519,"=55929113",X460:X519),2)</f>
        <v>2319.83</v>
      </c>
      <c r="AL521" s="11">
        <f>ROUND(SUMIF(AA460:AA519,"=55929113",Y460:Y519),2)</f>
        <v>1219.72</v>
      </c>
      <c r="AM521" s="11"/>
      <c r="AN521" s="11"/>
      <c r="AO521" s="11">
        <f t="shared" ref="AO521:BD521" si="598">ROUND(BX521,2)</f>
        <v>0</v>
      </c>
      <c r="AP521" s="11">
        <f t="shared" si="598"/>
        <v>0</v>
      </c>
      <c r="AQ521" s="11">
        <f t="shared" si="598"/>
        <v>0</v>
      </c>
      <c r="AR521" s="11">
        <f t="shared" si="598"/>
        <v>330287.62</v>
      </c>
      <c r="AS521" s="11">
        <f t="shared" si="598"/>
        <v>0</v>
      </c>
      <c r="AT521" s="11">
        <f t="shared" si="598"/>
        <v>330287.62</v>
      </c>
      <c r="AU521" s="11">
        <f t="shared" si="598"/>
        <v>0</v>
      </c>
      <c r="AV521" s="11">
        <f t="shared" si="598"/>
        <v>324274.57</v>
      </c>
      <c r="AW521" s="11">
        <f t="shared" si="598"/>
        <v>324274.57</v>
      </c>
      <c r="AX521" s="11">
        <f t="shared" si="598"/>
        <v>0</v>
      </c>
      <c r="AY521" s="11">
        <f t="shared" si="598"/>
        <v>324274.57</v>
      </c>
      <c r="AZ521" s="11">
        <f t="shared" si="598"/>
        <v>0</v>
      </c>
      <c r="BA521" s="11">
        <f t="shared" si="598"/>
        <v>0</v>
      </c>
      <c r="BB521" s="11">
        <f t="shared" si="598"/>
        <v>0</v>
      </c>
      <c r="BC521" s="11">
        <f t="shared" si="598"/>
        <v>0</v>
      </c>
      <c r="BD521" s="11">
        <f t="shared" si="598"/>
        <v>0</v>
      </c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>
        <f>ROUND(SUMIF(AA460:AA519,"=55929113",FQ460:FQ519),2)</f>
        <v>0</v>
      </c>
      <c r="BY521" s="11">
        <f>ROUND(SUMIF(AA460:AA519,"=55929113",FR460:FR519),2)</f>
        <v>0</v>
      </c>
      <c r="BZ521" s="11">
        <f>ROUND(SUMIF(AA460:AA519,"=55929113",GL460:GL519),2)</f>
        <v>0</v>
      </c>
      <c r="CA521" s="11">
        <f>ROUND(SUMIF(AA460:AA519,"=55929113",GM460:GM519),2)</f>
        <v>330287.62</v>
      </c>
      <c r="CB521" s="11">
        <f>ROUND(SUMIF(AA460:AA519,"=55929113",GN460:GN519),2)</f>
        <v>0</v>
      </c>
      <c r="CC521" s="11">
        <f>ROUND(SUMIF(AA460:AA519,"=55929113",GO460:GO519),2)</f>
        <v>330287.62</v>
      </c>
      <c r="CD521" s="11">
        <f>ROUND(SUMIF(AA460:AA519,"=55929113",GP460:GP519),2)</f>
        <v>0</v>
      </c>
      <c r="CE521" s="11">
        <f>AC521-BX521</f>
        <v>324274.57</v>
      </c>
      <c r="CF521" s="11">
        <f>AC521-BY521</f>
        <v>324274.57</v>
      </c>
      <c r="CG521" s="11">
        <f>BX521-BZ521</f>
        <v>0</v>
      </c>
      <c r="CH521" s="11">
        <f>AC521-BX521-BY521+BZ521</f>
        <v>324274.57</v>
      </c>
      <c r="CI521" s="11">
        <f>BY521-BZ521</f>
        <v>0</v>
      </c>
      <c r="CJ521" s="11">
        <f>ROUND(SUMIF(AA460:AA519,"=55929113",GX460:GX519),2)</f>
        <v>0</v>
      </c>
      <c r="CK521" s="11">
        <f>ROUND(SUMIF(AA460:AA519,"=55929113",GY460:GY519),2)</f>
        <v>0</v>
      </c>
      <c r="CL521" s="11">
        <f>ROUND(SUMIF(AA460:AA519,"=55929113",GZ460:GZ519),2)</f>
        <v>0</v>
      </c>
      <c r="CM521" s="11">
        <f>ROUND(SUMIF(AA460:AA519,"=55929113",HD460:HD519),2)</f>
        <v>0</v>
      </c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2">
        <f t="shared" ref="DG521:DL521" si="599">ROUND(DT521,2)</f>
        <v>2064429.52</v>
      </c>
      <c r="DH521" s="12">
        <f t="shared" si="599"/>
        <v>1928787.95</v>
      </c>
      <c r="DI521" s="12">
        <f t="shared" si="599"/>
        <v>1843.01</v>
      </c>
      <c r="DJ521" s="12">
        <f t="shared" si="599"/>
        <v>966.96</v>
      </c>
      <c r="DK521" s="12">
        <f t="shared" si="599"/>
        <v>133798.56</v>
      </c>
      <c r="DL521" s="12">
        <f t="shared" si="599"/>
        <v>0</v>
      </c>
      <c r="DM521" s="12">
        <f>DZ521</f>
        <v>209.23959959999999</v>
      </c>
      <c r="DN521" s="12">
        <f>EA521</f>
        <v>0</v>
      </c>
      <c r="DO521" s="12">
        <f>ROUND(EB521,2)</f>
        <v>0</v>
      </c>
      <c r="DP521" s="12">
        <f>ROUND(EC521,2)</f>
        <v>130722.55</v>
      </c>
      <c r="DQ521" s="12">
        <f>ROUND(ED521,2)</f>
        <v>68730.42</v>
      </c>
      <c r="DR521" s="12"/>
      <c r="DS521" s="12"/>
      <c r="DT521" s="12">
        <f>ROUND(SUMIF(AA460:AA519,"=55929115",O460:O519),2)</f>
        <v>2064429.52</v>
      </c>
      <c r="DU521" s="12">
        <f>ROUND(SUMIF(AA460:AA519,"=55929115",P460:P519),2)</f>
        <v>1928787.95</v>
      </c>
      <c r="DV521" s="12">
        <f>ROUND(SUMIF(AA460:AA519,"=55929115",Q460:Q519),2)</f>
        <v>1843.01</v>
      </c>
      <c r="DW521" s="12">
        <f>ROUND(SUMIF(AA460:AA519,"=55929115",R460:R519),2)</f>
        <v>966.96</v>
      </c>
      <c r="DX521" s="12">
        <f>ROUND(SUMIF(AA460:AA519,"=55929115",S460:S519),2)</f>
        <v>133798.56</v>
      </c>
      <c r="DY521" s="12">
        <f>ROUND(SUMIF(AA460:AA519,"=55929115",T460:T519),2)</f>
        <v>0</v>
      </c>
      <c r="DZ521" s="12">
        <f>SUMIF(AA460:AA519,"=55929115",U460:U519)</f>
        <v>209.23959959999999</v>
      </c>
      <c r="EA521" s="12">
        <f>SUMIF(AA460:AA519,"=55929115",V460:V519)</f>
        <v>0</v>
      </c>
      <c r="EB521" s="12">
        <f>ROUND(SUMIF(AA460:AA519,"=55929115",W460:W519),2)</f>
        <v>0</v>
      </c>
      <c r="EC521" s="12">
        <f>ROUND(SUMIF(AA460:AA519,"=55929115",X460:X519),2)</f>
        <v>130722.55</v>
      </c>
      <c r="ED521" s="12">
        <f>ROUND(SUMIF(AA460:AA519,"=55929115",Y460:Y519),2)</f>
        <v>68730.42</v>
      </c>
      <c r="EE521" s="12"/>
      <c r="EF521" s="12"/>
      <c r="EG521" s="12">
        <f t="shared" ref="EG521:EV521" si="600">ROUND(FP521,2)</f>
        <v>0</v>
      </c>
      <c r="EH521" s="12">
        <f t="shared" si="600"/>
        <v>0</v>
      </c>
      <c r="EI521" s="12">
        <f t="shared" si="600"/>
        <v>0</v>
      </c>
      <c r="EJ521" s="12">
        <f t="shared" si="600"/>
        <v>2263882.4900000002</v>
      </c>
      <c r="EK521" s="12">
        <f t="shared" si="600"/>
        <v>0</v>
      </c>
      <c r="EL521" s="12">
        <f t="shared" si="600"/>
        <v>2263882.4900000002</v>
      </c>
      <c r="EM521" s="12">
        <f t="shared" si="600"/>
        <v>0</v>
      </c>
      <c r="EN521" s="12">
        <f t="shared" si="600"/>
        <v>1928787.95</v>
      </c>
      <c r="EO521" s="12">
        <f t="shared" si="600"/>
        <v>1928787.95</v>
      </c>
      <c r="EP521" s="12">
        <f t="shared" si="600"/>
        <v>0</v>
      </c>
      <c r="EQ521" s="12">
        <f t="shared" si="600"/>
        <v>1928787.95</v>
      </c>
      <c r="ER521" s="12">
        <f t="shared" si="600"/>
        <v>0</v>
      </c>
      <c r="ES521" s="12">
        <f t="shared" si="600"/>
        <v>0</v>
      </c>
      <c r="ET521" s="12">
        <f t="shared" si="600"/>
        <v>0</v>
      </c>
      <c r="EU521" s="12">
        <f t="shared" si="600"/>
        <v>0</v>
      </c>
      <c r="EV521" s="12">
        <f t="shared" si="600"/>
        <v>0</v>
      </c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>
        <f>ROUND(SUMIF(AA460:AA519,"=55929115",FQ460:FQ519),2)</f>
        <v>0</v>
      </c>
      <c r="FQ521" s="12">
        <f>ROUND(SUMIF(AA460:AA519,"=55929115",FR460:FR519),2)</f>
        <v>0</v>
      </c>
      <c r="FR521" s="12">
        <f>ROUND(SUMIF(AA460:AA519,"=55929115",GL460:GL519),2)</f>
        <v>0</v>
      </c>
      <c r="FS521" s="12">
        <f>ROUND(SUMIF(AA460:AA519,"=55929115",GM460:GM519),2)</f>
        <v>2263882.4900000002</v>
      </c>
      <c r="FT521" s="12">
        <f>ROUND(SUMIF(AA460:AA519,"=55929115",GN460:GN519),2)</f>
        <v>0</v>
      </c>
      <c r="FU521" s="12">
        <f>ROUND(SUMIF(AA460:AA519,"=55929115",GO460:GO519),2)</f>
        <v>2263882.4900000002</v>
      </c>
      <c r="FV521" s="12">
        <f>ROUND(SUMIF(AA460:AA519,"=55929115",GP460:GP519),2)</f>
        <v>0</v>
      </c>
      <c r="FW521" s="12">
        <f>DU521-FP521</f>
        <v>1928787.95</v>
      </c>
      <c r="FX521" s="12">
        <f>DU521-FQ521</f>
        <v>1928787.95</v>
      </c>
      <c r="FY521" s="12">
        <f>FP521-FR521</f>
        <v>0</v>
      </c>
      <c r="FZ521" s="12">
        <f>DU521-FP521-FQ521+FR521</f>
        <v>1928787.95</v>
      </c>
      <c r="GA521" s="12">
        <f>FQ521-FR521</f>
        <v>0</v>
      </c>
      <c r="GB521" s="12">
        <f>ROUND(SUMIF(AA460:AA519,"=55929115",GX460:GX519),2)</f>
        <v>0</v>
      </c>
      <c r="GC521" s="12">
        <f>ROUND(SUMIF(AA460:AA519,"=55929115",GY460:GY519),2)</f>
        <v>0</v>
      </c>
      <c r="GD521" s="12">
        <f>ROUND(SUMIF(AA460:AA519,"=55929115",GZ460:GZ519),2)</f>
        <v>0</v>
      </c>
      <c r="GE521" s="12">
        <f>ROUND(SUMIF(AA460:AA519,"=55929115",HD460:HD519),2)</f>
        <v>0</v>
      </c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>
        <v>0</v>
      </c>
    </row>
    <row r="523" spans="1:255" ht="13" x14ac:dyDescent="0.3">
      <c r="A523" s="13">
        <v>50</v>
      </c>
      <c r="B523" s="13">
        <v>0</v>
      </c>
      <c r="C523" s="13">
        <v>0</v>
      </c>
      <c r="D523" s="13">
        <v>1</v>
      </c>
      <c r="E523" s="13">
        <v>201</v>
      </c>
      <c r="F523" s="13">
        <f>ROUND(Source!O521,O523)</f>
        <v>326748.07</v>
      </c>
      <c r="G523" s="13" t="s">
        <v>111</v>
      </c>
      <c r="H523" s="13" t="s">
        <v>112</v>
      </c>
      <c r="I523" s="13"/>
      <c r="J523" s="13"/>
      <c r="K523" s="13">
        <v>201</v>
      </c>
      <c r="L523" s="13">
        <v>1</v>
      </c>
      <c r="M523" s="13">
        <v>3</v>
      </c>
      <c r="N523" s="13" t="s">
        <v>3</v>
      </c>
      <c r="O523" s="13">
        <v>2</v>
      </c>
      <c r="P523" s="13">
        <f>ROUND(Source!DG521,O523)</f>
        <v>2064429.52</v>
      </c>
      <c r="Q523" s="13"/>
      <c r="R523" s="13"/>
      <c r="S523" s="13"/>
      <c r="T523" s="13"/>
      <c r="U523" s="13"/>
      <c r="V523" s="13"/>
      <c r="W523" s="13">
        <v>326748.07</v>
      </c>
      <c r="X523" s="13">
        <v>1</v>
      </c>
      <c r="Y523" s="13">
        <v>326748.07</v>
      </c>
      <c r="Z523" s="13">
        <v>2064429.52</v>
      </c>
      <c r="AA523" s="13">
        <v>1</v>
      </c>
      <c r="AB523" s="13">
        <v>2064429.52</v>
      </c>
    </row>
    <row r="524" spans="1:255" ht="13" x14ac:dyDescent="0.3">
      <c r="A524" s="13">
        <v>50</v>
      </c>
      <c r="B524" s="13">
        <v>0</v>
      </c>
      <c r="C524" s="13">
        <v>0</v>
      </c>
      <c r="D524" s="13">
        <v>1</v>
      </c>
      <c r="E524" s="13">
        <v>202</v>
      </c>
      <c r="F524" s="13">
        <f>ROUND(Source!P521,O524)</f>
        <v>324274.57</v>
      </c>
      <c r="G524" s="13" t="s">
        <v>113</v>
      </c>
      <c r="H524" s="13" t="s">
        <v>114</v>
      </c>
      <c r="I524" s="13"/>
      <c r="J524" s="13"/>
      <c r="K524" s="13">
        <v>202</v>
      </c>
      <c r="L524" s="13">
        <v>2</v>
      </c>
      <c r="M524" s="13">
        <v>3</v>
      </c>
      <c r="N524" s="13" t="s">
        <v>3</v>
      </c>
      <c r="O524" s="13">
        <v>2</v>
      </c>
      <c r="P524" s="13">
        <f>ROUND(Source!DH521,O524)</f>
        <v>1928787.95</v>
      </c>
      <c r="Q524" s="13"/>
      <c r="R524" s="13"/>
      <c r="S524" s="13"/>
      <c r="T524" s="13"/>
      <c r="U524" s="13"/>
      <c r="V524" s="13"/>
      <c r="W524" s="13">
        <v>324274.57</v>
      </c>
      <c r="X524" s="13">
        <v>1</v>
      </c>
      <c r="Y524" s="13">
        <v>324274.57</v>
      </c>
      <c r="Z524" s="13">
        <v>1928787.95</v>
      </c>
      <c r="AA524" s="13">
        <v>1</v>
      </c>
      <c r="AB524" s="13">
        <v>1928787.95</v>
      </c>
    </row>
    <row r="525" spans="1:255" ht="13" x14ac:dyDescent="0.3">
      <c r="A525" s="13">
        <v>50</v>
      </c>
      <c r="B525" s="13">
        <v>0</v>
      </c>
      <c r="C525" s="13">
        <v>0</v>
      </c>
      <c r="D525" s="13">
        <v>1</v>
      </c>
      <c r="E525" s="13">
        <v>222</v>
      </c>
      <c r="F525" s="13">
        <f>ROUND(Source!AO521,O525)</f>
        <v>0</v>
      </c>
      <c r="G525" s="13" t="s">
        <v>115</v>
      </c>
      <c r="H525" s="13" t="s">
        <v>116</v>
      </c>
      <c r="I525" s="13"/>
      <c r="J525" s="13"/>
      <c r="K525" s="13">
        <v>222</v>
      </c>
      <c r="L525" s="13">
        <v>3</v>
      </c>
      <c r="M525" s="13">
        <v>3</v>
      </c>
      <c r="N525" s="13" t="s">
        <v>3</v>
      </c>
      <c r="O525" s="13">
        <v>2</v>
      </c>
      <c r="P525" s="13">
        <f>ROUND(Source!EG521,O525)</f>
        <v>0</v>
      </c>
      <c r="Q525" s="13"/>
      <c r="R525" s="13"/>
      <c r="S525" s="13"/>
      <c r="T525" s="13"/>
      <c r="U525" s="13"/>
      <c r="V525" s="13"/>
      <c r="W525" s="13">
        <v>0</v>
      </c>
      <c r="X525" s="13">
        <v>1</v>
      </c>
      <c r="Y525" s="13">
        <v>0</v>
      </c>
      <c r="Z525" s="13">
        <v>0</v>
      </c>
      <c r="AA525" s="13">
        <v>1</v>
      </c>
      <c r="AB525" s="13">
        <v>0</v>
      </c>
    </row>
    <row r="526" spans="1:255" ht="13" x14ac:dyDescent="0.3">
      <c r="A526" s="13">
        <v>50</v>
      </c>
      <c r="B526" s="13">
        <v>0</v>
      </c>
      <c r="C526" s="13">
        <v>0</v>
      </c>
      <c r="D526" s="13">
        <v>1</v>
      </c>
      <c r="E526" s="13">
        <v>225</v>
      </c>
      <c r="F526" s="13">
        <f>ROUND(Source!AV521,O526)</f>
        <v>324274.57</v>
      </c>
      <c r="G526" s="13" t="s">
        <v>117</v>
      </c>
      <c r="H526" s="13" t="s">
        <v>118</v>
      </c>
      <c r="I526" s="13"/>
      <c r="J526" s="13"/>
      <c r="K526" s="13">
        <v>225</v>
      </c>
      <c r="L526" s="13">
        <v>4</v>
      </c>
      <c r="M526" s="13">
        <v>3</v>
      </c>
      <c r="N526" s="13" t="s">
        <v>3</v>
      </c>
      <c r="O526" s="13">
        <v>2</v>
      </c>
      <c r="P526" s="13">
        <f>ROUND(Source!EN521,O526)</f>
        <v>1928787.95</v>
      </c>
      <c r="Q526" s="13"/>
      <c r="R526" s="13"/>
      <c r="S526" s="13"/>
      <c r="T526" s="13"/>
      <c r="U526" s="13"/>
      <c r="V526" s="13"/>
      <c r="W526" s="13">
        <v>324274.57</v>
      </c>
      <c r="X526" s="13">
        <v>1</v>
      </c>
      <c r="Y526" s="13">
        <v>324274.57</v>
      </c>
      <c r="Z526" s="13">
        <v>1928787.95</v>
      </c>
      <c r="AA526" s="13">
        <v>1</v>
      </c>
      <c r="AB526" s="13">
        <v>1928787.95</v>
      </c>
    </row>
    <row r="527" spans="1:255" ht="13" x14ac:dyDescent="0.3">
      <c r="A527" s="13">
        <v>50</v>
      </c>
      <c r="B527" s="13">
        <v>0</v>
      </c>
      <c r="C527" s="13">
        <v>0</v>
      </c>
      <c r="D527" s="13">
        <v>1</v>
      </c>
      <c r="E527" s="13">
        <v>226</v>
      </c>
      <c r="F527" s="13">
        <f>ROUND(Source!AW521,O527)</f>
        <v>324274.57</v>
      </c>
      <c r="G527" s="13" t="s">
        <v>119</v>
      </c>
      <c r="H527" s="13" t="s">
        <v>120</v>
      </c>
      <c r="I527" s="13"/>
      <c r="J527" s="13"/>
      <c r="K527" s="13">
        <v>226</v>
      </c>
      <c r="L527" s="13">
        <v>5</v>
      </c>
      <c r="M527" s="13">
        <v>3</v>
      </c>
      <c r="N527" s="13" t="s">
        <v>3</v>
      </c>
      <c r="O527" s="13">
        <v>2</v>
      </c>
      <c r="P527" s="13">
        <f>ROUND(Source!EO521,O527)</f>
        <v>1928787.95</v>
      </c>
      <c r="Q527" s="13"/>
      <c r="R527" s="13"/>
      <c r="S527" s="13"/>
      <c r="T527" s="13"/>
      <c r="U527" s="13"/>
      <c r="V527" s="13"/>
      <c r="W527" s="13">
        <v>324274.57</v>
      </c>
      <c r="X527" s="13">
        <v>1</v>
      </c>
      <c r="Y527" s="13">
        <v>324274.57</v>
      </c>
      <c r="Z527" s="13">
        <v>1928787.95</v>
      </c>
      <c r="AA527" s="13">
        <v>1</v>
      </c>
      <c r="AB527" s="13">
        <v>1928787.95</v>
      </c>
    </row>
    <row r="528" spans="1:255" ht="13" x14ac:dyDescent="0.3">
      <c r="A528" s="13">
        <v>50</v>
      </c>
      <c r="B528" s="13">
        <v>0</v>
      </c>
      <c r="C528" s="13">
        <v>0</v>
      </c>
      <c r="D528" s="13">
        <v>1</v>
      </c>
      <c r="E528" s="13">
        <v>227</v>
      </c>
      <c r="F528" s="13">
        <f>ROUND(Source!AX521,O528)</f>
        <v>0</v>
      </c>
      <c r="G528" s="13" t="s">
        <v>121</v>
      </c>
      <c r="H528" s="13" t="s">
        <v>122</v>
      </c>
      <c r="I528" s="13"/>
      <c r="J528" s="13"/>
      <c r="K528" s="13">
        <v>227</v>
      </c>
      <c r="L528" s="13">
        <v>6</v>
      </c>
      <c r="M528" s="13">
        <v>3</v>
      </c>
      <c r="N528" s="13" t="s">
        <v>3</v>
      </c>
      <c r="O528" s="13">
        <v>2</v>
      </c>
      <c r="P528" s="13">
        <f>ROUND(Source!EP521,O528)</f>
        <v>0</v>
      </c>
      <c r="Q528" s="13"/>
      <c r="R528" s="13"/>
      <c r="S528" s="13"/>
      <c r="T528" s="13"/>
      <c r="U528" s="13"/>
      <c r="V528" s="13"/>
      <c r="W528" s="13">
        <v>0</v>
      </c>
      <c r="X528" s="13">
        <v>1</v>
      </c>
      <c r="Y528" s="13">
        <v>0</v>
      </c>
      <c r="Z528" s="13">
        <v>0</v>
      </c>
      <c r="AA528" s="13">
        <v>1</v>
      </c>
      <c r="AB528" s="13">
        <v>0</v>
      </c>
    </row>
    <row r="529" spans="1:28" ht="13" x14ac:dyDescent="0.3">
      <c r="A529" s="13">
        <v>50</v>
      </c>
      <c r="B529" s="13">
        <v>0</v>
      </c>
      <c r="C529" s="13">
        <v>0</v>
      </c>
      <c r="D529" s="13">
        <v>1</v>
      </c>
      <c r="E529" s="13">
        <v>228</v>
      </c>
      <c r="F529" s="13">
        <f>ROUND(Source!AY521,O529)</f>
        <v>324274.57</v>
      </c>
      <c r="G529" s="13" t="s">
        <v>123</v>
      </c>
      <c r="H529" s="13" t="s">
        <v>124</v>
      </c>
      <c r="I529" s="13"/>
      <c r="J529" s="13"/>
      <c r="K529" s="13">
        <v>228</v>
      </c>
      <c r="L529" s="13">
        <v>7</v>
      </c>
      <c r="M529" s="13">
        <v>3</v>
      </c>
      <c r="N529" s="13" t="s">
        <v>3</v>
      </c>
      <c r="O529" s="13">
        <v>2</v>
      </c>
      <c r="P529" s="13">
        <f>ROUND(Source!EQ521,O529)</f>
        <v>1928787.95</v>
      </c>
      <c r="Q529" s="13"/>
      <c r="R529" s="13"/>
      <c r="S529" s="13"/>
      <c r="T529" s="13"/>
      <c r="U529" s="13"/>
      <c r="V529" s="13"/>
      <c r="W529" s="13">
        <v>324274.57</v>
      </c>
      <c r="X529" s="13">
        <v>1</v>
      </c>
      <c r="Y529" s="13">
        <v>324274.57</v>
      </c>
      <c r="Z529" s="13">
        <v>1928787.95</v>
      </c>
      <c r="AA529" s="13">
        <v>1</v>
      </c>
      <c r="AB529" s="13">
        <v>1928787.95</v>
      </c>
    </row>
    <row r="530" spans="1:28" ht="13" x14ac:dyDescent="0.3">
      <c r="A530" s="13">
        <v>50</v>
      </c>
      <c r="B530" s="13">
        <v>0</v>
      </c>
      <c r="C530" s="13">
        <v>0</v>
      </c>
      <c r="D530" s="13">
        <v>1</v>
      </c>
      <c r="E530" s="13">
        <v>216</v>
      </c>
      <c r="F530" s="13">
        <f>ROUND(Source!AP521,O530)</f>
        <v>0</v>
      </c>
      <c r="G530" s="13" t="s">
        <v>125</v>
      </c>
      <c r="H530" s="13" t="s">
        <v>126</v>
      </c>
      <c r="I530" s="13"/>
      <c r="J530" s="13"/>
      <c r="K530" s="13">
        <v>216</v>
      </c>
      <c r="L530" s="13">
        <v>8</v>
      </c>
      <c r="M530" s="13">
        <v>3</v>
      </c>
      <c r="N530" s="13" t="s">
        <v>3</v>
      </c>
      <c r="O530" s="13">
        <v>2</v>
      </c>
      <c r="P530" s="13">
        <f>ROUND(Source!EH521,O530)</f>
        <v>0</v>
      </c>
      <c r="Q530" s="13"/>
      <c r="R530" s="13"/>
      <c r="S530" s="13"/>
      <c r="T530" s="13"/>
      <c r="U530" s="13"/>
      <c r="V530" s="13"/>
      <c r="W530" s="13">
        <v>0</v>
      </c>
      <c r="X530" s="13">
        <v>1</v>
      </c>
      <c r="Y530" s="13">
        <v>0</v>
      </c>
      <c r="Z530" s="13">
        <v>0</v>
      </c>
      <c r="AA530" s="13">
        <v>1</v>
      </c>
      <c r="AB530" s="13">
        <v>0</v>
      </c>
    </row>
    <row r="531" spans="1:28" ht="13" x14ac:dyDescent="0.3">
      <c r="A531" s="13">
        <v>50</v>
      </c>
      <c r="B531" s="13">
        <v>0</v>
      </c>
      <c r="C531" s="13">
        <v>0</v>
      </c>
      <c r="D531" s="13">
        <v>1</v>
      </c>
      <c r="E531" s="13">
        <v>223</v>
      </c>
      <c r="F531" s="13">
        <f>ROUND(Source!AQ521,O531)</f>
        <v>0</v>
      </c>
      <c r="G531" s="13" t="s">
        <v>127</v>
      </c>
      <c r="H531" s="13" t="s">
        <v>128</v>
      </c>
      <c r="I531" s="13"/>
      <c r="J531" s="13"/>
      <c r="K531" s="13">
        <v>223</v>
      </c>
      <c r="L531" s="13">
        <v>9</v>
      </c>
      <c r="M531" s="13">
        <v>3</v>
      </c>
      <c r="N531" s="13" t="s">
        <v>3</v>
      </c>
      <c r="O531" s="13">
        <v>2</v>
      </c>
      <c r="P531" s="13">
        <f>ROUND(Source!EI521,O531)</f>
        <v>0</v>
      </c>
      <c r="Q531" s="13"/>
      <c r="R531" s="13"/>
      <c r="S531" s="13"/>
      <c r="T531" s="13"/>
      <c r="U531" s="13"/>
      <c r="V531" s="13"/>
      <c r="W531" s="13">
        <v>0</v>
      </c>
      <c r="X531" s="13">
        <v>1</v>
      </c>
      <c r="Y531" s="13">
        <v>0</v>
      </c>
      <c r="Z531" s="13">
        <v>0</v>
      </c>
      <c r="AA531" s="13">
        <v>1</v>
      </c>
      <c r="AB531" s="13">
        <v>0</v>
      </c>
    </row>
    <row r="532" spans="1:28" ht="13" x14ac:dyDescent="0.3">
      <c r="A532" s="13">
        <v>50</v>
      </c>
      <c r="B532" s="13">
        <v>0</v>
      </c>
      <c r="C532" s="13">
        <v>0</v>
      </c>
      <c r="D532" s="13">
        <v>1</v>
      </c>
      <c r="E532" s="13">
        <v>229</v>
      </c>
      <c r="F532" s="13">
        <f>ROUND(Source!AZ521,O532)</f>
        <v>0</v>
      </c>
      <c r="G532" s="13" t="s">
        <v>129</v>
      </c>
      <c r="H532" s="13" t="s">
        <v>130</v>
      </c>
      <c r="I532" s="13"/>
      <c r="J532" s="13"/>
      <c r="K532" s="13">
        <v>229</v>
      </c>
      <c r="L532" s="13">
        <v>10</v>
      </c>
      <c r="M532" s="13">
        <v>3</v>
      </c>
      <c r="N532" s="13" t="s">
        <v>3</v>
      </c>
      <c r="O532" s="13">
        <v>2</v>
      </c>
      <c r="P532" s="13">
        <f>ROUND(Source!ER521,O532)</f>
        <v>0</v>
      </c>
      <c r="Q532" s="13"/>
      <c r="R532" s="13"/>
      <c r="S532" s="13"/>
      <c r="T532" s="13"/>
      <c r="U532" s="13"/>
      <c r="V532" s="13"/>
      <c r="W532" s="13">
        <v>0</v>
      </c>
      <c r="X532" s="13">
        <v>1</v>
      </c>
      <c r="Y532" s="13">
        <v>0</v>
      </c>
      <c r="Z532" s="13">
        <v>0</v>
      </c>
      <c r="AA532" s="13">
        <v>1</v>
      </c>
      <c r="AB532" s="13">
        <v>0</v>
      </c>
    </row>
    <row r="533" spans="1:28" ht="13" x14ac:dyDescent="0.3">
      <c r="A533" s="13">
        <v>50</v>
      </c>
      <c r="B533" s="13">
        <v>0</v>
      </c>
      <c r="C533" s="13">
        <v>0</v>
      </c>
      <c r="D533" s="13">
        <v>1</v>
      </c>
      <c r="E533" s="13">
        <v>203</v>
      </c>
      <c r="F533" s="13">
        <f>ROUND(Source!Q521,O533)</f>
        <v>99.08</v>
      </c>
      <c r="G533" s="13" t="s">
        <v>131</v>
      </c>
      <c r="H533" s="13" t="s">
        <v>132</v>
      </c>
      <c r="I533" s="13"/>
      <c r="J533" s="13"/>
      <c r="K533" s="13">
        <v>203</v>
      </c>
      <c r="L533" s="13">
        <v>11</v>
      </c>
      <c r="M533" s="13">
        <v>3</v>
      </c>
      <c r="N533" s="13" t="s">
        <v>3</v>
      </c>
      <c r="O533" s="13">
        <v>2</v>
      </c>
      <c r="P533" s="13">
        <f>ROUND(Source!DI521,O533)</f>
        <v>1843.01</v>
      </c>
      <c r="Q533" s="13"/>
      <c r="R533" s="13"/>
      <c r="S533" s="13"/>
      <c r="T533" s="13"/>
      <c r="U533" s="13"/>
      <c r="V533" s="13"/>
      <c r="W533" s="13">
        <v>99.08</v>
      </c>
      <c r="X533" s="13">
        <v>1</v>
      </c>
      <c r="Y533" s="13">
        <v>99.08</v>
      </c>
      <c r="Z533" s="13">
        <v>1843.01</v>
      </c>
      <c r="AA533" s="13">
        <v>1</v>
      </c>
      <c r="AB533" s="13">
        <v>1843.01</v>
      </c>
    </row>
    <row r="534" spans="1:28" ht="13" x14ac:dyDescent="0.3">
      <c r="A534" s="13">
        <v>50</v>
      </c>
      <c r="B534" s="13">
        <v>0</v>
      </c>
      <c r="C534" s="13">
        <v>0</v>
      </c>
      <c r="D534" s="13">
        <v>1</v>
      </c>
      <c r="E534" s="13">
        <v>231</v>
      </c>
      <c r="F534" s="13">
        <f>ROUND(Source!BB521,O534)</f>
        <v>0</v>
      </c>
      <c r="G534" s="13" t="s">
        <v>133</v>
      </c>
      <c r="H534" s="13" t="s">
        <v>134</v>
      </c>
      <c r="I534" s="13"/>
      <c r="J534" s="13"/>
      <c r="K534" s="13">
        <v>231</v>
      </c>
      <c r="L534" s="13">
        <v>12</v>
      </c>
      <c r="M534" s="13">
        <v>3</v>
      </c>
      <c r="N534" s="13" t="s">
        <v>3</v>
      </c>
      <c r="O534" s="13">
        <v>2</v>
      </c>
      <c r="P534" s="13">
        <f>ROUND(Source!ET521,O534)</f>
        <v>0</v>
      </c>
      <c r="Q534" s="13"/>
      <c r="R534" s="13"/>
      <c r="S534" s="13"/>
      <c r="T534" s="13"/>
      <c r="U534" s="13"/>
      <c r="V534" s="13"/>
      <c r="W534" s="13">
        <v>0</v>
      </c>
      <c r="X534" s="13">
        <v>1</v>
      </c>
      <c r="Y534" s="13">
        <v>0</v>
      </c>
      <c r="Z534" s="13">
        <v>0</v>
      </c>
      <c r="AA534" s="13">
        <v>1</v>
      </c>
      <c r="AB534" s="13">
        <v>0</v>
      </c>
    </row>
    <row r="535" spans="1:28" ht="13" x14ac:dyDescent="0.3">
      <c r="A535" s="13">
        <v>50</v>
      </c>
      <c r="B535" s="13">
        <v>0</v>
      </c>
      <c r="C535" s="13">
        <v>0</v>
      </c>
      <c r="D535" s="13">
        <v>1</v>
      </c>
      <c r="E535" s="13">
        <v>204</v>
      </c>
      <c r="F535" s="13">
        <f>ROUND(Source!R521,O535)</f>
        <v>17.16</v>
      </c>
      <c r="G535" s="13" t="s">
        <v>135</v>
      </c>
      <c r="H535" s="13" t="s">
        <v>136</v>
      </c>
      <c r="I535" s="13"/>
      <c r="J535" s="13"/>
      <c r="K535" s="13">
        <v>204</v>
      </c>
      <c r="L535" s="13">
        <v>13</v>
      </c>
      <c r="M535" s="13">
        <v>3</v>
      </c>
      <c r="N535" s="13" t="s">
        <v>3</v>
      </c>
      <c r="O535" s="13">
        <v>2</v>
      </c>
      <c r="P535" s="13">
        <f>ROUND(Source!DJ521,O535)</f>
        <v>966.96</v>
      </c>
      <c r="Q535" s="13"/>
      <c r="R535" s="13"/>
      <c r="S535" s="13"/>
      <c r="T535" s="13"/>
      <c r="U535" s="13"/>
      <c r="V535" s="13"/>
      <c r="W535" s="13">
        <v>17.16</v>
      </c>
      <c r="X535" s="13">
        <v>1</v>
      </c>
      <c r="Y535" s="13">
        <v>17.16</v>
      </c>
      <c r="Z535" s="13">
        <v>966.96</v>
      </c>
      <c r="AA535" s="13">
        <v>1</v>
      </c>
      <c r="AB535" s="13">
        <v>966.96</v>
      </c>
    </row>
    <row r="536" spans="1:28" ht="13" x14ac:dyDescent="0.3">
      <c r="A536" s="13">
        <v>50</v>
      </c>
      <c r="B536" s="13">
        <v>0</v>
      </c>
      <c r="C536" s="13">
        <v>0</v>
      </c>
      <c r="D536" s="13">
        <v>1</v>
      </c>
      <c r="E536" s="13">
        <v>205</v>
      </c>
      <c r="F536" s="13">
        <f>ROUND(Source!S521,O536)</f>
        <v>2374.42</v>
      </c>
      <c r="G536" s="13" t="s">
        <v>137</v>
      </c>
      <c r="H536" s="13" t="s">
        <v>138</v>
      </c>
      <c r="I536" s="13"/>
      <c r="J536" s="13"/>
      <c r="K536" s="13">
        <v>205</v>
      </c>
      <c r="L536" s="13">
        <v>14</v>
      </c>
      <c r="M536" s="13">
        <v>3</v>
      </c>
      <c r="N536" s="13" t="s">
        <v>3</v>
      </c>
      <c r="O536" s="13">
        <v>2</v>
      </c>
      <c r="P536" s="13">
        <f>ROUND(Source!DK521,O536)</f>
        <v>133798.56</v>
      </c>
      <c r="Q536" s="13"/>
      <c r="R536" s="13"/>
      <c r="S536" s="13"/>
      <c r="T536" s="13"/>
      <c r="U536" s="13"/>
      <c r="V536" s="13"/>
      <c r="W536" s="13">
        <v>2374.42</v>
      </c>
      <c r="X536" s="13">
        <v>1</v>
      </c>
      <c r="Y536" s="13">
        <v>2374.42</v>
      </c>
      <c r="Z536" s="13">
        <v>133798.56</v>
      </c>
      <c r="AA536" s="13">
        <v>1</v>
      </c>
      <c r="AB536" s="13">
        <v>133798.56</v>
      </c>
    </row>
    <row r="537" spans="1:28" ht="13" x14ac:dyDescent="0.3">
      <c r="A537" s="13">
        <v>50</v>
      </c>
      <c r="B537" s="13">
        <v>0</v>
      </c>
      <c r="C537" s="13">
        <v>0</v>
      </c>
      <c r="D537" s="13">
        <v>1</v>
      </c>
      <c r="E537" s="13">
        <v>232</v>
      </c>
      <c r="F537" s="13">
        <f>ROUND(Source!BC521,O537)</f>
        <v>0</v>
      </c>
      <c r="G537" s="13" t="s">
        <v>139</v>
      </c>
      <c r="H537" s="13" t="s">
        <v>140</v>
      </c>
      <c r="I537" s="13"/>
      <c r="J537" s="13"/>
      <c r="K537" s="13">
        <v>232</v>
      </c>
      <c r="L537" s="13">
        <v>15</v>
      </c>
      <c r="M537" s="13">
        <v>3</v>
      </c>
      <c r="N537" s="13" t="s">
        <v>3</v>
      </c>
      <c r="O537" s="13">
        <v>2</v>
      </c>
      <c r="P537" s="13">
        <f>ROUND(Source!EU521,O537)</f>
        <v>0</v>
      </c>
      <c r="Q537" s="13"/>
      <c r="R537" s="13"/>
      <c r="S537" s="13"/>
      <c r="T537" s="13"/>
      <c r="U537" s="13"/>
      <c r="V537" s="13"/>
      <c r="W537" s="13">
        <v>0</v>
      </c>
      <c r="X537" s="13">
        <v>1</v>
      </c>
      <c r="Y537" s="13">
        <v>0</v>
      </c>
      <c r="Z537" s="13">
        <v>0</v>
      </c>
      <c r="AA537" s="13">
        <v>1</v>
      </c>
      <c r="AB537" s="13">
        <v>0</v>
      </c>
    </row>
    <row r="538" spans="1:28" ht="13" x14ac:dyDescent="0.3">
      <c r="A538" s="13">
        <v>50</v>
      </c>
      <c r="B538" s="13">
        <v>0</v>
      </c>
      <c r="C538" s="13">
        <v>0</v>
      </c>
      <c r="D538" s="13">
        <v>1</v>
      </c>
      <c r="E538" s="13">
        <v>214</v>
      </c>
      <c r="F538" s="13">
        <f>ROUND(Source!AS521,O538)</f>
        <v>0</v>
      </c>
      <c r="G538" s="13" t="s">
        <v>141</v>
      </c>
      <c r="H538" s="13" t="s">
        <v>142</v>
      </c>
      <c r="I538" s="13"/>
      <c r="J538" s="13"/>
      <c r="K538" s="13">
        <v>214</v>
      </c>
      <c r="L538" s="13">
        <v>16</v>
      </c>
      <c r="M538" s="13">
        <v>3</v>
      </c>
      <c r="N538" s="13" t="s">
        <v>3</v>
      </c>
      <c r="O538" s="13">
        <v>2</v>
      </c>
      <c r="P538" s="13">
        <f>ROUND(Source!EK521,O538)</f>
        <v>0</v>
      </c>
      <c r="Q538" s="13"/>
      <c r="R538" s="13"/>
      <c r="S538" s="13"/>
      <c r="T538" s="13"/>
      <c r="U538" s="13"/>
      <c r="V538" s="13"/>
      <c r="W538" s="13">
        <v>0</v>
      </c>
      <c r="X538" s="13">
        <v>1</v>
      </c>
      <c r="Y538" s="13">
        <v>0</v>
      </c>
      <c r="Z538" s="13">
        <v>0</v>
      </c>
      <c r="AA538" s="13">
        <v>1</v>
      </c>
      <c r="AB538" s="13">
        <v>0</v>
      </c>
    </row>
    <row r="539" spans="1:28" ht="13" x14ac:dyDescent="0.3">
      <c r="A539" s="13">
        <v>50</v>
      </c>
      <c r="B539" s="13">
        <v>0</v>
      </c>
      <c r="C539" s="13">
        <v>0</v>
      </c>
      <c r="D539" s="13">
        <v>1</v>
      </c>
      <c r="E539" s="13">
        <v>215</v>
      </c>
      <c r="F539" s="13">
        <f>ROUND(Source!AT521,O539)</f>
        <v>330287.62</v>
      </c>
      <c r="G539" s="13" t="s">
        <v>143</v>
      </c>
      <c r="H539" s="13" t="s">
        <v>144</v>
      </c>
      <c r="I539" s="13"/>
      <c r="J539" s="13"/>
      <c r="K539" s="13">
        <v>215</v>
      </c>
      <c r="L539" s="13">
        <v>17</v>
      </c>
      <c r="M539" s="13">
        <v>3</v>
      </c>
      <c r="N539" s="13" t="s">
        <v>3</v>
      </c>
      <c r="O539" s="13">
        <v>2</v>
      </c>
      <c r="P539" s="13">
        <f>ROUND(Source!EL521,O539)</f>
        <v>2263882.4900000002</v>
      </c>
      <c r="Q539" s="13"/>
      <c r="R539" s="13"/>
      <c r="S539" s="13"/>
      <c r="T539" s="13"/>
      <c r="U539" s="13"/>
      <c r="V539" s="13"/>
      <c r="W539" s="13">
        <v>330287.62</v>
      </c>
      <c r="X539" s="13">
        <v>1</v>
      </c>
      <c r="Y539" s="13">
        <v>330287.62</v>
      </c>
      <c r="Z539" s="13">
        <v>2263882.4900000002</v>
      </c>
      <c r="AA539" s="13">
        <v>1</v>
      </c>
      <c r="AB539" s="13">
        <v>2263882.4900000002</v>
      </c>
    </row>
    <row r="540" spans="1:28" ht="13" x14ac:dyDescent="0.3">
      <c r="A540" s="13">
        <v>50</v>
      </c>
      <c r="B540" s="13">
        <v>0</v>
      </c>
      <c r="C540" s="13">
        <v>0</v>
      </c>
      <c r="D540" s="13">
        <v>1</v>
      </c>
      <c r="E540" s="13">
        <v>217</v>
      </c>
      <c r="F540" s="13">
        <f>ROUND(Source!AU521,O540)</f>
        <v>0</v>
      </c>
      <c r="G540" s="13" t="s">
        <v>145</v>
      </c>
      <c r="H540" s="13" t="s">
        <v>146</v>
      </c>
      <c r="I540" s="13"/>
      <c r="J540" s="13"/>
      <c r="K540" s="13">
        <v>217</v>
      </c>
      <c r="L540" s="13">
        <v>18</v>
      </c>
      <c r="M540" s="13">
        <v>3</v>
      </c>
      <c r="N540" s="13" t="s">
        <v>3</v>
      </c>
      <c r="O540" s="13">
        <v>2</v>
      </c>
      <c r="P540" s="13">
        <f>ROUND(Source!EM521,O540)</f>
        <v>0</v>
      </c>
      <c r="Q540" s="13"/>
      <c r="R540" s="13"/>
      <c r="S540" s="13"/>
      <c r="T540" s="13"/>
      <c r="U540" s="13"/>
      <c r="V540" s="13"/>
      <c r="W540" s="13">
        <v>0</v>
      </c>
      <c r="X540" s="13">
        <v>1</v>
      </c>
      <c r="Y540" s="13">
        <v>0</v>
      </c>
      <c r="Z540" s="13">
        <v>0</v>
      </c>
      <c r="AA540" s="13">
        <v>1</v>
      </c>
      <c r="AB540" s="13">
        <v>0</v>
      </c>
    </row>
    <row r="541" spans="1:28" ht="13" x14ac:dyDescent="0.3">
      <c r="A541" s="13">
        <v>50</v>
      </c>
      <c r="B541" s="13">
        <v>0</v>
      </c>
      <c r="C541" s="13">
        <v>0</v>
      </c>
      <c r="D541" s="13">
        <v>1</v>
      </c>
      <c r="E541" s="13">
        <v>230</v>
      </c>
      <c r="F541" s="13">
        <f>ROUND(Source!BA521,O541)</f>
        <v>0</v>
      </c>
      <c r="G541" s="13" t="s">
        <v>147</v>
      </c>
      <c r="H541" s="13" t="s">
        <v>148</v>
      </c>
      <c r="I541" s="13"/>
      <c r="J541" s="13"/>
      <c r="K541" s="13">
        <v>230</v>
      </c>
      <c r="L541" s="13">
        <v>19</v>
      </c>
      <c r="M541" s="13">
        <v>3</v>
      </c>
      <c r="N541" s="13" t="s">
        <v>3</v>
      </c>
      <c r="O541" s="13">
        <v>2</v>
      </c>
      <c r="P541" s="13">
        <f>ROUND(Source!ES521,O541)</f>
        <v>0</v>
      </c>
      <c r="Q541" s="13"/>
      <c r="R541" s="13"/>
      <c r="S541" s="13"/>
      <c r="T541" s="13"/>
      <c r="U541" s="13"/>
      <c r="V541" s="13"/>
      <c r="W541" s="13">
        <v>0</v>
      </c>
      <c r="X541" s="13">
        <v>1</v>
      </c>
      <c r="Y541" s="13">
        <v>0</v>
      </c>
      <c r="Z541" s="13">
        <v>0</v>
      </c>
      <c r="AA541" s="13">
        <v>1</v>
      </c>
      <c r="AB541" s="13">
        <v>0</v>
      </c>
    </row>
    <row r="542" spans="1:28" ht="13" x14ac:dyDescent="0.3">
      <c r="A542" s="13">
        <v>50</v>
      </c>
      <c r="B542" s="13">
        <v>0</v>
      </c>
      <c r="C542" s="13">
        <v>0</v>
      </c>
      <c r="D542" s="13">
        <v>1</v>
      </c>
      <c r="E542" s="13">
        <v>206</v>
      </c>
      <c r="F542" s="13">
        <f>ROUND(Source!T521,O542)</f>
        <v>0</v>
      </c>
      <c r="G542" s="13" t="s">
        <v>149</v>
      </c>
      <c r="H542" s="13" t="s">
        <v>150</v>
      </c>
      <c r="I542" s="13"/>
      <c r="J542" s="13"/>
      <c r="K542" s="13">
        <v>206</v>
      </c>
      <c r="L542" s="13">
        <v>20</v>
      </c>
      <c r="M542" s="13">
        <v>3</v>
      </c>
      <c r="N542" s="13" t="s">
        <v>3</v>
      </c>
      <c r="O542" s="13">
        <v>2</v>
      </c>
      <c r="P542" s="13">
        <f>ROUND(Source!DL521,O542)</f>
        <v>0</v>
      </c>
      <c r="Q542" s="13"/>
      <c r="R542" s="13"/>
      <c r="S542" s="13"/>
      <c r="T542" s="13"/>
      <c r="U542" s="13"/>
      <c r="V542" s="13"/>
      <c r="W542" s="13">
        <v>0</v>
      </c>
      <c r="X542" s="13">
        <v>1</v>
      </c>
      <c r="Y542" s="13">
        <v>0</v>
      </c>
      <c r="Z542" s="13">
        <v>0</v>
      </c>
      <c r="AA542" s="13">
        <v>1</v>
      </c>
      <c r="AB542" s="13">
        <v>0</v>
      </c>
    </row>
    <row r="543" spans="1:28" ht="13" x14ac:dyDescent="0.3">
      <c r="A543" s="13">
        <v>50</v>
      </c>
      <c r="B543" s="13">
        <v>0</v>
      </c>
      <c r="C543" s="13">
        <v>0</v>
      </c>
      <c r="D543" s="13">
        <v>1</v>
      </c>
      <c r="E543" s="13">
        <v>207</v>
      </c>
      <c r="F543" s="13">
        <f>Source!U521</f>
        <v>209.23959959999999</v>
      </c>
      <c r="G543" s="13" t="s">
        <v>151</v>
      </c>
      <c r="H543" s="13" t="s">
        <v>152</v>
      </c>
      <c r="I543" s="13"/>
      <c r="J543" s="13"/>
      <c r="K543" s="13">
        <v>207</v>
      </c>
      <c r="L543" s="13">
        <v>21</v>
      </c>
      <c r="M543" s="13">
        <v>3</v>
      </c>
      <c r="N543" s="13" t="s">
        <v>3</v>
      </c>
      <c r="O543" s="13">
        <v>-1</v>
      </c>
      <c r="P543" s="13">
        <f>Source!DM521</f>
        <v>209.23959959999999</v>
      </c>
      <c r="Q543" s="13"/>
      <c r="R543" s="13"/>
      <c r="S543" s="13"/>
      <c r="T543" s="13"/>
      <c r="U543" s="13"/>
      <c r="V543" s="13"/>
      <c r="W543" s="13">
        <v>209.23959960000002</v>
      </c>
      <c r="X543" s="13">
        <v>1</v>
      </c>
      <c r="Y543" s="13">
        <v>209.23959960000002</v>
      </c>
      <c r="Z543" s="13">
        <v>209.23959960000002</v>
      </c>
      <c r="AA543" s="13">
        <v>1</v>
      </c>
      <c r="AB543" s="13">
        <v>209.23959960000002</v>
      </c>
    </row>
    <row r="544" spans="1:28" ht="13" x14ac:dyDescent="0.3">
      <c r="A544" s="13">
        <v>50</v>
      </c>
      <c r="B544" s="13">
        <v>0</v>
      </c>
      <c r="C544" s="13">
        <v>0</v>
      </c>
      <c r="D544" s="13">
        <v>1</v>
      </c>
      <c r="E544" s="13">
        <v>208</v>
      </c>
      <c r="F544" s="13">
        <f>Source!V521</f>
        <v>0</v>
      </c>
      <c r="G544" s="13" t="s">
        <v>153</v>
      </c>
      <c r="H544" s="13" t="s">
        <v>154</v>
      </c>
      <c r="I544" s="13"/>
      <c r="J544" s="13"/>
      <c r="K544" s="13">
        <v>208</v>
      </c>
      <c r="L544" s="13">
        <v>22</v>
      </c>
      <c r="M544" s="13">
        <v>3</v>
      </c>
      <c r="N544" s="13" t="s">
        <v>3</v>
      </c>
      <c r="O544" s="13">
        <v>-1</v>
      </c>
      <c r="P544" s="13">
        <f>Source!DN521</f>
        <v>0</v>
      </c>
      <c r="Q544" s="13"/>
      <c r="R544" s="13"/>
      <c r="S544" s="13"/>
      <c r="T544" s="13"/>
      <c r="U544" s="13"/>
      <c r="V544" s="13"/>
      <c r="W544" s="13">
        <v>0</v>
      </c>
      <c r="X544" s="13">
        <v>1</v>
      </c>
      <c r="Y544" s="13">
        <v>0</v>
      </c>
      <c r="Z544" s="13">
        <v>0</v>
      </c>
      <c r="AA544" s="13">
        <v>1</v>
      </c>
      <c r="AB544" s="13">
        <v>0</v>
      </c>
    </row>
    <row r="545" spans="1:206" ht="13" x14ac:dyDescent="0.3">
      <c r="A545" s="13">
        <v>50</v>
      </c>
      <c r="B545" s="13">
        <v>0</v>
      </c>
      <c r="C545" s="13">
        <v>0</v>
      </c>
      <c r="D545" s="13">
        <v>1</v>
      </c>
      <c r="E545" s="13">
        <v>209</v>
      </c>
      <c r="F545" s="13">
        <f>ROUND(Source!W521,O545)</f>
        <v>0</v>
      </c>
      <c r="G545" s="13" t="s">
        <v>155</v>
      </c>
      <c r="H545" s="13" t="s">
        <v>156</v>
      </c>
      <c r="I545" s="13"/>
      <c r="J545" s="13"/>
      <c r="K545" s="13">
        <v>209</v>
      </c>
      <c r="L545" s="13">
        <v>23</v>
      </c>
      <c r="M545" s="13">
        <v>3</v>
      </c>
      <c r="N545" s="13" t="s">
        <v>3</v>
      </c>
      <c r="O545" s="13">
        <v>2</v>
      </c>
      <c r="P545" s="13">
        <f>ROUND(Source!DO521,O545)</f>
        <v>0</v>
      </c>
      <c r="Q545" s="13"/>
      <c r="R545" s="13"/>
      <c r="S545" s="13"/>
      <c r="T545" s="13"/>
      <c r="U545" s="13"/>
      <c r="V545" s="13"/>
      <c r="W545" s="13">
        <v>0</v>
      </c>
      <c r="X545" s="13">
        <v>1</v>
      </c>
      <c r="Y545" s="13">
        <v>0</v>
      </c>
      <c r="Z545" s="13">
        <v>0</v>
      </c>
      <c r="AA545" s="13">
        <v>1</v>
      </c>
      <c r="AB545" s="13">
        <v>0</v>
      </c>
    </row>
    <row r="546" spans="1:206" ht="13" x14ac:dyDescent="0.3">
      <c r="A546" s="13">
        <v>50</v>
      </c>
      <c r="B546" s="13">
        <v>0</v>
      </c>
      <c r="C546" s="13">
        <v>0</v>
      </c>
      <c r="D546" s="13">
        <v>1</v>
      </c>
      <c r="E546" s="13">
        <v>233</v>
      </c>
      <c r="F546" s="13">
        <f>ROUND(Source!BD521,O546)</f>
        <v>0</v>
      </c>
      <c r="G546" s="13" t="s">
        <v>157</v>
      </c>
      <c r="H546" s="13" t="s">
        <v>158</v>
      </c>
      <c r="I546" s="13"/>
      <c r="J546" s="13"/>
      <c r="K546" s="13">
        <v>233</v>
      </c>
      <c r="L546" s="13">
        <v>24</v>
      </c>
      <c r="M546" s="13">
        <v>3</v>
      </c>
      <c r="N546" s="13" t="s">
        <v>3</v>
      </c>
      <c r="O546" s="13">
        <v>2</v>
      </c>
      <c r="P546" s="13">
        <f>ROUND(Source!EV521,O546)</f>
        <v>0</v>
      </c>
      <c r="Q546" s="13"/>
      <c r="R546" s="13"/>
      <c r="S546" s="13"/>
      <c r="T546" s="13"/>
      <c r="U546" s="13"/>
      <c r="V546" s="13"/>
      <c r="W546" s="13">
        <v>0</v>
      </c>
      <c r="X546" s="13">
        <v>1</v>
      </c>
      <c r="Y546" s="13">
        <v>0</v>
      </c>
      <c r="Z546" s="13">
        <v>0</v>
      </c>
      <c r="AA546" s="13">
        <v>1</v>
      </c>
      <c r="AB546" s="13">
        <v>0</v>
      </c>
    </row>
    <row r="547" spans="1:206" ht="13" x14ac:dyDescent="0.3">
      <c r="A547" s="13">
        <v>50</v>
      </c>
      <c r="B547" s="13">
        <v>0</v>
      </c>
      <c r="C547" s="13">
        <v>0</v>
      </c>
      <c r="D547" s="13">
        <v>1</v>
      </c>
      <c r="E547" s="13">
        <v>210</v>
      </c>
      <c r="F547" s="13">
        <f>ROUND(Source!X521,O547)</f>
        <v>2319.83</v>
      </c>
      <c r="G547" s="13" t="s">
        <v>159</v>
      </c>
      <c r="H547" s="13" t="s">
        <v>160</v>
      </c>
      <c r="I547" s="13"/>
      <c r="J547" s="13"/>
      <c r="K547" s="13">
        <v>210</v>
      </c>
      <c r="L547" s="13">
        <v>25</v>
      </c>
      <c r="M547" s="13">
        <v>3</v>
      </c>
      <c r="N547" s="13" t="s">
        <v>3</v>
      </c>
      <c r="O547" s="13">
        <v>2</v>
      </c>
      <c r="P547" s="13">
        <f>ROUND(Source!DP521,O547)</f>
        <v>130722.55</v>
      </c>
      <c r="Q547" s="13"/>
      <c r="R547" s="13"/>
      <c r="S547" s="13"/>
      <c r="T547" s="13"/>
      <c r="U547" s="13"/>
      <c r="V547" s="13"/>
      <c r="W547" s="13">
        <v>2319.83</v>
      </c>
      <c r="X547" s="13">
        <v>1</v>
      </c>
      <c r="Y547" s="13">
        <v>2319.83</v>
      </c>
      <c r="Z547" s="13">
        <v>130722.55</v>
      </c>
      <c r="AA547" s="13">
        <v>1</v>
      </c>
      <c r="AB547" s="13">
        <v>130722.55</v>
      </c>
    </row>
    <row r="548" spans="1:206" ht="13" x14ac:dyDescent="0.3">
      <c r="A548" s="13">
        <v>50</v>
      </c>
      <c r="B548" s="13">
        <v>0</v>
      </c>
      <c r="C548" s="13">
        <v>0</v>
      </c>
      <c r="D548" s="13">
        <v>1</v>
      </c>
      <c r="E548" s="13">
        <v>211</v>
      </c>
      <c r="F548" s="13">
        <f>ROUND(Source!Y521,O548)</f>
        <v>1219.72</v>
      </c>
      <c r="G548" s="13" t="s">
        <v>161</v>
      </c>
      <c r="H548" s="13" t="s">
        <v>162</v>
      </c>
      <c r="I548" s="13"/>
      <c r="J548" s="13"/>
      <c r="K548" s="13">
        <v>211</v>
      </c>
      <c r="L548" s="13">
        <v>26</v>
      </c>
      <c r="M548" s="13">
        <v>3</v>
      </c>
      <c r="N548" s="13" t="s">
        <v>3</v>
      </c>
      <c r="O548" s="13">
        <v>2</v>
      </c>
      <c r="P548" s="13">
        <f>ROUND(Source!DQ521,O548)</f>
        <v>68730.42</v>
      </c>
      <c r="Q548" s="13"/>
      <c r="R548" s="13"/>
      <c r="S548" s="13"/>
      <c r="T548" s="13"/>
      <c r="U548" s="13"/>
      <c r="V548" s="13"/>
      <c r="W548" s="13">
        <v>1219.72</v>
      </c>
      <c r="X548" s="13">
        <v>1</v>
      </c>
      <c r="Y548" s="13">
        <v>1219.72</v>
      </c>
      <c r="Z548" s="13">
        <v>68730.42</v>
      </c>
      <c r="AA548" s="13">
        <v>1</v>
      </c>
      <c r="AB548" s="13">
        <v>68730.42</v>
      </c>
    </row>
    <row r="549" spans="1:206" ht="13" x14ac:dyDescent="0.3">
      <c r="A549" s="13">
        <v>50</v>
      </c>
      <c r="B549" s="13">
        <v>0</v>
      </c>
      <c r="C549" s="13">
        <v>0</v>
      </c>
      <c r="D549" s="13">
        <v>1</v>
      </c>
      <c r="E549" s="13">
        <v>224</v>
      </c>
      <c r="F549" s="13">
        <f>ROUND(Source!AR521,O549)</f>
        <v>330287.62</v>
      </c>
      <c r="G549" s="13" t="s">
        <v>163</v>
      </c>
      <c r="H549" s="13" t="s">
        <v>164</v>
      </c>
      <c r="I549" s="13"/>
      <c r="J549" s="13"/>
      <c r="K549" s="13">
        <v>224</v>
      </c>
      <c r="L549" s="13">
        <v>27</v>
      </c>
      <c r="M549" s="13">
        <v>3</v>
      </c>
      <c r="N549" s="13" t="s">
        <v>3</v>
      </c>
      <c r="O549" s="13">
        <v>2</v>
      </c>
      <c r="P549" s="13">
        <f>ROUND(Source!EJ521,O549)</f>
        <v>2263882.4900000002</v>
      </c>
      <c r="Q549" s="13"/>
      <c r="R549" s="13"/>
      <c r="S549" s="13"/>
      <c r="T549" s="13"/>
      <c r="U549" s="13"/>
      <c r="V549" s="13"/>
      <c r="W549" s="13">
        <v>330287.62</v>
      </c>
      <c r="X549" s="13">
        <v>1</v>
      </c>
      <c r="Y549" s="13">
        <v>330287.62</v>
      </c>
      <c r="Z549" s="13">
        <v>2263882.4900000002</v>
      </c>
      <c r="AA549" s="13">
        <v>1</v>
      </c>
      <c r="AB549" s="13">
        <v>2263882.4900000002</v>
      </c>
    </row>
    <row r="551" spans="1:206" ht="13" x14ac:dyDescent="0.3">
      <c r="A551" s="11">
        <v>51</v>
      </c>
      <c r="B551" s="11">
        <f>B20</f>
        <v>1</v>
      </c>
      <c r="C551" s="11">
        <f>A20</f>
        <v>3</v>
      </c>
      <c r="D551" s="11">
        <f>ROW(A20)</f>
        <v>20</v>
      </c>
      <c r="E551" s="11"/>
      <c r="F551" s="11" t="str">
        <f>IF(F20&lt;&gt;"",F20,"")</f>
        <v>02-01-13</v>
      </c>
      <c r="G551" s="11" t="str">
        <f>IF(G20&lt;&gt;"",G20,"")</f>
        <v>Структурированная кабельная система. Локальная вычислительная сеть. Телефонизация</v>
      </c>
      <c r="H551" s="11">
        <v>0</v>
      </c>
      <c r="I551" s="11"/>
      <c r="J551" s="11"/>
      <c r="K551" s="11"/>
      <c r="L551" s="11"/>
      <c r="M551" s="11"/>
      <c r="N551" s="11"/>
      <c r="O551" s="11">
        <f t="shared" ref="O551:T551" si="601">ROUND(O63+O250+O357+O426+O521+AB551,2)</f>
        <v>1426228.7</v>
      </c>
      <c r="P551" s="11">
        <f t="shared" si="601"/>
        <v>1374244.61</v>
      </c>
      <c r="Q551" s="11">
        <f t="shared" si="601"/>
        <v>2623.09</v>
      </c>
      <c r="R551" s="11">
        <f t="shared" si="601"/>
        <v>283.14</v>
      </c>
      <c r="S551" s="11">
        <f t="shared" si="601"/>
        <v>49361</v>
      </c>
      <c r="T551" s="11">
        <f t="shared" si="601"/>
        <v>0</v>
      </c>
      <c r="U551" s="11">
        <f>U63+U250+U357+U426+U521+AH551</f>
        <v>4071.5736321600002</v>
      </c>
      <c r="V551" s="11">
        <f>V63+V250+V357+V426+V521+AI551</f>
        <v>0</v>
      </c>
      <c r="W551" s="11">
        <f>ROUND(W63+W250+W357+W426+W521+AJ551,2)</f>
        <v>0</v>
      </c>
      <c r="X551" s="11">
        <f>ROUND(X63+X250+X357+X426+X521+AK551,2)</f>
        <v>46739.77</v>
      </c>
      <c r="Y551" s="11">
        <f>ROUND(Y63+Y250+Y357+Y426+Y521+AL551,2)</f>
        <v>24309.919999999998</v>
      </c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>
        <f t="shared" ref="AO551:BD551" si="602">ROUND(AO63+AO250+AO357+AO426+AO521+BX551,2)</f>
        <v>0</v>
      </c>
      <c r="AP551" s="11">
        <f t="shared" si="602"/>
        <v>614371.31000000006</v>
      </c>
      <c r="AQ551" s="11">
        <f t="shared" si="602"/>
        <v>0</v>
      </c>
      <c r="AR551" s="11">
        <f t="shared" si="602"/>
        <v>1497278.39</v>
      </c>
      <c r="AS551" s="11">
        <f t="shared" si="602"/>
        <v>397.84</v>
      </c>
      <c r="AT551" s="11">
        <f t="shared" si="602"/>
        <v>882509.24</v>
      </c>
      <c r="AU551" s="11">
        <f t="shared" si="602"/>
        <v>0</v>
      </c>
      <c r="AV551" s="11">
        <f t="shared" si="602"/>
        <v>1374244.61</v>
      </c>
      <c r="AW551" s="11">
        <f t="shared" si="602"/>
        <v>759873.3</v>
      </c>
      <c r="AX551" s="11">
        <f t="shared" si="602"/>
        <v>0</v>
      </c>
      <c r="AY551" s="11">
        <f t="shared" si="602"/>
        <v>759873.3</v>
      </c>
      <c r="AZ551" s="11">
        <f t="shared" si="602"/>
        <v>614371.31000000006</v>
      </c>
      <c r="BA551" s="11">
        <f t="shared" si="602"/>
        <v>0</v>
      </c>
      <c r="BB551" s="11">
        <f t="shared" si="602"/>
        <v>0</v>
      </c>
      <c r="BC551" s="11">
        <f t="shared" si="602"/>
        <v>0</v>
      </c>
      <c r="BD551" s="11">
        <f t="shared" si="602"/>
        <v>0</v>
      </c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2">
        <f t="shared" ref="DG551:DL551" si="603">ROUND(DG63+DG250+DG357+DG426+DG521+DT551,2)</f>
        <v>13229203.960000001</v>
      </c>
      <c r="DH551" s="12">
        <f t="shared" si="603"/>
        <v>10406888.609999999</v>
      </c>
      <c r="DI551" s="12">
        <f t="shared" si="603"/>
        <v>40822.99</v>
      </c>
      <c r="DJ551" s="12">
        <f t="shared" si="603"/>
        <v>15954.94</v>
      </c>
      <c r="DK551" s="12">
        <f t="shared" si="603"/>
        <v>2781492.36</v>
      </c>
      <c r="DL551" s="12">
        <f t="shared" si="603"/>
        <v>0</v>
      </c>
      <c r="DM551" s="12">
        <f>DM63+DM250+DM357+DM426+DM521+DZ551</f>
        <v>4071.5736321600002</v>
      </c>
      <c r="DN551" s="12">
        <f>DN63+DN250+DN357+DN426+DN521+EA551</f>
        <v>0</v>
      </c>
      <c r="DO551" s="12">
        <f>ROUND(DO63+DO250+DO357+DO426+DO521+EB551,2)</f>
        <v>0</v>
      </c>
      <c r="DP551" s="12">
        <f>ROUND(DP63+DP250+DP357+DP426+DP521+EC551,2)</f>
        <v>2633787.11</v>
      </c>
      <c r="DQ551" s="12">
        <f>ROUND(DQ63+DQ250+DQ357+DQ426+DQ521+ED551,2)</f>
        <v>1369863.89</v>
      </c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>
        <f t="shared" ref="EG551:EV551" si="604">ROUND(EG63+EG250+EG357+EG426+EG521+FP551,2)</f>
        <v>0</v>
      </c>
      <c r="EH551" s="12">
        <f t="shared" si="604"/>
        <v>4606984.79</v>
      </c>
      <c r="EI551" s="12">
        <f t="shared" si="604"/>
        <v>0</v>
      </c>
      <c r="EJ551" s="12">
        <f t="shared" si="604"/>
        <v>17232854.960000001</v>
      </c>
      <c r="EK551" s="12">
        <f t="shared" si="604"/>
        <v>22418.25</v>
      </c>
      <c r="EL551" s="12">
        <f t="shared" si="604"/>
        <v>12603451.92</v>
      </c>
      <c r="EM551" s="12">
        <f t="shared" si="604"/>
        <v>0</v>
      </c>
      <c r="EN551" s="12">
        <f t="shared" si="604"/>
        <v>10406888.609999999</v>
      </c>
      <c r="EO551" s="12">
        <f t="shared" si="604"/>
        <v>5799903.8200000003</v>
      </c>
      <c r="EP551" s="12">
        <f t="shared" si="604"/>
        <v>0</v>
      </c>
      <c r="EQ551" s="12">
        <f t="shared" si="604"/>
        <v>5799903.8200000003</v>
      </c>
      <c r="ER551" s="12">
        <f t="shared" si="604"/>
        <v>4606984.79</v>
      </c>
      <c r="ES551" s="12">
        <f t="shared" si="604"/>
        <v>0</v>
      </c>
      <c r="ET551" s="12">
        <f t="shared" si="604"/>
        <v>0</v>
      </c>
      <c r="EU551" s="12">
        <f t="shared" si="604"/>
        <v>0</v>
      </c>
      <c r="EV551" s="12">
        <f t="shared" si="604"/>
        <v>0</v>
      </c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>
        <v>0</v>
      </c>
    </row>
    <row r="553" spans="1:206" ht="13" x14ac:dyDescent="0.3">
      <c r="A553" s="13">
        <v>50</v>
      </c>
      <c r="B553" s="13">
        <v>0</v>
      </c>
      <c r="C553" s="13">
        <v>0</v>
      </c>
      <c r="D553" s="13">
        <v>1</v>
      </c>
      <c r="E553" s="13">
        <v>201</v>
      </c>
      <c r="F553" s="13">
        <f>ROUND(Source!O551,O553)</f>
        <v>1426228.7</v>
      </c>
      <c r="G553" s="13" t="s">
        <v>111</v>
      </c>
      <c r="H553" s="13" t="s">
        <v>112</v>
      </c>
      <c r="I553" s="13"/>
      <c r="J553" s="13"/>
      <c r="K553" s="13">
        <v>201</v>
      </c>
      <c r="L553" s="13">
        <v>1</v>
      </c>
      <c r="M553" s="13">
        <v>3</v>
      </c>
      <c r="N553" s="13" t="s">
        <v>3</v>
      </c>
      <c r="O553" s="13">
        <v>2</v>
      </c>
      <c r="P553" s="13">
        <f>ROUND(Source!DG551,O553)</f>
        <v>13229203.960000001</v>
      </c>
      <c r="Q553" s="13"/>
      <c r="R553" s="13"/>
      <c r="S553" s="13"/>
      <c r="T553" s="13"/>
      <c r="U553" s="13"/>
      <c r="V553" s="13"/>
      <c r="W553" s="13">
        <v>1426228.7</v>
      </c>
      <c r="X553" s="13">
        <v>1</v>
      </c>
      <c r="Y553" s="13">
        <v>1426228.7</v>
      </c>
      <c r="Z553" s="13">
        <v>13229203.960000001</v>
      </c>
      <c r="AA553" s="13">
        <v>1</v>
      </c>
      <c r="AB553" s="13">
        <v>13229203.960000001</v>
      </c>
    </row>
    <row r="554" spans="1:206" ht="13" x14ac:dyDescent="0.3">
      <c r="A554" s="13">
        <v>50</v>
      </c>
      <c r="B554" s="13">
        <v>0</v>
      </c>
      <c r="C554" s="13">
        <v>0</v>
      </c>
      <c r="D554" s="13">
        <v>1</v>
      </c>
      <c r="E554" s="13">
        <v>202</v>
      </c>
      <c r="F554" s="13">
        <f>ROUND(Source!P551,O554)</f>
        <v>1374244.61</v>
      </c>
      <c r="G554" s="13" t="s">
        <v>113</v>
      </c>
      <c r="H554" s="13" t="s">
        <v>114</v>
      </c>
      <c r="I554" s="13"/>
      <c r="J554" s="13"/>
      <c r="K554" s="13">
        <v>202</v>
      </c>
      <c r="L554" s="13">
        <v>2</v>
      </c>
      <c r="M554" s="13">
        <v>3</v>
      </c>
      <c r="N554" s="13" t="s">
        <v>3</v>
      </c>
      <c r="O554" s="13">
        <v>2</v>
      </c>
      <c r="P554" s="13">
        <f>ROUND(Source!DH551,O554)</f>
        <v>10406888.609999999</v>
      </c>
      <c r="Q554" s="13"/>
      <c r="R554" s="13"/>
      <c r="S554" s="13"/>
      <c r="T554" s="13"/>
      <c r="U554" s="13"/>
      <c r="V554" s="13"/>
      <c r="W554" s="13">
        <v>1374244.61</v>
      </c>
      <c r="X554" s="13">
        <v>1</v>
      </c>
      <c r="Y554" s="13">
        <v>1374244.61</v>
      </c>
      <c r="Z554" s="13">
        <v>10406888.609999999</v>
      </c>
      <c r="AA554" s="13">
        <v>1</v>
      </c>
      <c r="AB554" s="13">
        <v>10406888.609999999</v>
      </c>
    </row>
    <row r="555" spans="1:206" ht="13" x14ac:dyDescent="0.3">
      <c r="A555" s="13">
        <v>50</v>
      </c>
      <c r="B555" s="13">
        <v>0</v>
      </c>
      <c r="C555" s="13">
        <v>0</v>
      </c>
      <c r="D555" s="13">
        <v>1</v>
      </c>
      <c r="E555" s="13">
        <v>222</v>
      </c>
      <c r="F555" s="13">
        <f>ROUND(Source!AO551,O555)</f>
        <v>0</v>
      </c>
      <c r="G555" s="13" t="s">
        <v>115</v>
      </c>
      <c r="H555" s="13" t="s">
        <v>116</v>
      </c>
      <c r="I555" s="13"/>
      <c r="J555" s="13"/>
      <c r="K555" s="13">
        <v>222</v>
      </c>
      <c r="L555" s="13">
        <v>3</v>
      </c>
      <c r="M555" s="13">
        <v>3</v>
      </c>
      <c r="N555" s="13" t="s">
        <v>3</v>
      </c>
      <c r="O555" s="13">
        <v>2</v>
      </c>
      <c r="P555" s="13">
        <f>ROUND(Source!EG551,O555)</f>
        <v>0</v>
      </c>
      <c r="Q555" s="13"/>
      <c r="R555" s="13"/>
      <c r="S555" s="13"/>
      <c r="T555" s="13"/>
      <c r="U555" s="13"/>
      <c r="V555" s="13"/>
      <c r="W555" s="13">
        <v>0</v>
      </c>
      <c r="X555" s="13">
        <v>1</v>
      </c>
      <c r="Y555" s="13">
        <v>0</v>
      </c>
      <c r="Z555" s="13">
        <v>0</v>
      </c>
      <c r="AA555" s="13">
        <v>1</v>
      </c>
      <c r="AB555" s="13">
        <v>0</v>
      </c>
    </row>
    <row r="556" spans="1:206" ht="13" x14ac:dyDescent="0.3">
      <c r="A556" s="13">
        <v>50</v>
      </c>
      <c r="B556" s="13">
        <v>0</v>
      </c>
      <c r="C556" s="13">
        <v>0</v>
      </c>
      <c r="D556" s="13">
        <v>1</v>
      </c>
      <c r="E556" s="13">
        <v>225</v>
      </c>
      <c r="F556" s="13">
        <f>ROUND(Source!AV551,O556)</f>
        <v>1374244.61</v>
      </c>
      <c r="G556" s="13" t="s">
        <v>117</v>
      </c>
      <c r="H556" s="13" t="s">
        <v>118</v>
      </c>
      <c r="I556" s="13"/>
      <c r="J556" s="13"/>
      <c r="K556" s="13">
        <v>225</v>
      </c>
      <c r="L556" s="13">
        <v>4</v>
      </c>
      <c r="M556" s="13">
        <v>3</v>
      </c>
      <c r="N556" s="13" t="s">
        <v>3</v>
      </c>
      <c r="O556" s="13">
        <v>2</v>
      </c>
      <c r="P556" s="13">
        <f>ROUND(Source!EN551,O556)</f>
        <v>10406888.609999999</v>
      </c>
      <c r="Q556" s="13"/>
      <c r="R556" s="13"/>
      <c r="S556" s="13"/>
      <c r="T556" s="13"/>
      <c r="U556" s="13"/>
      <c r="V556" s="13"/>
      <c r="W556" s="13">
        <v>1374244.61</v>
      </c>
      <c r="X556" s="13">
        <v>1</v>
      </c>
      <c r="Y556" s="13">
        <v>1374244.61</v>
      </c>
      <c r="Z556" s="13">
        <v>10406888.609999999</v>
      </c>
      <c r="AA556" s="13">
        <v>1</v>
      </c>
      <c r="AB556" s="13">
        <v>10406888.609999999</v>
      </c>
    </row>
    <row r="557" spans="1:206" ht="13" x14ac:dyDescent="0.3">
      <c r="A557" s="13">
        <v>50</v>
      </c>
      <c r="B557" s="13">
        <v>0</v>
      </c>
      <c r="C557" s="13">
        <v>0</v>
      </c>
      <c r="D557" s="13">
        <v>1</v>
      </c>
      <c r="E557" s="13">
        <v>226</v>
      </c>
      <c r="F557" s="13">
        <f>ROUND(Source!AW551,O557)</f>
        <v>759873.3</v>
      </c>
      <c r="G557" s="13" t="s">
        <v>119</v>
      </c>
      <c r="H557" s="13" t="s">
        <v>120</v>
      </c>
      <c r="I557" s="13"/>
      <c r="J557" s="13"/>
      <c r="K557" s="13">
        <v>226</v>
      </c>
      <c r="L557" s="13">
        <v>5</v>
      </c>
      <c r="M557" s="13">
        <v>3</v>
      </c>
      <c r="N557" s="13" t="s">
        <v>3</v>
      </c>
      <c r="O557" s="13">
        <v>2</v>
      </c>
      <c r="P557" s="13">
        <f>ROUND(Source!EO551,O557)</f>
        <v>5799903.8200000003</v>
      </c>
      <c r="Q557" s="13"/>
      <c r="R557" s="13"/>
      <c r="S557" s="13"/>
      <c r="T557" s="13"/>
      <c r="U557" s="13"/>
      <c r="V557" s="13"/>
      <c r="W557" s="13">
        <v>759873.3</v>
      </c>
      <c r="X557" s="13">
        <v>1</v>
      </c>
      <c r="Y557" s="13">
        <v>759873.3</v>
      </c>
      <c r="Z557" s="13">
        <v>5799903.8200000003</v>
      </c>
      <c r="AA557" s="13">
        <v>1</v>
      </c>
      <c r="AB557" s="13">
        <v>5799903.8200000003</v>
      </c>
    </row>
    <row r="558" spans="1:206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227</v>
      </c>
      <c r="F558" s="13">
        <f>ROUND(Source!AX551,O558)</f>
        <v>0</v>
      </c>
      <c r="G558" s="13" t="s">
        <v>121</v>
      </c>
      <c r="H558" s="13" t="s">
        <v>122</v>
      </c>
      <c r="I558" s="13"/>
      <c r="J558" s="13"/>
      <c r="K558" s="13">
        <v>227</v>
      </c>
      <c r="L558" s="13">
        <v>6</v>
      </c>
      <c r="M558" s="13">
        <v>3</v>
      </c>
      <c r="N558" s="13" t="s">
        <v>3</v>
      </c>
      <c r="O558" s="13">
        <v>2</v>
      </c>
      <c r="P558" s="13">
        <f>ROUND(Source!EP551,O558)</f>
        <v>0</v>
      </c>
      <c r="Q558" s="13"/>
      <c r="R558" s="13"/>
      <c r="S558" s="13"/>
      <c r="T558" s="13"/>
      <c r="U558" s="13"/>
      <c r="V558" s="13"/>
      <c r="W558" s="13">
        <v>0</v>
      </c>
      <c r="X558" s="13">
        <v>1</v>
      </c>
      <c r="Y558" s="13">
        <v>0</v>
      </c>
      <c r="Z558" s="13">
        <v>0</v>
      </c>
      <c r="AA558" s="13">
        <v>1</v>
      </c>
      <c r="AB558" s="13">
        <v>0</v>
      </c>
    </row>
    <row r="559" spans="1:206" ht="13" x14ac:dyDescent="0.3">
      <c r="A559" s="13">
        <v>50</v>
      </c>
      <c r="B559" s="13">
        <v>0</v>
      </c>
      <c r="C559" s="13">
        <v>0</v>
      </c>
      <c r="D559" s="13">
        <v>1</v>
      </c>
      <c r="E559" s="13">
        <v>228</v>
      </c>
      <c r="F559" s="13">
        <f>ROUND(Source!AY551,O559)</f>
        <v>759873.3</v>
      </c>
      <c r="G559" s="13" t="s">
        <v>123</v>
      </c>
      <c r="H559" s="13" t="s">
        <v>124</v>
      </c>
      <c r="I559" s="13"/>
      <c r="J559" s="13"/>
      <c r="K559" s="13">
        <v>228</v>
      </c>
      <c r="L559" s="13">
        <v>7</v>
      </c>
      <c r="M559" s="13">
        <v>3</v>
      </c>
      <c r="N559" s="13" t="s">
        <v>3</v>
      </c>
      <c r="O559" s="13">
        <v>2</v>
      </c>
      <c r="P559" s="13">
        <f>ROUND(Source!EQ551,O559)</f>
        <v>5799903.8200000003</v>
      </c>
      <c r="Q559" s="13"/>
      <c r="R559" s="13"/>
      <c r="S559" s="13"/>
      <c r="T559" s="13"/>
      <c r="U559" s="13"/>
      <c r="V559" s="13"/>
      <c r="W559" s="13">
        <v>759873.3</v>
      </c>
      <c r="X559" s="13">
        <v>1</v>
      </c>
      <c r="Y559" s="13">
        <v>759873.3</v>
      </c>
      <c r="Z559" s="13">
        <v>5799903.8200000003</v>
      </c>
      <c r="AA559" s="13">
        <v>1</v>
      </c>
      <c r="AB559" s="13">
        <v>5799903.8200000003</v>
      </c>
    </row>
    <row r="560" spans="1:206" ht="13" x14ac:dyDescent="0.3">
      <c r="A560" s="13">
        <v>50</v>
      </c>
      <c r="B560" s="13">
        <v>0</v>
      </c>
      <c r="C560" s="13">
        <v>0</v>
      </c>
      <c r="D560" s="13">
        <v>1</v>
      </c>
      <c r="E560" s="13">
        <v>216</v>
      </c>
      <c r="F560" s="13">
        <f>ROUND(Source!AP551,O560)</f>
        <v>614371.31000000006</v>
      </c>
      <c r="G560" s="13" t="s">
        <v>125</v>
      </c>
      <c r="H560" s="13" t="s">
        <v>126</v>
      </c>
      <c r="I560" s="13"/>
      <c r="J560" s="13"/>
      <c r="K560" s="13">
        <v>216</v>
      </c>
      <c r="L560" s="13">
        <v>8</v>
      </c>
      <c r="M560" s="13">
        <v>3</v>
      </c>
      <c r="N560" s="13" t="s">
        <v>3</v>
      </c>
      <c r="O560" s="13">
        <v>2</v>
      </c>
      <c r="P560" s="13">
        <f>ROUND(Source!EH551,O560)</f>
        <v>4606984.79</v>
      </c>
      <c r="Q560" s="13"/>
      <c r="R560" s="13"/>
      <c r="S560" s="13"/>
      <c r="T560" s="13"/>
      <c r="U560" s="13"/>
      <c r="V560" s="13"/>
      <c r="W560" s="13">
        <v>614371.31000000006</v>
      </c>
      <c r="X560" s="13">
        <v>1</v>
      </c>
      <c r="Y560" s="13">
        <v>614371.31000000006</v>
      </c>
      <c r="Z560" s="13">
        <v>4606984.79</v>
      </c>
      <c r="AA560" s="13">
        <v>1</v>
      </c>
      <c r="AB560" s="13">
        <v>4606984.79</v>
      </c>
    </row>
    <row r="561" spans="1:28" ht="13" x14ac:dyDescent="0.3">
      <c r="A561" s="13">
        <v>50</v>
      </c>
      <c r="B561" s="13">
        <v>0</v>
      </c>
      <c r="C561" s="13">
        <v>0</v>
      </c>
      <c r="D561" s="13">
        <v>1</v>
      </c>
      <c r="E561" s="13">
        <v>223</v>
      </c>
      <c r="F561" s="13">
        <f>ROUND(Source!AQ551,O561)</f>
        <v>0</v>
      </c>
      <c r="G561" s="13" t="s">
        <v>127</v>
      </c>
      <c r="H561" s="13" t="s">
        <v>128</v>
      </c>
      <c r="I561" s="13"/>
      <c r="J561" s="13"/>
      <c r="K561" s="13">
        <v>223</v>
      </c>
      <c r="L561" s="13">
        <v>9</v>
      </c>
      <c r="M561" s="13">
        <v>3</v>
      </c>
      <c r="N561" s="13" t="s">
        <v>3</v>
      </c>
      <c r="O561" s="13">
        <v>2</v>
      </c>
      <c r="P561" s="13">
        <f>ROUND(Source!EI551,O561)</f>
        <v>0</v>
      </c>
      <c r="Q561" s="13"/>
      <c r="R561" s="13"/>
      <c r="S561" s="13"/>
      <c r="T561" s="13"/>
      <c r="U561" s="13"/>
      <c r="V561" s="13"/>
      <c r="W561" s="13">
        <v>0</v>
      </c>
      <c r="X561" s="13">
        <v>1</v>
      </c>
      <c r="Y561" s="13">
        <v>0</v>
      </c>
      <c r="Z561" s="13">
        <v>0</v>
      </c>
      <c r="AA561" s="13">
        <v>1</v>
      </c>
      <c r="AB561" s="13">
        <v>0</v>
      </c>
    </row>
    <row r="562" spans="1:28" ht="13" x14ac:dyDescent="0.3">
      <c r="A562" s="13">
        <v>50</v>
      </c>
      <c r="B562" s="13">
        <v>0</v>
      </c>
      <c r="C562" s="13">
        <v>0</v>
      </c>
      <c r="D562" s="13">
        <v>1</v>
      </c>
      <c r="E562" s="13">
        <v>229</v>
      </c>
      <c r="F562" s="13">
        <f>ROUND(Source!AZ551,O562)</f>
        <v>614371.31000000006</v>
      </c>
      <c r="G562" s="13" t="s">
        <v>129</v>
      </c>
      <c r="H562" s="13" t="s">
        <v>130</v>
      </c>
      <c r="I562" s="13"/>
      <c r="J562" s="13"/>
      <c r="K562" s="13">
        <v>229</v>
      </c>
      <c r="L562" s="13">
        <v>10</v>
      </c>
      <c r="M562" s="13">
        <v>3</v>
      </c>
      <c r="N562" s="13" t="s">
        <v>3</v>
      </c>
      <c r="O562" s="13">
        <v>2</v>
      </c>
      <c r="P562" s="13">
        <f>ROUND(Source!ER551,O562)</f>
        <v>4606984.79</v>
      </c>
      <c r="Q562" s="13"/>
      <c r="R562" s="13"/>
      <c r="S562" s="13"/>
      <c r="T562" s="13"/>
      <c r="U562" s="13"/>
      <c r="V562" s="13"/>
      <c r="W562" s="13">
        <v>614371.31000000006</v>
      </c>
      <c r="X562" s="13">
        <v>1</v>
      </c>
      <c r="Y562" s="13">
        <v>614371.31000000006</v>
      </c>
      <c r="Z562" s="13">
        <v>4606984.79</v>
      </c>
      <c r="AA562" s="13">
        <v>1</v>
      </c>
      <c r="AB562" s="13">
        <v>4606984.79</v>
      </c>
    </row>
    <row r="563" spans="1:28" ht="13" x14ac:dyDescent="0.3">
      <c r="A563" s="13">
        <v>50</v>
      </c>
      <c r="B563" s="13">
        <v>0</v>
      </c>
      <c r="C563" s="13">
        <v>0</v>
      </c>
      <c r="D563" s="13">
        <v>1</v>
      </c>
      <c r="E563" s="13">
        <v>203</v>
      </c>
      <c r="F563" s="13">
        <f>ROUND(Source!Q551,O563)</f>
        <v>2623.09</v>
      </c>
      <c r="G563" s="13" t="s">
        <v>131</v>
      </c>
      <c r="H563" s="13" t="s">
        <v>132</v>
      </c>
      <c r="I563" s="13"/>
      <c r="J563" s="13"/>
      <c r="K563" s="13">
        <v>203</v>
      </c>
      <c r="L563" s="13">
        <v>11</v>
      </c>
      <c r="M563" s="13">
        <v>3</v>
      </c>
      <c r="N563" s="13" t="s">
        <v>3</v>
      </c>
      <c r="O563" s="13">
        <v>2</v>
      </c>
      <c r="P563" s="13">
        <f>ROUND(Source!DI551,O563)</f>
        <v>40822.99</v>
      </c>
      <c r="Q563" s="13"/>
      <c r="R563" s="13"/>
      <c r="S563" s="13"/>
      <c r="T563" s="13"/>
      <c r="U563" s="13"/>
      <c r="V563" s="13"/>
      <c r="W563" s="13">
        <v>2623.09</v>
      </c>
      <c r="X563" s="13">
        <v>1</v>
      </c>
      <c r="Y563" s="13">
        <v>2623.09</v>
      </c>
      <c r="Z563" s="13">
        <v>40822.99</v>
      </c>
      <c r="AA563" s="13">
        <v>1</v>
      </c>
      <c r="AB563" s="13">
        <v>40822.99</v>
      </c>
    </row>
    <row r="564" spans="1:28" ht="13" x14ac:dyDescent="0.3">
      <c r="A564" s="13">
        <v>50</v>
      </c>
      <c r="B564" s="13">
        <v>0</v>
      </c>
      <c r="C564" s="13">
        <v>0</v>
      </c>
      <c r="D564" s="13">
        <v>1</v>
      </c>
      <c r="E564" s="13">
        <v>231</v>
      </c>
      <c r="F564" s="13">
        <f>ROUND(Source!BB551,O564)</f>
        <v>0</v>
      </c>
      <c r="G564" s="13" t="s">
        <v>133</v>
      </c>
      <c r="H564" s="13" t="s">
        <v>134</v>
      </c>
      <c r="I564" s="13"/>
      <c r="J564" s="13"/>
      <c r="K564" s="13">
        <v>231</v>
      </c>
      <c r="L564" s="13">
        <v>12</v>
      </c>
      <c r="M564" s="13">
        <v>3</v>
      </c>
      <c r="N564" s="13" t="s">
        <v>3</v>
      </c>
      <c r="O564" s="13">
        <v>2</v>
      </c>
      <c r="P564" s="13">
        <f>ROUND(Source!ET551,O564)</f>
        <v>0</v>
      </c>
      <c r="Q564" s="13"/>
      <c r="R564" s="13"/>
      <c r="S564" s="13"/>
      <c r="T564" s="13"/>
      <c r="U564" s="13"/>
      <c r="V564" s="13"/>
      <c r="W564" s="13">
        <v>0</v>
      </c>
      <c r="X564" s="13">
        <v>1</v>
      </c>
      <c r="Y564" s="13">
        <v>0</v>
      </c>
      <c r="Z564" s="13">
        <v>0</v>
      </c>
      <c r="AA564" s="13">
        <v>1</v>
      </c>
      <c r="AB564" s="13">
        <v>0</v>
      </c>
    </row>
    <row r="565" spans="1:28" ht="13" x14ac:dyDescent="0.3">
      <c r="A565" s="13">
        <v>50</v>
      </c>
      <c r="B565" s="13">
        <v>0</v>
      </c>
      <c r="C565" s="13">
        <v>0</v>
      </c>
      <c r="D565" s="13">
        <v>1</v>
      </c>
      <c r="E565" s="13">
        <v>204</v>
      </c>
      <c r="F565" s="13">
        <f>ROUND(Source!R551,O565)</f>
        <v>283.14</v>
      </c>
      <c r="G565" s="13" t="s">
        <v>135</v>
      </c>
      <c r="H565" s="13" t="s">
        <v>136</v>
      </c>
      <c r="I565" s="13"/>
      <c r="J565" s="13"/>
      <c r="K565" s="13">
        <v>204</v>
      </c>
      <c r="L565" s="13">
        <v>13</v>
      </c>
      <c r="M565" s="13">
        <v>3</v>
      </c>
      <c r="N565" s="13" t="s">
        <v>3</v>
      </c>
      <c r="O565" s="13">
        <v>2</v>
      </c>
      <c r="P565" s="13">
        <f>ROUND(Source!DJ551,O565)</f>
        <v>15954.94</v>
      </c>
      <c r="Q565" s="13"/>
      <c r="R565" s="13"/>
      <c r="S565" s="13"/>
      <c r="T565" s="13"/>
      <c r="U565" s="13"/>
      <c r="V565" s="13"/>
      <c r="W565" s="13">
        <v>283.14</v>
      </c>
      <c r="X565" s="13">
        <v>1</v>
      </c>
      <c r="Y565" s="13">
        <v>283.14</v>
      </c>
      <c r="Z565" s="13">
        <v>15954.94</v>
      </c>
      <c r="AA565" s="13">
        <v>1</v>
      </c>
      <c r="AB565" s="13">
        <v>15954.94</v>
      </c>
    </row>
    <row r="566" spans="1:28" ht="13" x14ac:dyDescent="0.3">
      <c r="A566" s="13">
        <v>50</v>
      </c>
      <c r="B566" s="13">
        <v>0</v>
      </c>
      <c r="C566" s="13">
        <v>0</v>
      </c>
      <c r="D566" s="13">
        <v>1</v>
      </c>
      <c r="E566" s="13">
        <v>205</v>
      </c>
      <c r="F566" s="13">
        <f>ROUND(Source!S551,O566)</f>
        <v>49361</v>
      </c>
      <c r="G566" s="13" t="s">
        <v>137</v>
      </c>
      <c r="H566" s="13" t="s">
        <v>138</v>
      </c>
      <c r="I566" s="13"/>
      <c r="J566" s="13"/>
      <c r="K566" s="13">
        <v>205</v>
      </c>
      <c r="L566" s="13">
        <v>14</v>
      </c>
      <c r="M566" s="13">
        <v>3</v>
      </c>
      <c r="N566" s="13" t="s">
        <v>3</v>
      </c>
      <c r="O566" s="13">
        <v>2</v>
      </c>
      <c r="P566" s="13">
        <f>ROUND(Source!DK551,O566)</f>
        <v>2781492.36</v>
      </c>
      <c r="Q566" s="13"/>
      <c r="R566" s="13"/>
      <c r="S566" s="13"/>
      <c r="T566" s="13"/>
      <c r="U566" s="13"/>
      <c r="V566" s="13"/>
      <c r="W566" s="13">
        <v>49361</v>
      </c>
      <c r="X566" s="13">
        <v>1</v>
      </c>
      <c r="Y566" s="13">
        <v>49361</v>
      </c>
      <c r="Z566" s="13">
        <v>2781492.36</v>
      </c>
      <c r="AA566" s="13">
        <v>1</v>
      </c>
      <c r="AB566" s="13">
        <v>2781492.36</v>
      </c>
    </row>
    <row r="567" spans="1:28" ht="13" x14ac:dyDescent="0.3">
      <c r="A567" s="13">
        <v>50</v>
      </c>
      <c r="B567" s="13">
        <v>0</v>
      </c>
      <c r="C567" s="13">
        <v>0</v>
      </c>
      <c r="D567" s="13">
        <v>1</v>
      </c>
      <c r="E567" s="13">
        <v>232</v>
      </c>
      <c r="F567" s="13">
        <f>ROUND(Source!BC551,O567)</f>
        <v>0</v>
      </c>
      <c r="G567" s="13" t="s">
        <v>139</v>
      </c>
      <c r="H567" s="13" t="s">
        <v>140</v>
      </c>
      <c r="I567" s="13"/>
      <c r="J567" s="13"/>
      <c r="K567" s="13">
        <v>232</v>
      </c>
      <c r="L567" s="13">
        <v>15</v>
      </c>
      <c r="M567" s="13">
        <v>3</v>
      </c>
      <c r="N567" s="13" t="s">
        <v>3</v>
      </c>
      <c r="O567" s="13">
        <v>2</v>
      </c>
      <c r="P567" s="13">
        <f>ROUND(Source!EU551,O567)</f>
        <v>0</v>
      </c>
      <c r="Q567" s="13"/>
      <c r="R567" s="13"/>
      <c r="S567" s="13"/>
      <c r="T567" s="13"/>
      <c r="U567" s="13"/>
      <c r="V567" s="13"/>
      <c r="W567" s="13">
        <v>0</v>
      </c>
      <c r="X567" s="13">
        <v>1</v>
      </c>
      <c r="Y567" s="13">
        <v>0</v>
      </c>
      <c r="Z567" s="13">
        <v>0</v>
      </c>
      <c r="AA567" s="13">
        <v>1</v>
      </c>
      <c r="AB567" s="13">
        <v>0</v>
      </c>
    </row>
    <row r="568" spans="1:28" ht="13" x14ac:dyDescent="0.3">
      <c r="A568" s="13">
        <v>50</v>
      </c>
      <c r="B568" s="13">
        <v>0</v>
      </c>
      <c r="C568" s="13">
        <v>0</v>
      </c>
      <c r="D568" s="13">
        <v>1</v>
      </c>
      <c r="E568" s="13">
        <v>214</v>
      </c>
      <c r="F568" s="13">
        <f>ROUND(Source!AS551,O568)</f>
        <v>397.84</v>
      </c>
      <c r="G568" s="13" t="s">
        <v>141</v>
      </c>
      <c r="H568" s="13" t="s">
        <v>142</v>
      </c>
      <c r="I568" s="13"/>
      <c r="J568" s="13"/>
      <c r="K568" s="13">
        <v>214</v>
      </c>
      <c r="L568" s="13">
        <v>16</v>
      </c>
      <c r="M568" s="13">
        <v>3</v>
      </c>
      <c r="N568" s="13" t="s">
        <v>3</v>
      </c>
      <c r="O568" s="13">
        <v>2</v>
      </c>
      <c r="P568" s="13">
        <f>ROUND(Source!EK551,O568)</f>
        <v>22418.25</v>
      </c>
      <c r="Q568" s="13"/>
      <c r="R568" s="13"/>
      <c r="S568" s="13"/>
      <c r="T568" s="13"/>
      <c r="U568" s="13"/>
      <c r="V568" s="13"/>
      <c r="W568" s="13">
        <v>397.84</v>
      </c>
      <c r="X568" s="13">
        <v>1</v>
      </c>
      <c r="Y568" s="13">
        <v>397.84</v>
      </c>
      <c r="Z568" s="13">
        <v>22418.25</v>
      </c>
      <c r="AA568" s="13">
        <v>1</v>
      </c>
      <c r="AB568" s="13">
        <v>22418.25</v>
      </c>
    </row>
    <row r="569" spans="1:28" ht="13" x14ac:dyDescent="0.3">
      <c r="A569" s="13">
        <v>50</v>
      </c>
      <c r="B569" s="13">
        <v>0</v>
      </c>
      <c r="C569" s="13">
        <v>0</v>
      </c>
      <c r="D569" s="13">
        <v>1</v>
      </c>
      <c r="E569" s="13">
        <v>215</v>
      </c>
      <c r="F569" s="13">
        <f>ROUND(Source!AT551,O569)</f>
        <v>882509.24</v>
      </c>
      <c r="G569" s="13" t="s">
        <v>143</v>
      </c>
      <c r="H569" s="13" t="s">
        <v>144</v>
      </c>
      <c r="I569" s="13"/>
      <c r="J569" s="13"/>
      <c r="K569" s="13">
        <v>215</v>
      </c>
      <c r="L569" s="13">
        <v>17</v>
      </c>
      <c r="M569" s="13">
        <v>3</v>
      </c>
      <c r="N569" s="13" t="s">
        <v>3</v>
      </c>
      <c r="O569" s="13">
        <v>2</v>
      </c>
      <c r="P569" s="13">
        <f>ROUND(Source!EL551,O569)</f>
        <v>12603451.92</v>
      </c>
      <c r="Q569" s="13"/>
      <c r="R569" s="13"/>
      <c r="S569" s="13"/>
      <c r="T569" s="13"/>
      <c r="U569" s="13"/>
      <c r="V569" s="13"/>
      <c r="W569" s="13">
        <v>882509.24</v>
      </c>
      <c r="X569" s="13">
        <v>1</v>
      </c>
      <c r="Y569" s="13">
        <v>882509.24</v>
      </c>
      <c r="Z569" s="13">
        <v>12603451.92</v>
      </c>
      <c r="AA569" s="13">
        <v>1</v>
      </c>
      <c r="AB569" s="13">
        <v>12603451.92</v>
      </c>
    </row>
    <row r="570" spans="1:28" ht="13" x14ac:dyDescent="0.3">
      <c r="A570" s="13">
        <v>50</v>
      </c>
      <c r="B570" s="13">
        <v>0</v>
      </c>
      <c r="C570" s="13">
        <v>0</v>
      </c>
      <c r="D570" s="13">
        <v>1</v>
      </c>
      <c r="E570" s="13">
        <v>217</v>
      </c>
      <c r="F570" s="13">
        <f>ROUND(Source!AU551,O570)</f>
        <v>0</v>
      </c>
      <c r="G570" s="13" t="s">
        <v>145</v>
      </c>
      <c r="H570" s="13" t="s">
        <v>146</v>
      </c>
      <c r="I570" s="13"/>
      <c r="J570" s="13"/>
      <c r="K570" s="13">
        <v>217</v>
      </c>
      <c r="L570" s="13">
        <v>18</v>
      </c>
      <c r="M570" s="13">
        <v>3</v>
      </c>
      <c r="N570" s="13" t="s">
        <v>3</v>
      </c>
      <c r="O570" s="13">
        <v>2</v>
      </c>
      <c r="P570" s="13">
        <f>ROUND(Source!EM551,O570)</f>
        <v>0</v>
      </c>
      <c r="Q570" s="13"/>
      <c r="R570" s="13"/>
      <c r="S570" s="13"/>
      <c r="T570" s="13"/>
      <c r="U570" s="13"/>
      <c r="V570" s="13"/>
      <c r="W570" s="13">
        <v>0</v>
      </c>
      <c r="X570" s="13">
        <v>1</v>
      </c>
      <c r="Y570" s="13">
        <v>0</v>
      </c>
      <c r="Z570" s="13">
        <v>0</v>
      </c>
      <c r="AA570" s="13">
        <v>1</v>
      </c>
      <c r="AB570" s="13">
        <v>0</v>
      </c>
    </row>
    <row r="571" spans="1:28" ht="13" x14ac:dyDescent="0.3">
      <c r="A571" s="13">
        <v>50</v>
      </c>
      <c r="B571" s="13">
        <v>0</v>
      </c>
      <c r="C571" s="13">
        <v>0</v>
      </c>
      <c r="D571" s="13">
        <v>1</v>
      </c>
      <c r="E571" s="13">
        <v>230</v>
      </c>
      <c r="F571" s="13">
        <f>ROUND(Source!BA551,O571)</f>
        <v>0</v>
      </c>
      <c r="G571" s="13" t="s">
        <v>147</v>
      </c>
      <c r="H571" s="13" t="s">
        <v>148</v>
      </c>
      <c r="I571" s="13"/>
      <c r="J571" s="13"/>
      <c r="K571" s="13">
        <v>230</v>
      </c>
      <c r="L571" s="13">
        <v>19</v>
      </c>
      <c r="M571" s="13">
        <v>3</v>
      </c>
      <c r="N571" s="13" t="s">
        <v>3</v>
      </c>
      <c r="O571" s="13">
        <v>2</v>
      </c>
      <c r="P571" s="13">
        <f>ROUND(Source!ES551,O571)</f>
        <v>0</v>
      </c>
      <c r="Q571" s="13"/>
      <c r="R571" s="13"/>
      <c r="S571" s="13"/>
      <c r="T571" s="13"/>
      <c r="U571" s="13"/>
      <c r="V571" s="13"/>
      <c r="W571" s="13">
        <v>0</v>
      </c>
      <c r="X571" s="13">
        <v>1</v>
      </c>
      <c r="Y571" s="13">
        <v>0</v>
      </c>
      <c r="Z571" s="13">
        <v>0</v>
      </c>
      <c r="AA571" s="13">
        <v>1</v>
      </c>
      <c r="AB571" s="13">
        <v>0</v>
      </c>
    </row>
    <row r="572" spans="1:28" ht="13" x14ac:dyDescent="0.3">
      <c r="A572" s="13">
        <v>50</v>
      </c>
      <c r="B572" s="13">
        <v>0</v>
      </c>
      <c r="C572" s="13">
        <v>0</v>
      </c>
      <c r="D572" s="13">
        <v>1</v>
      </c>
      <c r="E572" s="13">
        <v>206</v>
      </c>
      <c r="F572" s="13">
        <f>ROUND(Source!T551,O572)</f>
        <v>0</v>
      </c>
      <c r="G572" s="13" t="s">
        <v>149</v>
      </c>
      <c r="H572" s="13" t="s">
        <v>150</v>
      </c>
      <c r="I572" s="13"/>
      <c r="J572" s="13"/>
      <c r="K572" s="13">
        <v>206</v>
      </c>
      <c r="L572" s="13">
        <v>20</v>
      </c>
      <c r="M572" s="13">
        <v>3</v>
      </c>
      <c r="N572" s="13" t="s">
        <v>3</v>
      </c>
      <c r="O572" s="13">
        <v>2</v>
      </c>
      <c r="P572" s="13">
        <f>ROUND(Source!DL551,O572)</f>
        <v>0</v>
      </c>
      <c r="Q572" s="13"/>
      <c r="R572" s="13"/>
      <c r="S572" s="13"/>
      <c r="T572" s="13"/>
      <c r="U572" s="13"/>
      <c r="V572" s="13"/>
      <c r="W572" s="13">
        <v>0</v>
      </c>
      <c r="X572" s="13">
        <v>1</v>
      </c>
      <c r="Y572" s="13">
        <v>0</v>
      </c>
      <c r="Z572" s="13">
        <v>0</v>
      </c>
      <c r="AA572" s="13">
        <v>1</v>
      </c>
      <c r="AB572" s="13">
        <v>0</v>
      </c>
    </row>
    <row r="573" spans="1:28" ht="13" x14ac:dyDescent="0.3">
      <c r="A573" s="13">
        <v>50</v>
      </c>
      <c r="B573" s="13">
        <v>0</v>
      </c>
      <c r="C573" s="13">
        <v>0</v>
      </c>
      <c r="D573" s="13">
        <v>1</v>
      </c>
      <c r="E573" s="13">
        <v>207</v>
      </c>
      <c r="F573" s="13">
        <f>Source!U551</f>
        <v>4071.5736321600002</v>
      </c>
      <c r="G573" s="13" t="s">
        <v>151</v>
      </c>
      <c r="H573" s="13" t="s">
        <v>152</v>
      </c>
      <c r="I573" s="13"/>
      <c r="J573" s="13"/>
      <c r="K573" s="13">
        <v>207</v>
      </c>
      <c r="L573" s="13">
        <v>21</v>
      </c>
      <c r="M573" s="13">
        <v>3</v>
      </c>
      <c r="N573" s="13" t="s">
        <v>3</v>
      </c>
      <c r="O573" s="13">
        <v>-1</v>
      </c>
      <c r="P573" s="13">
        <f>Source!DM551</f>
        <v>4071.5736321600002</v>
      </c>
      <c r="Q573" s="13"/>
      <c r="R573" s="13"/>
      <c r="S573" s="13"/>
      <c r="T573" s="13"/>
      <c r="U573" s="13"/>
      <c r="V573" s="13"/>
      <c r="W573" s="13">
        <v>4071.5736321600007</v>
      </c>
      <c r="X573" s="13">
        <v>1</v>
      </c>
      <c r="Y573" s="13">
        <v>4071.5736321600007</v>
      </c>
      <c r="Z573" s="13">
        <v>4071.5736321600007</v>
      </c>
      <c r="AA573" s="13">
        <v>1</v>
      </c>
      <c r="AB573" s="13">
        <v>4071.5736321600007</v>
      </c>
    </row>
    <row r="574" spans="1:28" ht="13" x14ac:dyDescent="0.3">
      <c r="A574" s="13">
        <v>50</v>
      </c>
      <c r="B574" s="13">
        <v>0</v>
      </c>
      <c r="C574" s="13">
        <v>0</v>
      </c>
      <c r="D574" s="13">
        <v>1</v>
      </c>
      <c r="E574" s="13">
        <v>208</v>
      </c>
      <c r="F574" s="13">
        <f>Source!V551</f>
        <v>0</v>
      </c>
      <c r="G574" s="13" t="s">
        <v>153</v>
      </c>
      <c r="H574" s="13" t="s">
        <v>154</v>
      </c>
      <c r="I574" s="13"/>
      <c r="J574" s="13"/>
      <c r="K574" s="13">
        <v>208</v>
      </c>
      <c r="L574" s="13">
        <v>22</v>
      </c>
      <c r="M574" s="13">
        <v>3</v>
      </c>
      <c r="N574" s="13" t="s">
        <v>3</v>
      </c>
      <c r="O574" s="13">
        <v>-1</v>
      </c>
      <c r="P574" s="13">
        <f>Source!DN551</f>
        <v>0</v>
      </c>
      <c r="Q574" s="13"/>
      <c r="R574" s="13"/>
      <c r="S574" s="13"/>
      <c r="T574" s="13"/>
      <c r="U574" s="13"/>
      <c r="V574" s="13"/>
      <c r="W574" s="13">
        <v>0</v>
      </c>
      <c r="X574" s="13">
        <v>1</v>
      </c>
      <c r="Y574" s="13">
        <v>0</v>
      </c>
      <c r="Z574" s="13">
        <v>0</v>
      </c>
      <c r="AA574" s="13">
        <v>1</v>
      </c>
      <c r="AB574" s="13">
        <v>0</v>
      </c>
    </row>
    <row r="575" spans="1:28" ht="13" x14ac:dyDescent="0.3">
      <c r="A575" s="13">
        <v>50</v>
      </c>
      <c r="B575" s="13">
        <v>0</v>
      </c>
      <c r="C575" s="13">
        <v>0</v>
      </c>
      <c r="D575" s="13">
        <v>1</v>
      </c>
      <c r="E575" s="13">
        <v>209</v>
      </c>
      <c r="F575" s="13">
        <f>ROUND(Source!W551,O575)</f>
        <v>0</v>
      </c>
      <c r="G575" s="13" t="s">
        <v>155</v>
      </c>
      <c r="H575" s="13" t="s">
        <v>156</v>
      </c>
      <c r="I575" s="13"/>
      <c r="J575" s="13"/>
      <c r="K575" s="13">
        <v>209</v>
      </c>
      <c r="L575" s="13">
        <v>23</v>
      </c>
      <c r="M575" s="13">
        <v>3</v>
      </c>
      <c r="N575" s="13" t="s">
        <v>3</v>
      </c>
      <c r="O575" s="13">
        <v>2</v>
      </c>
      <c r="P575" s="13">
        <f>ROUND(Source!DO551,O575)</f>
        <v>0</v>
      </c>
      <c r="Q575" s="13"/>
      <c r="R575" s="13"/>
      <c r="S575" s="13"/>
      <c r="T575" s="13"/>
      <c r="U575" s="13"/>
      <c r="V575" s="13"/>
      <c r="W575" s="13">
        <v>0</v>
      </c>
      <c r="X575" s="13">
        <v>1</v>
      </c>
      <c r="Y575" s="13">
        <v>0</v>
      </c>
      <c r="Z575" s="13">
        <v>0</v>
      </c>
      <c r="AA575" s="13">
        <v>1</v>
      </c>
      <c r="AB575" s="13">
        <v>0</v>
      </c>
    </row>
    <row r="576" spans="1:28" ht="13" x14ac:dyDescent="0.3">
      <c r="A576" s="13">
        <v>50</v>
      </c>
      <c r="B576" s="13">
        <v>0</v>
      </c>
      <c r="C576" s="13">
        <v>0</v>
      </c>
      <c r="D576" s="13">
        <v>1</v>
      </c>
      <c r="E576" s="13">
        <v>233</v>
      </c>
      <c r="F576" s="13">
        <f>ROUND(Source!BD551,O576)</f>
        <v>0</v>
      </c>
      <c r="G576" s="13" t="s">
        <v>157</v>
      </c>
      <c r="H576" s="13" t="s">
        <v>158</v>
      </c>
      <c r="I576" s="13"/>
      <c r="J576" s="13"/>
      <c r="K576" s="13">
        <v>233</v>
      </c>
      <c r="L576" s="13">
        <v>24</v>
      </c>
      <c r="M576" s="13">
        <v>3</v>
      </c>
      <c r="N576" s="13" t="s">
        <v>3</v>
      </c>
      <c r="O576" s="13">
        <v>2</v>
      </c>
      <c r="P576" s="13">
        <f>ROUND(Source!EV551,O576)</f>
        <v>0</v>
      </c>
      <c r="Q576" s="13"/>
      <c r="R576" s="13"/>
      <c r="S576" s="13"/>
      <c r="T576" s="13"/>
      <c r="U576" s="13"/>
      <c r="V576" s="13"/>
      <c r="W576" s="13">
        <v>0</v>
      </c>
      <c r="X576" s="13">
        <v>1</v>
      </c>
      <c r="Y576" s="13">
        <v>0</v>
      </c>
      <c r="Z576" s="13">
        <v>0</v>
      </c>
      <c r="AA576" s="13">
        <v>1</v>
      </c>
      <c r="AB576" s="13">
        <v>0</v>
      </c>
    </row>
    <row r="577" spans="1:206" ht="13" x14ac:dyDescent="0.3">
      <c r="A577" s="13">
        <v>50</v>
      </c>
      <c r="B577" s="13">
        <v>0</v>
      </c>
      <c r="C577" s="13">
        <v>0</v>
      </c>
      <c r="D577" s="13">
        <v>1</v>
      </c>
      <c r="E577" s="13">
        <v>210</v>
      </c>
      <c r="F577" s="13">
        <f>ROUND(Source!X551,O577)</f>
        <v>46739.77</v>
      </c>
      <c r="G577" s="13" t="s">
        <v>159</v>
      </c>
      <c r="H577" s="13" t="s">
        <v>160</v>
      </c>
      <c r="I577" s="13"/>
      <c r="J577" s="13"/>
      <c r="K577" s="13">
        <v>210</v>
      </c>
      <c r="L577" s="13">
        <v>25</v>
      </c>
      <c r="M577" s="13">
        <v>3</v>
      </c>
      <c r="N577" s="13" t="s">
        <v>3</v>
      </c>
      <c r="O577" s="13">
        <v>2</v>
      </c>
      <c r="P577" s="13">
        <f>ROUND(Source!DP551,O577)</f>
        <v>2633787.11</v>
      </c>
      <c r="Q577" s="13"/>
      <c r="R577" s="13"/>
      <c r="S577" s="13"/>
      <c r="T577" s="13"/>
      <c r="U577" s="13"/>
      <c r="V577" s="13"/>
      <c r="W577" s="13">
        <v>46739.77</v>
      </c>
      <c r="X577" s="13">
        <v>1</v>
      </c>
      <c r="Y577" s="13">
        <v>46739.77</v>
      </c>
      <c r="Z577" s="13">
        <v>2633787.11</v>
      </c>
      <c r="AA577" s="13">
        <v>1</v>
      </c>
      <c r="AB577" s="13">
        <v>2633787.11</v>
      </c>
    </row>
    <row r="578" spans="1:206" ht="13" x14ac:dyDescent="0.3">
      <c r="A578" s="13">
        <v>50</v>
      </c>
      <c r="B578" s="13">
        <v>0</v>
      </c>
      <c r="C578" s="13">
        <v>0</v>
      </c>
      <c r="D578" s="13">
        <v>1</v>
      </c>
      <c r="E578" s="13">
        <v>211</v>
      </c>
      <c r="F578" s="13">
        <f>ROUND(Source!Y551,O578)</f>
        <v>24309.919999999998</v>
      </c>
      <c r="G578" s="13" t="s">
        <v>161</v>
      </c>
      <c r="H578" s="13" t="s">
        <v>162</v>
      </c>
      <c r="I578" s="13"/>
      <c r="J578" s="13"/>
      <c r="K578" s="13">
        <v>211</v>
      </c>
      <c r="L578" s="13">
        <v>26</v>
      </c>
      <c r="M578" s="13">
        <v>3</v>
      </c>
      <c r="N578" s="13" t="s">
        <v>3</v>
      </c>
      <c r="O578" s="13">
        <v>2</v>
      </c>
      <c r="P578" s="13">
        <f>ROUND(Source!DQ551,O578)</f>
        <v>1369863.89</v>
      </c>
      <c r="Q578" s="13"/>
      <c r="R578" s="13"/>
      <c r="S578" s="13"/>
      <c r="T578" s="13"/>
      <c r="U578" s="13"/>
      <c r="V578" s="13"/>
      <c r="W578" s="13">
        <v>24309.919999999998</v>
      </c>
      <c r="X578" s="13">
        <v>1</v>
      </c>
      <c r="Y578" s="13">
        <v>24309.919999999998</v>
      </c>
      <c r="Z578" s="13">
        <v>1369863.89</v>
      </c>
      <c r="AA578" s="13">
        <v>1</v>
      </c>
      <c r="AB578" s="13">
        <v>1369863.89</v>
      </c>
    </row>
    <row r="579" spans="1:206" ht="13" x14ac:dyDescent="0.3">
      <c r="A579" s="13">
        <v>50</v>
      </c>
      <c r="B579" s="13">
        <v>0</v>
      </c>
      <c r="C579" s="13">
        <v>0</v>
      </c>
      <c r="D579" s="13">
        <v>1</v>
      </c>
      <c r="E579" s="13">
        <v>224</v>
      </c>
      <c r="F579" s="13">
        <f>ROUND(Source!AR551,O579)</f>
        <v>1497278.39</v>
      </c>
      <c r="G579" s="13" t="s">
        <v>163</v>
      </c>
      <c r="H579" s="13" t="s">
        <v>164</v>
      </c>
      <c r="I579" s="13"/>
      <c r="J579" s="13"/>
      <c r="K579" s="13">
        <v>224</v>
      </c>
      <c r="L579" s="13">
        <v>27</v>
      </c>
      <c r="M579" s="13">
        <v>3</v>
      </c>
      <c r="N579" s="13" t="s">
        <v>3</v>
      </c>
      <c r="O579" s="13">
        <v>2</v>
      </c>
      <c r="P579" s="13">
        <f>ROUND(Source!EJ551,O579)</f>
        <v>17232854.960000001</v>
      </c>
      <c r="Q579" s="13"/>
      <c r="R579" s="13"/>
      <c r="S579" s="13"/>
      <c r="T579" s="13"/>
      <c r="U579" s="13"/>
      <c r="V579" s="13"/>
      <c r="W579" s="13">
        <v>1497278.39</v>
      </c>
      <c r="X579" s="13">
        <v>1</v>
      </c>
      <c r="Y579" s="13">
        <v>1497278.39</v>
      </c>
      <c r="Z579" s="13">
        <v>17232854.960000001</v>
      </c>
      <c r="AA579" s="13">
        <v>1</v>
      </c>
      <c r="AB579" s="13">
        <v>17232854.960000001</v>
      </c>
    </row>
    <row r="581" spans="1:206" ht="13" x14ac:dyDescent="0.3">
      <c r="A581" s="11">
        <v>51</v>
      </c>
      <c r="B581" s="11">
        <f>B12</f>
        <v>620</v>
      </c>
      <c r="C581" s="11">
        <f>A12</f>
        <v>1</v>
      </c>
      <c r="D581" s="11">
        <f>ROW(A12)</f>
        <v>12</v>
      </c>
      <c r="E581" s="11"/>
      <c r="F581" s="11" t="str">
        <f>IF(F12&lt;&gt;"",F12,"")</f>
        <v>02-01-13</v>
      </c>
      <c r="G581" s="11" t="str">
        <f>IF(G12&lt;&gt;"",G12,"")</f>
        <v>02-01-13 СКС_16.07.26</v>
      </c>
      <c r="H581" s="11">
        <v>0</v>
      </c>
      <c r="I581" s="11"/>
      <c r="J581" s="11"/>
      <c r="K581" s="11"/>
      <c r="L581" s="11"/>
      <c r="M581" s="11"/>
      <c r="N581" s="11"/>
      <c r="O581" s="11">
        <f t="shared" ref="O581:T581" si="605">ROUND(O551,2)</f>
        <v>1426228.7</v>
      </c>
      <c r="P581" s="11">
        <f t="shared" si="605"/>
        <v>1374244.61</v>
      </c>
      <c r="Q581" s="11">
        <f t="shared" si="605"/>
        <v>2623.09</v>
      </c>
      <c r="R581" s="11">
        <f t="shared" si="605"/>
        <v>283.14</v>
      </c>
      <c r="S581" s="11">
        <f t="shared" si="605"/>
        <v>49361</v>
      </c>
      <c r="T581" s="11">
        <f t="shared" si="605"/>
        <v>0</v>
      </c>
      <c r="U581" s="11">
        <f>U551</f>
        <v>4071.5736321600002</v>
      </c>
      <c r="V581" s="11">
        <f>V551</f>
        <v>0</v>
      </c>
      <c r="W581" s="11">
        <f>ROUND(W551,2)</f>
        <v>0</v>
      </c>
      <c r="X581" s="11">
        <f>ROUND(X551,2)</f>
        <v>46739.77</v>
      </c>
      <c r="Y581" s="11">
        <f>ROUND(Y551,2)</f>
        <v>24309.919999999998</v>
      </c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>
        <f t="shared" ref="AO581:BD581" si="606">ROUND(AO551,2)</f>
        <v>0</v>
      </c>
      <c r="AP581" s="11">
        <f t="shared" si="606"/>
        <v>614371.31000000006</v>
      </c>
      <c r="AQ581" s="11">
        <f t="shared" si="606"/>
        <v>0</v>
      </c>
      <c r="AR581" s="11">
        <f t="shared" si="606"/>
        <v>1497278.39</v>
      </c>
      <c r="AS581" s="11">
        <f t="shared" si="606"/>
        <v>397.84</v>
      </c>
      <c r="AT581" s="11">
        <f t="shared" si="606"/>
        <v>882509.24</v>
      </c>
      <c r="AU581" s="11">
        <f t="shared" si="606"/>
        <v>0</v>
      </c>
      <c r="AV581" s="11">
        <f t="shared" si="606"/>
        <v>1374244.61</v>
      </c>
      <c r="AW581" s="11">
        <f t="shared" si="606"/>
        <v>759873.3</v>
      </c>
      <c r="AX581" s="11">
        <f t="shared" si="606"/>
        <v>0</v>
      </c>
      <c r="AY581" s="11">
        <f t="shared" si="606"/>
        <v>759873.3</v>
      </c>
      <c r="AZ581" s="11">
        <f t="shared" si="606"/>
        <v>614371.31000000006</v>
      </c>
      <c r="BA581" s="11">
        <f t="shared" si="606"/>
        <v>0</v>
      </c>
      <c r="BB581" s="11">
        <f t="shared" si="606"/>
        <v>0</v>
      </c>
      <c r="BC581" s="11">
        <f t="shared" si="606"/>
        <v>0</v>
      </c>
      <c r="BD581" s="11">
        <f t="shared" si="606"/>
        <v>0</v>
      </c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2">
        <f t="shared" ref="DG581:DL581" si="607">ROUND(DG551,2)</f>
        <v>13229203.960000001</v>
      </c>
      <c r="DH581" s="12">
        <f t="shared" si="607"/>
        <v>10406888.609999999</v>
      </c>
      <c r="DI581" s="12">
        <f t="shared" si="607"/>
        <v>40822.99</v>
      </c>
      <c r="DJ581" s="12">
        <f t="shared" si="607"/>
        <v>15954.94</v>
      </c>
      <c r="DK581" s="12">
        <f t="shared" si="607"/>
        <v>2781492.36</v>
      </c>
      <c r="DL581" s="12">
        <f t="shared" si="607"/>
        <v>0</v>
      </c>
      <c r="DM581" s="12">
        <f>DM551</f>
        <v>4071.5736321600002</v>
      </c>
      <c r="DN581" s="12">
        <f>DN551</f>
        <v>0</v>
      </c>
      <c r="DO581" s="12">
        <f>ROUND(DO551,2)</f>
        <v>0</v>
      </c>
      <c r="DP581" s="12">
        <f>ROUND(DP551,2)</f>
        <v>2633787.11</v>
      </c>
      <c r="DQ581" s="12">
        <f>ROUND(DQ551,2)</f>
        <v>1369863.89</v>
      </c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>
        <f t="shared" ref="EG581:EV581" si="608">ROUND(EG551,2)</f>
        <v>0</v>
      </c>
      <c r="EH581" s="12">
        <f t="shared" si="608"/>
        <v>4606984.79</v>
      </c>
      <c r="EI581" s="12">
        <f t="shared" si="608"/>
        <v>0</v>
      </c>
      <c r="EJ581" s="12">
        <f t="shared" si="608"/>
        <v>17232854.960000001</v>
      </c>
      <c r="EK581" s="12">
        <f t="shared" si="608"/>
        <v>22418.25</v>
      </c>
      <c r="EL581" s="12">
        <f t="shared" si="608"/>
        <v>12603451.92</v>
      </c>
      <c r="EM581" s="12">
        <f t="shared" si="608"/>
        <v>0</v>
      </c>
      <c r="EN581" s="12">
        <f t="shared" si="608"/>
        <v>10406888.609999999</v>
      </c>
      <c r="EO581" s="12">
        <f t="shared" si="608"/>
        <v>5799903.8200000003</v>
      </c>
      <c r="EP581" s="12">
        <f t="shared" si="608"/>
        <v>0</v>
      </c>
      <c r="EQ581" s="12">
        <f t="shared" si="608"/>
        <v>5799903.8200000003</v>
      </c>
      <c r="ER581" s="12">
        <f t="shared" si="608"/>
        <v>4606984.79</v>
      </c>
      <c r="ES581" s="12">
        <f t="shared" si="608"/>
        <v>0</v>
      </c>
      <c r="ET581" s="12">
        <f t="shared" si="608"/>
        <v>0</v>
      </c>
      <c r="EU581" s="12">
        <f t="shared" si="608"/>
        <v>0</v>
      </c>
      <c r="EV581" s="12">
        <f t="shared" si="608"/>
        <v>0</v>
      </c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>
        <v>0</v>
      </c>
    </row>
    <row r="583" spans="1:206" ht="13" x14ac:dyDescent="0.3">
      <c r="A583" s="13">
        <v>50</v>
      </c>
      <c r="B583" s="13">
        <v>0</v>
      </c>
      <c r="C583" s="13">
        <v>0</v>
      </c>
      <c r="D583" s="13">
        <v>1</v>
      </c>
      <c r="E583" s="13">
        <v>201</v>
      </c>
      <c r="F583" s="13">
        <f>ROUND(Source!O581,O583)</f>
        <v>1426228.7</v>
      </c>
      <c r="G583" s="13" t="s">
        <v>111</v>
      </c>
      <c r="H583" s="13" t="s">
        <v>112</v>
      </c>
      <c r="I583" s="13"/>
      <c r="J583" s="13"/>
      <c r="K583" s="13">
        <v>201</v>
      </c>
      <c r="L583" s="13">
        <v>1</v>
      </c>
      <c r="M583" s="13">
        <v>3</v>
      </c>
      <c r="N583" s="13" t="s">
        <v>3</v>
      </c>
      <c r="O583" s="13">
        <v>2</v>
      </c>
      <c r="P583" s="13">
        <f>ROUND(Source!DG581,O583)</f>
        <v>13229203.960000001</v>
      </c>
      <c r="Q583" s="13"/>
      <c r="R583" s="13"/>
      <c r="S583" s="13"/>
      <c r="T583" s="13"/>
      <c r="U583" s="13"/>
      <c r="V583" s="13"/>
      <c r="W583" s="13">
        <v>1426228.7</v>
      </c>
      <c r="X583" s="13">
        <v>1</v>
      </c>
      <c r="Y583" s="13">
        <v>1426228.7</v>
      </c>
      <c r="Z583" s="13">
        <v>13229203.960000001</v>
      </c>
      <c r="AA583" s="13">
        <v>1</v>
      </c>
      <c r="AB583" s="13">
        <v>13229203.960000001</v>
      </c>
    </row>
    <row r="584" spans="1:206" ht="13" x14ac:dyDescent="0.3">
      <c r="A584" s="13">
        <v>50</v>
      </c>
      <c r="B584" s="13">
        <v>0</v>
      </c>
      <c r="C584" s="13">
        <v>0</v>
      </c>
      <c r="D584" s="13">
        <v>1</v>
      </c>
      <c r="E584" s="13">
        <v>202</v>
      </c>
      <c r="F584" s="13">
        <f>ROUND(Source!P581,O584)</f>
        <v>1374244.61</v>
      </c>
      <c r="G584" s="13" t="s">
        <v>113</v>
      </c>
      <c r="H584" s="13" t="s">
        <v>114</v>
      </c>
      <c r="I584" s="13"/>
      <c r="J584" s="13"/>
      <c r="K584" s="13">
        <v>202</v>
      </c>
      <c r="L584" s="13">
        <v>2</v>
      </c>
      <c r="M584" s="13">
        <v>3</v>
      </c>
      <c r="N584" s="13" t="s">
        <v>3</v>
      </c>
      <c r="O584" s="13">
        <v>2</v>
      </c>
      <c r="P584" s="13">
        <f>ROUND(Source!DH581,O584)</f>
        <v>10406888.609999999</v>
      </c>
      <c r="Q584" s="13"/>
      <c r="R584" s="13"/>
      <c r="S584" s="13"/>
      <c r="T584" s="13"/>
      <c r="U584" s="13"/>
      <c r="V584" s="13"/>
      <c r="W584" s="13">
        <v>1374244.61</v>
      </c>
      <c r="X584" s="13">
        <v>1</v>
      </c>
      <c r="Y584" s="13">
        <v>1374244.61</v>
      </c>
      <c r="Z584" s="13">
        <v>10406888.609999999</v>
      </c>
      <c r="AA584" s="13">
        <v>1</v>
      </c>
      <c r="AB584" s="13">
        <v>10406888.609999999</v>
      </c>
    </row>
    <row r="585" spans="1:206" ht="13" x14ac:dyDescent="0.3">
      <c r="A585" s="13">
        <v>50</v>
      </c>
      <c r="B585" s="13">
        <v>0</v>
      </c>
      <c r="C585" s="13">
        <v>0</v>
      </c>
      <c r="D585" s="13">
        <v>1</v>
      </c>
      <c r="E585" s="13">
        <v>222</v>
      </c>
      <c r="F585" s="13">
        <f>ROUND(Source!AO581,O585)</f>
        <v>0</v>
      </c>
      <c r="G585" s="13" t="s">
        <v>115</v>
      </c>
      <c r="H585" s="13" t="s">
        <v>116</v>
      </c>
      <c r="I585" s="13"/>
      <c r="J585" s="13"/>
      <c r="K585" s="13">
        <v>222</v>
      </c>
      <c r="L585" s="13">
        <v>3</v>
      </c>
      <c r="M585" s="13">
        <v>3</v>
      </c>
      <c r="N585" s="13" t="s">
        <v>3</v>
      </c>
      <c r="O585" s="13">
        <v>2</v>
      </c>
      <c r="P585" s="13">
        <f>ROUND(Source!EG581,O585)</f>
        <v>0</v>
      </c>
      <c r="Q585" s="13"/>
      <c r="R585" s="13"/>
      <c r="S585" s="13"/>
      <c r="T585" s="13"/>
      <c r="U585" s="13"/>
      <c r="V585" s="13"/>
      <c r="W585" s="13">
        <v>0</v>
      </c>
      <c r="X585" s="13">
        <v>1</v>
      </c>
      <c r="Y585" s="13">
        <v>0</v>
      </c>
      <c r="Z585" s="13">
        <v>0</v>
      </c>
      <c r="AA585" s="13">
        <v>1</v>
      </c>
      <c r="AB585" s="13">
        <v>0</v>
      </c>
    </row>
    <row r="586" spans="1:206" ht="13" x14ac:dyDescent="0.3">
      <c r="A586" s="13">
        <v>50</v>
      </c>
      <c r="B586" s="13">
        <v>0</v>
      </c>
      <c r="C586" s="13">
        <v>0</v>
      </c>
      <c r="D586" s="13">
        <v>1</v>
      </c>
      <c r="E586" s="13">
        <v>225</v>
      </c>
      <c r="F586" s="13">
        <f>ROUND(Source!AV581,O586)</f>
        <v>1374244.61</v>
      </c>
      <c r="G586" s="13" t="s">
        <v>117</v>
      </c>
      <c r="H586" s="13" t="s">
        <v>118</v>
      </c>
      <c r="I586" s="13"/>
      <c r="J586" s="13"/>
      <c r="K586" s="13">
        <v>225</v>
      </c>
      <c r="L586" s="13">
        <v>4</v>
      </c>
      <c r="M586" s="13">
        <v>3</v>
      </c>
      <c r="N586" s="13" t="s">
        <v>3</v>
      </c>
      <c r="O586" s="13">
        <v>2</v>
      </c>
      <c r="P586" s="13">
        <f>ROUND(Source!EN581,O586)</f>
        <v>10406888.609999999</v>
      </c>
      <c r="Q586" s="13"/>
      <c r="R586" s="13"/>
      <c r="S586" s="13"/>
      <c r="T586" s="13"/>
      <c r="U586" s="13"/>
      <c r="V586" s="13"/>
      <c r="W586" s="13">
        <v>1374244.61</v>
      </c>
      <c r="X586" s="13">
        <v>1</v>
      </c>
      <c r="Y586" s="13">
        <v>1374244.61</v>
      </c>
      <c r="Z586" s="13">
        <v>10406888.609999999</v>
      </c>
      <c r="AA586" s="13">
        <v>1</v>
      </c>
      <c r="AB586" s="13">
        <v>10406888.609999999</v>
      </c>
    </row>
    <row r="587" spans="1:206" ht="13" x14ac:dyDescent="0.3">
      <c r="A587" s="13">
        <v>50</v>
      </c>
      <c r="B587" s="13">
        <v>0</v>
      </c>
      <c r="C587" s="13">
        <v>0</v>
      </c>
      <c r="D587" s="13">
        <v>1</v>
      </c>
      <c r="E587" s="13">
        <v>226</v>
      </c>
      <c r="F587" s="13">
        <f>ROUND(Source!AW581,O587)</f>
        <v>759873.3</v>
      </c>
      <c r="G587" s="13" t="s">
        <v>119</v>
      </c>
      <c r="H587" s="13" t="s">
        <v>120</v>
      </c>
      <c r="I587" s="13"/>
      <c r="J587" s="13"/>
      <c r="K587" s="13">
        <v>226</v>
      </c>
      <c r="L587" s="13">
        <v>5</v>
      </c>
      <c r="M587" s="13">
        <v>3</v>
      </c>
      <c r="N587" s="13" t="s">
        <v>3</v>
      </c>
      <c r="O587" s="13">
        <v>2</v>
      </c>
      <c r="P587" s="13">
        <f>ROUND(Source!EO581,O587)</f>
        <v>5799903.8200000003</v>
      </c>
      <c r="Q587" s="13"/>
      <c r="R587" s="13"/>
      <c r="S587" s="13"/>
      <c r="T587" s="13"/>
      <c r="U587" s="13"/>
      <c r="V587" s="13"/>
      <c r="W587" s="13">
        <v>759873.3</v>
      </c>
      <c r="X587" s="13">
        <v>1</v>
      </c>
      <c r="Y587" s="13">
        <v>759873.3</v>
      </c>
      <c r="Z587" s="13">
        <v>5799903.8200000003</v>
      </c>
      <c r="AA587" s="13">
        <v>1</v>
      </c>
      <c r="AB587" s="13">
        <v>5799903.8200000003</v>
      </c>
    </row>
    <row r="588" spans="1:206" ht="13" x14ac:dyDescent="0.3">
      <c r="A588" s="13">
        <v>50</v>
      </c>
      <c r="B588" s="13">
        <v>0</v>
      </c>
      <c r="C588" s="13">
        <v>0</v>
      </c>
      <c r="D588" s="13">
        <v>1</v>
      </c>
      <c r="E588" s="13">
        <v>227</v>
      </c>
      <c r="F588" s="13">
        <f>ROUND(Source!AX581,O588)</f>
        <v>0</v>
      </c>
      <c r="G588" s="13" t="s">
        <v>121</v>
      </c>
      <c r="H588" s="13" t="s">
        <v>122</v>
      </c>
      <c r="I588" s="13"/>
      <c r="J588" s="13"/>
      <c r="K588" s="13">
        <v>227</v>
      </c>
      <c r="L588" s="13">
        <v>6</v>
      </c>
      <c r="M588" s="13">
        <v>3</v>
      </c>
      <c r="N588" s="13" t="s">
        <v>3</v>
      </c>
      <c r="O588" s="13">
        <v>2</v>
      </c>
      <c r="P588" s="13">
        <f>ROUND(Source!EP581,O588)</f>
        <v>0</v>
      </c>
      <c r="Q588" s="13"/>
      <c r="R588" s="13"/>
      <c r="S588" s="13"/>
      <c r="T588" s="13"/>
      <c r="U588" s="13"/>
      <c r="V588" s="13"/>
      <c r="W588" s="13">
        <v>0</v>
      </c>
      <c r="X588" s="13">
        <v>1</v>
      </c>
      <c r="Y588" s="13">
        <v>0</v>
      </c>
      <c r="Z588" s="13">
        <v>0</v>
      </c>
      <c r="AA588" s="13">
        <v>1</v>
      </c>
      <c r="AB588" s="13">
        <v>0</v>
      </c>
    </row>
    <row r="589" spans="1:206" ht="13" x14ac:dyDescent="0.3">
      <c r="A589" s="13">
        <v>50</v>
      </c>
      <c r="B589" s="13">
        <v>0</v>
      </c>
      <c r="C589" s="13">
        <v>0</v>
      </c>
      <c r="D589" s="13">
        <v>1</v>
      </c>
      <c r="E589" s="13">
        <v>228</v>
      </c>
      <c r="F589" s="13">
        <f>ROUND(Source!AY581,O589)</f>
        <v>759873.3</v>
      </c>
      <c r="G589" s="13" t="s">
        <v>123</v>
      </c>
      <c r="H589" s="13" t="s">
        <v>124</v>
      </c>
      <c r="I589" s="13"/>
      <c r="J589" s="13"/>
      <c r="K589" s="13">
        <v>228</v>
      </c>
      <c r="L589" s="13">
        <v>7</v>
      </c>
      <c r="M589" s="13">
        <v>3</v>
      </c>
      <c r="N589" s="13" t="s">
        <v>3</v>
      </c>
      <c r="O589" s="13">
        <v>2</v>
      </c>
      <c r="P589" s="13">
        <f>ROUND(Source!EQ581,O589)</f>
        <v>5799903.8200000003</v>
      </c>
      <c r="Q589" s="13"/>
      <c r="R589" s="13"/>
      <c r="S589" s="13"/>
      <c r="T589" s="13"/>
      <c r="U589" s="13"/>
      <c r="V589" s="13"/>
      <c r="W589" s="13">
        <v>759873.3</v>
      </c>
      <c r="X589" s="13">
        <v>1</v>
      </c>
      <c r="Y589" s="13">
        <v>759873.3</v>
      </c>
      <c r="Z589" s="13">
        <v>5799903.8200000003</v>
      </c>
      <c r="AA589" s="13">
        <v>1</v>
      </c>
      <c r="AB589" s="13">
        <v>5799903.8200000003</v>
      </c>
    </row>
    <row r="590" spans="1:206" ht="13" x14ac:dyDescent="0.3">
      <c r="A590" s="13">
        <v>50</v>
      </c>
      <c r="B590" s="13">
        <v>0</v>
      </c>
      <c r="C590" s="13">
        <v>0</v>
      </c>
      <c r="D590" s="13">
        <v>1</v>
      </c>
      <c r="E590" s="13">
        <v>216</v>
      </c>
      <c r="F590" s="13">
        <f>ROUND(Source!AP581,O590)</f>
        <v>614371.31000000006</v>
      </c>
      <c r="G590" s="13" t="s">
        <v>125</v>
      </c>
      <c r="H590" s="13" t="s">
        <v>126</v>
      </c>
      <c r="I590" s="13"/>
      <c r="J590" s="13"/>
      <c r="K590" s="13">
        <v>216</v>
      </c>
      <c r="L590" s="13">
        <v>8</v>
      </c>
      <c r="M590" s="13">
        <v>3</v>
      </c>
      <c r="N590" s="13" t="s">
        <v>3</v>
      </c>
      <c r="O590" s="13">
        <v>2</v>
      </c>
      <c r="P590" s="13">
        <f>ROUND(Source!EH581,O590)</f>
        <v>4606984.79</v>
      </c>
      <c r="Q590" s="13"/>
      <c r="R590" s="13"/>
      <c r="S590" s="13"/>
      <c r="T590" s="13"/>
      <c r="U590" s="13"/>
      <c r="V590" s="13"/>
      <c r="W590" s="13">
        <v>614371.31000000006</v>
      </c>
      <c r="X590" s="13">
        <v>1</v>
      </c>
      <c r="Y590" s="13">
        <v>614371.31000000006</v>
      </c>
      <c r="Z590" s="13">
        <v>4606984.79</v>
      </c>
      <c r="AA590" s="13">
        <v>1</v>
      </c>
      <c r="AB590" s="13">
        <v>4606984.79</v>
      </c>
    </row>
    <row r="591" spans="1:206" ht="13" x14ac:dyDescent="0.3">
      <c r="A591" s="13">
        <v>50</v>
      </c>
      <c r="B591" s="13">
        <v>0</v>
      </c>
      <c r="C591" s="13">
        <v>0</v>
      </c>
      <c r="D591" s="13">
        <v>1</v>
      </c>
      <c r="E591" s="13">
        <v>223</v>
      </c>
      <c r="F591" s="13">
        <f>ROUND(Source!AQ581,O591)</f>
        <v>0</v>
      </c>
      <c r="G591" s="13" t="s">
        <v>127</v>
      </c>
      <c r="H591" s="13" t="s">
        <v>128</v>
      </c>
      <c r="I591" s="13"/>
      <c r="J591" s="13"/>
      <c r="K591" s="13">
        <v>223</v>
      </c>
      <c r="L591" s="13">
        <v>9</v>
      </c>
      <c r="M591" s="13">
        <v>3</v>
      </c>
      <c r="N591" s="13" t="s">
        <v>3</v>
      </c>
      <c r="O591" s="13">
        <v>2</v>
      </c>
      <c r="P591" s="13">
        <f>ROUND(Source!EI581,O591)</f>
        <v>0</v>
      </c>
      <c r="Q591" s="13"/>
      <c r="R591" s="13"/>
      <c r="S591" s="13"/>
      <c r="T591" s="13"/>
      <c r="U591" s="13"/>
      <c r="V591" s="13"/>
      <c r="W591" s="13">
        <v>0</v>
      </c>
      <c r="X591" s="13">
        <v>1</v>
      </c>
      <c r="Y591" s="13">
        <v>0</v>
      </c>
      <c r="Z591" s="13">
        <v>0</v>
      </c>
      <c r="AA591" s="13">
        <v>1</v>
      </c>
      <c r="AB591" s="13">
        <v>0</v>
      </c>
    </row>
    <row r="592" spans="1:206" ht="13" x14ac:dyDescent="0.3">
      <c r="A592" s="13">
        <v>50</v>
      </c>
      <c r="B592" s="13">
        <v>0</v>
      </c>
      <c r="C592" s="13">
        <v>0</v>
      </c>
      <c r="D592" s="13">
        <v>1</v>
      </c>
      <c r="E592" s="13">
        <v>229</v>
      </c>
      <c r="F592" s="13">
        <f>ROUND(Source!AZ581,O592)</f>
        <v>614371.31000000006</v>
      </c>
      <c r="G592" s="13" t="s">
        <v>129</v>
      </c>
      <c r="H592" s="13" t="s">
        <v>130</v>
      </c>
      <c r="I592" s="13"/>
      <c r="J592" s="13"/>
      <c r="K592" s="13">
        <v>229</v>
      </c>
      <c r="L592" s="13">
        <v>10</v>
      </c>
      <c r="M592" s="13">
        <v>3</v>
      </c>
      <c r="N592" s="13" t="s">
        <v>3</v>
      </c>
      <c r="O592" s="13">
        <v>2</v>
      </c>
      <c r="P592" s="13">
        <f>ROUND(Source!ER581,O592)</f>
        <v>4606984.79</v>
      </c>
      <c r="Q592" s="13"/>
      <c r="R592" s="13"/>
      <c r="S592" s="13"/>
      <c r="T592" s="13"/>
      <c r="U592" s="13"/>
      <c r="V592" s="13"/>
      <c r="W592" s="13">
        <v>614371.31000000006</v>
      </c>
      <c r="X592" s="13">
        <v>1</v>
      </c>
      <c r="Y592" s="13">
        <v>614371.31000000006</v>
      </c>
      <c r="Z592" s="13">
        <v>4606984.79</v>
      </c>
      <c r="AA592" s="13">
        <v>1</v>
      </c>
      <c r="AB592" s="13">
        <v>4606984.79</v>
      </c>
    </row>
    <row r="593" spans="1:28" ht="13" x14ac:dyDescent="0.3">
      <c r="A593" s="13">
        <v>50</v>
      </c>
      <c r="B593" s="13">
        <v>0</v>
      </c>
      <c r="C593" s="13">
        <v>0</v>
      </c>
      <c r="D593" s="13">
        <v>1</v>
      </c>
      <c r="E593" s="13">
        <v>203</v>
      </c>
      <c r="F593" s="13">
        <f>ROUND(Source!Q581,O593)</f>
        <v>2623.09</v>
      </c>
      <c r="G593" s="13" t="s">
        <v>131</v>
      </c>
      <c r="H593" s="13" t="s">
        <v>132</v>
      </c>
      <c r="I593" s="13"/>
      <c r="J593" s="13"/>
      <c r="K593" s="13">
        <v>203</v>
      </c>
      <c r="L593" s="13">
        <v>11</v>
      </c>
      <c r="M593" s="13">
        <v>3</v>
      </c>
      <c r="N593" s="13" t="s">
        <v>3</v>
      </c>
      <c r="O593" s="13">
        <v>2</v>
      </c>
      <c r="P593" s="13">
        <f>ROUND(Source!DI581,O593)</f>
        <v>40822.99</v>
      </c>
      <c r="Q593" s="13"/>
      <c r="R593" s="13"/>
      <c r="S593" s="13"/>
      <c r="T593" s="13"/>
      <c r="U593" s="13"/>
      <c r="V593" s="13"/>
      <c r="W593" s="13">
        <v>2623.09</v>
      </c>
      <c r="X593" s="13">
        <v>1</v>
      </c>
      <c r="Y593" s="13">
        <v>2623.09</v>
      </c>
      <c r="Z593" s="13">
        <v>40822.99</v>
      </c>
      <c r="AA593" s="13">
        <v>1</v>
      </c>
      <c r="AB593" s="13">
        <v>40822.99</v>
      </c>
    </row>
    <row r="594" spans="1:28" ht="13" x14ac:dyDescent="0.3">
      <c r="A594" s="13">
        <v>50</v>
      </c>
      <c r="B594" s="13">
        <v>0</v>
      </c>
      <c r="C594" s="13">
        <v>0</v>
      </c>
      <c r="D594" s="13">
        <v>1</v>
      </c>
      <c r="E594" s="13">
        <v>231</v>
      </c>
      <c r="F594" s="13">
        <f>ROUND(Source!BB581,O594)</f>
        <v>0</v>
      </c>
      <c r="G594" s="13" t="s">
        <v>133</v>
      </c>
      <c r="H594" s="13" t="s">
        <v>134</v>
      </c>
      <c r="I594" s="13"/>
      <c r="J594" s="13"/>
      <c r="K594" s="13">
        <v>231</v>
      </c>
      <c r="L594" s="13">
        <v>12</v>
      </c>
      <c r="M594" s="13">
        <v>3</v>
      </c>
      <c r="N594" s="13" t="s">
        <v>3</v>
      </c>
      <c r="O594" s="13">
        <v>2</v>
      </c>
      <c r="P594" s="13">
        <f>ROUND(Source!ET581,O594)</f>
        <v>0</v>
      </c>
      <c r="Q594" s="13"/>
      <c r="R594" s="13"/>
      <c r="S594" s="13"/>
      <c r="T594" s="13"/>
      <c r="U594" s="13"/>
      <c r="V594" s="13"/>
      <c r="W594" s="13">
        <v>0</v>
      </c>
      <c r="X594" s="13">
        <v>1</v>
      </c>
      <c r="Y594" s="13">
        <v>0</v>
      </c>
      <c r="Z594" s="13">
        <v>0</v>
      </c>
      <c r="AA594" s="13">
        <v>1</v>
      </c>
      <c r="AB594" s="13">
        <v>0</v>
      </c>
    </row>
    <row r="595" spans="1:28" ht="13" x14ac:dyDescent="0.3">
      <c r="A595" s="13">
        <v>50</v>
      </c>
      <c r="B595" s="13">
        <v>0</v>
      </c>
      <c r="C595" s="13">
        <v>0</v>
      </c>
      <c r="D595" s="13">
        <v>1</v>
      </c>
      <c r="E595" s="13">
        <v>204</v>
      </c>
      <c r="F595" s="13">
        <f>ROUND(Source!R581,O595)</f>
        <v>283.14</v>
      </c>
      <c r="G595" s="13" t="s">
        <v>135</v>
      </c>
      <c r="H595" s="13" t="s">
        <v>136</v>
      </c>
      <c r="I595" s="13"/>
      <c r="J595" s="13"/>
      <c r="K595" s="13">
        <v>204</v>
      </c>
      <c r="L595" s="13">
        <v>13</v>
      </c>
      <c r="M595" s="13">
        <v>3</v>
      </c>
      <c r="N595" s="13" t="s">
        <v>3</v>
      </c>
      <c r="O595" s="13">
        <v>2</v>
      </c>
      <c r="P595" s="13">
        <f>ROUND(Source!DJ581,O595)</f>
        <v>15954.94</v>
      </c>
      <c r="Q595" s="13"/>
      <c r="R595" s="13"/>
      <c r="S595" s="13"/>
      <c r="T595" s="13"/>
      <c r="U595" s="13"/>
      <c r="V595" s="13"/>
      <c r="W595" s="13">
        <v>283.14</v>
      </c>
      <c r="X595" s="13">
        <v>1</v>
      </c>
      <c r="Y595" s="13">
        <v>283.14</v>
      </c>
      <c r="Z595" s="13">
        <v>15954.94</v>
      </c>
      <c r="AA595" s="13">
        <v>1</v>
      </c>
      <c r="AB595" s="13">
        <v>15954.94</v>
      </c>
    </row>
    <row r="596" spans="1:28" ht="13" x14ac:dyDescent="0.3">
      <c r="A596" s="13">
        <v>50</v>
      </c>
      <c r="B596" s="13">
        <v>0</v>
      </c>
      <c r="C596" s="13">
        <v>0</v>
      </c>
      <c r="D596" s="13">
        <v>1</v>
      </c>
      <c r="E596" s="13">
        <v>205</v>
      </c>
      <c r="F596" s="13">
        <f>ROUND(Source!S581,O596)</f>
        <v>49361</v>
      </c>
      <c r="G596" s="13" t="s">
        <v>137</v>
      </c>
      <c r="H596" s="13" t="s">
        <v>138</v>
      </c>
      <c r="I596" s="13"/>
      <c r="J596" s="13"/>
      <c r="K596" s="13">
        <v>205</v>
      </c>
      <c r="L596" s="13">
        <v>14</v>
      </c>
      <c r="M596" s="13">
        <v>3</v>
      </c>
      <c r="N596" s="13" t="s">
        <v>3</v>
      </c>
      <c r="O596" s="13">
        <v>2</v>
      </c>
      <c r="P596" s="13">
        <f>ROUND(Source!DK581,O596)</f>
        <v>2781492.36</v>
      </c>
      <c r="Q596" s="13"/>
      <c r="R596" s="13"/>
      <c r="S596" s="13"/>
      <c r="T596" s="13"/>
      <c r="U596" s="13"/>
      <c r="V596" s="13"/>
      <c r="W596" s="13">
        <v>49361</v>
      </c>
      <c r="X596" s="13">
        <v>1</v>
      </c>
      <c r="Y596" s="13">
        <v>49361</v>
      </c>
      <c r="Z596" s="13">
        <v>2781492.36</v>
      </c>
      <c r="AA596" s="13">
        <v>1</v>
      </c>
      <c r="AB596" s="13">
        <v>2781492.36</v>
      </c>
    </row>
    <row r="597" spans="1:28" ht="13" x14ac:dyDescent="0.3">
      <c r="A597" s="13">
        <v>50</v>
      </c>
      <c r="B597" s="13">
        <v>0</v>
      </c>
      <c r="C597" s="13">
        <v>0</v>
      </c>
      <c r="D597" s="13">
        <v>1</v>
      </c>
      <c r="E597" s="13">
        <v>232</v>
      </c>
      <c r="F597" s="13">
        <f>ROUND(Source!BC581,O597)</f>
        <v>0</v>
      </c>
      <c r="G597" s="13" t="s">
        <v>139</v>
      </c>
      <c r="H597" s="13" t="s">
        <v>140</v>
      </c>
      <c r="I597" s="13"/>
      <c r="J597" s="13"/>
      <c r="K597" s="13">
        <v>232</v>
      </c>
      <c r="L597" s="13">
        <v>15</v>
      </c>
      <c r="M597" s="13">
        <v>3</v>
      </c>
      <c r="N597" s="13" t="s">
        <v>3</v>
      </c>
      <c r="O597" s="13">
        <v>2</v>
      </c>
      <c r="P597" s="13">
        <f>ROUND(Source!EU581,O597)</f>
        <v>0</v>
      </c>
      <c r="Q597" s="13"/>
      <c r="R597" s="13"/>
      <c r="S597" s="13"/>
      <c r="T597" s="13"/>
      <c r="U597" s="13"/>
      <c r="V597" s="13"/>
      <c r="W597" s="13">
        <v>0</v>
      </c>
      <c r="X597" s="13">
        <v>1</v>
      </c>
      <c r="Y597" s="13">
        <v>0</v>
      </c>
      <c r="Z597" s="13">
        <v>0</v>
      </c>
      <c r="AA597" s="13">
        <v>1</v>
      </c>
      <c r="AB597" s="13">
        <v>0</v>
      </c>
    </row>
    <row r="598" spans="1:28" ht="13" x14ac:dyDescent="0.3">
      <c r="A598" s="13">
        <v>50</v>
      </c>
      <c r="B598" s="13">
        <v>0</v>
      </c>
      <c r="C598" s="13">
        <v>0</v>
      </c>
      <c r="D598" s="13">
        <v>1</v>
      </c>
      <c r="E598" s="13">
        <v>214</v>
      </c>
      <c r="F598" s="13">
        <f>ROUND(Source!AS581,O598)</f>
        <v>397.84</v>
      </c>
      <c r="G598" s="13" t="s">
        <v>141</v>
      </c>
      <c r="H598" s="13" t="s">
        <v>142</v>
      </c>
      <c r="I598" s="13"/>
      <c r="J598" s="13"/>
      <c r="K598" s="13">
        <v>214</v>
      </c>
      <c r="L598" s="13">
        <v>16</v>
      </c>
      <c r="M598" s="13">
        <v>3</v>
      </c>
      <c r="N598" s="13" t="s">
        <v>3</v>
      </c>
      <c r="O598" s="13">
        <v>2</v>
      </c>
      <c r="P598" s="13">
        <f>ROUND(Source!EK581,O598)</f>
        <v>22418.25</v>
      </c>
      <c r="Q598" s="13"/>
      <c r="R598" s="13"/>
      <c r="S598" s="13"/>
      <c r="T598" s="13"/>
      <c r="U598" s="13"/>
      <c r="V598" s="13"/>
      <c r="W598" s="13">
        <v>397.84</v>
      </c>
      <c r="X598" s="13">
        <v>1</v>
      </c>
      <c r="Y598" s="13">
        <v>397.84</v>
      </c>
      <c r="Z598" s="13">
        <v>22418.25</v>
      </c>
      <c r="AA598" s="13">
        <v>1</v>
      </c>
      <c r="AB598" s="13">
        <v>22418.25</v>
      </c>
    </row>
    <row r="599" spans="1:28" ht="13" x14ac:dyDescent="0.3">
      <c r="A599" s="13">
        <v>50</v>
      </c>
      <c r="B599" s="13">
        <v>0</v>
      </c>
      <c r="C599" s="13">
        <v>0</v>
      </c>
      <c r="D599" s="13">
        <v>1</v>
      </c>
      <c r="E599" s="13">
        <v>215</v>
      </c>
      <c r="F599" s="13">
        <f>ROUND(Source!AT581,O599)</f>
        <v>882509.24</v>
      </c>
      <c r="G599" s="13" t="s">
        <v>143</v>
      </c>
      <c r="H599" s="13" t="s">
        <v>144</v>
      </c>
      <c r="I599" s="13"/>
      <c r="J599" s="13"/>
      <c r="K599" s="13">
        <v>215</v>
      </c>
      <c r="L599" s="13">
        <v>17</v>
      </c>
      <c r="M599" s="13">
        <v>3</v>
      </c>
      <c r="N599" s="13" t="s">
        <v>3</v>
      </c>
      <c r="O599" s="13">
        <v>2</v>
      </c>
      <c r="P599" s="13">
        <f>ROUND(Source!EL581,O599)</f>
        <v>12603451.92</v>
      </c>
      <c r="Q599" s="13"/>
      <c r="R599" s="13"/>
      <c r="S599" s="13"/>
      <c r="T599" s="13"/>
      <c r="U599" s="13"/>
      <c r="V599" s="13"/>
      <c r="W599" s="13">
        <v>882509.24</v>
      </c>
      <c r="X599" s="13">
        <v>1</v>
      </c>
      <c r="Y599" s="13">
        <v>882509.24</v>
      </c>
      <c r="Z599" s="13">
        <v>12603451.92</v>
      </c>
      <c r="AA599" s="13">
        <v>1</v>
      </c>
      <c r="AB599" s="13">
        <v>12603451.92</v>
      </c>
    </row>
    <row r="600" spans="1:28" ht="13" x14ac:dyDescent="0.3">
      <c r="A600" s="13">
        <v>50</v>
      </c>
      <c r="B600" s="13">
        <v>0</v>
      </c>
      <c r="C600" s="13">
        <v>0</v>
      </c>
      <c r="D600" s="13">
        <v>1</v>
      </c>
      <c r="E600" s="13">
        <v>217</v>
      </c>
      <c r="F600" s="13">
        <f>ROUND(Source!AU581,O600)</f>
        <v>0</v>
      </c>
      <c r="G600" s="13" t="s">
        <v>145</v>
      </c>
      <c r="H600" s="13" t="s">
        <v>146</v>
      </c>
      <c r="I600" s="13"/>
      <c r="J600" s="13"/>
      <c r="K600" s="13">
        <v>217</v>
      </c>
      <c r="L600" s="13">
        <v>18</v>
      </c>
      <c r="M600" s="13">
        <v>3</v>
      </c>
      <c r="N600" s="13" t="s">
        <v>3</v>
      </c>
      <c r="O600" s="13">
        <v>2</v>
      </c>
      <c r="P600" s="13">
        <f>ROUND(Source!EM581,O600)</f>
        <v>0</v>
      </c>
      <c r="Q600" s="13"/>
      <c r="R600" s="13"/>
      <c r="S600" s="13"/>
      <c r="T600" s="13"/>
      <c r="U600" s="13"/>
      <c r="V600" s="13"/>
      <c r="W600" s="13">
        <v>0</v>
      </c>
      <c r="X600" s="13">
        <v>1</v>
      </c>
      <c r="Y600" s="13">
        <v>0</v>
      </c>
      <c r="Z600" s="13">
        <v>0</v>
      </c>
      <c r="AA600" s="13">
        <v>1</v>
      </c>
      <c r="AB600" s="13">
        <v>0</v>
      </c>
    </row>
    <row r="601" spans="1:28" ht="13" x14ac:dyDescent="0.3">
      <c r="A601" s="13">
        <v>50</v>
      </c>
      <c r="B601" s="13">
        <v>0</v>
      </c>
      <c r="C601" s="13">
        <v>0</v>
      </c>
      <c r="D601" s="13">
        <v>1</v>
      </c>
      <c r="E601" s="13">
        <v>230</v>
      </c>
      <c r="F601" s="13">
        <f>ROUND(Source!BA581,O601)</f>
        <v>0</v>
      </c>
      <c r="G601" s="13" t="s">
        <v>147</v>
      </c>
      <c r="H601" s="13" t="s">
        <v>148</v>
      </c>
      <c r="I601" s="13"/>
      <c r="J601" s="13"/>
      <c r="K601" s="13">
        <v>230</v>
      </c>
      <c r="L601" s="13">
        <v>19</v>
      </c>
      <c r="M601" s="13">
        <v>3</v>
      </c>
      <c r="N601" s="13" t="s">
        <v>3</v>
      </c>
      <c r="O601" s="13">
        <v>2</v>
      </c>
      <c r="P601" s="13">
        <f>ROUND(Source!ES581,O601)</f>
        <v>0</v>
      </c>
      <c r="Q601" s="13"/>
      <c r="R601" s="13"/>
      <c r="S601" s="13"/>
      <c r="T601" s="13"/>
      <c r="U601" s="13"/>
      <c r="V601" s="13"/>
      <c r="W601" s="13">
        <v>0</v>
      </c>
      <c r="X601" s="13">
        <v>1</v>
      </c>
      <c r="Y601" s="13">
        <v>0</v>
      </c>
      <c r="Z601" s="13">
        <v>0</v>
      </c>
      <c r="AA601" s="13">
        <v>1</v>
      </c>
      <c r="AB601" s="13">
        <v>0</v>
      </c>
    </row>
    <row r="602" spans="1:28" ht="13" x14ac:dyDescent="0.3">
      <c r="A602" s="13">
        <v>50</v>
      </c>
      <c r="B602" s="13">
        <v>0</v>
      </c>
      <c r="C602" s="13">
        <v>0</v>
      </c>
      <c r="D602" s="13">
        <v>1</v>
      </c>
      <c r="E602" s="13">
        <v>206</v>
      </c>
      <c r="F602" s="13">
        <f>ROUND(Source!T581,O602)</f>
        <v>0</v>
      </c>
      <c r="G602" s="13" t="s">
        <v>149</v>
      </c>
      <c r="H602" s="13" t="s">
        <v>150</v>
      </c>
      <c r="I602" s="13"/>
      <c r="J602" s="13"/>
      <c r="K602" s="13">
        <v>206</v>
      </c>
      <c r="L602" s="13">
        <v>20</v>
      </c>
      <c r="M602" s="13">
        <v>3</v>
      </c>
      <c r="N602" s="13" t="s">
        <v>3</v>
      </c>
      <c r="O602" s="13">
        <v>2</v>
      </c>
      <c r="P602" s="13">
        <f>ROUND(Source!DL581,O602)</f>
        <v>0</v>
      </c>
      <c r="Q602" s="13"/>
      <c r="R602" s="13"/>
      <c r="S602" s="13"/>
      <c r="T602" s="13"/>
      <c r="U602" s="13"/>
      <c r="V602" s="13"/>
      <c r="W602" s="13">
        <v>0</v>
      </c>
      <c r="X602" s="13">
        <v>1</v>
      </c>
      <c r="Y602" s="13">
        <v>0</v>
      </c>
      <c r="Z602" s="13">
        <v>0</v>
      </c>
      <c r="AA602" s="13">
        <v>1</v>
      </c>
      <c r="AB602" s="13">
        <v>0</v>
      </c>
    </row>
    <row r="603" spans="1:28" ht="13" x14ac:dyDescent="0.3">
      <c r="A603" s="13">
        <v>50</v>
      </c>
      <c r="B603" s="13">
        <v>0</v>
      </c>
      <c r="C603" s="13">
        <v>0</v>
      </c>
      <c r="D603" s="13">
        <v>1</v>
      </c>
      <c r="E603" s="13">
        <v>207</v>
      </c>
      <c r="F603" s="13">
        <f>Source!U581</f>
        <v>4071.5736321600002</v>
      </c>
      <c r="G603" s="13" t="s">
        <v>151</v>
      </c>
      <c r="H603" s="13" t="s">
        <v>152</v>
      </c>
      <c r="I603" s="13"/>
      <c r="J603" s="13"/>
      <c r="K603" s="13">
        <v>207</v>
      </c>
      <c r="L603" s="13">
        <v>21</v>
      </c>
      <c r="M603" s="13">
        <v>3</v>
      </c>
      <c r="N603" s="13" t="s">
        <v>3</v>
      </c>
      <c r="O603" s="13">
        <v>-1</v>
      </c>
      <c r="P603" s="13">
        <f>Source!DM581</f>
        <v>4071.5736321600002</v>
      </c>
      <c r="Q603" s="13"/>
      <c r="R603" s="13"/>
      <c r="S603" s="13"/>
      <c r="T603" s="13"/>
      <c r="U603" s="13"/>
      <c r="V603" s="13"/>
      <c r="W603" s="13">
        <v>4071.5736321600007</v>
      </c>
      <c r="X603" s="13">
        <v>1</v>
      </c>
      <c r="Y603" s="13">
        <v>4071.5736321600007</v>
      </c>
      <c r="Z603" s="13">
        <v>4071.5736321600007</v>
      </c>
      <c r="AA603" s="13">
        <v>1</v>
      </c>
      <c r="AB603" s="13">
        <v>4071.5736321600007</v>
      </c>
    </row>
    <row r="604" spans="1:28" ht="13" x14ac:dyDescent="0.3">
      <c r="A604" s="13">
        <v>50</v>
      </c>
      <c r="B604" s="13">
        <v>0</v>
      </c>
      <c r="C604" s="13">
        <v>0</v>
      </c>
      <c r="D604" s="13">
        <v>1</v>
      </c>
      <c r="E604" s="13">
        <v>208</v>
      </c>
      <c r="F604" s="13">
        <f>Source!V581</f>
        <v>0</v>
      </c>
      <c r="G604" s="13" t="s">
        <v>153</v>
      </c>
      <c r="H604" s="13" t="s">
        <v>154</v>
      </c>
      <c r="I604" s="13"/>
      <c r="J604" s="13"/>
      <c r="K604" s="13">
        <v>208</v>
      </c>
      <c r="L604" s="13">
        <v>22</v>
      </c>
      <c r="M604" s="13">
        <v>3</v>
      </c>
      <c r="N604" s="13" t="s">
        <v>3</v>
      </c>
      <c r="O604" s="13">
        <v>-1</v>
      </c>
      <c r="P604" s="13">
        <f>Source!DN581</f>
        <v>0</v>
      </c>
      <c r="Q604" s="13"/>
      <c r="R604" s="13"/>
      <c r="S604" s="13"/>
      <c r="T604" s="13"/>
      <c r="U604" s="13"/>
      <c r="V604" s="13"/>
      <c r="W604" s="13">
        <v>0</v>
      </c>
      <c r="X604" s="13">
        <v>1</v>
      </c>
      <c r="Y604" s="13">
        <v>0</v>
      </c>
      <c r="Z604" s="13">
        <v>0</v>
      </c>
      <c r="AA604" s="13">
        <v>1</v>
      </c>
      <c r="AB604" s="13">
        <v>0</v>
      </c>
    </row>
    <row r="605" spans="1:28" ht="13" x14ac:dyDescent="0.3">
      <c r="A605" s="13">
        <v>50</v>
      </c>
      <c r="B605" s="13">
        <v>0</v>
      </c>
      <c r="C605" s="13">
        <v>0</v>
      </c>
      <c r="D605" s="13">
        <v>1</v>
      </c>
      <c r="E605" s="13">
        <v>209</v>
      </c>
      <c r="F605" s="13">
        <f>ROUND(Source!W581,O605)</f>
        <v>0</v>
      </c>
      <c r="G605" s="13" t="s">
        <v>155</v>
      </c>
      <c r="H605" s="13" t="s">
        <v>156</v>
      </c>
      <c r="I605" s="13"/>
      <c r="J605" s="13"/>
      <c r="K605" s="13">
        <v>209</v>
      </c>
      <c r="L605" s="13">
        <v>23</v>
      </c>
      <c r="M605" s="13">
        <v>3</v>
      </c>
      <c r="N605" s="13" t="s">
        <v>3</v>
      </c>
      <c r="O605" s="13">
        <v>2</v>
      </c>
      <c r="P605" s="13">
        <f>ROUND(Source!DO581,O605)</f>
        <v>0</v>
      </c>
      <c r="Q605" s="13"/>
      <c r="R605" s="13"/>
      <c r="S605" s="13"/>
      <c r="T605" s="13"/>
      <c r="U605" s="13"/>
      <c r="V605" s="13"/>
      <c r="W605" s="13">
        <v>0</v>
      </c>
      <c r="X605" s="13">
        <v>1</v>
      </c>
      <c r="Y605" s="13">
        <v>0</v>
      </c>
      <c r="Z605" s="13">
        <v>0</v>
      </c>
      <c r="AA605" s="13">
        <v>1</v>
      </c>
      <c r="AB605" s="13">
        <v>0</v>
      </c>
    </row>
    <row r="606" spans="1:28" ht="13" x14ac:dyDescent="0.3">
      <c r="A606" s="13">
        <v>50</v>
      </c>
      <c r="B606" s="13">
        <v>0</v>
      </c>
      <c r="C606" s="13">
        <v>0</v>
      </c>
      <c r="D606" s="13">
        <v>1</v>
      </c>
      <c r="E606" s="13">
        <v>233</v>
      </c>
      <c r="F606" s="13">
        <f>ROUND(Source!BD581,O606)</f>
        <v>0</v>
      </c>
      <c r="G606" s="13" t="s">
        <v>157</v>
      </c>
      <c r="H606" s="13" t="s">
        <v>158</v>
      </c>
      <c r="I606" s="13"/>
      <c r="J606" s="13"/>
      <c r="K606" s="13">
        <v>233</v>
      </c>
      <c r="L606" s="13">
        <v>24</v>
      </c>
      <c r="M606" s="13">
        <v>3</v>
      </c>
      <c r="N606" s="13" t="s">
        <v>3</v>
      </c>
      <c r="O606" s="13">
        <v>2</v>
      </c>
      <c r="P606" s="13">
        <f>ROUND(Source!EV581,O606)</f>
        <v>0</v>
      </c>
      <c r="Q606" s="13"/>
      <c r="R606" s="13"/>
      <c r="S606" s="13"/>
      <c r="T606" s="13"/>
      <c r="U606" s="13"/>
      <c r="V606" s="13"/>
      <c r="W606" s="13">
        <v>0</v>
      </c>
      <c r="X606" s="13">
        <v>1</v>
      </c>
      <c r="Y606" s="13">
        <v>0</v>
      </c>
      <c r="Z606" s="13">
        <v>0</v>
      </c>
      <c r="AA606" s="13">
        <v>1</v>
      </c>
      <c r="AB606" s="13">
        <v>0</v>
      </c>
    </row>
    <row r="607" spans="1:28" ht="13" x14ac:dyDescent="0.3">
      <c r="A607" s="13">
        <v>50</v>
      </c>
      <c r="B607" s="13">
        <v>0</v>
      </c>
      <c r="C607" s="13">
        <v>0</v>
      </c>
      <c r="D607" s="13">
        <v>1</v>
      </c>
      <c r="E607" s="13">
        <v>210</v>
      </c>
      <c r="F607" s="13">
        <f>ROUND(Source!X581,O607)</f>
        <v>46739.77</v>
      </c>
      <c r="G607" s="13" t="s">
        <v>159</v>
      </c>
      <c r="H607" s="13" t="s">
        <v>160</v>
      </c>
      <c r="I607" s="13"/>
      <c r="J607" s="13"/>
      <c r="K607" s="13">
        <v>210</v>
      </c>
      <c r="L607" s="13">
        <v>25</v>
      </c>
      <c r="M607" s="13">
        <v>3</v>
      </c>
      <c r="N607" s="13" t="s">
        <v>3</v>
      </c>
      <c r="O607" s="13">
        <v>2</v>
      </c>
      <c r="P607" s="13">
        <f>ROUND(Source!DP581,O607)</f>
        <v>2633787.11</v>
      </c>
      <c r="Q607" s="13"/>
      <c r="R607" s="13"/>
      <c r="S607" s="13"/>
      <c r="T607" s="13"/>
      <c r="U607" s="13"/>
      <c r="V607" s="13"/>
      <c r="W607" s="13">
        <v>46739.77</v>
      </c>
      <c r="X607" s="13">
        <v>1</v>
      </c>
      <c r="Y607" s="13">
        <v>46739.77</v>
      </c>
      <c r="Z607" s="13">
        <v>2633787.11</v>
      </c>
      <c r="AA607" s="13">
        <v>1</v>
      </c>
      <c r="AB607" s="13">
        <v>2633787.11</v>
      </c>
    </row>
    <row r="608" spans="1:28" ht="13" x14ac:dyDescent="0.3">
      <c r="A608" s="13">
        <v>50</v>
      </c>
      <c r="B608" s="13">
        <v>0</v>
      </c>
      <c r="C608" s="13">
        <v>0</v>
      </c>
      <c r="D608" s="13">
        <v>1</v>
      </c>
      <c r="E608" s="13">
        <v>211</v>
      </c>
      <c r="F608" s="13">
        <f>ROUND(Source!Y581,O608)</f>
        <v>24309.919999999998</v>
      </c>
      <c r="G608" s="13" t="s">
        <v>161</v>
      </c>
      <c r="H608" s="13" t="s">
        <v>162</v>
      </c>
      <c r="I608" s="13"/>
      <c r="J608" s="13"/>
      <c r="K608" s="13">
        <v>211</v>
      </c>
      <c r="L608" s="13">
        <v>26</v>
      </c>
      <c r="M608" s="13">
        <v>3</v>
      </c>
      <c r="N608" s="13" t="s">
        <v>3</v>
      </c>
      <c r="O608" s="13">
        <v>2</v>
      </c>
      <c r="P608" s="13">
        <f>ROUND(Source!DQ581,O608)</f>
        <v>1369863.89</v>
      </c>
      <c r="Q608" s="13"/>
      <c r="R608" s="13"/>
      <c r="S608" s="13"/>
      <c r="T608" s="13"/>
      <c r="U608" s="13"/>
      <c r="V608" s="13"/>
      <c r="W608" s="13">
        <v>24309.919999999998</v>
      </c>
      <c r="X608" s="13">
        <v>1</v>
      </c>
      <c r="Y608" s="13">
        <v>24309.919999999998</v>
      </c>
      <c r="Z608" s="13">
        <v>1369863.89</v>
      </c>
      <c r="AA608" s="13">
        <v>1</v>
      </c>
      <c r="AB608" s="13">
        <v>1369863.89</v>
      </c>
    </row>
    <row r="609" spans="1:50" ht="13" x14ac:dyDescent="0.3">
      <c r="A609" s="13">
        <v>50</v>
      </c>
      <c r="B609" s="13">
        <v>0</v>
      </c>
      <c r="C609" s="13">
        <v>0</v>
      </c>
      <c r="D609" s="13">
        <v>1</v>
      </c>
      <c r="E609" s="13">
        <v>224</v>
      </c>
      <c r="F609" s="13">
        <f>ROUND(Source!AR581,O609)</f>
        <v>1497278.39</v>
      </c>
      <c r="G609" s="13" t="s">
        <v>163</v>
      </c>
      <c r="H609" s="13" t="s">
        <v>164</v>
      </c>
      <c r="I609" s="13"/>
      <c r="J609" s="13"/>
      <c r="K609" s="13">
        <v>224</v>
      </c>
      <c r="L609" s="13">
        <v>27</v>
      </c>
      <c r="M609" s="13">
        <v>3</v>
      </c>
      <c r="N609" s="13" t="s">
        <v>3</v>
      </c>
      <c r="O609" s="13">
        <v>2</v>
      </c>
      <c r="P609" s="13">
        <f>ROUND(Source!EJ581,O609)</f>
        <v>17232854.960000001</v>
      </c>
      <c r="Q609" s="13"/>
      <c r="R609" s="13"/>
      <c r="S609" s="13"/>
      <c r="T609" s="13"/>
      <c r="U609" s="13"/>
      <c r="V609" s="13"/>
      <c r="W609" s="13">
        <v>1497278.39</v>
      </c>
      <c r="X609" s="13">
        <v>1</v>
      </c>
      <c r="Y609" s="13">
        <v>1497278.39</v>
      </c>
      <c r="Z609" s="13">
        <v>17232854.960000001</v>
      </c>
      <c r="AA609" s="13">
        <v>1</v>
      </c>
      <c r="AB609" s="13">
        <v>17232854.960000001</v>
      </c>
    </row>
    <row r="612" spans="1:50" x14ac:dyDescent="0.25">
      <c r="A612" s="3">
        <v>70</v>
      </c>
      <c r="B612" s="3">
        <v>1</v>
      </c>
      <c r="D612" s="3">
        <v>1</v>
      </c>
      <c r="E612" s="3" t="s">
        <v>661</v>
      </c>
      <c r="F612" s="3" t="s">
        <v>662</v>
      </c>
      <c r="G612" s="3">
        <v>0</v>
      </c>
      <c r="H612" s="3">
        <v>0</v>
      </c>
      <c r="I612" s="3" t="s">
        <v>3</v>
      </c>
      <c r="J612" s="3">
        <v>1</v>
      </c>
      <c r="K612" s="3">
        <v>0</v>
      </c>
      <c r="L612" s="3" t="s">
        <v>3</v>
      </c>
      <c r="M612" s="3" t="s">
        <v>3</v>
      </c>
      <c r="N612" s="3">
        <v>0</v>
      </c>
      <c r="O612" s="3">
        <v>0</v>
      </c>
      <c r="P612" s="3" t="s">
        <v>3</v>
      </c>
    </row>
    <row r="613" spans="1:50" x14ac:dyDescent="0.25">
      <c r="A613" s="3">
        <v>70</v>
      </c>
      <c r="B613" s="3">
        <v>1</v>
      </c>
      <c r="D613" s="3">
        <v>2</v>
      </c>
      <c r="E613" s="3" t="s">
        <v>663</v>
      </c>
      <c r="F613" s="3" t="s">
        <v>664</v>
      </c>
      <c r="G613" s="3">
        <v>1</v>
      </c>
      <c r="H613" s="3">
        <v>0</v>
      </c>
      <c r="I613" s="3" t="s">
        <v>3</v>
      </c>
      <c r="J613" s="3">
        <v>1</v>
      </c>
      <c r="K613" s="3">
        <v>0</v>
      </c>
      <c r="L613" s="3" t="s">
        <v>3</v>
      </c>
      <c r="M613" s="3" t="s">
        <v>3</v>
      </c>
      <c r="N613" s="3">
        <v>0</v>
      </c>
      <c r="O613" s="3">
        <v>1</v>
      </c>
      <c r="P613" s="3" t="s">
        <v>3</v>
      </c>
    </row>
    <row r="614" spans="1:50" x14ac:dyDescent="0.25">
      <c r="A614" s="3">
        <v>70</v>
      </c>
      <c r="B614" s="3">
        <v>1</v>
      </c>
      <c r="D614" s="3">
        <v>3</v>
      </c>
      <c r="E614" s="3" t="s">
        <v>665</v>
      </c>
      <c r="F614" s="3" t="s">
        <v>666</v>
      </c>
      <c r="G614" s="3">
        <v>1</v>
      </c>
      <c r="H614" s="3">
        <v>0</v>
      </c>
      <c r="I614" s="3" t="s">
        <v>3</v>
      </c>
      <c r="J614" s="3">
        <v>0</v>
      </c>
      <c r="K614" s="3">
        <v>0</v>
      </c>
      <c r="L614" s="3" t="s">
        <v>3</v>
      </c>
      <c r="M614" s="3" t="s">
        <v>3</v>
      </c>
      <c r="N614" s="3">
        <v>0</v>
      </c>
      <c r="O614" s="3">
        <v>1</v>
      </c>
      <c r="P614" s="3" t="s">
        <v>3</v>
      </c>
    </row>
    <row r="615" spans="1:50" x14ac:dyDescent="0.25">
      <c r="A615" s="3">
        <v>70</v>
      </c>
      <c r="B615" s="3">
        <v>1</v>
      </c>
      <c r="D615" s="3">
        <v>4</v>
      </c>
      <c r="E615" s="3" t="s">
        <v>667</v>
      </c>
      <c r="F615" s="3" t="s">
        <v>668</v>
      </c>
      <c r="G615" s="3">
        <v>1</v>
      </c>
      <c r="H615" s="3">
        <v>0</v>
      </c>
      <c r="I615" s="3" t="s">
        <v>3</v>
      </c>
      <c r="J615" s="3">
        <v>0</v>
      </c>
      <c r="K615" s="3">
        <v>0</v>
      </c>
      <c r="L615" s="3" t="s">
        <v>3</v>
      </c>
      <c r="M615" s="3" t="s">
        <v>3</v>
      </c>
      <c r="N615" s="3">
        <v>0</v>
      </c>
      <c r="O615" s="3">
        <v>1</v>
      </c>
      <c r="P615" s="3" t="s">
        <v>3</v>
      </c>
    </row>
    <row r="616" spans="1:50" x14ac:dyDescent="0.25">
      <c r="A616" s="3">
        <v>70</v>
      </c>
      <c r="B616" s="3">
        <v>1</v>
      </c>
      <c r="D616" s="3">
        <v>5</v>
      </c>
      <c r="E616" s="3" t="s">
        <v>669</v>
      </c>
      <c r="F616" s="3" t="s">
        <v>670</v>
      </c>
      <c r="G616" s="3">
        <v>0</v>
      </c>
      <c r="H616" s="3">
        <v>0</v>
      </c>
      <c r="I616" s="3" t="s">
        <v>3</v>
      </c>
      <c r="J616" s="3">
        <v>0</v>
      </c>
      <c r="K616" s="3">
        <v>0</v>
      </c>
      <c r="L616" s="3" t="s">
        <v>3</v>
      </c>
      <c r="M616" s="3" t="s">
        <v>3</v>
      </c>
      <c r="N616" s="3">
        <v>0</v>
      </c>
      <c r="O616" s="3">
        <v>0</v>
      </c>
      <c r="P616" s="3" t="s">
        <v>3</v>
      </c>
    </row>
    <row r="618" spans="1:50" x14ac:dyDescent="0.25">
      <c r="A618" s="3">
        <v>-1</v>
      </c>
    </row>
    <row r="620" spans="1:50" ht="13" x14ac:dyDescent="0.3">
      <c r="A620" s="12">
        <v>75</v>
      </c>
      <c r="B620" s="12" t="s">
        <v>671</v>
      </c>
      <c r="C620" s="12">
        <v>2000</v>
      </c>
      <c r="D620" s="12">
        <v>0</v>
      </c>
      <c r="E620" s="12">
        <v>1</v>
      </c>
      <c r="F620" s="12">
        <v>0</v>
      </c>
      <c r="G620" s="12">
        <v>0</v>
      </c>
      <c r="H620" s="12">
        <v>1</v>
      </c>
      <c r="I620" s="12">
        <v>1</v>
      </c>
      <c r="J620" s="12">
        <v>3</v>
      </c>
      <c r="K620" s="12">
        <v>0</v>
      </c>
      <c r="L620" s="12">
        <v>0</v>
      </c>
      <c r="M620" s="12">
        <v>0</v>
      </c>
      <c r="N620" s="12">
        <v>55929113</v>
      </c>
      <c r="O620" s="12">
        <v>1</v>
      </c>
    </row>
    <row r="621" spans="1:50" x14ac:dyDescent="0.25">
      <c r="A621" s="14">
        <v>1</v>
      </c>
      <c r="B621" s="14" t="s">
        <v>672</v>
      </c>
      <c r="C621" s="14" t="s">
        <v>673</v>
      </c>
      <c r="D621" s="14">
        <v>2000</v>
      </c>
      <c r="E621" s="14">
        <v>1</v>
      </c>
      <c r="F621" s="14">
        <v>1</v>
      </c>
      <c r="G621" s="14">
        <v>1</v>
      </c>
      <c r="H621" s="14">
        <v>0</v>
      </c>
      <c r="I621" s="14">
        <v>2</v>
      </c>
      <c r="J621" s="14">
        <v>1</v>
      </c>
      <c r="K621" s="14">
        <v>1</v>
      </c>
      <c r="L621" s="14">
        <v>1</v>
      </c>
      <c r="M621" s="14">
        <v>1</v>
      </c>
      <c r="N621" s="14">
        <v>1</v>
      </c>
      <c r="O621" s="14">
        <v>1</v>
      </c>
      <c r="P621" s="14">
        <v>1</v>
      </c>
      <c r="Q621" s="14">
        <v>1</v>
      </c>
      <c r="R621" s="14" t="s">
        <v>3</v>
      </c>
      <c r="S621" s="14" t="s">
        <v>3</v>
      </c>
      <c r="T621" s="14" t="s">
        <v>3</v>
      </c>
      <c r="U621" s="14" t="s">
        <v>3</v>
      </c>
      <c r="V621" s="14" t="s">
        <v>3</v>
      </c>
      <c r="W621" s="14" t="s">
        <v>3</v>
      </c>
      <c r="X621" s="14" t="s">
        <v>3</v>
      </c>
      <c r="Y621" s="14" t="s">
        <v>3</v>
      </c>
      <c r="Z621" s="14" t="s">
        <v>3</v>
      </c>
      <c r="AA621" s="14" t="s">
        <v>220</v>
      </c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>
        <v>55929114</v>
      </c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</row>
    <row r="622" spans="1:50" ht="13" x14ac:dyDescent="0.3">
      <c r="A622" s="12">
        <v>75</v>
      </c>
      <c r="B622" s="12" t="s">
        <v>674</v>
      </c>
      <c r="C622" s="12">
        <v>2026</v>
      </c>
      <c r="D622" s="12">
        <v>1</v>
      </c>
      <c r="E622" s="12">
        <v>0</v>
      </c>
      <c r="F622" s="12"/>
      <c r="G622" s="12">
        <v>0</v>
      </c>
      <c r="H622" s="12">
        <v>1</v>
      </c>
      <c r="I622" s="12">
        <v>1</v>
      </c>
      <c r="J622" s="12">
        <v>1</v>
      </c>
      <c r="K622" s="12">
        <v>0</v>
      </c>
      <c r="L622" s="12">
        <v>0</v>
      </c>
      <c r="M622" s="12">
        <v>1</v>
      </c>
      <c r="N622" s="12">
        <v>55929115</v>
      </c>
      <c r="O622" s="12">
        <v>2</v>
      </c>
    </row>
    <row r="623" spans="1:50" x14ac:dyDescent="0.25">
      <c r="A623" s="14">
        <v>1</v>
      </c>
      <c r="B623" s="14" t="s">
        <v>672</v>
      </c>
      <c r="C623" s="14" t="s">
        <v>673</v>
      </c>
      <c r="D623" s="14">
        <v>2026</v>
      </c>
      <c r="E623" s="14">
        <v>1</v>
      </c>
      <c r="F623" s="14">
        <v>1</v>
      </c>
      <c r="G623" s="14">
        <v>1</v>
      </c>
      <c r="H623" s="14">
        <v>0</v>
      </c>
      <c r="I623" s="14">
        <v>2</v>
      </c>
      <c r="J623" s="14">
        <v>1</v>
      </c>
      <c r="K623" s="14">
        <v>9.84</v>
      </c>
      <c r="L623" s="14">
        <v>7.57</v>
      </c>
      <c r="M623" s="14">
        <v>1</v>
      </c>
      <c r="N623" s="14">
        <v>1</v>
      </c>
      <c r="O623" s="14">
        <v>9.84</v>
      </c>
      <c r="P623" s="14">
        <v>7.57</v>
      </c>
      <c r="Q623" s="14">
        <v>1</v>
      </c>
      <c r="R623" s="14" t="s">
        <v>3</v>
      </c>
      <c r="S623" s="14" t="s">
        <v>3</v>
      </c>
      <c r="T623" s="14" t="s">
        <v>3</v>
      </c>
      <c r="U623" s="14" t="s">
        <v>3</v>
      </c>
      <c r="V623" s="14" t="s">
        <v>3</v>
      </c>
      <c r="W623" s="14" t="s">
        <v>3</v>
      </c>
      <c r="X623" s="14" t="s">
        <v>3</v>
      </c>
      <c r="Y623" s="14" t="s">
        <v>3</v>
      </c>
      <c r="Z623" s="14" t="s">
        <v>3</v>
      </c>
      <c r="AA623" s="14" t="s">
        <v>675</v>
      </c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>
        <v>55929116</v>
      </c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</row>
    <row r="624" spans="1:50" x14ac:dyDescent="0.25">
      <c r="A624" s="14">
        <v>1</v>
      </c>
      <c r="B624" s="14" t="s">
        <v>672</v>
      </c>
      <c r="C624" s="14" t="s">
        <v>676</v>
      </c>
      <c r="D624" s="14">
        <v>2026</v>
      </c>
      <c r="E624" s="14">
        <v>1</v>
      </c>
      <c r="F624" s="14">
        <v>1</v>
      </c>
      <c r="G624" s="14">
        <v>1</v>
      </c>
      <c r="H624" s="14">
        <v>0</v>
      </c>
      <c r="I624" s="14">
        <v>2</v>
      </c>
      <c r="J624" s="14">
        <v>1</v>
      </c>
      <c r="K624" s="14">
        <v>9.84</v>
      </c>
      <c r="L624" s="14">
        <v>7.57</v>
      </c>
      <c r="M624" s="14">
        <v>1</v>
      </c>
      <c r="N624" s="14">
        <v>1</v>
      </c>
      <c r="O624" s="14">
        <v>9.84</v>
      </c>
      <c r="P624" s="14">
        <v>7.57</v>
      </c>
      <c r="Q624" s="14">
        <v>1</v>
      </c>
      <c r="R624" s="14" t="s">
        <v>3</v>
      </c>
      <c r="S624" s="14" t="s">
        <v>3</v>
      </c>
      <c r="T624" s="14" t="s">
        <v>3</v>
      </c>
      <c r="U624" s="14" t="s">
        <v>3</v>
      </c>
      <c r="V624" s="14" t="s">
        <v>3</v>
      </c>
      <c r="W624" s="14" t="s">
        <v>3</v>
      </c>
      <c r="X624" s="14" t="s">
        <v>3</v>
      </c>
      <c r="Y624" s="14" t="s">
        <v>3</v>
      </c>
      <c r="Z624" s="14" t="s">
        <v>3</v>
      </c>
      <c r="AA624" s="14" t="s">
        <v>677</v>
      </c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>
        <v>55929117</v>
      </c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</row>
    <row r="628" spans="1:5" x14ac:dyDescent="0.25">
      <c r="A628" s="3">
        <v>65</v>
      </c>
      <c r="C628" s="3">
        <v>1</v>
      </c>
      <c r="D628" s="3">
        <v>0</v>
      </c>
      <c r="E628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678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55929113</v>
      </c>
      <c r="E14" s="1">
        <v>55929115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20</v>
      </c>
      <c r="E16" s="8">
        <f>ROUND((Source!F568)/1000,2)</f>
        <v>0.4</v>
      </c>
      <c r="F16" s="8">
        <f>ROUND((Source!F569)/1000,2)</f>
        <v>882.51</v>
      </c>
      <c r="G16" s="8">
        <f>ROUND((Source!F560)/1000,2)</f>
        <v>614.37</v>
      </c>
      <c r="H16" s="8">
        <f>ROUND((Source!F570)/1000+(Source!F571)/1000,2)</f>
        <v>0</v>
      </c>
      <c r="I16" s="8">
        <f>E16+F16+G16+H16</f>
        <v>1497.28</v>
      </c>
      <c r="J16" s="8">
        <f>ROUND((Source!F566+Source!F565)/1000,2)</f>
        <v>49.64</v>
      </c>
      <c r="K16" s="8">
        <v>2800.47</v>
      </c>
      <c r="L16" s="8">
        <v>0</v>
      </c>
      <c r="M16" s="8">
        <v>0</v>
      </c>
      <c r="N16" s="8">
        <f>I16+L16+M16</f>
        <v>1497.28</v>
      </c>
      <c r="T16" s="9">
        <f>ROUND((Source!P568)/1000,2)</f>
        <v>22.42</v>
      </c>
      <c r="U16" s="9">
        <f>ROUND((Source!P569)/1000,2)</f>
        <v>12603.45</v>
      </c>
      <c r="V16" s="9">
        <f>ROUND((Source!P560)/1000,2)</f>
        <v>4606.9799999999996</v>
      </c>
      <c r="W16" s="9">
        <f>ROUND((Source!P570)/1000+(Source!P571)/1000,2)</f>
        <v>0</v>
      </c>
      <c r="X16" s="9">
        <f>T16+U16+V16+W16</f>
        <v>17232.849999999999</v>
      </c>
      <c r="Y16" s="9">
        <f>ROUND((Source!P566+Source!P565)/1000,2)</f>
        <v>2797.45</v>
      </c>
      <c r="Z16" s="9">
        <v>23636.09</v>
      </c>
      <c r="AA16" s="9">
        <v>0</v>
      </c>
      <c r="AB16" s="9">
        <v>0</v>
      </c>
      <c r="AC16" s="9">
        <f>X16+AA16+AB16</f>
        <v>17232.849999999999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1426228.7</v>
      </c>
      <c r="AU16" s="8">
        <v>1374244.61</v>
      </c>
      <c r="AV16" s="8">
        <v>0</v>
      </c>
      <c r="AW16" s="8">
        <v>614371.31000000006</v>
      </c>
      <c r="AX16" s="8">
        <v>0</v>
      </c>
      <c r="AY16" s="8">
        <v>2623.09</v>
      </c>
      <c r="AZ16" s="8">
        <v>283.14</v>
      </c>
      <c r="BA16" s="8">
        <v>49361</v>
      </c>
      <c r="BB16" s="8">
        <v>397.84</v>
      </c>
      <c r="BC16" s="8">
        <v>882509.24</v>
      </c>
      <c r="BD16" s="8">
        <v>0</v>
      </c>
      <c r="BE16" s="8">
        <v>0</v>
      </c>
      <c r="BF16" s="8">
        <v>4071.5736321600007</v>
      </c>
      <c r="BG16" s="8">
        <v>0</v>
      </c>
      <c r="BH16" s="8">
        <v>0</v>
      </c>
      <c r="BI16" s="8">
        <v>46739.77</v>
      </c>
      <c r="BJ16" s="8">
        <v>24309.919999999998</v>
      </c>
      <c r="BK16" s="8">
        <v>1497278.39</v>
      </c>
      <c r="BR16" s="9">
        <v>13229203.960000001</v>
      </c>
      <c r="BS16" s="9">
        <v>10406888.609999999</v>
      </c>
      <c r="BT16" s="9">
        <v>0</v>
      </c>
      <c r="BU16" s="9">
        <v>4606984.79</v>
      </c>
      <c r="BV16" s="9">
        <v>0</v>
      </c>
      <c r="BW16" s="9">
        <v>40822.99</v>
      </c>
      <c r="BX16" s="9">
        <v>15954.94</v>
      </c>
      <c r="BY16" s="9">
        <v>2781492.36</v>
      </c>
      <c r="BZ16" s="9">
        <v>22418.25</v>
      </c>
      <c r="CA16" s="9">
        <v>12603451.92</v>
      </c>
      <c r="CB16" s="9">
        <v>0</v>
      </c>
      <c r="CC16" s="9">
        <v>0</v>
      </c>
      <c r="CD16" s="9">
        <v>4071.5736321600007</v>
      </c>
      <c r="CE16" s="9">
        <v>0</v>
      </c>
      <c r="CF16" s="9">
        <v>0</v>
      </c>
      <c r="CG16" s="9">
        <v>2633787.11</v>
      </c>
      <c r="CH16" s="9">
        <v>1369863.89</v>
      </c>
      <c r="CI16" s="9">
        <v>17232854.960000001</v>
      </c>
    </row>
    <row r="18" spans="1:29" x14ac:dyDescent="0.25">
      <c r="A18">
        <v>51</v>
      </c>
      <c r="E18">
        <v>0.4</v>
      </c>
      <c r="F18">
        <v>882.51</v>
      </c>
      <c r="G18">
        <v>614.37</v>
      </c>
      <c r="H18">
        <v>0</v>
      </c>
      <c r="I18">
        <v>1497.28</v>
      </c>
      <c r="J18">
        <v>49.64</v>
      </c>
      <c r="K18">
        <v>2800.47</v>
      </c>
      <c r="L18">
        <v>0</v>
      </c>
      <c r="M18">
        <v>0</v>
      </c>
      <c r="N18">
        <v>1497.28</v>
      </c>
      <c r="T18">
        <v>22.42</v>
      </c>
      <c r="U18">
        <v>12603.45</v>
      </c>
      <c r="V18">
        <v>4606.9799999999996</v>
      </c>
      <c r="W18">
        <v>0</v>
      </c>
      <c r="X18">
        <v>17232.849999999999</v>
      </c>
      <c r="Y18">
        <v>2797.45</v>
      </c>
      <c r="Z18">
        <v>23636.09</v>
      </c>
      <c r="AA18">
        <v>0</v>
      </c>
      <c r="AB18">
        <v>0</v>
      </c>
      <c r="AC18">
        <v>17232.849999999999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1426228.7</v>
      </c>
      <c r="G20" s="5" t="s">
        <v>111</v>
      </c>
      <c r="H20" s="5" t="s">
        <v>112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13229203.960000001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1374244.61</v>
      </c>
      <c r="G21" s="5" t="s">
        <v>113</v>
      </c>
      <c r="H21" s="5" t="s">
        <v>114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10406888.609999999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115</v>
      </c>
      <c r="H22" s="5" t="s">
        <v>116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1374244.61</v>
      </c>
      <c r="G23" s="5" t="s">
        <v>117</v>
      </c>
      <c r="H23" s="5" t="s">
        <v>118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10406888.609999999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759873.3</v>
      </c>
      <c r="G24" s="5" t="s">
        <v>119</v>
      </c>
      <c r="H24" s="5" t="s">
        <v>120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5799903.8200000003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121</v>
      </c>
      <c r="H25" s="5" t="s">
        <v>122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759873.3</v>
      </c>
      <c r="G26" s="5" t="s">
        <v>123</v>
      </c>
      <c r="H26" s="5" t="s">
        <v>124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5799903.8200000003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614371.31000000006</v>
      </c>
      <c r="G27" s="5" t="s">
        <v>125</v>
      </c>
      <c r="H27" s="5" t="s">
        <v>126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4606984.79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127</v>
      </c>
      <c r="H28" s="5" t="s">
        <v>128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614371.31000000006</v>
      </c>
      <c r="G29" s="5" t="s">
        <v>129</v>
      </c>
      <c r="H29" s="5" t="s">
        <v>130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4606984.79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2623.09</v>
      </c>
      <c r="G30" s="5" t="s">
        <v>131</v>
      </c>
      <c r="H30" s="5" t="s">
        <v>132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40822.99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133</v>
      </c>
      <c r="H31" s="5" t="s">
        <v>134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283.14</v>
      </c>
      <c r="G32" s="5" t="s">
        <v>135</v>
      </c>
      <c r="H32" s="5" t="s">
        <v>136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15954.94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49361</v>
      </c>
      <c r="G33" s="5" t="s">
        <v>137</v>
      </c>
      <c r="H33" s="5" t="s">
        <v>138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2781492.36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139</v>
      </c>
      <c r="H34" s="5" t="s">
        <v>140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397.84</v>
      </c>
      <c r="G35" s="5" t="s">
        <v>141</v>
      </c>
      <c r="H35" s="5" t="s">
        <v>142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22418.25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882509.24</v>
      </c>
      <c r="G36" s="5" t="s">
        <v>143</v>
      </c>
      <c r="H36" s="5" t="s">
        <v>144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12603451.92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145</v>
      </c>
      <c r="H37" s="5" t="s">
        <v>146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147</v>
      </c>
      <c r="H38" s="5" t="s">
        <v>148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149</v>
      </c>
      <c r="H39" s="5" t="s">
        <v>150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4071.5736321600007</v>
      </c>
      <c r="G40" s="5" t="s">
        <v>151</v>
      </c>
      <c r="H40" s="5" t="s">
        <v>152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4071.5736321600007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153</v>
      </c>
      <c r="H41" s="5" t="s">
        <v>154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155</v>
      </c>
      <c r="H42" s="5" t="s">
        <v>156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157</v>
      </c>
      <c r="H43" s="5" t="s">
        <v>158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46739.77</v>
      </c>
      <c r="G44" s="5" t="s">
        <v>159</v>
      </c>
      <c r="H44" s="5" t="s">
        <v>160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2633787.11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24309.919999999998</v>
      </c>
      <c r="G45" s="5" t="s">
        <v>161</v>
      </c>
      <c r="H45" s="5" t="s">
        <v>162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1369863.89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1497278.39</v>
      </c>
      <c r="G46" s="5" t="s">
        <v>163</v>
      </c>
      <c r="H46" s="5" t="s">
        <v>164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17232854.960000001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671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55929113</v>
      </c>
      <c r="O51" s="4">
        <v>1</v>
      </c>
    </row>
    <row r="52" spans="1:50" x14ac:dyDescent="0.25">
      <c r="A52" s="6">
        <v>1</v>
      </c>
      <c r="B52" s="6" t="s">
        <v>672</v>
      </c>
      <c r="C52" s="6" t="s">
        <v>673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220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55929114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674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55929115</v>
      </c>
      <c r="O53" s="4">
        <v>2</v>
      </c>
    </row>
    <row r="54" spans="1:50" x14ac:dyDescent="0.25">
      <c r="A54" s="6">
        <v>1</v>
      </c>
      <c r="B54" s="6" t="s">
        <v>672</v>
      </c>
      <c r="C54" s="6" t="s">
        <v>673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675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55929116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672</v>
      </c>
      <c r="C55" s="6" t="s">
        <v>676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677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55929117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6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55929113</v>
      </c>
      <c r="C1">
        <v>55983714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679</v>
      </c>
      <c r="J1" t="s">
        <v>3</v>
      </c>
      <c r="K1" t="s">
        <v>680</v>
      </c>
      <c r="L1">
        <v>1191</v>
      </c>
      <c r="N1">
        <v>1013</v>
      </c>
      <c r="O1" t="s">
        <v>681</v>
      </c>
      <c r="P1" t="s">
        <v>681</v>
      </c>
      <c r="Q1">
        <v>1</v>
      </c>
      <c r="W1">
        <v>0</v>
      </c>
      <c r="X1">
        <v>476480486</v>
      </c>
      <c r="Y1">
        <f>((AT1*1.2)*0.3)</f>
        <v>2.2319999999999998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6.2</v>
      </c>
      <c r="AU1" t="s">
        <v>29</v>
      </c>
      <c r="AV1">
        <v>1</v>
      </c>
      <c r="AW1">
        <v>2</v>
      </c>
      <c r="AX1">
        <v>55983719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20.088000000000001</v>
      </c>
      <c r="CW1">
        <v>0</v>
      </c>
      <c r="CX1">
        <f>ROUND(Y1*Source!I28,9)</f>
        <v>20.088000000000001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6" si="0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1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55929113</v>
      </c>
      <c r="C2">
        <v>55983714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682</v>
      </c>
      <c r="J2" t="s">
        <v>683</v>
      </c>
      <c r="K2" t="s">
        <v>684</v>
      </c>
      <c r="L2">
        <v>1368</v>
      </c>
      <c r="N2">
        <v>1011</v>
      </c>
      <c r="O2" t="s">
        <v>685</v>
      </c>
      <c r="P2" t="s">
        <v>685</v>
      </c>
      <c r="Q2">
        <v>1</v>
      </c>
      <c r="W2">
        <v>0</v>
      </c>
      <c r="X2">
        <v>-1520980008</v>
      </c>
      <c r="Y2">
        <f>((AT2*1.2)*0.3)</f>
        <v>0.09</v>
      </c>
      <c r="AA2">
        <v>0</v>
      </c>
      <c r="AB2">
        <v>120.23</v>
      </c>
      <c r="AC2">
        <v>13.21</v>
      </c>
      <c r="AD2">
        <v>0</v>
      </c>
      <c r="AE2">
        <v>0</v>
      </c>
      <c r="AF2">
        <v>114.83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0.25</v>
      </c>
      <c r="AU2" t="s">
        <v>29</v>
      </c>
      <c r="AV2">
        <v>0</v>
      </c>
      <c r="AW2">
        <v>2</v>
      </c>
      <c r="AX2">
        <v>55983720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10.222200000000001</v>
      </c>
      <c r="CX2">
        <f>ROUND(Y2*Source!I28,9)</f>
        <v>0.81</v>
      </c>
      <c r="CY2">
        <f>AB2</f>
        <v>120.23</v>
      </c>
      <c r="CZ2">
        <f>AF2</f>
        <v>114.83</v>
      </c>
      <c r="DA2">
        <f>AJ2</f>
        <v>1</v>
      </c>
      <c r="DB2">
        <f>ROUND(((ROUND(AT2*CZ2,2)*1.2)*0.3),6)</f>
        <v>10.335599999999999</v>
      </c>
      <c r="DC2">
        <f>ROUND(((ROUND(AT2*AG2,2)*1.2)*0.3),6)</f>
        <v>1.1375999999999999</v>
      </c>
      <c r="DD2" t="s">
        <v>3</v>
      </c>
      <c r="DE2" t="s">
        <v>3</v>
      </c>
      <c r="DF2">
        <f t="shared" si="0"/>
        <v>0</v>
      </c>
      <c r="DG2">
        <f>ROUND(ROUND(AF2,2)*CX2,2)</f>
        <v>93.01</v>
      </c>
      <c r="DH2">
        <f>ROUND(ROUND(AG2,2)*CX2,2)</f>
        <v>10.220000000000001</v>
      </c>
      <c r="DI2">
        <f t="shared" si="1"/>
        <v>0</v>
      </c>
      <c r="DJ2">
        <f>DG2</f>
        <v>93.01</v>
      </c>
      <c r="DK2">
        <v>0</v>
      </c>
      <c r="DL2" t="s">
        <v>686</v>
      </c>
      <c r="DM2">
        <v>0</v>
      </c>
      <c r="DN2" t="s">
        <v>681</v>
      </c>
      <c r="DO2">
        <v>12.62</v>
      </c>
    </row>
    <row r="3" spans="1:119" x14ac:dyDescent="0.25">
      <c r="A3">
        <f>ROW(Source!A28)</f>
        <v>28</v>
      </c>
      <c r="B3">
        <v>55929113</v>
      </c>
      <c r="C3">
        <v>55983714</v>
      </c>
      <c r="D3">
        <v>55461719</v>
      </c>
      <c r="E3">
        <v>1</v>
      </c>
      <c r="F3">
        <v>1</v>
      </c>
      <c r="G3">
        <v>1081</v>
      </c>
      <c r="H3">
        <v>3</v>
      </c>
      <c r="I3" t="s">
        <v>687</v>
      </c>
      <c r="J3" t="s">
        <v>688</v>
      </c>
      <c r="K3" t="s">
        <v>689</v>
      </c>
      <c r="L3">
        <v>1348</v>
      </c>
      <c r="N3">
        <v>1009</v>
      </c>
      <c r="O3" t="s">
        <v>566</v>
      </c>
      <c r="P3" t="s">
        <v>566</v>
      </c>
      <c r="Q3">
        <v>1000</v>
      </c>
      <c r="W3">
        <v>0</v>
      </c>
      <c r="X3">
        <v>-1265888387</v>
      </c>
      <c r="Y3">
        <f>((AT3*1)*0)</f>
        <v>0</v>
      </c>
      <c r="AA3">
        <v>10643.18</v>
      </c>
      <c r="AB3">
        <v>0</v>
      </c>
      <c r="AC3">
        <v>0</v>
      </c>
      <c r="AD3">
        <v>0</v>
      </c>
      <c r="AE3">
        <v>10643.18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1.1000000000000001E-3</v>
      </c>
      <c r="AU3" t="s">
        <v>28</v>
      </c>
      <c r="AV3">
        <v>0</v>
      </c>
      <c r="AW3">
        <v>2</v>
      </c>
      <c r="AX3">
        <v>55983721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</v>
      </c>
      <c r="CY3">
        <f>AA3</f>
        <v>10643.18</v>
      </c>
      <c r="CZ3">
        <f>AE3</f>
        <v>10643.18</v>
      </c>
      <c r="DA3">
        <f>AI3</f>
        <v>1</v>
      </c>
      <c r="DB3">
        <f>ROUND(((ROUND(AT3*CZ3,2)*1)*0),6)</f>
        <v>0</v>
      </c>
      <c r="DC3">
        <f>ROUND(((ROUND(AT3*AG3,2)*1)*0),6)</f>
        <v>0</v>
      </c>
      <c r="DD3" t="s">
        <v>3</v>
      </c>
      <c r="DE3" t="s">
        <v>3</v>
      </c>
      <c r="DF3">
        <f t="shared" si="0"/>
        <v>0</v>
      </c>
      <c r="DG3">
        <f>ROUND(ROUND(AF3,2)*CX3,2)</f>
        <v>0</v>
      </c>
      <c r="DH3">
        <f>ROUND(ROUND(AG3,2)*CX3,2)</f>
        <v>0</v>
      </c>
      <c r="DI3">
        <f t="shared" si="1"/>
        <v>0</v>
      </c>
      <c r="DJ3">
        <f>DF3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55929113</v>
      </c>
      <c r="C4">
        <v>55983714</v>
      </c>
      <c r="D4">
        <v>55459793</v>
      </c>
      <c r="E4">
        <v>1</v>
      </c>
      <c r="F4">
        <v>1</v>
      </c>
      <c r="G4">
        <v>1081</v>
      </c>
      <c r="H4">
        <v>3</v>
      </c>
      <c r="I4" t="s">
        <v>690</v>
      </c>
      <c r="J4" t="s">
        <v>691</v>
      </c>
      <c r="K4" t="s">
        <v>692</v>
      </c>
      <c r="L4">
        <v>1348</v>
      </c>
      <c r="N4">
        <v>1009</v>
      </c>
      <c r="O4" t="s">
        <v>566</v>
      </c>
      <c r="P4" t="s">
        <v>566</v>
      </c>
      <c r="Q4">
        <v>1000</v>
      </c>
      <c r="W4">
        <v>0</v>
      </c>
      <c r="X4">
        <v>-761454284</v>
      </c>
      <c r="Y4">
        <f>((AT4*1)*0)</f>
        <v>0</v>
      </c>
      <c r="AA4">
        <v>64123.05</v>
      </c>
      <c r="AB4">
        <v>0</v>
      </c>
      <c r="AC4">
        <v>0</v>
      </c>
      <c r="AD4">
        <v>0</v>
      </c>
      <c r="AE4">
        <v>64123.05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1.0000000000000001E-5</v>
      </c>
      <c r="AU4" t="s">
        <v>28</v>
      </c>
      <c r="AV4">
        <v>0</v>
      </c>
      <c r="AW4">
        <v>2</v>
      </c>
      <c r="AX4">
        <v>55983722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0</v>
      </c>
      <c r="CY4">
        <f>AA4</f>
        <v>64123.05</v>
      </c>
      <c r="CZ4">
        <f>AE4</f>
        <v>64123.05</v>
      </c>
      <c r="DA4">
        <f>AI4</f>
        <v>1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 t="shared" si="0"/>
        <v>0</v>
      </c>
      <c r="DG4">
        <f>ROUND(ROUND(AF4,2)*CX4,2)</f>
        <v>0</v>
      </c>
      <c r="DH4">
        <f>ROUND(ROUND(AG4,2)*CX4,2)</f>
        <v>0</v>
      </c>
      <c r="DI4">
        <f t="shared" si="1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ROW(Source!A29)</f>
        <v>29</v>
      </c>
      <c r="B5">
        <v>55929115</v>
      </c>
      <c r="C5">
        <v>55983714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679</v>
      </c>
      <c r="J5" t="s">
        <v>3</v>
      </c>
      <c r="K5" t="s">
        <v>680</v>
      </c>
      <c r="L5">
        <v>1191</v>
      </c>
      <c r="N5">
        <v>1013</v>
      </c>
      <c r="O5" t="s">
        <v>681</v>
      </c>
      <c r="P5" t="s">
        <v>681</v>
      </c>
      <c r="Q5">
        <v>1</v>
      </c>
      <c r="W5">
        <v>0</v>
      </c>
      <c r="X5">
        <v>476480486</v>
      </c>
      <c r="Y5">
        <f>((AT5*1.2)*0.3)</f>
        <v>2.2319999999999998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5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6.2</v>
      </c>
      <c r="AU5" t="s">
        <v>29</v>
      </c>
      <c r="AV5">
        <v>1</v>
      </c>
      <c r="AW5">
        <v>2</v>
      </c>
      <c r="AX5">
        <v>55983719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ROUND(AT5*Source!I29*AH5*AL5,2)</f>
        <v>0</v>
      </c>
      <c r="CV5">
        <f>ROUND(Y5*Source!I29,9)</f>
        <v>20.088000000000001</v>
      </c>
      <c r="CW5">
        <v>0</v>
      </c>
      <c r="CX5">
        <f>ROUND(Y5*Source!I29,9)</f>
        <v>20.088000000000001</v>
      </c>
      <c r="CY5">
        <f>AD5</f>
        <v>0</v>
      </c>
      <c r="CZ5">
        <f>AH5</f>
        <v>0</v>
      </c>
      <c r="DA5">
        <f>AL5</f>
        <v>1</v>
      </c>
      <c r="DB5">
        <f>ROUND(((ROUND(AT5*CZ5,2)*1.2)*0.3),6)</f>
        <v>0</v>
      </c>
      <c r="DC5">
        <f>ROUND(((ROUND(AT5*AG5,2)*1.2)*0.3),6)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>ROUND(ROUND(AG5,2)*CX5,2)</f>
        <v>0</v>
      </c>
      <c r="DI5">
        <f t="shared" si="1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55929115</v>
      </c>
      <c r="C6">
        <v>55983714</v>
      </c>
      <c r="D6">
        <v>55489513</v>
      </c>
      <c r="E6">
        <v>1</v>
      </c>
      <c r="F6">
        <v>1</v>
      </c>
      <c r="G6">
        <v>1081</v>
      </c>
      <c r="H6">
        <v>2</v>
      </c>
      <c r="I6" t="s">
        <v>682</v>
      </c>
      <c r="J6" t="s">
        <v>683</v>
      </c>
      <c r="K6" t="s">
        <v>684</v>
      </c>
      <c r="L6">
        <v>1368</v>
      </c>
      <c r="N6">
        <v>1011</v>
      </c>
      <c r="O6" t="s">
        <v>685</v>
      </c>
      <c r="P6" t="s">
        <v>685</v>
      </c>
      <c r="Q6">
        <v>1</v>
      </c>
      <c r="W6">
        <v>0</v>
      </c>
      <c r="X6">
        <v>-1520980008</v>
      </c>
      <c r="Y6">
        <f>((AT6*1.2)*0.3)</f>
        <v>0.09</v>
      </c>
      <c r="AA6">
        <v>0</v>
      </c>
      <c r="AB6">
        <v>1942.87</v>
      </c>
      <c r="AC6">
        <v>744.56</v>
      </c>
      <c r="AD6">
        <v>0</v>
      </c>
      <c r="AE6">
        <v>0</v>
      </c>
      <c r="AF6">
        <v>114.83</v>
      </c>
      <c r="AG6">
        <v>12.62</v>
      </c>
      <c r="AH6">
        <v>0</v>
      </c>
      <c r="AI6">
        <v>1</v>
      </c>
      <c r="AJ6">
        <v>16.16</v>
      </c>
      <c r="AK6">
        <v>56.35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0.25</v>
      </c>
      <c r="AU6" t="s">
        <v>29</v>
      </c>
      <c r="AV6">
        <v>0</v>
      </c>
      <c r="AW6">
        <v>2</v>
      </c>
      <c r="AX6">
        <v>55983720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10.222200000000001</v>
      </c>
      <c r="CX6">
        <f>ROUND(Y6*Source!I29,9)</f>
        <v>0.81</v>
      </c>
      <c r="CY6">
        <f>AB6</f>
        <v>1942.87</v>
      </c>
      <c r="CZ6">
        <f>AF6</f>
        <v>114.83</v>
      </c>
      <c r="DA6">
        <f>AJ6</f>
        <v>16.16</v>
      </c>
      <c r="DB6">
        <f>ROUND(((ROUND(AT6*CZ6,2)*1.2)*0.3),6)</f>
        <v>10.335599999999999</v>
      </c>
      <c r="DC6">
        <f>ROUND(((ROUND(AT6*AG6,2)*1.2)*0.3),6)</f>
        <v>1.1375999999999999</v>
      </c>
      <c r="DD6" t="s">
        <v>3</v>
      </c>
      <c r="DE6" t="s">
        <v>3</v>
      </c>
      <c r="DF6">
        <f t="shared" si="0"/>
        <v>0</v>
      </c>
      <c r="DG6">
        <f>ROUND(ROUND(AF6*AJ6,2)*CX6,2)</f>
        <v>1503.08</v>
      </c>
      <c r="DH6">
        <f>ROUND(ROUND(AG6*AK6,2)*CX6,2)</f>
        <v>576.02</v>
      </c>
      <c r="DI6">
        <f t="shared" si="1"/>
        <v>0</v>
      </c>
      <c r="DJ6">
        <f>DG6</f>
        <v>1503.08</v>
      </c>
      <c r="DK6">
        <v>0</v>
      </c>
      <c r="DL6" t="s">
        <v>686</v>
      </c>
      <c r="DM6">
        <v>0</v>
      </c>
      <c r="DN6" t="s">
        <v>681</v>
      </c>
      <c r="DO6">
        <v>12.62</v>
      </c>
    </row>
    <row r="7" spans="1:119" x14ac:dyDescent="0.25">
      <c r="A7">
        <f>ROW(Source!A29)</f>
        <v>29</v>
      </c>
      <c r="B7">
        <v>55929115</v>
      </c>
      <c r="C7">
        <v>55983714</v>
      </c>
      <c r="D7">
        <v>55461719</v>
      </c>
      <c r="E7">
        <v>1</v>
      </c>
      <c r="F7">
        <v>1</v>
      </c>
      <c r="G7">
        <v>1081</v>
      </c>
      <c r="H7">
        <v>3</v>
      </c>
      <c r="I7" t="s">
        <v>687</v>
      </c>
      <c r="J7" t="s">
        <v>688</v>
      </c>
      <c r="K7" t="s">
        <v>689</v>
      </c>
      <c r="L7">
        <v>1348</v>
      </c>
      <c r="N7">
        <v>1009</v>
      </c>
      <c r="O7" t="s">
        <v>566</v>
      </c>
      <c r="P7" t="s">
        <v>566</v>
      </c>
      <c r="Q7">
        <v>1000</v>
      </c>
      <c r="W7">
        <v>0</v>
      </c>
      <c r="X7">
        <v>-1265888387</v>
      </c>
      <c r="Y7">
        <f>((AT7*1)*0)</f>
        <v>0</v>
      </c>
      <c r="AA7">
        <v>147514.47</v>
      </c>
      <c r="AB7">
        <v>0</v>
      </c>
      <c r="AC7">
        <v>0</v>
      </c>
      <c r="AD7">
        <v>0</v>
      </c>
      <c r="AE7">
        <v>10643.18</v>
      </c>
      <c r="AF7">
        <v>0</v>
      </c>
      <c r="AG7">
        <v>0</v>
      </c>
      <c r="AH7">
        <v>0</v>
      </c>
      <c r="AI7">
        <v>13.86</v>
      </c>
      <c r="AJ7">
        <v>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1.1000000000000001E-3</v>
      </c>
      <c r="AU7" t="s">
        <v>28</v>
      </c>
      <c r="AV7">
        <v>0</v>
      </c>
      <c r="AW7">
        <v>2</v>
      </c>
      <c r="AX7">
        <v>55983721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ROUND(Y7*Source!I29,9)</f>
        <v>0</v>
      </c>
      <c r="CY7">
        <f>AA7</f>
        <v>147514.47</v>
      </c>
      <c r="CZ7">
        <f>AE7</f>
        <v>10643.18</v>
      </c>
      <c r="DA7">
        <f>AI7</f>
        <v>13.86</v>
      </c>
      <c r="DB7">
        <f>ROUND(((ROUND(AT7*CZ7,2)*1)*0),6)</f>
        <v>0</v>
      </c>
      <c r="DC7">
        <f>ROUND(((ROUND(AT7*AG7,2)*1)*0),6)</f>
        <v>0</v>
      </c>
      <c r="DD7" t="s">
        <v>3</v>
      </c>
      <c r="DE7" t="s">
        <v>3</v>
      </c>
      <c r="DF7">
        <f>ROUND(ROUND(AE7*AI7,2)*CX7,2)</f>
        <v>0</v>
      </c>
      <c r="DG7">
        <f t="shared" ref="DG7:DG22" si="2">ROUND(ROUND(AF7,2)*CX7,2)</f>
        <v>0</v>
      </c>
      <c r="DH7">
        <f t="shared" ref="DH7:DH22" si="3">ROUND(ROUND(AG7,2)*CX7,2)</f>
        <v>0</v>
      </c>
      <c r="DI7">
        <f t="shared" si="1"/>
        <v>0</v>
      </c>
      <c r="DJ7">
        <f>DF7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ROW(Source!A29)</f>
        <v>29</v>
      </c>
      <c r="B8">
        <v>55929115</v>
      </c>
      <c r="C8">
        <v>55983714</v>
      </c>
      <c r="D8">
        <v>55459793</v>
      </c>
      <c r="E8">
        <v>1</v>
      </c>
      <c r="F8">
        <v>1</v>
      </c>
      <c r="G8">
        <v>1081</v>
      </c>
      <c r="H8">
        <v>3</v>
      </c>
      <c r="I8" t="s">
        <v>690</v>
      </c>
      <c r="J8" t="s">
        <v>691</v>
      </c>
      <c r="K8" t="s">
        <v>692</v>
      </c>
      <c r="L8">
        <v>1348</v>
      </c>
      <c r="N8">
        <v>1009</v>
      </c>
      <c r="O8" t="s">
        <v>566</v>
      </c>
      <c r="P8" t="s">
        <v>566</v>
      </c>
      <c r="Q8">
        <v>1000</v>
      </c>
      <c r="W8">
        <v>0</v>
      </c>
      <c r="X8">
        <v>-761454284</v>
      </c>
      <c r="Y8">
        <f>((AT8*1)*0)</f>
        <v>0</v>
      </c>
      <c r="AA8">
        <v>1930745.04</v>
      </c>
      <c r="AB8">
        <v>0</v>
      </c>
      <c r="AC8">
        <v>0</v>
      </c>
      <c r="AD8">
        <v>0</v>
      </c>
      <c r="AE8">
        <v>64123.05</v>
      </c>
      <c r="AF8">
        <v>0</v>
      </c>
      <c r="AG8">
        <v>0</v>
      </c>
      <c r="AH8">
        <v>0</v>
      </c>
      <c r="AI8">
        <v>30.11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1.0000000000000001E-5</v>
      </c>
      <c r="AU8" t="s">
        <v>28</v>
      </c>
      <c r="AV8">
        <v>0</v>
      </c>
      <c r="AW8">
        <v>2</v>
      </c>
      <c r="AX8">
        <v>55983722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0</v>
      </c>
      <c r="CY8">
        <f>AA8</f>
        <v>1930745.04</v>
      </c>
      <c r="CZ8">
        <f>AE8</f>
        <v>64123.05</v>
      </c>
      <c r="DA8">
        <f>AI8</f>
        <v>30.11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si="2"/>
        <v>0</v>
      </c>
      <c r="DH8">
        <f t="shared" si="3"/>
        <v>0</v>
      </c>
      <c r="DI8">
        <f t="shared" si="1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ROW(Source!A30)</f>
        <v>30</v>
      </c>
      <c r="B9">
        <v>55929113</v>
      </c>
      <c r="C9">
        <v>55983724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679</v>
      </c>
      <c r="J9" t="s">
        <v>3</v>
      </c>
      <c r="K9" t="s">
        <v>680</v>
      </c>
      <c r="L9">
        <v>1191</v>
      </c>
      <c r="N9">
        <v>1013</v>
      </c>
      <c r="O9" t="s">
        <v>681</v>
      </c>
      <c r="P9" t="s">
        <v>681</v>
      </c>
      <c r="Q9">
        <v>1</v>
      </c>
      <c r="W9">
        <v>0</v>
      </c>
      <c r="X9">
        <v>476480486</v>
      </c>
      <c r="Y9">
        <f>((AT9*1.2)*0.3)</f>
        <v>3.3479999999999999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9.3000000000000007</v>
      </c>
      <c r="AU9" t="s">
        <v>29</v>
      </c>
      <c r="AV9">
        <v>1</v>
      </c>
      <c r="AW9">
        <v>2</v>
      </c>
      <c r="AX9">
        <v>55983738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ROUND(AT9*Source!I30*AH9*AL9,2)</f>
        <v>0</v>
      </c>
      <c r="CV9">
        <f>ROUND(Y9*Source!I30,9)</f>
        <v>20.088000000000001</v>
      </c>
      <c r="CW9">
        <v>0</v>
      </c>
      <c r="CX9">
        <f>ROUND(Y9*Source!I30,9)</f>
        <v>20.088000000000001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 t="shared" ref="DF9:DF23" si="4">ROUND(ROUND(AE9,2)*CX9,2)</f>
        <v>0</v>
      </c>
      <c r="DG9">
        <f t="shared" si="2"/>
        <v>0</v>
      </c>
      <c r="DH9">
        <f t="shared" si="3"/>
        <v>0</v>
      </c>
      <c r="DI9">
        <f t="shared" si="1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ROW(Source!A30)</f>
        <v>30</v>
      </c>
      <c r="B10">
        <v>55929113</v>
      </c>
      <c r="C10">
        <v>55983724</v>
      </c>
      <c r="D10">
        <v>55489513</v>
      </c>
      <c r="E10">
        <v>1</v>
      </c>
      <c r="F10">
        <v>1</v>
      </c>
      <c r="G10">
        <v>1081</v>
      </c>
      <c r="H10">
        <v>2</v>
      </c>
      <c r="I10" t="s">
        <v>682</v>
      </c>
      <c r="J10" t="s">
        <v>683</v>
      </c>
      <c r="K10" t="s">
        <v>684</v>
      </c>
      <c r="L10">
        <v>1368</v>
      </c>
      <c r="N10">
        <v>1011</v>
      </c>
      <c r="O10" t="s">
        <v>685</v>
      </c>
      <c r="P10" t="s">
        <v>685</v>
      </c>
      <c r="Q10">
        <v>1</v>
      </c>
      <c r="W10">
        <v>0</v>
      </c>
      <c r="X10">
        <v>-1520980008</v>
      </c>
      <c r="Y10">
        <f>((AT10*1.2)*0.3)</f>
        <v>0.14399999999999999</v>
      </c>
      <c r="AA10">
        <v>0</v>
      </c>
      <c r="AB10">
        <v>120.23</v>
      </c>
      <c r="AC10">
        <v>13.21</v>
      </c>
      <c r="AD10">
        <v>0</v>
      </c>
      <c r="AE10">
        <v>0</v>
      </c>
      <c r="AF10">
        <v>114.83</v>
      </c>
      <c r="AG10">
        <v>12.62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0.4</v>
      </c>
      <c r="AU10" t="s">
        <v>29</v>
      </c>
      <c r="AV10">
        <v>0</v>
      </c>
      <c r="AW10">
        <v>2</v>
      </c>
      <c r="AX10">
        <v>55983739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ROUND(Y10*Source!I30*DO10,9)</f>
        <v>10.90368</v>
      </c>
      <c r="CX10">
        <f>ROUND(Y10*Source!I30,9)</f>
        <v>0.86399999999999999</v>
      </c>
      <c r="CY10">
        <f>AB10</f>
        <v>120.23</v>
      </c>
      <c r="CZ10">
        <f>AF10</f>
        <v>114.83</v>
      </c>
      <c r="DA10">
        <f>AJ10</f>
        <v>1</v>
      </c>
      <c r="DB10">
        <f>ROUND(((ROUND(AT10*CZ10,2)*1.2)*0.3),6)</f>
        <v>16.534800000000001</v>
      </c>
      <c r="DC10">
        <f>ROUND(((ROUND(AT10*AG10,2)*1.2)*0.3),6)</f>
        <v>1.8180000000000001</v>
      </c>
      <c r="DD10" t="s">
        <v>3</v>
      </c>
      <c r="DE10" t="s">
        <v>3</v>
      </c>
      <c r="DF10">
        <f t="shared" si="4"/>
        <v>0</v>
      </c>
      <c r="DG10">
        <f t="shared" si="2"/>
        <v>99.21</v>
      </c>
      <c r="DH10">
        <f t="shared" si="3"/>
        <v>10.9</v>
      </c>
      <c r="DI10">
        <f t="shared" si="1"/>
        <v>0</v>
      </c>
      <c r="DJ10">
        <f>DG10</f>
        <v>99.21</v>
      </c>
      <c r="DK10">
        <v>0</v>
      </c>
      <c r="DL10" t="s">
        <v>686</v>
      </c>
      <c r="DM10">
        <v>0</v>
      </c>
      <c r="DN10" t="s">
        <v>681</v>
      </c>
      <c r="DO10">
        <v>12.62</v>
      </c>
    </row>
    <row r="11" spans="1:119" x14ac:dyDescent="0.25">
      <c r="A11">
        <f>ROW(Source!A30)</f>
        <v>30</v>
      </c>
      <c r="B11">
        <v>55929113</v>
      </c>
      <c r="C11">
        <v>55983724</v>
      </c>
      <c r="D11">
        <v>55459261</v>
      </c>
      <c r="E11">
        <v>1</v>
      </c>
      <c r="F11">
        <v>1</v>
      </c>
      <c r="G11">
        <v>1081</v>
      </c>
      <c r="H11">
        <v>3</v>
      </c>
      <c r="I11" t="s">
        <v>693</v>
      </c>
      <c r="J11" t="s">
        <v>694</v>
      </c>
      <c r="K11" t="s">
        <v>695</v>
      </c>
      <c r="L11">
        <v>1348</v>
      </c>
      <c r="N11">
        <v>1009</v>
      </c>
      <c r="O11" t="s">
        <v>566</v>
      </c>
      <c r="P11" t="s">
        <v>566</v>
      </c>
      <c r="Q11">
        <v>1000</v>
      </c>
      <c r="W11">
        <v>0</v>
      </c>
      <c r="X11">
        <v>-2092697376</v>
      </c>
      <c r="Y11">
        <f t="shared" ref="Y11:Y21" si="5">((AT11*1)*0)</f>
        <v>0</v>
      </c>
      <c r="AA11">
        <v>1219.68</v>
      </c>
      <c r="AB11">
        <v>0</v>
      </c>
      <c r="AC11">
        <v>0</v>
      </c>
      <c r="AD11">
        <v>0</v>
      </c>
      <c r="AE11">
        <v>1219.68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2.9999999999999997E-4</v>
      </c>
      <c r="AU11" t="s">
        <v>28</v>
      </c>
      <c r="AV11">
        <v>0</v>
      </c>
      <c r="AW11">
        <v>2</v>
      </c>
      <c r="AX11">
        <v>55983740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ROUND(Y11*Source!I30,9)</f>
        <v>0</v>
      </c>
      <c r="CY11">
        <f t="shared" ref="CY11:CY21" si="6">AA11</f>
        <v>1219.68</v>
      </c>
      <c r="CZ11">
        <f t="shared" ref="CZ11:CZ21" si="7">AE11</f>
        <v>1219.68</v>
      </c>
      <c r="DA11">
        <f t="shared" ref="DA11:DA21" si="8">AI11</f>
        <v>1</v>
      </c>
      <c r="DB11">
        <f t="shared" ref="DB11:DB21" si="9">ROUND(((ROUND(AT11*CZ11,2)*1)*0),6)</f>
        <v>0</v>
      </c>
      <c r="DC11">
        <f t="shared" ref="DC11:DC21" si="10">ROUND(((ROUND(AT11*AG11,2)*1)*0),6)</f>
        <v>0</v>
      </c>
      <c r="DD11" t="s">
        <v>3</v>
      </c>
      <c r="DE11" t="s">
        <v>3</v>
      </c>
      <c r="DF11">
        <f t="shared" si="4"/>
        <v>0</v>
      </c>
      <c r="DG11">
        <f t="shared" si="2"/>
        <v>0</v>
      </c>
      <c r="DH11">
        <f t="shared" si="3"/>
        <v>0</v>
      </c>
      <c r="DI11">
        <f t="shared" si="1"/>
        <v>0</v>
      </c>
      <c r="DJ11">
        <f t="shared" ref="DJ11:DJ21" si="11">DF11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ROW(Source!A30)</f>
        <v>30</v>
      </c>
      <c r="B12">
        <v>55929113</v>
      </c>
      <c r="C12">
        <v>55983724</v>
      </c>
      <c r="D12">
        <v>55461230</v>
      </c>
      <c r="E12">
        <v>1</v>
      </c>
      <c r="F12">
        <v>1</v>
      </c>
      <c r="G12">
        <v>1081</v>
      </c>
      <c r="H12">
        <v>3</v>
      </c>
      <c r="I12" t="s">
        <v>696</v>
      </c>
      <c r="J12" t="s">
        <v>697</v>
      </c>
      <c r="K12" t="s">
        <v>698</v>
      </c>
      <c r="L12">
        <v>1346</v>
      </c>
      <c r="N12">
        <v>1009</v>
      </c>
      <c r="O12" t="s">
        <v>185</v>
      </c>
      <c r="P12" t="s">
        <v>185</v>
      </c>
      <c r="Q12">
        <v>1</v>
      </c>
      <c r="W12">
        <v>0</v>
      </c>
      <c r="X12">
        <v>1561715650</v>
      </c>
      <c r="Y12">
        <f t="shared" si="5"/>
        <v>0</v>
      </c>
      <c r="AA12">
        <v>15.11</v>
      </c>
      <c r="AB12">
        <v>0</v>
      </c>
      <c r="AC12">
        <v>0</v>
      </c>
      <c r="AD12">
        <v>0</v>
      </c>
      <c r="AE12">
        <v>15.11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0.03</v>
      </c>
      <c r="AU12" t="s">
        <v>28</v>
      </c>
      <c r="AV12">
        <v>0</v>
      </c>
      <c r="AW12">
        <v>2</v>
      </c>
      <c r="AX12">
        <v>55983741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ROUND(Y12*Source!I30,9)</f>
        <v>0</v>
      </c>
      <c r="CY12">
        <f t="shared" si="6"/>
        <v>15.11</v>
      </c>
      <c r="CZ12">
        <f t="shared" si="7"/>
        <v>15.11</v>
      </c>
      <c r="DA12">
        <f t="shared" si="8"/>
        <v>1</v>
      </c>
      <c r="DB12">
        <f t="shared" si="9"/>
        <v>0</v>
      </c>
      <c r="DC12">
        <f t="shared" si="10"/>
        <v>0</v>
      </c>
      <c r="DD12" t="s">
        <v>3</v>
      </c>
      <c r="DE12" t="s">
        <v>3</v>
      </c>
      <c r="DF12">
        <f t="shared" si="4"/>
        <v>0</v>
      </c>
      <c r="DG12">
        <f t="shared" si="2"/>
        <v>0</v>
      </c>
      <c r="DH12">
        <f t="shared" si="3"/>
        <v>0</v>
      </c>
      <c r="DI12">
        <f t="shared" si="1"/>
        <v>0</v>
      </c>
      <c r="DJ12">
        <f t="shared" si="11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ROW(Source!A30)</f>
        <v>30</v>
      </c>
      <c r="B13">
        <v>55929113</v>
      </c>
      <c r="C13">
        <v>55983724</v>
      </c>
      <c r="D13">
        <v>55459400</v>
      </c>
      <c r="E13">
        <v>1</v>
      </c>
      <c r="F13">
        <v>1</v>
      </c>
      <c r="G13">
        <v>1081</v>
      </c>
      <c r="H13">
        <v>3</v>
      </c>
      <c r="I13" t="s">
        <v>699</v>
      </c>
      <c r="J13" t="s">
        <v>700</v>
      </c>
      <c r="K13" t="s">
        <v>701</v>
      </c>
      <c r="L13">
        <v>1346</v>
      </c>
      <c r="N13">
        <v>1009</v>
      </c>
      <c r="O13" t="s">
        <v>185</v>
      </c>
      <c r="P13" t="s">
        <v>185</v>
      </c>
      <c r="Q13">
        <v>1</v>
      </c>
      <c r="W13">
        <v>0</v>
      </c>
      <c r="X13">
        <v>-2129869794</v>
      </c>
      <c r="Y13">
        <f t="shared" si="5"/>
        <v>0</v>
      </c>
      <c r="AA13">
        <v>16.690000000000001</v>
      </c>
      <c r="AB13">
        <v>0</v>
      </c>
      <c r="AC13">
        <v>0</v>
      </c>
      <c r="AD13">
        <v>0</v>
      </c>
      <c r="AE13">
        <v>16.690000000000001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0.01</v>
      </c>
      <c r="AU13" t="s">
        <v>28</v>
      </c>
      <c r="AV13">
        <v>0</v>
      </c>
      <c r="AW13">
        <v>2</v>
      </c>
      <c r="AX13">
        <v>55983742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0</v>
      </c>
      <c r="CY13">
        <f t="shared" si="6"/>
        <v>16.690000000000001</v>
      </c>
      <c r="CZ13">
        <f t="shared" si="7"/>
        <v>16.690000000000001</v>
      </c>
      <c r="DA13">
        <f t="shared" si="8"/>
        <v>1</v>
      </c>
      <c r="DB13">
        <f t="shared" si="9"/>
        <v>0</v>
      </c>
      <c r="DC13">
        <f t="shared" si="10"/>
        <v>0</v>
      </c>
      <c r="DD13" t="s">
        <v>3</v>
      </c>
      <c r="DE13" t="s">
        <v>3</v>
      </c>
      <c r="DF13">
        <f t="shared" si="4"/>
        <v>0</v>
      </c>
      <c r="DG13">
        <f t="shared" si="2"/>
        <v>0</v>
      </c>
      <c r="DH13">
        <f t="shared" si="3"/>
        <v>0</v>
      </c>
      <c r="DI13">
        <f t="shared" si="1"/>
        <v>0</v>
      </c>
      <c r="DJ13">
        <f t="shared" si="11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ROW(Source!A30)</f>
        <v>30</v>
      </c>
      <c r="B14">
        <v>55929113</v>
      </c>
      <c r="C14">
        <v>55983724</v>
      </c>
      <c r="D14">
        <v>55459485</v>
      </c>
      <c r="E14">
        <v>1</v>
      </c>
      <c r="F14">
        <v>1</v>
      </c>
      <c r="G14">
        <v>1081</v>
      </c>
      <c r="H14">
        <v>3</v>
      </c>
      <c r="I14" t="s">
        <v>702</v>
      </c>
      <c r="J14" t="s">
        <v>703</v>
      </c>
      <c r="K14" t="s">
        <v>704</v>
      </c>
      <c r="L14">
        <v>1348</v>
      </c>
      <c r="N14">
        <v>1009</v>
      </c>
      <c r="O14" t="s">
        <v>566</v>
      </c>
      <c r="P14" t="s">
        <v>566</v>
      </c>
      <c r="Q14">
        <v>1000</v>
      </c>
      <c r="W14">
        <v>0</v>
      </c>
      <c r="X14">
        <v>1193527006</v>
      </c>
      <c r="Y14">
        <f t="shared" si="5"/>
        <v>0</v>
      </c>
      <c r="AA14">
        <v>17722.25</v>
      </c>
      <c r="AB14">
        <v>0</v>
      </c>
      <c r="AC14">
        <v>0</v>
      </c>
      <c r="AD14">
        <v>0</v>
      </c>
      <c r="AE14">
        <v>17722.25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2.0000000000000002E-5</v>
      </c>
      <c r="AU14" t="s">
        <v>28</v>
      </c>
      <c r="AV14">
        <v>0</v>
      </c>
      <c r="AW14">
        <v>2</v>
      </c>
      <c r="AX14">
        <v>55983743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0</v>
      </c>
      <c r="CY14">
        <f t="shared" si="6"/>
        <v>17722.25</v>
      </c>
      <c r="CZ14">
        <f t="shared" si="7"/>
        <v>17722.25</v>
      </c>
      <c r="DA14">
        <f t="shared" si="8"/>
        <v>1</v>
      </c>
      <c r="DB14">
        <f t="shared" si="9"/>
        <v>0</v>
      </c>
      <c r="DC14">
        <f t="shared" si="10"/>
        <v>0</v>
      </c>
      <c r="DD14" t="s">
        <v>3</v>
      </c>
      <c r="DE14" t="s">
        <v>3</v>
      </c>
      <c r="DF14">
        <f t="shared" si="4"/>
        <v>0</v>
      </c>
      <c r="DG14">
        <f t="shared" si="2"/>
        <v>0</v>
      </c>
      <c r="DH14">
        <f t="shared" si="3"/>
        <v>0</v>
      </c>
      <c r="DI14">
        <f t="shared" si="1"/>
        <v>0</v>
      </c>
      <c r="DJ14">
        <f t="shared" si="11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ROW(Source!A30)</f>
        <v>30</v>
      </c>
      <c r="B15">
        <v>55929113</v>
      </c>
      <c r="C15">
        <v>55983724</v>
      </c>
      <c r="D15">
        <v>55466000</v>
      </c>
      <c r="E15">
        <v>1</v>
      </c>
      <c r="F15">
        <v>1</v>
      </c>
      <c r="G15">
        <v>1081</v>
      </c>
      <c r="H15">
        <v>3</v>
      </c>
      <c r="I15" t="s">
        <v>705</v>
      </c>
      <c r="J15" t="s">
        <v>706</v>
      </c>
      <c r="K15" t="s">
        <v>707</v>
      </c>
      <c r="L15">
        <v>1355</v>
      </c>
      <c r="N15">
        <v>1010</v>
      </c>
      <c r="O15" t="s">
        <v>64</v>
      </c>
      <c r="P15" t="s">
        <v>64</v>
      </c>
      <c r="Q15">
        <v>100</v>
      </c>
      <c r="W15">
        <v>0</v>
      </c>
      <c r="X15">
        <v>436393287</v>
      </c>
      <c r="Y15">
        <f t="shared" si="5"/>
        <v>0</v>
      </c>
      <c r="AA15">
        <v>120.19</v>
      </c>
      <c r="AB15">
        <v>0</v>
      </c>
      <c r="AC15">
        <v>0</v>
      </c>
      <c r="AD15">
        <v>0</v>
      </c>
      <c r="AE15">
        <v>120.19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0.1</v>
      </c>
      <c r="AU15" t="s">
        <v>28</v>
      </c>
      <c r="AV15">
        <v>0</v>
      </c>
      <c r="AW15">
        <v>2</v>
      </c>
      <c r="AX15">
        <v>55983744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0</v>
      </c>
      <c r="CY15">
        <f t="shared" si="6"/>
        <v>120.19</v>
      </c>
      <c r="CZ15">
        <f t="shared" si="7"/>
        <v>120.19</v>
      </c>
      <c r="DA15">
        <f t="shared" si="8"/>
        <v>1</v>
      </c>
      <c r="DB15">
        <f t="shared" si="9"/>
        <v>0</v>
      </c>
      <c r="DC15">
        <f t="shared" si="10"/>
        <v>0</v>
      </c>
      <c r="DD15" t="s">
        <v>3</v>
      </c>
      <c r="DE15" t="s">
        <v>3</v>
      </c>
      <c r="DF15">
        <f t="shared" si="4"/>
        <v>0</v>
      </c>
      <c r="DG15">
        <f t="shared" si="2"/>
        <v>0</v>
      </c>
      <c r="DH15">
        <f t="shared" si="3"/>
        <v>0</v>
      </c>
      <c r="DI15">
        <f t="shared" si="1"/>
        <v>0</v>
      </c>
      <c r="DJ15">
        <f t="shared" si="11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ROW(Source!A30)</f>
        <v>30</v>
      </c>
      <c r="B16">
        <v>55929113</v>
      </c>
      <c r="C16">
        <v>55983724</v>
      </c>
      <c r="D16">
        <v>55459793</v>
      </c>
      <c r="E16">
        <v>1</v>
      </c>
      <c r="F16">
        <v>1</v>
      </c>
      <c r="G16">
        <v>1081</v>
      </c>
      <c r="H16">
        <v>3</v>
      </c>
      <c r="I16" t="s">
        <v>690</v>
      </c>
      <c r="J16" t="s">
        <v>691</v>
      </c>
      <c r="K16" t="s">
        <v>692</v>
      </c>
      <c r="L16">
        <v>1348</v>
      </c>
      <c r="N16">
        <v>1009</v>
      </c>
      <c r="O16" t="s">
        <v>566</v>
      </c>
      <c r="P16" t="s">
        <v>566</v>
      </c>
      <c r="Q16">
        <v>1000</v>
      </c>
      <c r="W16">
        <v>0</v>
      </c>
      <c r="X16">
        <v>-761454284</v>
      </c>
      <c r="Y16">
        <f t="shared" si="5"/>
        <v>0</v>
      </c>
      <c r="AA16">
        <v>64123.05</v>
      </c>
      <c r="AB16">
        <v>0</v>
      </c>
      <c r="AC16">
        <v>0</v>
      </c>
      <c r="AD16">
        <v>0</v>
      </c>
      <c r="AE16">
        <v>64123.05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6.0000000000000002E-5</v>
      </c>
      <c r="AU16" t="s">
        <v>28</v>
      </c>
      <c r="AV16">
        <v>0</v>
      </c>
      <c r="AW16">
        <v>2</v>
      </c>
      <c r="AX16">
        <v>55983745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ROUND(Y16*Source!I30,9)</f>
        <v>0</v>
      </c>
      <c r="CY16">
        <f t="shared" si="6"/>
        <v>64123.05</v>
      </c>
      <c r="CZ16">
        <f t="shared" si="7"/>
        <v>64123.05</v>
      </c>
      <c r="DA16">
        <f t="shared" si="8"/>
        <v>1</v>
      </c>
      <c r="DB16">
        <f t="shared" si="9"/>
        <v>0</v>
      </c>
      <c r="DC16">
        <f t="shared" si="10"/>
        <v>0</v>
      </c>
      <c r="DD16" t="s">
        <v>3</v>
      </c>
      <c r="DE16" t="s">
        <v>3</v>
      </c>
      <c r="DF16">
        <f t="shared" si="4"/>
        <v>0</v>
      </c>
      <c r="DG16">
        <f t="shared" si="2"/>
        <v>0</v>
      </c>
      <c r="DH16">
        <f t="shared" si="3"/>
        <v>0</v>
      </c>
      <c r="DI16">
        <f t="shared" si="1"/>
        <v>0</v>
      </c>
      <c r="DJ16">
        <f t="shared" si="11"/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ROW(Source!A30)</f>
        <v>30</v>
      </c>
      <c r="B17">
        <v>55929113</v>
      </c>
      <c r="C17">
        <v>55983724</v>
      </c>
      <c r="D17">
        <v>55459801</v>
      </c>
      <c r="E17">
        <v>1</v>
      </c>
      <c r="F17">
        <v>1</v>
      </c>
      <c r="G17">
        <v>1081</v>
      </c>
      <c r="H17">
        <v>3</v>
      </c>
      <c r="I17" t="s">
        <v>708</v>
      </c>
      <c r="J17" t="s">
        <v>709</v>
      </c>
      <c r="K17" t="s">
        <v>710</v>
      </c>
      <c r="L17">
        <v>1348</v>
      </c>
      <c r="N17">
        <v>1009</v>
      </c>
      <c r="O17" t="s">
        <v>566</v>
      </c>
      <c r="P17" t="s">
        <v>566</v>
      </c>
      <c r="Q17">
        <v>1000</v>
      </c>
      <c r="W17">
        <v>0</v>
      </c>
      <c r="X17">
        <v>-148386787</v>
      </c>
      <c r="Y17">
        <f t="shared" si="5"/>
        <v>0</v>
      </c>
      <c r="AA17">
        <v>81241.14</v>
      </c>
      <c r="AB17">
        <v>0</v>
      </c>
      <c r="AC17">
        <v>0</v>
      </c>
      <c r="AD17">
        <v>0</v>
      </c>
      <c r="AE17">
        <v>81241.14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1E-4</v>
      </c>
      <c r="AU17" t="s">
        <v>28</v>
      </c>
      <c r="AV17">
        <v>0</v>
      </c>
      <c r="AW17">
        <v>2</v>
      </c>
      <c r="AX17">
        <v>55983746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ROUND(Y17*Source!I30,9)</f>
        <v>0</v>
      </c>
      <c r="CY17">
        <f t="shared" si="6"/>
        <v>81241.14</v>
      </c>
      <c r="CZ17">
        <f t="shared" si="7"/>
        <v>81241.14</v>
      </c>
      <c r="DA17">
        <f t="shared" si="8"/>
        <v>1</v>
      </c>
      <c r="DB17">
        <f t="shared" si="9"/>
        <v>0</v>
      </c>
      <c r="DC17">
        <f t="shared" si="10"/>
        <v>0</v>
      </c>
      <c r="DD17" t="s">
        <v>3</v>
      </c>
      <c r="DE17" t="s">
        <v>3</v>
      </c>
      <c r="DF17">
        <f t="shared" si="4"/>
        <v>0</v>
      </c>
      <c r="DG17">
        <f t="shared" si="2"/>
        <v>0</v>
      </c>
      <c r="DH17">
        <f t="shared" si="3"/>
        <v>0</v>
      </c>
      <c r="DI17">
        <f t="shared" si="1"/>
        <v>0</v>
      </c>
      <c r="DJ17">
        <f t="shared" si="11"/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ROW(Source!A30)</f>
        <v>30</v>
      </c>
      <c r="B18">
        <v>55929113</v>
      </c>
      <c r="C18">
        <v>55983724</v>
      </c>
      <c r="D18">
        <v>55482166</v>
      </c>
      <c r="E18">
        <v>1</v>
      </c>
      <c r="F18">
        <v>1</v>
      </c>
      <c r="G18">
        <v>1081</v>
      </c>
      <c r="H18">
        <v>3</v>
      </c>
      <c r="I18" t="s">
        <v>711</v>
      </c>
      <c r="J18" t="s">
        <v>712</v>
      </c>
      <c r="K18" t="s">
        <v>713</v>
      </c>
      <c r="L18">
        <v>1301</v>
      </c>
      <c r="N18">
        <v>1003</v>
      </c>
      <c r="O18" t="s">
        <v>518</v>
      </c>
      <c r="P18" t="s">
        <v>518</v>
      </c>
      <c r="Q18">
        <v>1</v>
      </c>
      <c r="W18">
        <v>0</v>
      </c>
      <c r="X18">
        <v>876831867</v>
      </c>
      <c r="Y18">
        <f t="shared" si="5"/>
        <v>0</v>
      </c>
      <c r="AA18">
        <v>0.69</v>
      </c>
      <c r="AB18">
        <v>0</v>
      </c>
      <c r="AC18">
        <v>0</v>
      </c>
      <c r="AD18">
        <v>0</v>
      </c>
      <c r="AE18">
        <v>0.69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5.91</v>
      </c>
      <c r="AU18" t="s">
        <v>28</v>
      </c>
      <c r="AV18">
        <v>0</v>
      </c>
      <c r="AW18">
        <v>2</v>
      </c>
      <c r="AX18">
        <v>55983747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ROUND(Y18*Source!I30,9)</f>
        <v>0</v>
      </c>
      <c r="CY18">
        <f t="shared" si="6"/>
        <v>0.69</v>
      </c>
      <c r="CZ18">
        <f t="shared" si="7"/>
        <v>0.69</v>
      </c>
      <c r="DA18">
        <f t="shared" si="8"/>
        <v>1</v>
      </c>
      <c r="DB18">
        <f t="shared" si="9"/>
        <v>0</v>
      </c>
      <c r="DC18">
        <f t="shared" si="10"/>
        <v>0</v>
      </c>
      <c r="DD18" t="s">
        <v>3</v>
      </c>
      <c r="DE18" t="s">
        <v>3</v>
      </c>
      <c r="DF18">
        <f t="shared" si="4"/>
        <v>0</v>
      </c>
      <c r="DG18">
        <f t="shared" si="2"/>
        <v>0</v>
      </c>
      <c r="DH18">
        <f t="shared" si="3"/>
        <v>0</v>
      </c>
      <c r="DI18">
        <f t="shared" si="1"/>
        <v>0</v>
      </c>
      <c r="DJ18">
        <f t="shared" si="11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ROW(Source!A30)</f>
        <v>30</v>
      </c>
      <c r="B19">
        <v>55929113</v>
      </c>
      <c r="C19">
        <v>55983724</v>
      </c>
      <c r="D19">
        <v>55482233</v>
      </c>
      <c r="E19">
        <v>1</v>
      </c>
      <c r="F19">
        <v>1</v>
      </c>
      <c r="G19">
        <v>1081</v>
      </c>
      <c r="H19">
        <v>3</v>
      </c>
      <c r="I19" t="s">
        <v>714</v>
      </c>
      <c r="J19" t="s">
        <v>715</v>
      </c>
      <c r="K19" t="s">
        <v>716</v>
      </c>
      <c r="L19">
        <v>1346</v>
      </c>
      <c r="N19">
        <v>1009</v>
      </c>
      <c r="O19" t="s">
        <v>185</v>
      </c>
      <c r="P19" t="s">
        <v>185</v>
      </c>
      <c r="Q19">
        <v>1</v>
      </c>
      <c r="W19">
        <v>0</v>
      </c>
      <c r="X19">
        <v>1566362712</v>
      </c>
      <c r="Y19">
        <f t="shared" si="5"/>
        <v>0</v>
      </c>
      <c r="AA19">
        <v>493.08</v>
      </c>
      <c r="AB19">
        <v>0</v>
      </c>
      <c r="AC19">
        <v>0</v>
      </c>
      <c r="AD19">
        <v>0</v>
      </c>
      <c r="AE19">
        <v>493.08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0.02</v>
      </c>
      <c r="AU19" t="s">
        <v>28</v>
      </c>
      <c r="AV19">
        <v>0</v>
      </c>
      <c r="AW19">
        <v>2</v>
      </c>
      <c r="AX19">
        <v>55983748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ROUND(Y19*Source!I30,9)</f>
        <v>0</v>
      </c>
      <c r="CY19">
        <f t="shared" si="6"/>
        <v>493.08</v>
      </c>
      <c r="CZ19">
        <f t="shared" si="7"/>
        <v>493.08</v>
      </c>
      <c r="DA19">
        <f t="shared" si="8"/>
        <v>1</v>
      </c>
      <c r="DB19">
        <f t="shared" si="9"/>
        <v>0</v>
      </c>
      <c r="DC19">
        <f t="shared" si="10"/>
        <v>0</v>
      </c>
      <c r="DD19" t="s">
        <v>3</v>
      </c>
      <c r="DE19" t="s">
        <v>3</v>
      </c>
      <c r="DF19">
        <f t="shared" si="4"/>
        <v>0</v>
      </c>
      <c r="DG19">
        <f t="shared" si="2"/>
        <v>0</v>
      </c>
      <c r="DH19">
        <f t="shared" si="3"/>
        <v>0</v>
      </c>
      <c r="DI19">
        <f t="shared" si="1"/>
        <v>0</v>
      </c>
      <c r="DJ19">
        <f t="shared" si="11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ROW(Source!A30)</f>
        <v>30</v>
      </c>
      <c r="B20">
        <v>55929113</v>
      </c>
      <c r="C20">
        <v>55983724</v>
      </c>
      <c r="D20">
        <v>55481799</v>
      </c>
      <c r="E20">
        <v>1</v>
      </c>
      <c r="F20">
        <v>1</v>
      </c>
      <c r="G20">
        <v>1081</v>
      </c>
      <c r="H20">
        <v>3</v>
      </c>
      <c r="I20" t="s">
        <v>717</v>
      </c>
      <c r="J20" t="s">
        <v>718</v>
      </c>
      <c r="K20" t="s">
        <v>719</v>
      </c>
      <c r="L20">
        <v>1355</v>
      </c>
      <c r="N20">
        <v>1010</v>
      </c>
      <c r="O20" t="s">
        <v>64</v>
      </c>
      <c r="P20" t="s">
        <v>64</v>
      </c>
      <c r="Q20">
        <v>100</v>
      </c>
      <c r="W20">
        <v>0</v>
      </c>
      <c r="X20">
        <v>-846071348</v>
      </c>
      <c r="Y20">
        <f t="shared" si="5"/>
        <v>0</v>
      </c>
      <c r="AA20">
        <v>413.16</v>
      </c>
      <c r="AB20">
        <v>0</v>
      </c>
      <c r="AC20">
        <v>0</v>
      </c>
      <c r="AD20">
        <v>0</v>
      </c>
      <c r="AE20">
        <v>413.16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0.04</v>
      </c>
      <c r="AU20" t="s">
        <v>28</v>
      </c>
      <c r="AV20">
        <v>0</v>
      </c>
      <c r="AW20">
        <v>2</v>
      </c>
      <c r="AX20">
        <v>55983749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ROUND(Y20*Source!I30,9)</f>
        <v>0</v>
      </c>
      <c r="CY20">
        <f t="shared" si="6"/>
        <v>413.16</v>
      </c>
      <c r="CZ20">
        <f t="shared" si="7"/>
        <v>413.16</v>
      </c>
      <c r="DA20">
        <f t="shared" si="8"/>
        <v>1</v>
      </c>
      <c r="DB20">
        <f t="shared" si="9"/>
        <v>0</v>
      </c>
      <c r="DC20">
        <f t="shared" si="10"/>
        <v>0</v>
      </c>
      <c r="DD20" t="s">
        <v>3</v>
      </c>
      <c r="DE20" t="s">
        <v>3</v>
      </c>
      <c r="DF20">
        <f t="shared" si="4"/>
        <v>0</v>
      </c>
      <c r="DG20">
        <f t="shared" si="2"/>
        <v>0</v>
      </c>
      <c r="DH20">
        <f t="shared" si="3"/>
        <v>0</v>
      </c>
      <c r="DI20">
        <f t="shared" si="1"/>
        <v>0</v>
      </c>
      <c r="DJ20">
        <f t="shared" si="11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ROW(Source!A30)</f>
        <v>30</v>
      </c>
      <c r="B21">
        <v>55929113</v>
      </c>
      <c r="C21">
        <v>55983724</v>
      </c>
      <c r="D21">
        <v>55424290</v>
      </c>
      <c r="E21">
        <v>1081</v>
      </c>
      <c r="F21">
        <v>1</v>
      </c>
      <c r="G21">
        <v>1081</v>
      </c>
      <c r="H21">
        <v>3</v>
      </c>
      <c r="I21" t="s">
        <v>720</v>
      </c>
      <c r="J21" t="s">
        <v>3</v>
      </c>
      <c r="K21" t="s">
        <v>721</v>
      </c>
      <c r="L21">
        <v>1348</v>
      </c>
      <c r="N21">
        <v>1009</v>
      </c>
      <c r="O21" t="s">
        <v>566</v>
      </c>
      <c r="P21" t="s">
        <v>566</v>
      </c>
      <c r="Q21">
        <v>1000</v>
      </c>
      <c r="W21">
        <v>0</v>
      </c>
      <c r="X21">
        <v>-783086922</v>
      </c>
      <c r="Y21">
        <f t="shared" si="5"/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1E-3</v>
      </c>
      <c r="AU21" t="s">
        <v>28</v>
      </c>
      <c r="AV21">
        <v>0</v>
      </c>
      <c r="AW21">
        <v>2</v>
      </c>
      <c r="AX21">
        <v>55983753</v>
      </c>
      <c r="AY21">
        <v>1</v>
      </c>
      <c r="AZ21">
        <v>0</v>
      </c>
      <c r="BA21">
        <v>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ROUND(Y21*Source!I30,9)</f>
        <v>0</v>
      </c>
      <c r="CY21">
        <f t="shared" si="6"/>
        <v>0</v>
      </c>
      <c r="CZ21">
        <f t="shared" si="7"/>
        <v>0</v>
      </c>
      <c r="DA21">
        <f t="shared" si="8"/>
        <v>1</v>
      </c>
      <c r="DB21">
        <f t="shared" si="9"/>
        <v>0</v>
      </c>
      <c r="DC21">
        <f t="shared" si="10"/>
        <v>0</v>
      </c>
      <c r="DD21" t="s">
        <v>3</v>
      </c>
      <c r="DE21" t="s">
        <v>3</v>
      </c>
      <c r="DF21">
        <f t="shared" si="4"/>
        <v>0</v>
      </c>
      <c r="DG21">
        <f t="shared" si="2"/>
        <v>0</v>
      </c>
      <c r="DH21">
        <f t="shared" si="3"/>
        <v>0</v>
      </c>
      <c r="DI21">
        <f t="shared" si="1"/>
        <v>0</v>
      </c>
      <c r="DJ21">
        <f t="shared" si="11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ROW(Source!A31)</f>
        <v>31</v>
      </c>
      <c r="B22">
        <v>55929115</v>
      </c>
      <c r="C22">
        <v>55983724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679</v>
      </c>
      <c r="J22" t="s">
        <v>3</v>
      </c>
      <c r="K22" t="s">
        <v>680</v>
      </c>
      <c r="L22">
        <v>1191</v>
      </c>
      <c r="N22">
        <v>1013</v>
      </c>
      <c r="O22" t="s">
        <v>681</v>
      </c>
      <c r="P22" t="s">
        <v>681</v>
      </c>
      <c r="Q22">
        <v>1</v>
      </c>
      <c r="W22">
        <v>0</v>
      </c>
      <c r="X22">
        <v>476480486</v>
      </c>
      <c r="Y22">
        <f>((AT22*1.2)*0.3)</f>
        <v>3.3479999999999999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9.3000000000000007</v>
      </c>
      <c r="AU22" t="s">
        <v>29</v>
      </c>
      <c r="AV22">
        <v>1</v>
      </c>
      <c r="AW22">
        <v>2</v>
      </c>
      <c r="AX22">
        <v>55983738</v>
      </c>
      <c r="AY22">
        <v>1</v>
      </c>
      <c r="AZ22">
        <v>0</v>
      </c>
      <c r="BA22">
        <v>27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ROUND(AT22*Source!I31*AH22*AL22,2)</f>
        <v>0</v>
      </c>
      <c r="CV22">
        <f>ROUND(Y22*Source!I31,9)</f>
        <v>20.088000000000001</v>
      </c>
      <c r="CW22">
        <v>0</v>
      </c>
      <c r="CX22">
        <f>ROUND(Y22*Source!I31,9)</f>
        <v>20.088000000000001</v>
      </c>
      <c r="CY22">
        <f>AD22</f>
        <v>0</v>
      </c>
      <c r="CZ22">
        <f>AH22</f>
        <v>0</v>
      </c>
      <c r="DA22">
        <f>AL22</f>
        <v>1</v>
      </c>
      <c r="DB22">
        <f>ROUND(((ROUND(AT22*CZ22,2)*1.2)*0.3),6)</f>
        <v>0</v>
      </c>
      <c r="DC22">
        <f>ROUND(((ROUND(AT22*AG22,2)*1.2)*0.3),6)</f>
        <v>0</v>
      </c>
      <c r="DD22" t="s">
        <v>3</v>
      </c>
      <c r="DE22" t="s">
        <v>3</v>
      </c>
      <c r="DF22">
        <f t="shared" si="4"/>
        <v>0</v>
      </c>
      <c r="DG22">
        <f t="shared" si="2"/>
        <v>0</v>
      </c>
      <c r="DH22">
        <f t="shared" si="3"/>
        <v>0</v>
      </c>
      <c r="DI22">
        <f t="shared" si="1"/>
        <v>0</v>
      </c>
      <c r="DJ22">
        <f>DI22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ROW(Source!A31)</f>
        <v>31</v>
      </c>
      <c r="B23">
        <v>55929115</v>
      </c>
      <c r="C23">
        <v>55983724</v>
      </c>
      <c r="D23">
        <v>55489513</v>
      </c>
      <c r="E23">
        <v>1</v>
      </c>
      <c r="F23">
        <v>1</v>
      </c>
      <c r="G23">
        <v>1081</v>
      </c>
      <c r="H23">
        <v>2</v>
      </c>
      <c r="I23" t="s">
        <v>682</v>
      </c>
      <c r="J23" t="s">
        <v>683</v>
      </c>
      <c r="K23" t="s">
        <v>684</v>
      </c>
      <c r="L23">
        <v>1368</v>
      </c>
      <c r="N23">
        <v>1011</v>
      </c>
      <c r="O23" t="s">
        <v>685</v>
      </c>
      <c r="P23" t="s">
        <v>685</v>
      </c>
      <c r="Q23">
        <v>1</v>
      </c>
      <c r="W23">
        <v>0</v>
      </c>
      <c r="X23">
        <v>-1520980008</v>
      </c>
      <c r="Y23">
        <f>((AT23*1.2)*0.3)</f>
        <v>0.14399999999999999</v>
      </c>
      <c r="AA23">
        <v>0</v>
      </c>
      <c r="AB23">
        <v>1942.87</v>
      </c>
      <c r="AC23">
        <v>744.56</v>
      </c>
      <c r="AD23">
        <v>0</v>
      </c>
      <c r="AE23">
        <v>0</v>
      </c>
      <c r="AF23">
        <v>114.83</v>
      </c>
      <c r="AG23">
        <v>12.62</v>
      </c>
      <c r="AH23">
        <v>0</v>
      </c>
      <c r="AI23">
        <v>1</v>
      </c>
      <c r="AJ23">
        <v>16.16</v>
      </c>
      <c r="AK23">
        <v>56.35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0.4</v>
      </c>
      <c r="AU23" t="s">
        <v>29</v>
      </c>
      <c r="AV23">
        <v>0</v>
      </c>
      <c r="AW23">
        <v>2</v>
      </c>
      <c r="AX23">
        <v>55983739</v>
      </c>
      <c r="AY23">
        <v>1</v>
      </c>
      <c r="AZ23">
        <v>0</v>
      </c>
      <c r="BA23">
        <v>28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ROUND(Y23*Source!I31*DO23,9)</f>
        <v>10.90368</v>
      </c>
      <c r="CX23">
        <f>ROUND(Y23*Source!I31,9)</f>
        <v>0.86399999999999999</v>
      </c>
      <c r="CY23">
        <f>AB23</f>
        <v>1942.87</v>
      </c>
      <c r="CZ23">
        <f>AF23</f>
        <v>114.83</v>
      </c>
      <c r="DA23">
        <f>AJ23</f>
        <v>16.16</v>
      </c>
      <c r="DB23">
        <f>ROUND(((ROUND(AT23*CZ23,2)*1.2)*0.3),6)</f>
        <v>16.534800000000001</v>
      </c>
      <c r="DC23">
        <f>ROUND(((ROUND(AT23*AG23,2)*1.2)*0.3),6)</f>
        <v>1.8180000000000001</v>
      </c>
      <c r="DD23" t="s">
        <v>3</v>
      </c>
      <c r="DE23" t="s">
        <v>3</v>
      </c>
      <c r="DF23">
        <f t="shared" si="4"/>
        <v>0</v>
      </c>
      <c r="DG23">
        <f>ROUND(ROUND(AF23*AJ23,2)*CX23,2)</f>
        <v>1603.28</v>
      </c>
      <c r="DH23">
        <f>ROUND(ROUND(AG23*AK23,2)*CX23,2)</f>
        <v>614.41999999999996</v>
      </c>
      <c r="DI23">
        <f t="shared" si="1"/>
        <v>0</v>
      </c>
      <c r="DJ23">
        <f>DG23</f>
        <v>1603.28</v>
      </c>
      <c r="DK23">
        <v>0</v>
      </c>
      <c r="DL23" t="s">
        <v>686</v>
      </c>
      <c r="DM23">
        <v>0</v>
      </c>
      <c r="DN23" t="s">
        <v>681</v>
      </c>
      <c r="DO23">
        <v>12.62</v>
      </c>
    </row>
    <row r="24" spans="1:119" x14ac:dyDescent="0.25">
      <c r="A24">
        <f>ROW(Source!A31)</f>
        <v>31</v>
      </c>
      <c r="B24">
        <v>55929115</v>
      </c>
      <c r="C24">
        <v>55983724</v>
      </c>
      <c r="D24">
        <v>55459261</v>
      </c>
      <c r="E24">
        <v>1</v>
      </c>
      <c r="F24">
        <v>1</v>
      </c>
      <c r="G24">
        <v>1081</v>
      </c>
      <c r="H24">
        <v>3</v>
      </c>
      <c r="I24" t="s">
        <v>693</v>
      </c>
      <c r="J24" t="s">
        <v>694</v>
      </c>
      <c r="K24" t="s">
        <v>695</v>
      </c>
      <c r="L24">
        <v>1348</v>
      </c>
      <c r="N24">
        <v>1009</v>
      </c>
      <c r="O24" t="s">
        <v>566</v>
      </c>
      <c r="P24" t="s">
        <v>566</v>
      </c>
      <c r="Q24">
        <v>1000</v>
      </c>
      <c r="W24">
        <v>0</v>
      </c>
      <c r="X24">
        <v>-2092697376</v>
      </c>
      <c r="Y24">
        <f t="shared" ref="Y24:Y34" si="12">((AT24*1)*0)</f>
        <v>0</v>
      </c>
      <c r="AA24">
        <v>7305.88</v>
      </c>
      <c r="AB24">
        <v>0</v>
      </c>
      <c r="AC24">
        <v>0</v>
      </c>
      <c r="AD24">
        <v>0</v>
      </c>
      <c r="AE24">
        <v>1219.68</v>
      </c>
      <c r="AF24">
        <v>0</v>
      </c>
      <c r="AG24">
        <v>0</v>
      </c>
      <c r="AH24">
        <v>0</v>
      </c>
      <c r="AI24">
        <v>5.99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2.9999999999999997E-4</v>
      </c>
      <c r="AU24" t="s">
        <v>28</v>
      </c>
      <c r="AV24">
        <v>0</v>
      </c>
      <c r="AW24">
        <v>2</v>
      </c>
      <c r="AX24">
        <v>55983740</v>
      </c>
      <c r="AY24">
        <v>1</v>
      </c>
      <c r="AZ24">
        <v>0</v>
      </c>
      <c r="BA24">
        <v>29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ROUND(Y24*Source!I31,9)</f>
        <v>0</v>
      </c>
      <c r="CY24">
        <f t="shared" ref="CY24:CY34" si="13">AA24</f>
        <v>7305.88</v>
      </c>
      <c r="CZ24">
        <f t="shared" ref="CZ24:CZ34" si="14">AE24</f>
        <v>1219.68</v>
      </c>
      <c r="DA24">
        <f t="shared" ref="DA24:DA34" si="15">AI24</f>
        <v>5.99</v>
      </c>
      <c r="DB24">
        <f t="shared" ref="DB24:DB34" si="16">ROUND(((ROUND(AT24*CZ24,2)*1)*0),6)</f>
        <v>0</v>
      </c>
      <c r="DC24">
        <f t="shared" ref="DC24:DC34" si="17">ROUND(((ROUND(AT24*AG24,2)*1)*0),6)</f>
        <v>0</v>
      </c>
      <c r="DD24" t="s">
        <v>3</v>
      </c>
      <c r="DE24" t="s">
        <v>3</v>
      </c>
      <c r="DF24">
        <f t="shared" ref="DF24:DF34" si="18">ROUND(ROUND(AE24*AI24,2)*CX24,2)</f>
        <v>0</v>
      </c>
      <c r="DG24">
        <f t="shared" ref="DG24:DG37" si="19">ROUND(ROUND(AF24,2)*CX24,2)</f>
        <v>0</v>
      </c>
      <c r="DH24">
        <f t="shared" ref="DH24:DH37" si="20">ROUND(ROUND(AG24,2)*CX24,2)</f>
        <v>0</v>
      </c>
      <c r="DI24">
        <f t="shared" si="1"/>
        <v>0</v>
      </c>
      <c r="DJ24">
        <f t="shared" ref="DJ24:DJ34" si="21"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ROW(Source!A31)</f>
        <v>31</v>
      </c>
      <c r="B25">
        <v>55929115</v>
      </c>
      <c r="C25">
        <v>55983724</v>
      </c>
      <c r="D25">
        <v>55461230</v>
      </c>
      <c r="E25">
        <v>1</v>
      </c>
      <c r="F25">
        <v>1</v>
      </c>
      <c r="G25">
        <v>1081</v>
      </c>
      <c r="H25">
        <v>3</v>
      </c>
      <c r="I25" t="s">
        <v>696</v>
      </c>
      <c r="J25" t="s">
        <v>697</v>
      </c>
      <c r="K25" t="s">
        <v>698</v>
      </c>
      <c r="L25">
        <v>1346</v>
      </c>
      <c r="N25">
        <v>1009</v>
      </c>
      <c r="O25" t="s">
        <v>185</v>
      </c>
      <c r="P25" t="s">
        <v>185</v>
      </c>
      <c r="Q25">
        <v>1</v>
      </c>
      <c r="W25">
        <v>0</v>
      </c>
      <c r="X25">
        <v>1561715650</v>
      </c>
      <c r="Y25">
        <f t="shared" si="12"/>
        <v>0</v>
      </c>
      <c r="AA25">
        <v>200.81</v>
      </c>
      <c r="AB25">
        <v>0</v>
      </c>
      <c r="AC25">
        <v>0</v>
      </c>
      <c r="AD25">
        <v>0</v>
      </c>
      <c r="AE25">
        <v>15.11</v>
      </c>
      <c r="AF25">
        <v>0</v>
      </c>
      <c r="AG25">
        <v>0</v>
      </c>
      <c r="AH25">
        <v>0</v>
      </c>
      <c r="AI25">
        <v>13.29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0.03</v>
      </c>
      <c r="AU25" t="s">
        <v>28</v>
      </c>
      <c r="AV25">
        <v>0</v>
      </c>
      <c r="AW25">
        <v>2</v>
      </c>
      <c r="AX25">
        <v>55983741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ROUND(Y25*Source!I31,9)</f>
        <v>0</v>
      </c>
      <c r="CY25">
        <f t="shared" si="13"/>
        <v>200.81</v>
      </c>
      <c r="CZ25">
        <f t="shared" si="14"/>
        <v>15.11</v>
      </c>
      <c r="DA25">
        <f t="shared" si="15"/>
        <v>13.29</v>
      </c>
      <c r="DB25">
        <f t="shared" si="16"/>
        <v>0</v>
      </c>
      <c r="DC25">
        <f t="shared" si="17"/>
        <v>0</v>
      </c>
      <c r="DD25" t="s">
        <v>3</v>
      </c>
      <c r="DE25" t="s">
        <v>3</v>
      </c>
      <c r="DF25">
        <f t="shared" si="18"/>
        <v>0</v>
      </c>
      <c r="DG25">
        <f t="shared" si="19"/>
        <v>0</v>
      </c>
      <c r="DH25">
        <f t="shared" si="20"/>
        <v>0</v>
      </c>
      <c r="DI25">
        <f t="shared" si="1"/>
        <v>0</v>
      </c>
      <c r="DJ25">
        <f t="shared" si="21"/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ROW(Source!A31)</f>
        <v>31</v>
      </c>
      <c r="B26">
        <v>55929115</v>
      </c>
      <c r="C26">
        <v>55983724</v>
      </c>
      <c r="D26">
        <v>55459400</v>
      </c>
      <c r="E26">
        <v>1</v>
      </c>
      <c r="F26">
        <v>1</v>
      </c>
      <c r="G26">
        <v>1081</v>
      </c>
      <c r="H26">
        <v>3</v>
      </c>
      <c r="I26" t="s">
        <v>699</v>
      </c>
      <c r="J26" t="s">
        <v>700</v>
      </c>
      <c r="K26" t="s">
        <v>701</v>
      </c>
      <c r="L26">
        <v>1346</v>
      </c>
      <c r="N26">
        <v>1009</v>
      </c>
      <c r="O26" t="s">
        <v>185</v>
      </c>
      <c r="P26" t="s">
        <v>185</v>
      </c>
      <c r="Q26">
        <v>1</v>
      </c>
      <c r="W26">
        <v>0</v>
      </c>
      <c r="X26">
        <v>-2129869794</v>
      </c>
      <c r="Y26">
        <f t="shared" si="12"/>
        <v>0</v>
      </c>
      <c r="AA26">
        <v>387.54</v>
      </c>
      <c r="AB26">
        <v>0</v>
      </c>
      <c r="AC26">
        <v>0</v>
      </c>
      <c r="AD26">
        <v>0</v>
      </c>
      <c r="AE26">
        <v>16.690000000000001</v>
      </c>
      <c r="AF26">
        <v>0</v>
      </c>
      <c r="AG26">
        <v>0</v>
      </c>
      <c r="AH26">
        <v>0</v>
      </c>
      <c r="AI26">
        <v>23.22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0.01</v>
      </c>
      <c r="AU26" t="s">
        <v>28</v>
      </c>
      <c r="AV26">
        <v>0</v>
      </c>
      <c r="AW26">
        <v>2</v>
      </c>
      <c r="AX26">
        <v>55983742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ROUND(Y26*Source!I31,9)</f>
        <v>0</v>
      </c>
      <c r="CY26">
        <f t="shared" si="13"/>
        <v>387.54</v>
      </c>
      <c r="CZ26">
        <f t="shared" si="14"/>
        <v>16.690000000000001</v>
      </c>
      <c r="DA26">
        <f t="shared" si="15"/>
        <v>23.22</v>
      </c>
      <c r="DB26">
        <f t="shared" si="16"/>
        <v>0</v>
      </c>
      <c r="DC26">
        <f t="shared" si="17"/>
        <v>0</v>
      </c>
      <c r="DD26" t="s">
        <v>3</v>
      </c>
      <c r="DE26" t="s">
        <v>3</v>
      </c>
      <c r="DF26">
        <f t="shared" si="18"/>
        <v>0</v>
      </c>
      <c r="DG26">
        <f t="shared" si="19"/>
        <v>0</v>
      </c>
      <c r="DH26">
        <f t="shared" si="20"/>
        <v>0</v>
      </c>
      <c r="DI26">
        <f t="shared" si="1"/>
        <v>0</v>
      </c>
      <c r="DJ26">
        <f t="shared" si="21"/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ROW(Source!A31)</f>
        <v>31</v>
      </c>
      <c r="B27">
        <v>55929115</v>
      </c>
      <c r="C27">
        <v>55983724</v>
      </c>
      <c r="D27">
        <v>55459485</v>
      </c>
      <c r="E27">
        <v>1</v>
      </c>
      <c r="F27">
        <v>1</v>
      </c>
      <c r="G27">
        <v>1081</v>
      </c>
      <c r="H27">
        <v>3</v>
      </c>
      <c r="I27" t="s">
        <v>702</v>
      </c>
      <c r="J27" t="s">
        <v>703</v>
      </c>
      <c r="K27" t="s">
        <v>704</v>
      </c>
      <c r="L27">
        <v>1348</v>
      </c>
      <c r="N27">
        <v>1009</v>
      </c>
      <c r="O27" t="s">
        <v>566</v>
      </c>
      <c r="P27" t="s">
        <v>566</v>
      </c>
      <c r="Q27">
        <v>1000</v>
      </c>
      <c r="W27">
        <v>0</v>
      </c>
      <c r="X27">
        <v>1193527006</v>
      </c>
      <c r="Y27">
        <f t="shared" si="12"/>
        <v>0</v>
      </c>
      <c r="AA27">
        <v>120334.08</v>
      </c>
      <c r="AB27">
        <v>0</v>
      </c>
      <c r="AC27">
        <v>0</v>
      </c>
      <c r="AD27">
        <v>0</v>
      </c>
      <c r="AE27">
        <v>17722.25</v>
      </c>
      <c r="AF27">
        <v>0</v>
      </c>
      <c r="AG27">
        <v>0</v>
      </c>
      <c r="AH27">
        <v>0</v>
      </c>
      <c r="AI27">
        <v>6.79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2.0000000000000002E-5</v>
      </c>
      <c r="AU27" t="s">
        <v>28</v>
      </c>
      <c r="AV27">
        <v>0</v>
      </c>
      <c r="AW27">
        <v>2</v>
      </c>
      <c r="AX27">
        <v>55983743</v>
      </c>
      <c r="AY27">
        <v>1</v>
      </c>
      <c r="AZ27">
        <v>0</v>
      </c>
      <c r="BA27">
        <v>32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ROUND(Y27*Source!I31,9)</f>
        <v>0</v>
      </c>
      <c r="CY27">
        <f t="shared" si="13"/>
        <v>120334.08</v>
      </c>
      <c r="CZ27">
        <f t="shared" si="14"/>
        <v>17722.25</v>
      </c>
      <c r="DA27">
        <f t="shared" si="15"/>
        <v>6.79</v>
      </c>
      <c r="DB27">
        <f t="shared" si="16"/>
        <v>0</v>
      </c>
      <c r="DC27">
        <f t="shared" si="17"/>
        <v>0</v>
      </c>
      <c r="DD27" t="s">
        <v>3</v>
      </c>
      <c r="DE27" t="s">
        <v>3</v>
      </c>
      <c r="DF27">
        <f t="shared" si="18"/>
        <v>0</v>
      </c>
      <c r="DG27">
        <f t="shared" si="19"/>
        <v>0</v>
      </c>
      <c r="DH27">
        <f t="shared" si="20"/>
        <v>0</v>
      </c>
      <c r="DI27">
        <f t="shared" si="1"/>
        <v>0</v>
      </c>
      <c r="DJ27">
        <f t="shared" si="21"/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ROW(Source!A31)</f>
        <v>31</v>
      </c>
      <c r="B28">
        <v>55929115</v>
      </c>
      <c r="C28">
        <v>55983724</v>
      </c>
      <c r="D28">
        <v>55466000</v>
      </c>
      <c r="E28">
        <v>1</v>
      </c>
      <c r="F28">
        <v>1</v>
      </c>
      <c r="G28">
        <v>1081</v>
      </c>
      <c r="H28">
        <v>3</v>
      </c>
      <c r="I28" t="s">
        <v>705</v>
      </c>
      <c r="J28" t="s">
        <v>706</v>
      </c>
      <c r="K28" t="s">
        <v>707</v>
      </c>
      <c r="L28">
        <v>1355</v>
      </c>
      <c r="N28">
        <v>1010</v>
      </c>
      <c r="O28" t="s">
        <v>64</v>
      </c>
      <c r="P28" t="s">
        <v>64</v>
      </c>
      <c r="Q28">
        <v>100</v>
      </c>
      <c r="W28">
        <v>0</v>
      </c>
      <c r="X28">
        <v>436393287</v>
      </c>
      <c r="Y28">
        <f t="shared" si="12"/>
        <v>0</v>
      </c>
      <c r="AA28">
        <v>1555.26</v>
      </c>
      <c r="AB28">
        <v>0</v>
      </c>
      <c r="AC28">
        <v>0</v>
      </c>
      <c r="AD28">
        <v>0</v>
      </c>
      <c r="AE28">
        <v>120.19</v>
      </c>
      <c r="AF28">
        <v>0</v>
      </c>
      <c r="AG28">
        <v>0</v>
      </c>
      <c r="AH28">
        <v>0</v>
      </c>
      <c r="AI28">
        <v>12.94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0.1</v>
      </c>
      <c r="AU28" t="s">
        <v>28</v>
      </c>
      <c r="AV28">
        <v>0</v>
      </c>
      <c r="AW28">
        <v>2</v>
      </c>
      <c r="AX28">
        <v>55983744</v>
      </c>
      <c r="AY28">
        <v>1</v>
      </c>
      <c r="AZ28">
        <v>0</v>
      </c>
      <c r="BA28">
        <v>33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ROUND(Y28*Source!I31,9)</f>
        <v>0</v>
      </c>
      <c r="CY28">
        <f t="shared" si="13"/>
        <v>1555.26</v>
      </c>
      <c r="CZ28">
        <f t="shared" si="14"/>
        <v>120.19</v>
      </c>
      <c r="DA28">
        <f t="shared" si="15"/>
        <v>12.94</v>
      </c>
      <c r="DB28">
        <f t="shared" si="16"/>
        <v>0</v>
      </c>
      <c r="DC28">
        <f t="shared" si="17"/>
        <v>0</v>
      </c>
      <c r="DD28" t="s">
        <v>3</v>
      </c>
      <c r="DE28" t="s">
        <v>3</v>
      </c>
      <c r="DF28">
        <f t="shared" si="18"/>
        <v>0</v>
      </c>
      <c r="DG28">
        <f t="shared" si="19"/>
        <v>0</v>
      </c>
      <c r="DH28">
        <f t="shared" si="20"/>
        <v>0</v>
      </c>
      <c r="DI28">
        <f t="shared" si="1"/>
        <v>0</v>
      </c>
      <c r="DJ28">
        <f t="shared" si="21"/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ROW(Source!A31)</f>
        <v>31</v>
      </c>
      <c r="B29">
        <v>55929115</v>
      </c>
      <c r="C29">
        <v>55983724</v>
      </c>
      <c r="D29">
        <v>55459793</v>
      </c>
      <c r="E29">
        <v>1</v>
      </c>
      <c r="F29">
        <v>1</v>
      </c>
      <c r="G29">
        <v>1081</v>
      </c>
      <c r="H29">
        <v>3</v>
      </c>
      <c r="I29" t="s">
        <v>690</v>
      </c>
      <c r="J29" t="s">
        <v>691</v>
      </c>
      <c r="K29" t="s">
        <v>692</v>
      </c>
      <c r="L29">
        <v>1348</v>
      </c>
      <c r="N29">
        <v>1009</v>
      </c>
      <c r="O29" t="s">
        <v>566</v>
      </c>
      <c r="P29" t="s">
        <v>566</v>
      </c>
      <c r="Q29">
        <v>1000</v>
      </c>
      <c r="W29">
        <v>0</v>
      </c>
      <c r="X29">
        <v>-761454284</v>
      </c>
      <c r="Y29">
        <f t="shared" si="12"/>
        <v>0</v>
      </c>
      <c r="AA29">
        <v>1930745.04</v>
      </c>
      <c r="AB29">
        <v>0</v>
      </c>
      <c r="AC29">
        <v>0</v>
      </c>
      <c r="AD29">
        <v>0</v>
      </c>
      <c r="AE29">
        <v>64123.05</v>
      </c>
      <c r="AF29">
        <v>0</v>
      </c>
      <c r="AG29">
        <v>0</v>
      </c>
      <c r="AH29">
        <v>0</v>
      </c>
      <c r="AI29">
        <v>30.11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6.0000000000000002E-5</v>
      </c>
      <c r="AU29" t="s">
        <v>28</v>
      </c>
      <c r="AV29">
        <v>0</v>
      </c>
      <c r="AW29">
        <v>2</v>
      </c>
      <c r="AX29">
        <v>55983745</v>
      </c>
      <c r="AY29">
        <v>1</v>
      </c>
      <c r="AZ29">
        <v>0</v>
      </c>
      <c r="BA29">
        <v>34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ROUND(Y29*Source!I31,9)</f>
        <v>0</v>
      </c>
      <c r="CY29">
        <f t="shared" si="13"/>
        <v>1930745.04</v>
      </c>
      <c r="CZ29">
        <f t="shared" si="14"/>
        <v>64123.05</v>
      </c>
      <c r="DA29">
        <f t="shared" si="15"/>
        <v>30.11</v>
      </c>
      <c r="DB29">
        <f t="shared" si="16"/>
        <v>0</v>
      </c>
      <c r="DC29">
        <f t="shared" si="17"/>
        <v>0</v>
      </c>
      <c r="DD29" t="s">
        <v>3</v>
      </c>
      <c r="DE29" t="s">
        <v>3</v>
      </c>
      <c r="DF29">
        <f t="shared" si="18"/>
        <v>0</v>
      </c>
      <c r="DG29">
        <f t="shared" si="19"/>
        <v>0</v>
      </c>
      <c r="DH29">
        <f t="shared" si="20"/>
        <v>0</v>
      </c>
      <c r="DI29">
        <f t="shared" si="1"/>
        <v>0</v>
      </c>
      <c r="DJ29">
        <f t="shared" si="21"/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ROW(Source!A31)</f>
        <v>31</v>
      </c>
      <c r="B30">
        <v>55929115</v>
      </c>
      <c r="C30">
        <v>55983724</v>
      </c>
      <c r="D30">
        <v>55459801</v>
      </c>
      <c r="E30">
        <v>1</v>
      </c>
      <c r="F30">
        <v>1</v>
      </c>
      <c r="G30">
        <v>1081</v>
      </c>
      <c r="H30">
        <v>3</v>
      </c>
      <c r="I30" t="s">
        <v>708</v>
      </c>
      <c r="J30" t="s">
        <v>709</v>
      </c>
      <c r="K30" t="s">
        <v>710</v>
      </c>
      <c r="L30">
        <v>1348</v>
      </c>
      <c r="N30">
        <v>1009</v>
      </c>
      <c r="O30" t="s">
        <v>566</v>
      </c>
      <c r="P30" t="s">
        <v>566</v>
      </c>
      <c r="Q30">
        <v>1000</v>
      </c>
      <c r="W30">
        <v>0</v>
      </c>
      <c r="X30">
        <v>-148386787</v>
      </c>
      <c r="Y30">
        <f t="shared" si="12"/>
        <v>0</v>
      </c>
      <c r="AA30">
        <v>1195057.17</v>
      </c>
      <c r="AB30">
        <v>0</v>
      </c>
      <c r="AC30">
        <v>0</v>
      </c>
      <c r="AD30">
        <v>0</v>
      </c>
      <c r="AE30">
        <v>81241.14</v>
      </c>
      <c r="AF30">
        <v>0</v>
      </c>
      <c r="AG30">
        <v>0</v>
      </c>
      <c r="AH30">
        <v>0</v>
      </c>
      <c r="AI30">
        <v>14.71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1E-4</v>
      </c>
      <c r="AU30" t="s">
        <v>28</v>
      </c>
      <c r="AV30">
        <v>0</v>
      </c>
      <c r="AW30">
        <v>2</v>
      </c>
      <c r="AX30">
        <v>55983746</v>
      </c>
      <c r="AY30">
        <v>1</v>
      </c>
      <c r="AZ30">
        <v>0</v>
      </c>
      <c r="BA30">
        <v>35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ROUND(Y30*Source!I31,9)</f>
        <v>0</v>
      </c>
      <c r="CY30">
        <f t="shared" si="13"/>
        <v>1195057.17</v>
      </c>
      <c r="CZ30">
        <f t="shared" si="14"/>
        <v>81241.14</v>
      </c>
      <c r="DA30">
        <f t="shared" si="15"/>
        <v>14.71</v>
      </c>
      <c r="DB30">
        <f t="shared" si="16"/>
        <v>0</v>
      </c>
      <c r="DC30">
        <f t="shared" si="17"/>
        <v>0</v>
      </c>
      <c r="DD30" t="s">
        <v>3</v>
      </c>
      <c r="DE30" t="s">
        <v>3</v>
      </c>
      <c r="DF30">
        <f t="shared" si="18"/>
        <v>0</v>
      </c>
      <c r="DG30">
        <f t="shared" si="19"/>
        <v>0</v>
      </c>
      <c r="DH30">
        <f t="shared" si="20"/>
        <v>0</v>
      </c>
      <c r="DI30">
        <f t="shared" si="1"/>
        <v>0</v>
      </c>
      <c r="DJ30">
        <f t="shared" si="21"/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ROW(Source!A31)</f>
        <v>31</v>
      </c>
      <c r="B31">
        <v>55929115</v>
      </c>
      <c r="C31">
        <v>55983724</v>
      </c>
      <c r="D31">
        <v>55482166</v>
      </c>
      <c r="E31">
        <v>1</v>
      </c>
      <c r="F31">
        <v>1</v>
      </c>
      <c r="G31">
        <v>1081</v>
      </c>
      <c r="H31">
        <v>3</v>
      </c>
      <c r="I31" t="s">
        <v>711</v>
      </c>
      <c r="J31" t="s">
        <v>712</v>
      </c>
      <c r="K31" t="s">
        <v>713</v>
      </c>
      <c r="L31">
        <v>1301</v>
      </c>
      <c r="N31">
        <v>1003</v>
      </c>
      <c r="O31" t="s">
        <v>518</v>
      </c>
      <c r="P31" t="s">
        <v>518</v>
      </c>
      <c r="Q31">
        <v>1</v>
      </c>
      <c r="W31">
        <v>0</v>
      </c>
      <c r="X31">
        <v>876831867</v>
      </c>
      <c r="Y31">
        <f t="shared" si="12"/>
        <v>0</v>
      </c>
      <c r="AA31">
        <v>4.76</v>
      </c>
      <c r="AB31">
        <v>0</v>
      </c>
      <c r="AC31">
        <v>0</v>
      </c>
      <c r="AD31">
        <v>0</v>
      </c>
      <c r="AE31">
        <v>0.69</v>
      </c>
      <c r="AF31">
        <v>0</v>
      </c>
      <c r="AG31">
        <v>0</v>
      </c>
      <c r="AH31">
        <v>0</v>
      </c>
      <c r="AI31">
        <v>6.9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5.91</v>
      </c>
      <c r="AU31" t="s">
        <v>28</v>
      </c>
      <c r="AV31">
        <v>0</v>
      </c>
      <c r="AW31">
        <v>2</v>
      </c>
      <c r="AX31">
        <v>55983747</v>
      </c>
      <c r="AY31">
        <v>1</v>
      </c>
      <c r="AZ31">
        <v>0</v>
      </c>
      <c r="BA31">
        <v>36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ROUND(Y31*Source!I31,9)</f>
        <v>0</v>
      </c>
      <c r="CY31">
        <f t="shared" si="13"/>
        <v>4.76</v>
      </c>
      <c r="CZ31">
        <f t="shared" si="14"/>
        <v>0.69</v>
      </c>
      <c r="DA31">
        <f t="shared" si="15"/>
        <v>6.9</v>
      </c>
      <c r="DB31">
        <f t="shared" si="16"/>
        <v>0</v>
      </c>
      <c r="DC31">
        <f t="shared" si="17"/>
        <v>0</v>
      </c>
      <c r="DD31" t="s">
        <v>3</v>
      </c>
      <c r="DE31" t="s">
        <v>3</v>
      </c>
      <c r="DF31">
        <f t="shared" si="18"/>
        <v>0</v>
      </c>
      <c r="DG31">
        <f t="shared" si="19"/>
        <v>0</v>
      </c>
      <c r="DH31">
        <f t="shared" si="20"/>
        <v>0</v>
      </c>
      <c r="DI31">
        <f t="shared" si="1"/>
        <v>0</v>
      </c>
      <c r="DJ31">
        <f t="shared" si="21"/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ROW(Source!A31)</f>
        <v>31</v>
      </c>
      <c r="B32">
        <v>55929115</v>
      </c>
      <c r="C32">
        <v>55983724</v>
      </c>
      <c r="D32">
        <v>55482233</v>
      </c>
      <c r="E32">
        <v>1</v>
      </c>
      <c r="F32">
        <v>1</v>
      </c>
      <c r="G32">
        <v>1081</v>
      </c>
      <c r="H32">
        <v>3</v>
      </c>
      <c r="I32" t="s">
        <v>714</v>
      </c>
      <c r="J32" t="s">
        <v>715</v>
      </c>
      <c r="K32" t="s">
        <v>716</v>
      </c>
      <c r="L32">
        <v>1346</v>
      </c>
      <c r="N32">
        <v>1009</v>
      </c>
      <c r="O32" t="s">
        <v>185</v>
      </c>
      <c r="P32" t="s">
        <v>185</v>
      </c>
      <c r="Q32">
        <v>1</v>
      </c>
      <c r="W32">
        <v>0</v>
      </c>
      <c r="X32">
        <v>1566362712</v>
      </c>
      <c r="Y32">
        <f t="shared" si="12"/>
        <v>0</v>
      </c>
      <c r="AA32">
        <v>3047.23</v>
      </c>
      <c r="AB32">
        <v>0</v>
      </c>
      <c r="AC32">
        <v>0</v>
      </c>
      <c r="AD32">
        <v>0</v>
      </c>
      <c r="AE32">
        <v>493.08</v>
      </c>
      <c r="AF32">
        <v>0</v>
      </c>
      <c r="AG32">
        <v>0</v>
      </c>
      <c r="AH32">
        <v>0</v>
      </c>
      <c r="AI32">
        <v>6.18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0.02</v>
      </c>
      <c r="AU32" t="s">
        <v>28</v>
      </c>
      <c r="AV32">
        <v>0</v>
      </c>
      <c r="AW32">
        <v>2</v>
      </c>
      <c r="AX32">
        <v>55983748</v>
      </c>
      <c r="AY32">
        <v>1</v>
      </c>
      <c r="AZ32">
        <v>0</v>
      </c>
      <c r="BA32">
        <v>37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ROUND(Y32*Source!I31,9)</f>
        <v>0</v>
      </c>
      <c r="CY32">
        <f t="shared" si="13"/>
        <v>3047.23</v>
      </c>
      <c r="CZ32">
        <f t="shared" si="14"/>
        <v>493.08</v>
      </c>
      <c r="DA32">
        <f t="shared" si="15"/>
        <v>6.18</v>
      </c>
      <c r="DB32">
        <f t="shared" si="16"/>
        <v>0</v>
      </c>
      <c r="DC32">
        <f t="shared" si="17"/>
        <v>0</v>
      </c>
      <c r="DD32" t="s">
        <v>3</v>
      </c>
      <c r="DE32" t="s">
        <v>3</v>
      </c>
      <c r="DF32">
        <f t="shared" si="18"/>
        <v>0</v>
      </c>
      <c r="DG32">
        <f t="shared" si="19"/>
        <v>0</v>
      </c>
      <c r="DH32">
        <f t="shared" si="20"/>
        <v>0</v>
      </c>
      <c r="DI32">
        <f t="shared" si="1"/>
        <v>0</v>
      </c>
      <c r="DJ32">
        <f t="shared" si="21"/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ROW(Source!A31)</f>
        <v>31</v>
      </c>
      <c r="B33">
        <v>55929115</v>
      </c>
      <c r="C33">
        <v>55983724</v>
      </c>
      <c r="D33">
        <v>55481799</v>
      </c>
      <c r="E33">
        <v>1</v>
      </c>
      <c r="F33">
        <v>1</v>
      </c>
      <c r="G33">
        <v>1081</v>
      </c>
      <c r="H33">
        <v>3</v>
      </c>
      <c r="I33" t="s">
        <v>717</v>
      </c>
      <c r="J33" t="s">
        <v>718</v>
      </c>
      <c r="K33" t="s">
        <v>719</v>
      </c>
      <c r="L33">
        <v>1355</v>
      </c>
      <c r="N33">
        <v>1010</v>
      </c>
      <c r="O33" t="s">
        <v>64</v>
      </c>
      <c r="P33" t="s">
        <v>64</v>
      </c>
      <c r="Q33">
        <v>100</v>
      </c>
      <c r="W33">
        <v>0</v>
      </c>
      <c r="X33">
        <v>-846071348</v>
      </c>
      <c r="Y33">
        <f t="shared" si="12"/>
        <v>0</v>
      </c>
      <c r="AA33">
        <v>2297.17</v>
      </c>
      <c r="AB33">
        <v>0</v>
      </c>
      <c r="AC33">
        <v>0</v>
      </c>
      <c r="AD33">
        <v>0</v>
      </c>
      <c r="AE33">
        <v>413.16</v>
      </c>
      <c r="AF33">
        <v>0</v>
      </c>
      <c r="AG33">
        <v>0</v>
      </c>
      <c r="AH33">
        <v>0</v>
      </c>
      <c r="AI33">
        <v>5.56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0.04</v>
      </c>
      <c r="AU33" t="s">
        <v>28</v>
      </c>
      <c r="AV33">
        <v>0</v>
      </c>
      <c r="AW33">
        <v>2</v>
      </c>
      <c r="AX33">
        <v>55983749</v>
      </c>
      <c r="AY33">
        <v>1</v>
      </c>
      <c r="AZ33">
        <v>0</v>
      </c>
      <c r="BA33">
        <v>38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ROUND(Y33*Source!I31,9)</f>
        <v>0</v>
      </c>
      <c r="CY33">
        <f t="shared" si="13"/>
        <v>2297.17</v>
      </c>
      <c r="CZ33">
        <f t="shared" si="14"/>
        <v>413.16</v>
      </c>
      <c r="DA33">
        <f t="shared" si="15"/>
        <v>5.56</v>
      </c>
      <c r="DB33">
        <f t="shared" si="16"/>
        <v>0</v>
      </c>
      <c r="DC33">
        <f t="shared" si="17"/>
        <v>0</v>
      </c>
      <c r="DD33" t="s">
        <v>3</v>
      </c>
      <c r="DE33" t="s">
        <v>3</v>
      </c>
      <c r="DF33">
        <f t="shared" si="18"/>
        <v>0</v>
      </c>
      <c r="DG33">
        <f t="shared" si="19"/>
        <v>0</v>
      </c>
      <c r="DH33">
        <f t="shared" si="20"/>
        <v>0</v>
      </c>
      <c r="DI33">
        <f t="shared" si="1"/>
        <v>0</v>
      </c>
      <c r="DJ33">
        <f t="shared" si="21"/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ROW(Source!A31)</f>
        <v>31</v>
      </c>
      <c r="B34">
        <v>55929115</v>
      </c>
      <c r="C34">
        <v>55983724</v>
      </c>
      <c r="D34">
        <v>55424290</v>
      </c>
      <c r="E34">
        <v>1081</v>
      </c>
      <c r="F34">
        <v>1</v>
      </c>
      <c r="G34">
        <v>1081</v>
      </c>
      <c r="H34">
        <v>3</v>
      </c>
      <c r="I34" t="s">
        <v>720</v>
      </c>
      <c r="J34" t="s">
        <v>3</v>
      </c>
      <c r="K34" t="s">
        <v>721</v>
      </c>
      <c r="L34">
        <v>1348</v>
      </c>
      <c r="N34">
        <v>1009</v>
      </c>
      <c r="O34" t="s">
        <v>566</v>
      </c>
      <c r="P34" t="s">
        <v>566</v>
      </c>
      <c r="Q34">
        <v>1000</v>
      </c>
      <c r="W34">
        <v>0</v>
      </c>
      <c r="X34">
        <v>-783086922</v>
      </c>
      <c r="Y34">
        <f t="shared" si="12"/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9.84</v>
      </c>
      <c r="AJ34">
        <v>1</v>
      </c>
      <c r="AK34">
        <v>1</v>
      </c>
      <c r="AL34">
        <v>1</v>
      </c>
      <c r="AM34">
        <v>5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1E-3</v>
      </c>
      <c r="AU34" t="s">
        <v>28</v>
      </c>
      <c r="AV34">
        <v>0</v>
      </c>
      <c r="AW34">
        <v>2</v>
      </c>
      <c r="AX34">
        <v>55983753</v>
      </c>
      <c r="AY34">
        <v>1</v>
      </c>
      <c r="AZ34">
        <v>0</v>
      </c>
      <c r="BA34">
        <v>42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ROUND(Y34*Source!I31,9)</f>
        <v>0</v>
      </c>
      <c r="CY34">
        <f t="shared" si="13"/>
        <v>0</v>
      </c>
      <c r="CZ34">
        <f t="shared" si="14"/>
        <v>0</v>
      </c>
      <c r="DA34">
        <f t="shared" si="15"/>
        <v>9.84</v>
      </c>
      <c r="DB34">
        <f t="shared" si="16"/>
        <v>0</v>
      </c>
      <c r="DC34">
        <f t="shared" si="17"/>
        <v>0</v>
      </c>
      <c r="DD34" t="s">
        <v>3</v>
      </c>
      <c r="DE34" t="s">
        <v>3</v>
      </c>
      <c r="DF34">
        <f t="shared" si="18"/>
        <v>0</v>
      </c>
      <c r="DG34">
        <f t="shared" si="19"/>
        <v>0</v>
      </c>
      <c r="DH34">
        <f t="shared" si="20"/>
        <v>0</v>
      </c>
      <c r="DI34">
        <f t="shared" si="1"/>
        <v>0</v>
      </c>
      <c r="DJ34">
        <f t="shared" si="21"/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ROW(Source!A32)</f>
        <v>32</v>
      </c>
      <c r="B35">
        <v>55929113</v>
      </c>
      <c r="C35">
        <v>55983754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679</v>
      </c>
      <c r="J35" t="s">
        <v>3</v>
      </c>
      <c r="K35" t="s">
        <v>680</v>
      </c>
      <c r="L35">
        <v>1191</v>
      </c>
      <c r="N35">
        <v>1013</v>
      </c>
      <c r="O35" t="s">
        <v>681</v>
      </c>
      <c r="P35" t="s">
        <v>681</v>
      </c>
      <c r="Q35">
        <v>1</v>
      </c>
      <c r="W35">
        <v>0</v>
      </c>
      <c r="X35">
        <v>476480486</v>
      </c>
      <c r="Y35">
        <f t="shared" ref="Y35:Y42" si="22">((AT35*1.2)*0.3)</f>
        <v>0.37079999999999996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1.03</v>
      </c>
      <c r="AU35" t="s">
        <v>29</v>
      </c>
      <c r="AV35">
        <v>1</v>
      </c>
      <c r="AW35">
        <v>2</v>
      </c>
      <c r="AX35">
        <v>55983757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ROUND(AT35*Source!I32*AH35*AL35,2)</f>
        <v>0</v>
      </c>
      <c r="CV35">
        <f>ROUND(Y35*Source!I32,9)</f>
        <v>5.1912000000000003</v>
      </c>
      <c r="CW35">
        <v>0</v>
      </c>
      <c r="CX35">
        <f>ROUND(Y35*Source!I32,9)</f>
        <v>5.1912000000000003</v>
      </c>
      <c r="CY35">
        <f>AD35</f>
        <v>0</v>
      </c>
      <c r="CZ35">
        <f>AH35</f>
        <v>0</v>
      </c>
      <c r="DA35">
        <f>AL35</f>
        <v>1</v>
      </c>
      <c r="DB35">
        <f t="shared" ref="DB35:DB42" si="23">ROUND(((ROUND(AT35*CZ35,2)*1.2)*0.3),6)</f>
        <v>0</v>
      </c>
      <c r="DC35">
        <f t="shared" ref="DC35:DC42" si="24">ROUND(((ROUND(AT35*AG35,2)*1.2)*0.3),6)</f>
        <v>0</v>
      </c>
      <c r="DD35" t="s">
        <v>3</v>
      </c>
      <c r="DE35" t="s">
        <v>3</v>
      </c>
      <c r="DF35">
        <f t="shared" ref="DF35:DF55" si="25">ROUND(ROUND(AE35,2)*CX35,2)</f>
        <v>0</v>
      </c>
      <c r="DG35">
        <f t="shared" si="19"/>
        <v>0</v>
      </c>
      <c r="DH35">
        <f t="shared" si="20"/>
        <v>0</v>
      </c>
      <c r="DI35">
        <f t="shared" si="1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ROW(Source!A32)</f>
        <v>32</v>
      </c>
      <c r="B36">
        <v>55929113</v>
      </c>
      <c r="C36">
        <v>55983754</v>
      </c>
      <c r="D36">
        <v>55490209</v>
      </c>
      <c r="E36">
        <v>1</v>
      </c>
      <c r="F36">
        <v>1</v>
      </c>
      <c r="G36">
        <v>1081</v>
      </c>
      <c r="H36">
        <v>2</v>
      </c>
      <c r="I36" t="s">
        <v>722</v>
      </c>
      <c r="J36" t="s">
        <v>723</v>
      </c>
      <c r="K36" t="s">
        <v>724</v>
      </c>
      <c r="L36">
        <v>1368</v>
      </c>
      <c r="N36">
        <v>1011</v>
      </c>
      <c r="O36" t="s">
        <v>685</v>
      </c>
      <c r="P36" t="s">
        <v>685</v>
      </c>
      <c r="Q36">
        <v>1</v>
      </c>
      <c r="W36">
        <v>0</v>
      </c>
      <c r="X36">
        <v>874612079</v>
      </c>
      <c r="Y36">
        <f t="shared" si="22"/>
        <v>2.16E-3</v>
      </c>
      <c r="AA36">
        <v>0</v>
      </c>
      <c r="AB36">
        <v>87.01</v>
      </c>
      <c r="AC36">
        <v>13.21</v>
      </c>
      <c r="AD36">
        <v>0</v>
      </c>
      <c r="AE36">
        <v>0</v>
      </c>
      <c r="AF36">
        <v>83.1</v>
      </c>
      <c r="AG36">
        <v>12.62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6.0000000000000001E-3</v>
      </c>
      <c r="AU36" t="s">
        <v>29</v>
      </c>
      <c r="AV36">
        <v>0</v>
      </c>
      <c r="AW36">
        <v>2</v>
      </c>
      <c r="AX36">
        <v>55983758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ROUND(Y36*Source!I32*DO36,9)</f>
        <v>0.38162879999999999</v>
      </c>
      <c r="CX36">
        <f>ROUND(Y36*Source!I32,9)</f>
        <v>3.024E-2</v>
      </c>
      <c r="CY36">
        <f>AB36</f>
        <v>87.01</v>
      </c>
      <c r="CZ36">
        <f>AF36</f>
        <v>83.1</v>
      </c>
      <c r="DA36">
        <f>AJ36</f>
        <v>1</v>
      </c>
      <c r="DB36">
        <f t="shared" si="23"/>
        <v>0.18</v>
      </c>
      <c r="DC36">
        <f t="shared" si="24"/>
        <v>2.8799999999999999E-2</v>
      </c>
      <c r="DD36" t="s">
        <v>3</v>
      </c>
      <c r="DE36" t="s">
        <v>3</v>
      </c>
      <c r="DF36">
        <f t="shared" si="25"/>
        <v>0</v>
      </c>
      <c r="DG36">
        <f t="shared" si="19"/>
        <v>2.5099999999999998</v>
      </c>
      <c r="DH36">
        <f t="shared" si="20"/>
        <v>0.38</v>
      </c>
      <c r="DI36">
        <f t="shared" si="1"/>
        <v>0</v>
      </c>
      <c r="DJ36">
        <f>DG36</f>
        <v>2.5099999999999998</v>
      </c>
      <c r="DK36">
        <v>0</v>
      </c>
      <c r="DL36" t="s">
        <v>686</v>
      </c>
      <c r="DM36">
        <v>0</v>
      </c>
      <c r="DN36" t="s">
        <v>681</v>
      </c>
      <c r="DO36">
        <v>12.62</v>
      </c>
    </row>
    <row r="37" spans="1:119" x14ac:dyDescent="0.25">
      <c r="A37">
        <f>ROW(Source!A33)</f>
        <v>33</v>
      </c>
      <c r="B37">
        <v>55929115</v>
      </c>
      <c r="C37">
        <v>55983754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679</v>
      </c>
      <c r="J37" t="s">
        <v>3</v>
      </c>
      <c r="K37" t="s">
        <v>680</v>
      </c>
      <c r="L37">
        <v>1191</v>
      </c>
      <c r="N37">
        <v>1013</v>
      </c>
      <c r="O37" t="s">
        <v>681</v>
      </c>
      <c r="P37" t="s">
        <v>681</v>
      </c>
      <c r="Q37">
        <v>1</v>
      </c>
      <c r="W37">
        <v>0</v>
      </c>
      <c r="X37">
        <v>476480486</v>
      </c>
      <c r="Y37">
        <f t="shared" si="22"/>
        <v>0.37079999999999996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5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1.03</v>
      </c>
      <c r="AU37" t="s">
        <v>29</v>
      </c>
      <c r="AV37">
        <v>1</v>
      </c>
      <c r="AW37">
        <v>2</v>
      </c>
      <c r="AX37">
        <v>55983757</v>
      </c>
      <c r="AY37">
        <v>1</v>
      </c>
      <c r="AZ37">
        <v>0</v>
      </c>
      <c r="BA37">
        <v>46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ROUND(AT37*Source!I33*AH37*AL37,2)</f>
        <v>0</v>
      </c>
      <c r="CV37">
        <f>ROUND(Y37*Source!I33,9)</f>
        <v>5.1912000000000003</v>
      </c>
      <c r="CW37">
        <v>0</v>
      </c>
      <c r="CX37">
        <f>ROUND(Y37*Source!I33,9)</f>
        <v>5.1912000000000003</v>
      </c>
      <c r="CY37">
        <f>AD37</f>
        <v>0</v>
      </c>
      <c r="CZ37">
        <f>AH37</f>
        <v>0</v>
      </c>
      <c r="DA37">
        <f>AL37</f>
        <v>1</v>
      </c>
      <c r="DB37">
        <f t="shared" si="23"/>
        <v>0</v>
      </c>
      <c r="DC37">
        <f t="shared" si="24"/>
        <v>0</v>
      </c>
      <c r="DD37" t="s">
        <v>3</v>
      </c>
      <c r="DE37" t="s">
        <v>3</v>
      </c>
      <c r="DF37">
        <f t="shared" si="25"/>
        <v>0</v>
      </c>
      <c r="DG37">
        <f t="shared" si="19"/>
        <v>0</v>
      </c>
      <c r="DH37">
        <f t="shared" si="20"/>
        <v>0</v>
      </c>
      <c r="DI37">
        <f t="shared" si="1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ROW(Source!A33)</f>
        <v>33</v>
      </c>
      <c r="B38">
        <v>55929115</v>
      </c>
      <c r="C38">
        <v>55983754</v>
      </c>
      <c r="D38">
        <v>55490209</v>
      </c>
      <c r="E38">
        <v>1</v>
      </c>
      <c r="F38">
        <v>1</v>
      </c>
      <c r="G38">
        <v>1081</v>
      </c>
      <c r="H38">
        <v>2</v>
      </c>
      <c r="I38" t="s">
        <v>722</v>
      </c>
      <c r="J38" t="s">
        <v>723</v>
      </c>
      <c r="K38" t="s">
        <v>724</v>
      </c>
      <c r="L38">
        <v>1368</v>
      </c>
      <c r="N38">
        <v>1011</v>
      </c>
      <c r="O38" t="s">
        <v>685</v>
      </c>
      <c r="P38" t="s">
        <v>685</v>
      </c>
      <c r="Q38">
        <v>1</v>
      </c>
      <c r="W38">
        <v>0</v>
      </c>
      <c r="X38">
        <v>874612079</v>
      </c>
      <c r="Y38">
        <f t="shared" si="22"/>
        <v>2.16E-3</v>
      </c>
      <c r="AA38">
        <v>0</v>
      </c>
      <c r="AB38">
        <v>1485.19</v>
      </c>
      <c r="AC38">
        <v>744.56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17.07</v>
      </c>
      <c r="AK38">
        <v>56.35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6.0000000000000001E-3</v>
      </c>
      <c r="AU38" t="s">
        <v>29</v>
      </c>
      <c r="AV38">
        <v>0</v>
      </c>
      <c r="AW38">
        <v>2</v>
      </c>
      <c r="AX38">
        <v>55983758</v>
      </c>
      <c r="AY38">
        <v>1</v>
      </c>
      <c r="AZ38">
        <v>0</v>
      </c>
      <c r="BA38">
        <v>47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ROUND(Y38*Source!I33*DO38,9)</f>
        <v>0.38162879999999999</v>
      </c>
      <c r="CX38">
        <f>ROUND(Y38*Source!I33,9)</f>
        <v>3.024E-2</v>
      </c>
      <c r="CY38">
        <f>AB38</f>
        <v>1485.19</v>
      </c>
      <c r="CZ38">
        <f>AF38</f>
        <v>83.1</v>
      </c>
      <c r="DA38">
        <f>AJ38</f>
        <v>17.07</v>
      </c>
      <c r="DB38">
        <f t="shared" si="23"/>
        <v>0.18</v>
      </c>
      <c r="DC38">
        <f t="shared" si="24"/>
        <v>2.8799999999999999E-2</v>
      </c>
      <c r="DD38" t="s">
        <v>3</v>
      </c>
      <c r="DE38" t="s">
        <v>3</v>
      </c>
      <c r="DF38">
        <f t="shared" si="25"/>
        <v>0</v>
      </c>
      <c r="DG38">
        <f>ROUND(ROUND(AF38*AJ38,2)*CX38,2)</f>
        <v>42.9</v>
      </c>
      <c r="DH38">
        <f>ROUND(ROUND(AG38*AK38,2)*CX38,2)</f>
        <v>21.5</v>
      </c>
      <c r="DI38">
        <f t="shared" si="1"/>
        <v>0</v>
      </c>
      <c r="DJ38">
        <f>DG38</f>
        <v>42.9</v>
      </c>
      <c r="DK38">
        <v>0</v>
      </c>
      <c r="DL38" t="s">
        <v>686</v>
      </c>
      <c r="DM38">
        <v>0</v>
      </c>
      <c r="DN38" t="s">
        <v>681</v>
      </c>
      <c r="DO38">
        <v>12.62</v>
      </c>
    </row>
    <row r="39" spans="1:119" x14ac:dyDescent="0.25">
      <c r="A39">
        <f>ROW(Source!A34)</f>
        <v>34</v>
      </c>
      <c r="B39">
        <v>55929113</v>
      </c>
      <c r="C39">
        <v>55983760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679</v>
      </c>
      <c r="J39" t="s">
        <v>3</v>
      </c>
      <c r="K39" t="s">
        <v>680</v>
      </c>
      <c r="L39">
        <v>1191</v>
      </c>
      <c r="N39">
        <v>1013</v>
      </c>
      <c r="O39" t="s">
        <v>681</v>
      </c>
      <c r="P39" t="s">
        <v>681</v>
      </c>
      <c r="Q39">
        <v>1</v>
      </c>
      <c r="W39">
        <v>0</v>
      </c>
      <c r="X39">
        <v>476480486</v>
      </c>
      <c r="Y39">
        <f t="shared" si="22"/>
        <v>14.04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39</v>
      </c>
      <c r="AU39" t="s">
        <v>29</v>
      </c>
      <c r="AV39">
        <v>1</v>
      </c>
      <c r="AW39">
        <v>2</v>
      </c>
      <c r="AX39">
        <v>55983762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ROUND(AT39*Source!I34*AH39*AL39,2)</f>
        <v>0</v>
      </c>
      <c r="CV39">
        <f>ROUND(Y39*Source!I34,9)</f>
        <v>0.1404</v>
      </c>
      <c r="CW39">
        <v>0</v>
      </c>
      <c r="CX39">
        <f>ROUND(Y39*Source!I34,9)</f>
        <v>0.1404</v>
      </c>
      <c r="CY39">
        <f>AD39</f>
        <v>0</v>
      </c>
      <c r="CZ39">
        <f>AH39</f>
        <v>0</v>
      </c>
      <c r="DA39">
        <f>AL39</f>
        <v>1</v>
      </c>
      <c r="DB39">
        <f t="shared" si="23"/>
        <v>0</v>
      </c>
      <c r="DC39">
        <f t="shared" si="24"/>
        <v>0</v>
      </c>
      <c r="DD39" t="s">
        <v>3</v>
      </c>
      <c r="DE39" t="s">
        <v>3</v>
      </c>
      <c r="DF39">
        <f t="shared" si="25"/>
        <v>0</v>
      </c>
      <c r="DG39">
        <f t="shared" ref="DG39:DG54" si="26">ROUND(ROUND(AF39,2)*CX39,2)</f>
        <v>0</v>
      </c>
      <c r="DH39">
        <f t="shared" ref="DH39:DH54" si="27">ROUND(ROUND(AG39,2)*CX39,2)</f>
        <v>0</v>
      </c>
      <c r="DI39">
        <f t="shared" si="1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ROW(Source!A35)</f>
        <v>35</v>
      </c>
      <c r="B40">
        <v>55929115</v>
      </c>
      <c r="C40">
        <v>55983760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679</v>
      </c>
      <c r="J40" t="s">
        <v>3</v>
      </c>
      <c r="K40" t="s">
        <v>680</v>
      </c>
      <c r="L40">
        <v>1191</v>
      </c>
      <c r="N40">
        <v>1013</v>
      </c>
      <c r="O40" t="s">
        <v>681</v>
      </c>
      <c r="P40" t="s">
        <v>681</v>
      </c>
      <c r="Q40">
        <v>1</v>
      </c>
      <c r="W40">
        <v>0</v>
      </c>
      <c r="X40">
        <v>476480486</v>
      </c>
      <c r="Y40">
        <f t="shared" si="22"/>
        <v>14.04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39</v>
      </c>
      <c r="AU40" t="s">
        <v>29</v>
      </c>
      <c r="AV40">
        <v>1</v>
      </c>
      <c r="AW40">
        <v>2</v>
      </c>
      <c r="AX40">
        <v>55983762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ROUND(AT40*Source!I35*AH40*AL40,2)</f>
        <v>0</v>
      </c>
      <c r="CV40">
        <f>ROUND(Y40*Source!I35,9)</f>
        <v>0.1404</v>
      </c>
      <c r="CW40">
        <v>0</v>
      </c>
      <c r="CX40">
        <f>ROUND(Y40*Source!I35,9)</f>
        <v>0.1404</v>
      </c>
      <c r="CY40">
        <f>AD40</f>
        <v>0</v>
      </c>
      <c r="CZ40">
        <f>AH40</f>
        <v>0</v>
      </c>
      <c r="DA40">
        <f>AL40</f>
        <v>1</v>
      </c>
      <c r="DB40">
        <f t="shared" si="23"/>
        <v>0</v>
      </c>
      <c r="DC40">
        <f t="shared" si="24"/>
        <v>0</v>
      </c>
      <c r="DD40" t="s">
        <v>3</v>
      </c>
      <c r="DE40" t="s">
        <v>3</v>
      </c>
      <c r="DF40">
        <f t="shared" si="25"/>
        <v>0</v>
      </c>
      <c r="DG40">
        <f t="shared" si="26"/>
        <v>0</v>
      </c>
      <c r="DH40">
        <f t="shared" si="27"/>
        <v>0</v>
      </c>
      <c r="DI40">
        <f t="shared" si="1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ROW(Source!A36)</f>
        <v>36</v>
      </c>
      <c r="B41">
        <v>55929113</v>
      </c>
      <c r="C41">
        <v>55983763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679</v>
      </c>
      <c r="J41" t="s">
        <v>3</v>
      </c>
      <c r="K41" t="s">
        <v>680</v>
      </c>
      <c r="L41">
        <v>1191</v>
      </c>
      <c r="N41">
        <v>1013</v>
      </c>
      <c r="O41" t="s">
        <v>681</v>
      </c>
      <c r="P41" t="s">
        <v>681</v>
      </c>
      <c r="Q41">
        <v>1</v>
      </c>
      <c r="W41">
        <v>0</v>
      </c>
      <c r="X41">
        <v>476480486</v>
      </c>
      <c r="Y41">
        <f t="shared" si="22"/>
        <v>3.3479999999999999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9.3000000000000007</v>
      </c>
      <c r="AU41" t="s">
        <v>29</v>
      </c>
      <c r="AV41">
        <v>1</v>
      </c>
      <c r="AW41">
        <v>2</v>
      </c>
      <c r="AX41">
        <v>55983777</v>
      </c>
      <c r="AY41">
        <v>1</v>
      </c>
      <c r="AZ41">
        <v>0</v>
      </c>
      <c r="BA41">
        <v>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ROUND(AT41*Source!I36*AH41*AL41,2)</f>
        <v>0</v>
      </c>
      <c r="CV41">
        <f>ROUND(Y41*Source!I36,9)</f>
        <v>13.391999999999999</v>
      </c>
      <c r="CW41">
        <v>0</v>
      </c>
      <c r="CX41">
        <f>ROUND(Y41*Source!I36,9)</f>
        <v>13.391999999999999</v>
      </c>
      <c r="CY41">
        <f>AD41</f>
        <v>0</v>
      </c>
      <c r="CZ41">
        <f>AH41</f>
        <v>0</v>
      </c>
      <c r="DA41">
        <f>AL41</f>
        <v>1</v>
      </c>
      <c r="DB41">
        <f t="shared" si="23"/>
        <v>0</v>
      </c>
      <c r="DC41">
        <f t="shared" si="24"/>
        <v>0</v>
      </c>
      <c r="DD41" t="s">
        <v>3</v>
      </c>
      <c r="DE41" t="s">
        <v>3</v>
      </c>
      <c r="DF41">
        <f t="shared" si="25"/>
        <v>0</v>
      </c>
      <c r="DG41">
        <f t="shared" si="26"/>
        <v>0</v>
      </c>
      <c r="DH41">
        <f t="shared" si="27"/>
        <v>0</v>
      </c>
      <c r="DI41">
        <f t="shared" si="1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ROW(Source!A36)</f>
        <v>36</v>
      </c>
      <c r="B42">
        <v>55929113</v>
      </c>
      <c r="C42">
        <v>55983763</v>
      </c>
      <c r="D42">
        <v>55489513</v>
      </c>
      <c r="E42">
        <v>1</v>
      </c>
      <c r="F42">
        <v>1</v>
      </c>
      <c r="G42">
        <v>1081</v>
      </c>
      <c r="H42">
        <v>2</v>
      </c>
      <c r="I42" t="s">
        <v>682</v>
      </c>
      <c r="J42" t="s">
        <v>683</v>
      </c>
      <c r="K42" t="s">
        <v>684</v>
      </c>
      <c r="L42">
        <v>1368</v>
      </c>
      <c r="N42">
        <v>1011</v>
      </c>
      <c r="O42" t="s">
        <v>685</v>
      </c>
      <c r="P42" t="s">
        <v>685</v>
      </c>
      <c r="Q42">
        <v>1</v>
      </c>
      <c r="W42">
        <v>0</v>
      </c>
      <c r="X42">
        <v>-1520980008</v>
      </c>
      <c r="Y42">
        <f t="shared" si="22"/>
        <v>0.14399999999999999</v>
      </c>
      <c r="AA42">
        <v>0</v>
      </c>
      <c r="AB42">
        <v>120.23</v>
      </c>
      <c r="AC42">
        <v>13.21</v>
      </c>
      <c r="AD42">
        <v>0</v>
      </c>
      <c r="AE42">
        <v>0</v>
      </c>
      <c r="AF42">
        <v>114.83</v>
      </c>
      <c r="AG42">
        <v>12.62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0.4</v>
      </c>
      <c r="AU42" t="s">
        <v>29</v>
      </c>
      <c r="AV42">
        <v>0</v>
      </c>
      <c r="AW42">
        <v>2</v>
      </c>
      <c r="AX42">
        <v>55983778</v>
      </c>
      <c r="AY42">
        <v>1</v>
      </c>
      <c r="AZ42">
        <v>0</v>
      </c>
      <c r="BA42">
        <v>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ROUND(Y42*Source!I36*DO42,9)</f>
        <v>7.26912</v>
      </c>
      <c r="CX42">
        <f>ROUND(Y42*Source!I36,9)</f>
        <v>0.57599999999999996</v>
      </c>
      <c r="CY42">
        <f>AB42</f>
        <v>120.23</v>
      </c>
      <c r="CZ42">
        <f>AF42</f>
        <v>114.83</v>
      </c>
      <c r="DA42">
        <f>AJ42</f>
        <v>1</v>
      </c>
      <c r="DB42">
        <f t="shared" si="23"/>
        <v>16.534800000000001</v>
      </c>
      <c r="DC42">
        <f t="shared" si="24"/>
        <v>1.8180000000000001</v>
      </c>
      <c r="DD42" t="s">
        <v>3</v>
      </c>
      <c r="DE42" t="s">
        <v>3</v>
      </c>
      <c r="DF42">
        <f t="shared" si="25"/>
        <v>0</v>
      </c>
      <c r="DG42">
        <f t="shared" si="26"/>
        <v>66.14</v>
      </c>
      <c r="DH42">
        <f t="shared" si="27"/>
        <v>7.27</v>
      </c>
      <c r="DI42">
        <f t="shared" si="1"/>
        <v>0</v>
      </c>
      <c r="DJ42">
        <f>DG42</f>
        <v>66.14</v>
      </c>
      <c r="DK42">
        <v>0</v>
      </c>
      <c r="DL42" t="s">
        <v>686</v>
      </c>
      <c r="DM42">
        <v>0</v>
      </c>
      <c r="DN42" t="s">
        <v>681</v>
      </c>
      <c r="DO42">
        <v>12.62</v>
      </c>
    </row>
    <row r="43" spans="1:119" x14ac:dyDescent="0.25">
      <c r="A43">
        <f>ROW(Source!A36)</f>
        <v>36</v>
      </c>
      <c r="B43">
        <v>55929113</v>
      </c>
      <c r="C43">
        <v>55983763</v>
      </c>
      <c r="D43">
        <v>55459261</v>
      </c>
      <c r="E43">
        <v>1</v>
      </c>
      <c r="F43">
        <v>1</v>
      </c>
      <c r="G43">
        <v>1081</v>
      </c>
      <c r="H43">
        <v>3</v>
      </c>
      <c r="I43" t="s">
        <v>693</v>
      </c>
      <c r="J43" t="s">
        <v>694</v>
      </c>
      <c r="K43" t="s">
        <v>695</v>
      </c>
      <c r="L43">
        <v>1348</v>
      </c>
      <c r="N43">
        <v>1009</v>
      </c>
      <c r="O43" t="s">
        <v>566</v>
      </c>
      <c r="P43" t="s">
        <v>566</v>
      </c>
      <c r="Q43">
        <v>1000</v>
      </c>
      <c r="W43">
        <v>0</v>
      </c>
      <c r="X43">
        <v>-2092697376</v>
      </c>
      <c r="Y43">
        <f t="shared" ref="Y43:Y53" si="28">((AT43*1)*0)</f>
        <v>0</v>
      </c>
      <c r="AA43">
        <v>1219.68</v>
      </c>
      <c r="AB43">
        <v>0</v>
      </c>
      <c r="AC43">
        <v>0</v>
      </c>
      <c r="AD43">
        <v>0</v>
      </c>
      <c r="AE43">
        <v>1219.68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2.9999999999999997E-4</v>
      </c>
      <c r="AU43" t="s">
        <v>28</v>
      </c>
      <c r="AV43">
        <v>0</v>
      </c>
      <c r="AW43">
        <v>2</v>
      </c>
      <c r="AX43">
        <v>55983779</v>
      </c>
      <c r="AY43">
        <v>1</v>
      </c>
      <c r="AZ43">
        <v>0</v>
      </c>
      <c r="BA43">
        <v>53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ROUND(Y43*Source!I36,9)</f>
        <v>0</v>
      </c>
      <c r="CY43">
        <f t="shared" ref="CY43:CY53" si="29">AA43</f>
        <v>1219.68</v>
      </c>
      <c r="CZ43">
        <f t="shared" ref="CZ43:CZ53" si="30">AE43</f>
        <v>1219.68</v>
      </c>
      <c r="DA43">
        <f t="shared" ref="DA43:DA53" si="31">AI43</f>
        <v>1</v>
      </c>
      <c r="DB43">
        <f t="shared" ref="DB43:DB53" si="32">ROUND(((ROUND(AT43*CZ43,2)*1)*0),6)</f>
        <v>0</v>
      </c>
      <c r="DC43">
        <f t="shared" ref="DC43:DC53" si="33">ROUND(((ROUND(AT43*AG43,2)*1)*0),6)</f>
        <v>0</v>
      </c>
      <c r="DD43" t="s">
        <v>3</v>
      </c>
      <c r="DE43" t="s">
        <v>3</v>
      </c>
      <c r="DF43">
        <f t="shared" si="25"/>
        <v>0</v>
      </c>
      <c r="DG43">
        <f t="shared" si="26"/>
        <v>0</v>
      </c>
      <c r="DH43">
        <f t="shared" si="27"/>
        <v>0</v>
      </c>
      <c r="DI43">
        <f t="shared" si="1"/>
        <v>0</v>
      </c>
      <c r="DJ43">
        <f t="shared" ref="DJ43:DJ53" si="34">DF43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ROW(Source!A36)</f>
        <v>36</v>
      </c>
      <c r="B44">
        <v>55929113</v>
      </c>
      <c r="C44">
        <v>55983763</v>
      </c>
      <c r="D44">
        <v>55461230</v>
      </c>
      <c r="E44">
        <v>1</v>
      </c>
      <c r="F44">
        <v>1</v>
      </c>
      <c r="G44">
        <v>1081</v>
      </c>
      <c r="H44">
        <v>3</v>
      </c>
      <c r="I44" t="s">
        <v>696</v>
      </c>
      <c r="J44" t="s">
        <v>697</v>
      </c>
      <c r="K44" t="s">
        <v>698</v>
      </c>
      <c r="L44">
        <v>1346</v>
      </c>
      <c r="N44">
        <v>1009</v>
      </c>
      <c r="O44" t="s">
        <v>185</v>
      </c>
      <c r="P44" t="s">
        <v>185</v>
      </c>
      <c r="Q44">
        <v>1</v>
      </c>
      <c r="W44">
        <v>0</v>
      </c>
      <c r="X44">
        <v>1561715650</v>
      </c>
      <c r="Y44">
        <f t="shared" si="28"/>
        <v>0</v>
      </c>
      <c r="AA44">
        <v>15.11</v>
      </c>
      <c r="AB44">
        <v>0</v>
      </c>
      <c r="AC44">
        <v>0</v>
      </c>
      <c r="AD44">
        <v>0</v>
      </c>
      <c r="AE44">
        <v>15.11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0.03</v>
      </c>
      <c r="AU44" t="s">
        <v>28</v>
      </c>
      <c r="AV44">
        <v>0</v>
      </c>
      <c r="AW44">
        <v>2</v>
      </c>
      <c r="AX44">
        <v>55983780</v>
      </c>
      <c r="AY44">
        <v>1</v>
      </c>
      <c r="AZ44">
        <v>0</v>
      </c>
      <c r="BA44">
        <v>54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ROUND(Y44*Source!I36,9)</f>
        <v>0</v>
      </c>
      <c r="CY44">
        <f t="shared" si="29"/>
        <v>15.11</v>
      </c>
      <c r="CZ44">
        <f t="shared" si="30"/>
        <v>15.11</v>
      </c>
      <c r="DA44">
        <f t="shared" si="31"/>
        <v>1</v>
      </c>
      <c r="DB44">
        <f t="shared" si="32"/>
        <v>0</v>
      </c>
      <c r="DC44">
        <f t="shared" si="33"/>
        <v>0</v>
      </c>
      <c r="DD44" t="s">
        <v>3</v>
      </c>
      <c r="DE44" t="s">
        <v>3</v>
      </c>
      <c r="DF44">
        <f t="shared" si="25"/>
        <v>0</v>
      </c>
      <c r="DG44">
        <f t="shared" si="26"/>
        <v>0</v>
      </c>
      <c r="DH44">
        <f t="shared" si="27"/>
        <v>0</v>
      </c>
      <c r="DI44">
        <f t="shared" si="1"/>
        <v>0</v>
      </c>
      <c r="DJ44">
        <f t="shared" si="34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ROW(Source!A36)</f>
        <v>36</v>
      </c>
      <c r="B45">
        <v>55929113</v>
      </c>
      <c r="C45">
        <v>55983763</v>
      </c>
      <c r="D45">
        <v>55459400</v>
      </c>
      <c r="E45">
        <v>1</v>
      </c>
      <c r="F45">
        <v>1</v>
      </c>
      <c r="G45">
        <v>1081</v>
      </c>
      <c r="H45">
        <v>3</v>
      </c>
      <c r="I45" t="s">
        <v>699</v>
      </c>
      <c r="J45" t="s">
        <v>700</v>
      </c>
      <c r="K45" t="s">
        <v>701</v>
      </c>
      <c r="L45">
        <v>1346</v>
      </c>
      <c r="N45">
        <v>1009</v>
      </c>
      <c r="O45" t="s">
        <v>185</v>
      </c>
      <c r="P45" t="s">
        <v>185</v>
      </c>
      <c r="Q45">
        <v>1</v>
      </c>
      <c r="W45">
        <v>0</v>
      </c>
      <c r="X45">
        <v>-2129869794</v>
      </c>
      <c r="Y45">
        <f t="shared" si="28"/>
        <v>0</v>
      </c>
      <c r="AA45">
        <v>16.690000000000001</v>
      </c>
      <c r="AB45">
        <v>0</v>
      </c>
      <c r="AC45">
        <v>0</v>
      </c>
      <c r="AD45">
        <v>0</v>
      </c>
      <c r="AE45">
        <v>16.690000000000001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0.01</v>
      </c>
      <c r="AU45" t="s">
        <v>28</v>
      </c>
      <c r="AV45">
        <v>0</v>
      </c>
      <c r="AW45">
        <v>2</v>
      </c>
      <c r="AX45">
        <v>55983781</v>
      </c>
      <c r="AY45">
        <v>1</v>
      </c>
      <c r="AZ45">
        <v>0</v>
      </c>
      <c r="BA45">
        <v>55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ROUND(Y45*Source!I36,9)</f>
        <v>0</v>
      </c>
      <c r="CY45">
        <f t="shared" si="29"/>
        <v>16.690000000000001</v>
      </c>
      <c r="CZ45">
        <f t="shared" si="30"/>
        <v>16.690000000000001</v>
      </c>
      <c r="DA45">
        <f t="shared" si="31"/>
        <v>1</v>
      </c>
      <c r="DB45">
        <f t="shared" si="32"/>
        <v>0</v>
      </c>
      <c r="DC45">
        <f t="shared" si="33"/>
        <v>0</v>
      </c>
      <c r="DD45" t="s">
        <v>3</v>
      </c>
      <c r="DE45" t="s">
        <v>3</v>
      </c>
      <c r="DF45">
        <f t="shared" si="25"/>
        <v>0</v>
      </c>
      <c r="DG45">
        <f t="shared" si="26"/>
        <v>0</v>
      </c>
      <c r="DH45">
        <f t="shared" si="27"/>
        <v>0</v>
      </c>
      <c r="DI45">
        <f t="shared" si="1"/>
        <v>0</v>
      </c>
      <c r="DJ45">
        <f t="shared" si="34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ROW(Source!A36)</f>
        <v>36</v>
      </c>
      <c r="B46">
        <v>55929113</v>
      </c>
      <c r="C46">
        <v>55983763</v>
      </c>
      <c r="D46">
        <v>55459485</v>
      </c>
      <c r="E46">
        <v>1</v>
      </c>
      <c r="F46">
        <v>1</v>
      </c>
      <c r="G46">
        <v>1081</v>
      </c>
      <c r="H46">
        <v>3</v>
      </c>
      <c r="I46" t="s">
        <v>702</v>
      </c>
      <c r="J46" t="s">
        <v>703</v>
      </c>
      <c r="K46" t="s">
        <v>704</v>
      </c>
      <c r="L46">
        <v>1348</v>
      </c>
      <c r="N46">
        <v>1009</v>
      </c>
      <c r="O46" t="s">
        <v>566</v>
      </c>
      <c r="P46" t="s">
        <v>566</v>
      </c>
      <c r="Q46">
        <v>1000</v>
      </c>
      <c r="W46">
        <v>0</v>
      </c>
      <c r="X46">
        <v>1193527006</v>
      </c>
      <c r="Y46">
        <f t="shared" si="28"/>
        <v>0</v>
      </c>
      <c r="AA46">
        <v>17722.25</v>
      </c>
      <c r="AB46">
        <v>0</v>
      </c>
      <c r="AC46">
        <v>0</v>
      </c>
      <c r="AD46">
        <v>0</v>
      </c>
      <c r="AE46">
        <v>17722.25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2.0000000000000002E-5</v>
      </c>
      <c r="AU46" t="s">
        <v>28</v>
      </c>
      <c r="AV46">
        <v>0</v>
      </c>
      <c r="AW46">
        <v>2</v>
      </c>
      <c r="AX46">
        <v>55983782</v>
      </c>
      <c r="AY46">
        <v>1</v>
      </c>
      <c r="AZ46">
        <v>0</v>
      </c>
      <c r="BA46">
        <v>56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ROUND(Y46*Source!I36,9)</f>
        <v>0</v>
      </c>
      <c r="CY46">
        <f t="shared" si="29"/>
        <v>17722.25</v>
      </c>
      <c r="CZ46">
        <f t="shared" si="30"/>
        <v>17722.25</v>
      </c>
      <c r="DA46">
        <f t="shared" si="31"/>
        <v>1</v>
      </c>
      <c r="DB46">
        <f t="shared" si="32"/>
        <v>0</v>
      </c>
      <c r="DC46">
        <f t="shared" si="33"/>
        <v>0</v>
      </c>
      <c r="DD46" t="s">
        <v>3</v>
      </c>
      <c r="DE46" t="s">
        <v>3</v>
      </c>
      <c r="DF46">
        <f t="shared" si="25"/>
        <v>0</v>
      </c>
      <c r="DG46">
        <f t="shared" si="26"/>
        <v>0</v>
      </c>
      <c r="DH46">
        <f t="shared" si="27"/>
        <v>0</v>
      </c>
      <c r="DI46">
        <f t="shared" si="1"/>
        <v>0</v>
      </c>
      <c r="DJ46">
        <f t="shared" si="34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ROW(Source!A36)</f>
        <v>36</v>
      </c>
      <c r="B47">
        <v>55929113</v>
      </c>
      <c r="C47">
        <v>55983763</v>
      </c>
      <c r="D47">
        <v>55466000</v>
      </c>
      <c r="E47">
        <v>1</v>
      </c>
      <c r="F47">
        <v>1</v>
      </c>
      <c r="G47">
        <v>1081</v>
      </c>
      <c r="H47">
        <v>3</v>
      </c>
      <c r="I47" t="s">
        <v>705</v>
      </c>
      <c r="J47" t="s">
        <v>706</v>
      </c>
      <c r="K47" t="s">
        <v>707</v>
      </c>
      <c r="L47">
        <v>1355</v>
      </c>
      <c r="N47">
        <v>1010</v>
      </c>
      <c r="O47" t="s">
        <v>64</v>
      </c>
      <c r="P47" t="s">
        <v>64</v>
      </c>
      <c r="Q47">
        <v>100</v>
      </c>
      <c r="W47">
        <v>0</v>
      </c>
      <c r="X47">
        <v>436393287</v>
      </c>
      <c r="Y47">
        <f t="shared" si="28"/>
        <v>0</v>
      </c>
      <c r="AA47">
        <v>120.19</v>
      </c>
      <c r="AB47">
        <v>0</v>
      </c>
      <c r="AC47">
        <v>0</v>
      </c>
      <c r="AD47">
        <v>0</v>
      </c>
      <c r="AE47">
        <v>120.19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0.1</v>
      </c>
      <c r="AU47" t="s">
        <v>28</v>
      </c>
      <c r="AV47">
        <v>0</v>
      </c>
      <c r="AW47">
        <v>2</v>
      </c>
      <c r="AX47">
        <v>55983783</v>
      </c>
      <c r="AY47">
        <v>1</v>
      </c>
      <c r="AZ47">
        <v>0</v>
      </c>
      <c r="BA47">
        <v>57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ROUND(Y47*Source!I36,9)</f>
        <v>0</v>
      </c>
      <c r="CY47">
        <f t="shared" si="29"/>
        <v>120.19</v>
      </c>
      <c r="CZ47">
        <f t="shared" si="30"/>
        <v>120.19</v>
      </c>
      <c r="DA47">
        <f t="shared" si="31"/>
        <v>1</v>
      </c>
      <c r="DB47">
        <f t="shared" si="32"/>
        <v>0</v>
      </c>
      <c r="DC47">
        <f t="shared" si="33"/>
        <v>0</v>
      </c>
      <c r="DD47" t="s">
        <v>3</v>
      </c>
      <c r="DE47" t="s">
        <v>3</v>
      </c>
      <c r="DF47">
        <f t="shared" si="25"/>
        <v>0</v>
      </c>
      <c r="DG47">
        <f t="shared" si="26"/>
        <v>0</v>
      </c>
      <c r="DH47">
        <f t="shared" si="27"/>
        <v>0</v>
      </c>
      <c r="DI47">
        <f t="shared" si="1"/>
        <v>0</v>
      </c>
      <c r="DJ47">
        <f t="shared" si="34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ROW(Source!A36)</f>
        <v>36</v>
      </c>
      <c r="B48">
        <v>55929113</v>
      </c>
      <c r="C48">
        <v>55983763</v>
      </c>
      <c r="D48">
        <v>55459793</v>
      </c>
      <c r="E48">
        <v>1</v>
      </c>
      <c r="F48">
        <v>1</v>
      </c>
      <c r="G48">
        <v>1081</v>
      </c>
      <c r="H48">
        <v>3</v>
      </c>
      <c r="I48" t="s">
        <v>690</v>
      </c>
      <c r="J48" t="s">
        <v>691</v>
      </c>
      <c r="K48" t="s">
        <v>692</v>
      </c>
      <c r="L48">
        <v>1348</v>
      </c>
      <c r="N48">
        <v>1009</v>
      </c>
      <c r="O48" t="s">
        <v>566</v>
      </c>
      <c r="P48" t="s">
        <v>566</v>
      </c>
      <c r="Q48">
        <v>1000</v>
      </c>
      <c r="W48">
        <v>0</v>
      </c>
      <c r="X48">
        <v>-761454284</v>
      </c>
      <c r="Y48">
        <f t="shared" si="28"/>
        <v>0</v>
      </c>
      <c r="AA48">
        <v>64123.05</v>
      </c>
      <c r="AB48">
        <v>0</v>
      </c>
      <c r="AC48">
        <v>0</v>
      </c>
      <c r="AD48">
        <v>0</v>
      </c>
      <c r="AE48">
        <v>64123.05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6.0000000000000002E-5</v>
      </c>
      <c r="AU48" t="s">
        <v>28</v>
      </c>
      <c r="AV48">
        <v>0</v>
      </c>
      <c r="AW48">
        <v>2</v>
      </c>
      <c r="AX48">
        <v>55983784</v>
      </c>
      <c r="AY48">
        <v>1</v>
      </c>
      <c r="AZ48">
        <v>0</v>
      </c>
      <c r="BA48">
        <v>58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ROUND(Y48*Source!I36,9)</f>
        <v>0</v>
      </c>
      <c r="CY48">
        <f t="shared" si="29"/>
        <v>64123.05</v>
      </c>
      <c r="CZ48">
        <f t="shared" si="30"/>
        <v>64123.05</v>
      </c>
      <c r="DA48">
        <f t="shared" si="31"/>
        <v>1</v>
      </c>
      <c r="DB48">
        <f t="shared" si="32"/>
        <v>0</v>
      </c>
      <c r="DC48">
        <f t="shared" si="33"/>
        <v>0</v>
      </c>
      <c r="DD48" t="s">
        <v>3</v>
      </c>
      <c r="DE48" t="s">
        <v>3</v>
      </c>
      <c r="DF48">
        <f t="shared" si="25"/>
        <v>0</v>
      </c>
      <c r="DG48">
        <f t="shared" si="26"/>
        <v>0</v>
      </c>
      <c r="DH48">
        <f t="shared" si="27"/>
        <v>0</v>
      </c>
      <c r="DI48">
        <f t="shared" si="1"/>
        <v>0</v>
      </c>
      <c r="DJ48">
        <f t="shared" si="34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ROW(Source!A36)</f>
        <v>36</v>
      </c>
      <c r="B49">
        <v>55929113</v>
      </c>
      <c r="C49">
        <v>55983763</v>
      </c>
      <c r="D49">
        <v>55459801</v>
      </c>
      <c r="E49">
        <v>1</v>
      </c>
      <c r="F49">
        <v>1</v>
      </c>
      <c r="G49">
        <v>1081</v>
      </c>
      <c r="H49">
        <v>3</v>
      </c>
      <c r="I49" t="s">
        <v>708</v>
      </c>
      <c r="J49" t="s">
        <v>709</v>
      </c>
      <c r="K49" t="s">
        <v>710</v>
      </c>
      <c r="L49">
        <v>1348</v>
      </c>
      <c r="N49">
        <v>1009</v>
      </c>
      <c r="O49" t="s">
        <v>566</v>
      </c>
      <c r="P49" t="s">
        <v>566</v>
      </c>
      <c r="Q49">
        <v>1000</v>
      </c>
      <c r="W49">
        <v>0</v>
      </c>
      <c r="X49">
        <v>-148386787</v>
      </c>
      <c r="Y49">
        <f t="shared" si="28"/>
        <v>0</v>
      </c>
      <c r="AA49">
        <v>81241.14</v>
      </c>
      <c r="AB49">
        <v>0</v>
      </c>
      <c r="AC49">
        <v>0</v>
      </c>
      <c r="AD49">
        <v>0</v>
      </c>
      <c r="AE49">
        <v>81241.14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1E-4</v>
      </c>
      <c r="AU49" t="s">
        <v>28</v>
      </c>
      <c r="AV49">
        <v>0</v>
      </c>
      <c r="AW49">
        <v>2</v>
      </c>
      <c r="AX49">
        <v>55983785</v>
      </c>
      <c r="AY49">
        <v>1</v>
      </c>
      <c r="AZ49">
        <v>0</v>
      </c>
      <c r="BA49">
        <v>59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ROUND(Y49*Source!I36,9)</f>
        <v>0</v>
      </c>
      <c r="CY49">
        <f t="shared" si="29"/>
        <v>81241.14</v>
      </c>
      <c r="CZ49">
        <f t="shared" si="30"/>
        <v>81241.14</v>
      </c>
      <c r="DA49">
        <f t="shared" si="31"/>
        <v>1</v>
      </c>
      <c r="DB49">
        <f t="shared" si="32"/>
        <v>0</v>
      </c>
      <c r="DC49">
        <f t="shared" si="33"/>
        <v>0</v>
      </c>
      <c r="DD49" t="s">
        <v>3</v>
      </c>
      <c r="DE49" t="s">
        <v>3</v>
      </c>
      <c r="DF49">
        <f t="shared" si="25"/>
        <v>0</v>
      </c>
      <c r="DG49">
        <f t="shared" si="26"/>
        <v>0</v>
      </c>
      <c r="DH49">
        <f t="shared" si="27"/>
        <v>0</v>
      </c>
      <c r="DI49">
        <f t="shared" si="1"/>
        <v>0</v>
      </c>
      <c r="DJ49">
        <f t="shared" si="34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ROW(Source!A36)</f>
        <v>36</v>
      </c>
      <c r="B50">
        <v>55929113</v>
      </c>
      <c r="C50">
        <v>55983763</v>
      </c>
      <c r="D50">
        <v>55482166</v>
      </c>
      <c r="E50">
        <v>1</v>
      </c>
      <c r="F50">
        <v>1</v>
      </c>
      <c r="G50">
        <v>1081</v>
      </c>
      <c r="H50">
        <v>3</v>
      </c>
      <c r="I50" t="s">
        <v>711</v>
      </c>
      <c r="J50" t="s">
        <v>712</v>
      </c>
      <c r="K50" t="s">
        <v>713</v>
      </c>
      <c r="L50">
        <v>1301</v>
      </c>
      <c r="N50">
        <v>1003</v>
      </c>
      <c r="O50" t="s">
        <v>518</v>
      </c>
      <c r="P50" t="s">
        <v>518</v>
      </c>
      <c r="Q50">
        <v>1</v>
      </c>
      <c r="W50">
        <v>0</v>
      </c>
      <c r="X50">
        <v>876831867</v>
      </c>
      <c r="Y50">
        <f t="shared" si="28"/>
        <v>0</v>
      </c>
      <c r="AA50">
        <v>0.69</v>
      </c>
      <c r="AB50">
        <v>0</v>
      </c>
      <c r="AC50">
        <v>0</v>
      </c>
      <c r="AD50">
        <v>0</v>
      </c>
      <c r="AE50">
        <v>0.69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5.91</v>
      </c>
      <c r="AU50" t="s">
        <v>28</v>
      </c>
      <c r="AV50">
        <v>0</v>
      </c>
      <c r="AW50">
        <v>2</v>
      </c>
      <c r="AX50">
        <v>55983786</v>
      </c>
      <c r="AY50">
        <v>1</v>
      </c>
      <c r="AZ50">
        <v>0</v>
      </c>
      <c r="BA50">
        <v>60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ROUND(Y50*Source!I36,9)</f>
        <v>0</v>
      </c>
      <c r="CY50">
        <f t="shared" si="29"/>
        <v>0.69</v>
      </c>
      <c r="CZ50">
        <f t="shared" si="30"/>
        <v>0.69</v>
      </c>
      <c r="DA50">
        <f t="shared" si="31"/>
        <v>1</v>
      </c>
      <c r="DB50">
        <f t="shared" si="32"/>
        <v>0</v>
      </c>
      <c r="DC50">
        <f t="shared" si="33"/>
        <v>0</v>
      </c>
      <c r="DD50" t="s">
        <v>3</v>
      </c>
      <c r="DE50" t="s">
        <v>3</v>
      </c>
      <c r="DF50">
        <f t="shared" si="25"/>
        <v>0</v>
      </c>
      <c r="DG50">
        <f t="shared" si="26"/>
        <v>0</v>
      </c>
      <c r="DH50">
        <f t="shared" si="27"/>
        <v>0</v>
      </c>
      <c r="DI50">
        <f t="shared" si="1"/>
        <v>0</v>
      </c>
      <c r="DJ50">
        <f t="shared" si="34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ROW(Source!A36)</f>
        <v>36</v>
      </c>
      <c r="B51">
        <v>55929113</v>
      </c>
      <c r="C51">
        <v>55983763</v>
      </c>
      <c r="D51">
        <v>55482233</v>
      </c>
      <c r="E51">
        <v>1</v>
      </c>
      <c r="F51">
        <v>1</v>
      </c>
      <c r="G51">
        <v>1081</v>
      </c>
      <c r="H51">
        <v>3</v>
      </c>
      <c r="I51" t="s">
        <v>714</v>
      </c>
      <c r="J51" t="s">
        <v>715</v>
      </c>
      <c r="K51" t="s">
        <v>716</v>
      </c>
      <c r="L51">
        <v>1346</v>
      </c>
      <c r="N51">
        <v>1009</v>
      </c>
      <c r="O51" t="s">
        <v>185</v>
      </c>
      <c r="P51" t="s">
        <v>185</v>
      </c>
      <c r="Q51">
        <v>1</v>
      </c>
      <c r="W51">
        <v>0</v>
      </c>
      <c r="X51">
        <v>1566362712</v>
      </c>
      <c r="Y51">
        <f t="shared" si="28"/>
        <v>0</v>
      </c>
      <c r="AA51">
        <v>493.08</v>
      </c>
      <c r="AB51">
        <v>0</v>
      </c>
      <c r="AC51">
        <v>0</v>
      </c>
      <c r="AD51">
        <v>0</v>
      </c>
      <c r="AE51">
        <v>493.08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0.02</v>
      </c>
      <c r="AU51" t="s">
        <v>28</v>
      </c>
      <c r="AV51">
        <v>0</v>
      </c>
      <c r="AW51">
        <v>2</v>
      </c>
      <c r="AX51">
        <v>55983787</v>
      </c>
      <c r="AY51">
        <v>1</v>
      </c>
      <c r="AZ51">
        <v>0</v>
      </c>
      <c r="BA51">
        <v>61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ROUND(Y51*Source!I36,9)</f>
        <v>0</v>
      </c>
      <c r="CY51">
        <f t="shared" si="29"/>
        <v>493.08</v>
      </c>
      <c r="CZ51">
        <f t="shared" si="30"/>
        <v>493.08</v>
      </c>
      <c r="DA51">
        <f t="shared" si="31"/>
        <v>1</v>
      </c>
      <c r="DB51">
        <f t="shared" si="32"/>
        <v>0</v>
      </c>
      <c r="DC51">
        <f t="shared" si="33"/>
        <v>0</v>
      </c>
      <c r="DD51" t="s">
        <v>3</v>
      </c>
      <c r="DE51" t="s">
        <v>3</v>
      </c>
      <c r="DF51">
        <f t="shared" si="25"/>
        <v>0</v>
      </c>
      <c r="DG51">
        <f t="shared" si="26"/>
        <v>0</v>
      </c>
      <c r="DH51">
        <f t="shared" si="27"/>
        <v>0</v>
      </c>
      <c r="DI51">
        <f t="shared" si="1"/>
        <v>0</v>
      </c>
      <c r="DJ51">
        <f t="shared" si="34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ROW(Source!A36)</f>
        <v>36</v>
      </c>
      <c r="B52">
        <v>55929113</v>
      </c>
      <c r="C52">
        <v>55983763</v>
      </c>
      <c r="D52">
        <v>55481799</v>
      </c>
      <c r="E52">
        <v>1</v>
      </c>
      <c r="F52">
        <v>1</v>
      </c>
      <c r="G52">
        <v>1081</v>
      </c>
      <c r="H52">
        <v>3</v>
      </c>
      <c r="I52" t="s">
        <v>717</v>
      </c>
      <c r="J52" t="s">
        <v>718</v>
      </c>
      <c r="K52" t="s">
        <v>719</v>
      </c>
      <c r="L52">
        <v>1355</v>
      </c>
      <c r="N52">
        <v>1010</v>
      </c>
      <c r="O52" t="s">
        <v>64</v>
      </c>
      <c r="P52" t="s">
        <v>64</v>
      </c>
      <c r="Q52">
        <v>100</v>
      </c>
      <c r="W52">
        <v>0</v>
      </c>
      <c r="X52">
        <v>-846071348</v>
      </c>
      <c r="Y52">
        <f t="shared" si="28"/>
        <v>0</v>
      </c>
      <c r="AA52">
        <v>413.16</v>
      </c>
      <c r="AB52">
        <v>0</v>
      </c>
      <c r="AC52">
        <v>0</v>
      </c>
      <c r="AD52">
        <v>0</v>
      </c>
      <c r="AE52">
        <v>413.16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0.04</v>
      </c>
      <c r="AU52" t="s">
        <v>28</v>
      </c>
      <c r="AV52">
        <v>0</v>
      </c>
      <c r="AW52">
        <v>2</v>
      </c>
      <c r="AX52">
        <v>55983788</v>
      </c>
      <c r="AY52">
        <v>1</v>
      </c>
      <c r="AZ52">
        <v>0</v>
      </c>
      <c r="BA52">
        <v>62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ROUND(Y52*Source!I36,9)</f>
        <v>0</v>
      </c>
      <c r="CY52">
        <f t="shared" si="29"/>
        <v>413.16</v>
      </c>
      <c r="CZ52">
        <f t="shared" si="30"/>
        <v>413.16</v>
      </c>
      <c r="DA52">
        <f t="shared" si="31"/>
        <v>1</v>
      </c>
      <c r="DB52">
        <f t="shared" si="32"/>
        <v>0</v>
      </c>
      <c r="DC52">
        <f t="shared" si="33"/>
        <v>0</v>
      </c>
      <c r="DD52" t="s">
        <v>3</v>
      </c>
      <c r="DE52" t="s">
        <v>3</v>
      </c>
      <c r="DF52">
        <f t="shared" si="25"/>
        <v>0</v>
      </c>
      <c r="DG52">
        <f t="shared" si="26"/>
        <v>0</v>
      </c>
      <c r="DH52">
        <f t="shared" si="27"/>
        <v>0</v>
      </c>
      <c r="DI52">
        <f t="shared" si="1"/>
        <v>0</v>
      </c>
      <c r="DJ52">
        <f t="shared" si="34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ROW(Source!A36)</f>
        <v>36</v>
      </c>
      <c r="B53">
        <v>55929113</v>
      </c>
      <c r="C53">
        <v>55983763</v>
      </c>
      <c r="D53">
        <v>55424290</v>
      </c>
      <c r="E53">
        <v>1081</v>
      </c>
      <c r="F53">
        <v>1</v>
      </c>
      <c r="G53">
        <v>1081</v>
      </c>
      <c r="H53">
        <v>3</v>
      </c>
      <c r="I53" t="s">
        <v>720</v>
      </c>
      <c r="J53" t="s">
        <v>3</v>
      </c>
      <c r="K53" t="s">
        <v>721</v>
      </c>
      <c r="L53">
        <v>1348</v>
      </c>
      <c r="N53">
        <v>1009</v>
      </c>
      <c r="O53" t="s">
        <v>566</v>
      </c>
      <c r="P53" t="s">
        <v>566</v>
      </c>
      <c r="Q53">
        <v>1000</v>
      </c>
      <c r="W53">
        <v>0</v>
      </c>
      <c r="X53">
        <v>-783086922</v>
      </c>
      <c r="Y53">
        <f t="shared" si="28"/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1E-3</v>
      </c>
      <c r="AU53" t="s">
        <v>28</v>
      </c>
      <c r="AV53">
        <v>0</v>
      </c>
      <c r="AW53">
        <v>2</v>
      </c>
      <c r="AX53">
        <v>55983792</v>
      </c>
      <c r="AY53">
        <v>1</v>
      </c>
      <c r="AZ53">
        <v>0</v>
      </c>
      <c r="BA53">
        <v>66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ROUND(Y53*Source!I36,9)</f>
        <v>0</v>
      </c>
      <c r="CY53">
        <f t="shared" si="29"/>
        <v>0</v>
      </c>
      <c r="CZ53">
        <f t="shared" si="30"/>
        <v>0</v>
      </c>
      <c r="DA53">
        <f t="shared" si="31"/>
        <v>1</v>
      </c>
      <c r="DB53">
        <f t="shared" si="32"/>
        <v>0</v>
      </c>
      <c r="DC53">
        <f t="shared" si="33"/>
        <v>0</v>
      </c>
      <c r="DD53" t="s">
        <v>3</v>
      </c>
      <c r="DE53" t="s">
        <v>3</v>
      </c>
      <c r="DF53">
        <f t="shared" si="25"/>
        <v>0</v>
      </c>
      <c r="DG53">
        <f t="shared" si="26"/>
        <v>0</v>
      </c>
      <c r="DH53">
        <f t="shared" si="27"/>
        <v>0</v>
      </c>
      <c r="DI53">
        <f t="shared" si="1"/>
        <v>0</v>
      </c>
      <c r="DJ53">
        <f t="shared" si="34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ROW(Source!A37)</f>
        <v>37</v>
      </c>
      <c r="B54">
        <v>55929115</v>
      </c>
      <c r="C54">
        <v>55983763</v>
      </c>
      <c r="D54">
        <v>55424304</v>
      </c>
      <c r="E54">
        <v>1081</v>
      </c>
      <c r="F54">
        <v>1</v>
      </c>
      <c r="G54">
        <v>1081</v>
      </c>
      <c r="H54">
        <v>1</v>
      </c>
      <c r="I54" t="s">
        <v>679</v>
      </c>
      <c r="J54" t="s">
        <v>3</v>
      </c>
      <c r="K54" t="s">
        <v>680</v>
      </c>
      <c r="L54">
        <v>1191</v>
      </c>
      <c r="N54">
        <v>1013</v>
      </c>
      <c r="O54" t="s">
        <v>681</v>
      </c>
      <c r="P54" t="s">
        <v>681</v>
      </c>
      <c r="Q54">
        <v>1</v>
      </c>
      <c r="W54">
        <v>0</v>
      </c>
      <c r="X54">
        <v>476480486</v>
      </c>
      <c r="Y54">
        <f>((AT54*1.2)*0.3)</f>
        <v>3.3479999999999999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5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9.3000000000000007</v>
      </c>
      <c r="AU54" t="s">
        <v>29</v>
      </c>
      <c r="AV54">
        <v>1</v>
      </c>
      <c r="AW54">
        <v>2</v>
      </c>
      <c r="AX54">
        <v>55983777</v>
      </c>
      <c r="AY54">
        <v>1</v>
      </c>
      <c r="AZ54">
        <v>0</v>
      </c>
      <c r="BA54">
        <v>67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U54">
        <f>ROUND(AT54*Source!I37*AH54*AL54,2)</f>
        <v>0</v>
      </c>
      <c r="CV54">
        <f>ROUND(Y54*Source!I37,9)</f>
        <v>13.391999999999999</v>
      </c>
      <c r="CW54">
        <v>0</v>
      </c>
      <c r="CX54">
        <f>ROUND(Y54*Source!I37,9)</f>
        <v>13.391999999999999</v>
      </c>
      <c r="CY54">
        <f>AD54</f>
        <v>0</v>
      </c>
      <c r="CZ54">
        <f>AH54</f>
        <v>0</v>
      </c>
      <c r="DA54">
        <f>AL54</f>
        <v>1</v>
      </c>
      <c r="DB54">
        <f>ROUND(((ROUND(AT54*CZ54,2)*1.2)*0.3),6)</f>
        <v>0</v>
      </c>
      <c r="DC54">
        <f>ROUND(((ROUND(AT54*AG54,2)*1.2)*0.3),6)</f>
        <v>0</v>
      </c>
      <c r="DD54" t="s">
        <v>3</v>
      </c>
      <c r="DE54" t="s">
        <v>3</v>
      </c>
      <c r="DF54">
        <f t="shared" si="25"/>
        <v>0</v>
      </c>
      <c r="DG54">
        <f t="shared" si="26"/>
        <v>0</v>
      </c>
      <c r="DH54">
        <f t="shared" si="27"/>
        <v>0</v>
      </c>
      <c r="DI54">
        <f t="shared" si="1"/>
        <v>0</v>
      </c>
      <c r="DJ54">
        <f>DI54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ROW(Source!A37)</f>
        <v>37</v>
      </c>
      <c r="B55">
        <v>55929115</v>
      </c>
      <c r="C55">
        <v>55983763</v>
      </c>
      <c r="D55">
        <v>55489513</v>
      </c>
      <c r="E55">
        <v>1</v>
      </c>
      <c r="F55">
        <v>1</v>
      </c>
      <c r="G55">
        <v>1081</v>
      </c>
      <c r="H55">
        <v>2</v>
      </c>
      <c r="I55" t="s">
        <v>682</v>
      </c>
      <c r="J55" t="s">
        <v>683</v>
      </c>
      <c r="K55" t="s">
        <v>684</v>
      </c>
      <c r="L55">
        <v>1368</v>
      </c>
      <c r="N55">
        <v>1011</v>
      </c>
      <c r="O55" t="s">
        <v>685</v>
      </c>
      <c r="P55" t="s">
        <v>685</v>
      </c>
      <c r="Q55">
        <v>1</v>
      </c>
      <c r="W55">
        <v>0</v>
      </c>
      <c r="X55">
        <v>-1520980008</v>
      </c>
      <c r="Y55">
        <f>((AT55*1.2)*0.3)</f>
        <v>0.14399999999999999</v>
      </c>
      <c r="AA55">
        <v>0</v>
      </c>
      <c r="AB55">
        <v>1942.87</v>
      </c>
      <c r="AC55">
        <v>744.56</v>
      </c>
      <c r="AD55">
        <v>0</v>
      </c>
      <c r="AE55">
        <v>0</v>
      </c>
      <c r="AF55">
        <v>114.83</v>
      </c>
      <c r="AG55">
        <v>12.62</v>
      </c>
      <c r="AH55">
        <v>0</v>
      </c>
      <c r="AI55">
        <v>1</v>
      </c>
      <c r="AJ55">
        <v>16.16</v>
      </c>
      <c r="AK55">
        <v>56.35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0.4</v>
      </c>
      <c r="AU55" t="s">
        <v>29</v>
      </c>
      <c r="AV55">
        <v>0</v>
      </c>
      <c r="AW55">
        <v>2</v>
      </c>
      <c r="AX55">
        <v>55983778</v>
      </c>
      <c r="AY55">
        <v>1</v>
      </c>
      <c r="AZ55">
        <v>0</v>
      </c>
      <c r="BA55">
        <v>68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ROUND(Y55*Source!I37*DO55,9)</f>
        <v>7.26912</v>
      </c>
      <c r="CX55">
        <f>ROUND(Y55*Source!I37,9)</f>
        <v>0.57599999999999996</v>
      </c>
      <c r="CY55">
        <f>AB55</f>
        <v>1942.87</v>
      </c>
      <c r="CZ55">
        <f>AF55</f>
        <v>114.83</v>
      </c>
      <c r="DA55">
        <f>AJ55</f>
        <v>16.16</v>
      </c>
      <c r="DB55">
        <f>ROUND(((ROUND(AT55*CZ55,2)*1.2)*0.3),6)</f>
        <v>16.534800000000001</v>
      </c>
      <c r="DC55">
        <f>ROUND(((ROUND(AT55*AG55,2)*1.2)*0.3),6)</f>
        <v>1.8180000000000001</v>
      </c>
      <c r="DD55" t="s">
        <v>3</v>
      </c>
      <c r="DE55" t="s">
        <v>3</v>
      </c>
      <c r="DF55">
        <f t="shared" si="25"/>
        <v>0</v>
      </c>
      <c r="DG55">
        <f>ROUND(ROUND(AF55*AJ55,2)*CX55,2)</f>
        <v>1068.8499999999999</v>
      </c>
      <c r="DH55">
        <f>ROUND(ROUND(AG55*AK55,2)*CX55,2)</f>
        <v>409.62</v>
      </c>
      <c r="DI55">
        <f t="shared" si="1"/>
        <v>0</v>
      </c>
      <c r="DJ55">
        <f>DG55</f>
        <v>1068.8499999999999</v>
      </c>
      <c r="DK55">
        <v>0</v>
      </c>
      <c r="DL55" t="s">
        <v>686</v>
      </c>
      <c r="DM55">
        <v>0</v>
      </c>
      <c r="DN55" t="s">
        <v>681</v>
      </c>
      <c r="DO55">
        <v>12.62</v>
      </c>
    </row>
    <row r="56" spans="1:119" x14ac:dyDescent="0.25">
      <c r="A56">
        <f>ROW(Source!A37)</f>
        <v>37</v>
      </c>
      <c r="B56">
        <v>55929115</v>
      </c>
      <c r="C56">
        <v>55983763</v>
      </c>
      <c r="D56">
        <v>55459261</v>
      </c>
      <c r="E56">
        <v>1</v>
      </c>
      <c r="F56">
        <v>1</v>
      </c>
      <c r="G56">
        <v>1081</v>
      </c>
      <c r="H56">
        <v>3</v>
      </c>
      <c r="I56" t="s">
        <v>693</v>
      </c>
      <c r="J56" t="s">
        <v>694</v>
      </c>
      <c r="K56" t="s">
        <v>695</v>
      </c>
      <c r="L56">
        <v>1348</v>
      </c>
      <c r="N56">
        <v>1009</v>
      </c>
      <c r="O56" t="s">
        <v>566</v>
      </c>
      <c r="P56" t="s">
        <v>566</v>
      </c>
      <c r="Q56">
        <v>1000</v>
      </c>
      <c r="W56">
        <v>0</v>
      </c>
      <c r="X56">
        <v>-2092697376</v>
      </c>
      <c r="Y56">
        <f t="shared" ref="Y56:Y66" si="35">((AT56*1)*0)</f>
        <v>0</v>
      </c>
      <c r="AA56">
        <v>7305.88</v>
      </c>
      <c r="AB56">
        <v>0</v>
      </c>
      <c r="AC56">
        <v>0</v>
      </c>
      <c r="AD56">
        <v>0</v>
      </c>
      <c r="AE56">
        <v>1219.68</v>
      </c>
      <c r="AF56">
        <v>0</v>
      </c>
      <c r="AG56">
        <v>0</v>
      </c>
      <c r="AH56">
        <v>0</v>
      </c>
      <c r="AI56">
        <v>5.99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2.9999999999999997E-4</v>
      </c>
      <c r="AU56" t="s">
        <v>28</v>
      </c>
      <c r="AV56">
        <v>0</v>
      </c>
      <c r="AW56">
        <v>2</v>
      </c>
      <c r="AX56">
        <v>55983779</v>
      </c>
      <c r="AY56">
        <v>1</v>
      </c>
      <c r="AZ56">
        <v>0</v>
      </c>
      <c r="BA56">
        <v>69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ROUND(Y56*Source!I37,9)</f>
        <v>0</v>
      </c>
      <c r="CY56">
        <f t="shared" ref="CY56:CY66" si="36">AA56</f>
        <v>7305.88</v>
      </c>
      <c r="CZ56">
        <f t="shared" ref="CZ56:CZ66" si="37">AE56</f>
        <v>1219.68</v>
      </c>
      <c r="DA56">
        <f t="shared" ref="DA56:DA66" si="38">AI56</f>
        <v>5.99</v>
      </c>
      <c r="DB56">
        <f t="shared" ref="DB56:DB66" si="39">ROUND(((ROUND(AT56*CZ56,2)*1)*0),6)</f>
        <v>0</v>
      </c>
      <c r="DC56">
        <f t="shared" ref="DC56:DC66" si="40">ROUND(((ROUND(AT56*AG56,2)*1)*0),6)</f>
        <v>0</v>
      </c>
      <c r="DD56" t="s">
        <v>3</v>
      </c>
      <c r="DE56" t="s">
        <v>3</v>
      </c>
      <c r="DF56">
        <f t="shared" ref="DF56:DF66" si="41">ROUND(ROUND(AE56*AI56,2)*CX56,2)</f>
        <v>0</v>
      </c>
      <c r="DG56">
        <f t="shared" ref="DG56:DG73" si="42">ROUND(ROUND(AF56,2)*CX56,2)</f>
        <v>0</v>
      </c>
      <c r="DH56">
        <f t="shared" ref="DH56:DH84" si="43">ROUND(ROUND(AG56,2)*CX56,2)</f>
        <v>0</v>
      </c>
      <c r="DI56">
        <f t="shared" si="1"/>
        <v>0</v>
      </c>
      <c r="DJ56">
        <f t="shared" ref="DJ56:DJ66" si="44"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ROW(Source!A37)</f>
        <v>37</v>
      </c>
      <c r="B57">
        <v>55929115</v>
      </c>
      <c r="C57">
        <v>55983763</v>
      </c>
      <c r="D57">
        <v>55461230</v>
      </c>
      <c r="E57">
        <v>1</v>
      </c>
      <c r="F57">
        <v>1</v>
      </c>
      <c r="G57">
        <v>1081</v>
      </c>
      <c r="H57">
        <v>3</v>
      </c>
      <c r="I57" t="s">
        <v>696</v>
      </c>
      <c r="J57" t="s">
        <v>697</v>
      </c>
      <c r="K57" t="s">
        <v>698</v>
      </c>
      <c r="L57">
        <v>1346</v>
      </c>
      <c r="N57">
        <v>1009</v>
      </c>
      <c r="O57" t="s">
        <v>185</v>
      </c>
      <c r="P57" t="s">
        <v>185</v>
      </c>
      <c r="Q57">
        <v>1</v>
      </c>
      <c r="W57">
        <v>0</v>
      </c>
      <c r="X57">
        <v>1561715650</v>
      </c>
      <c r="Y57">
        <f t="shared" si="35"/>
        <v>0</v>
      </c>
      <c r="AA57">
        <v>200.81</v>
      </c>
      <c r="AB57">
        <v>0</v>
      </c>
      <c r="AC57">
        <v>0</v>
      </c>
      <c r="AD57">
        <v>0</v>
      </c>
      <c r="AE57">
        <v>15.11</v>
      </c>
      <c r="AF57">
        <v>0</v>
      </c>
      <c r="AG57">
        <v>0</v>
      </c>
      <c r="AH57">
        <v>0</v>
      </c>
      <c r="AI57">
        <v>13.29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0.03</v>
      </c>
      <c r="AU57" t="s">
        <v>28</v>
      </c>
      <c r="AV57">
        <v>0</v>
      </c>
      <c r="AW57">
        <v>2</v>
      </c>
      <c r="AX57">
        <v>55983780</v>
      </c>
      <c r="AY57">
        <v>1</v>
      </c>
      <c r="AZ57">
        <v>0</v>
      </c>
      <c r="BA57">
        <v>70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ROUND(Y57*Source!I37,9)</f>
        <v>0</v>
      </c>
      <c r="CY57">
        <f t="shared" si="36"/>
        <v>200.81</v>
      </c>
      <c r="CZ57">
        <f t="shared" si="37"/>
        <v>15.11</v>
      </c>
      <c r="DA57">
        <f t="shared" si="38"/>
        <v>13.29</v>
      </c>
      <c r="DB57">
        <f t="shared" si="39"/>
        <v>0</v>
      </c>
      <c r="DC57">
        <f t="shared" si="40"/>
        <v>0</v>
      </c>
      <c r="DD57" t="s">
        <v>3</v>
      </c>
      <c r="DE57" t="s">
        <v>3</v>
      </c>
      <c r="DF57">
        <f t="shared" si="41"/>
        <v>0</v>
      </c>
      <c r="DG57">
        <f t="shared" si="42"/>
        <v>0</v>
      </c>
      <c r="DH57">
        <f t="shared" si="43"/>
        <v>0</v>
      </c>
      <c r="DI57">
        <f t="shared" si="1"/>
        <v>0</v>
      </c>
      <c r="DJ57">
        <f t="shared" si="44"/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ROW(Source!A37)</f>
        <v>37</v>
      </c>
      <c r="B58">
        <v>55929115</v>
      </c>
      <c r="C58">
        <v>55983763</v>
      </c>
      <c r="D58">
        <v>55459400</v>
      </c>
      <c r="E58">
        <v>1</v>
      </c>
      <c r="F58">
        <v>1</v>
      </c>
      <c r="G58">
        <v>1081</v>
      </c>
      <c r="H58">
        <v>3</v>
      </c>
      <c r="I58" t="s">
        <v>699</v>
      </c>
      <c r="J58" t="s">
        <v>700</v>
      </c>
      <c r="K58" t="s">
        <v>701</v>
      </c>
      <c r="L58">
        <v>1346</v>
      </c>
      <c r="N58">
        <v>1009</v>
      </c>
      <c r="O58" t="s">
        <v>185</v>
      </c>
      <c r="P58" t="s">
        <v>185</v>
      </c>
      <c r="Q58">
        <v>1</v>
      </c>
      <c r="W58">
        <v>0</v>
      </c>
      <c r="X58">
        <v>-2129869794</v>
      </c>
      <c r="Y58">
        <f t="shared" si="35"/>
        <v>0</v>
      </c>
      <c r="AA58">
        <v>387.54</v>
      </c>
      <c r="AB58">
        <v>0</v>
      </c>
      <c r="AC58">
        <v>0</v>
      </c>
      <c r="AD58">
        <v>0</v>
      </c>
      <c r="AE58">
        <v>16.690000000000001</v>
      </c>
      <c r="AF58">
        <v>0</v>
      </c>
      <c r="AG58">
        <v>0</v>
      </c>
      <c r="AH58">
        <v>0</v>
      </c>
      <c r="AI58">
        <v>23.22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28</v>
      </c>
      <c r="AV58">
        <v>0</v>
      </c>
      <c r="AW58">
        <v>2</v>
      </c>
      <c r="AX58">
        <v>55983781</v>
      </c>
      <c r="AY58">
        <v>1</v>
      </c>
      <c r="AZ58">
        <v>0</v>
      </c>
      <c r="BA58">
        <v>71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ROUND(Y58*Source!I37,9)</f>
        <v>0</v>
      </c>
      <c r="CY58">
        <f t="shared" si="36"/>
        <v>387.54</v>
      </c>
      <c r="CZ58">
        <f t="shared" si="37"/>
        <v>16.690000000000001</v>
      </c>
      <c r="DA58">
        <f t="shared" si="38"/>
        <v>23.22</v>
      </c>
      <c r="DB58">
        <f t="shared" si="39"/>
        <v>0</v>
      </c>
      <c r="DC58">
        <f t="shared" si="40"/>
        <v>0</v>
      </c>
      <c r="DD58" t="s">
        <v>3</v>
      </c>
      <c r="DE58" t="s">
        <v>3</v>
      </c>
      <c r="DF58">
        <f t="shared" si="41"/>
        <v>0</v>
      </c>
      <c r="DG58">
        <f t="shared" si="42"/>
        <v>0</v>
      </c>
      <c r="DH58">
        <f t="shared" si="43"/>
        <v>0</v>
      </c>
      <c r="DI58">
        <f t="shared" si="1"/>
        <v>0</v>
      </c>
      <c r="DJ58">
        <f t="shared" si="44"/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ROW(Source!A37)</f>
        <v>37</v>
      </c>
      <c r="B59">
        <v>55929115</v>
      </c>
      <c r="C59">
        <v>55983763</v>
      </c>
      <c r="D59">
        <v>55459485</v>
      </c>
      <c r="E59">
        <v>1</v>
      </c>
      <c r="F59">
        <v>1</v>
      </c>
      <c r="G59">
        <v>1081</v>
      </c>
      <c r="H59">
        <v>3</v>
      </c>
      <c r="I59" t="s">
        <v>702</v>
      </c>
      <c r="J59" t="s">
        <v>703</v>
      </c>
      <c r="K59" t="s">
        <v>704</v>
      </c>
      <c r="L59">
        <v>1348</v>
      </c>
      <c r="N59">
        <v>1009</v>
      </c>
      <c r="O59" t="s">
        <v>566</v>
      </c>
      <c r="P59" t="s">
        <v>566</v>
      </c>
      <c r="Q59">
        <v>1000</v>
      </c>
      <c r="W59">
        <v>0</v>
      </c>
      <c r="X59">
        <v>1193527006</v>
      </c>
      <c r="Y59">
        <f t="shared" si="35"/>
        <v>0</v>
      </c>
      <c r="AA59">
        <v>120334.08</v>
      </c>
      <c r="AB59">
        <v>0</v>
      </c>
      <c r="AC59">
        <v>0</v>
      </c>
      <c r="AD59">
        <v>0</v>
      </c>
      <c r="AE59">
        <v>17722.25</v>
      </c>
      <c r="AF59">
        <v>0</v>
      </c>
      <c r="AG59">
        <v>0</v>
      </c>
      <c r="AH59">
        <v>0</v>
      </c>
      <c r="AI59">
        <v>6.79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2.0000000000000002E-5</v>
      </c>
      <c r="AU59" t="s">
        <v>28</v>
      </c>
      <c r="AV59">
        <v>0</v>
      </c>
      <c r="AW59">
        <v>2</v>
      </c>
      <c r="AX59">
        <v>55983782</v>
      </c>
      <c r="AY59">
        <v>1</v>
      </c>
      <c r="AZ59">
        <v>0</v>
      </c>
      <c r="BA59">
        <v>72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ROUND(Y59*Source!I37,9)</f>
        <v>0</v>
      </c>
      <c r="CY59">
        <f t="shared" si="36"/>
        <v>120334.08</v>
      </c>
      <c r="CZ59">
        <f t="shared" si="37"/>
        <v>17722.25</v>
      </c>
      <c r="DA59">
        <f t="shared" si="38"/>
        <v>6.79</v>
      </c>
      <c r="DB59">
        <f t="shared" si="39"/>
        <v>0</v>
      </c>
      <c r="DC59">
        <f t="shared" si="40"/>
        <v>0</v>
      </c>
      <c r="DD59" t="s">
        <v>3</v>
      </c>
      <c r="DE59" t="s">
        <v>3</v>
      </c>
      <c r="DF59">
        <f t="shared" si="41"/>
        <v>0</v>
      </c>
      <c r="DG59">
        <f t="shared" si="42"/>
        <v>0</v>
      </c>
      <c r="DH59">
        <f t="shared" si="43"/>
        <v>0</v>
      </c>
      <c r="DI59">
        <f t="shared" si="1"/>
        <v>0</v>
      </c>
      <c r="DJ59">
        <f t="shared" si="44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ROW(Source!A37)</f>
        <v>37</v>
      </c>
      <c r="B60">
        <v>55929115</v>
      </c>
      <c r="C60">
        <v>55983763</v>
      </c>
      <c r="D60">
        <v>55466000</v>
      </c>
      <c r="E60">
        <v>1</v>
      </c>
      <c r="F60">
        <v>1</v>
      </c>
      <c r="G60">
        <v>1081</v>
      </c>
      <c r="H60">
        <v>3</v>
      </c>
      <c r="I60" t="s">
        <v>705</v>
      </c>
      <c r="J60" t="s">
        <v>706</v>
      </c>
      <c r="K60" t="s">
        <v>707</v>
      </c>
      <c r="L60">
        <v>1355</v>
      </c>
      <c r="N60">
        <v>1010</v>
      </c>
      <c r="O60" t="s">
        <v>64</v>
      </c>
      <c r="P60" t="s">
        <v>64</v>
      </c>
      <c r="Q60">
        <v>100</v>
      </c>
      <c r="W60">
        <v>0</v>
      </c>
      <c r="X60">
        <v>436393287</v>
      </c>
      <c r="Y60">
        <f t="shared" si="35"/>
        <v>0</v>
      </c>
      <c r="AA60">
        <v>1555.26</v>
      </c>
      <c r="AB60">
        <v>0</v>
      </c>
      <c r="AC60">
        <v>0</v>
      </c>
      <c r="AD60">
        <v>0</v>
      </c>
      <c r="AE60">
        <v>120.19</v>
      </c>
      <c r="AF60">
        <v>0</v>
      </c>
      <c r="AG60">
        <v>0</v>
      </c>
      <c r="AH60">
        <v>0</v>
      </c>
      <c r="AI60">
        <v>12.94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0.1</v>
      </c>
      <c r="AU60" t="s">
        <v>28</v>
      </c>
      <c r="AV60">
        <v>0</v>
      </c>
      <c r="AW60">
        <v>2</v>
      </c>
      <c r="AX60">
        <v>55983783</v>
      </c>
      <c r="AY60">
        <v>1</v>
      </c>
      <c r="AZ60">
        <v>0</v>
      </c>
      <c r="BA60">
        <v>73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ROUND(Y60*Source!I37,9)</f>
        <v>0</v>
      </c>
      <c r="CY60">
        <f t="shared" si="36"/>
        <v>1555.26</v>
      </c>
      <c r="CZ60">
        <f t="shared" si="37"/>
        <v>120.19</v>
      </c>
      <c r="DA60">
        <f t="shared" si="38"/>
        <v>12.94</v>
      </c>
      <c r="DB60">
        <f t="shared" si="39"/>
        <v>0</v>
      </c>
      <c r="DC60">
        <f t="shared" si="40"/>
        <v>0</v>
      </c>
      <c r="DD60" t="s">
        <v>3</v>
      </c>
      <c r="DE60" t="s">
        <v>3</v>
      </c>
      <c r="DF60">
        <f t="shared" si="41"/>
        <v>0</v>
      </c>
      <c r="DG60">
        <f t="shared" si="42"/>
        <v>0</v>
      </c>
      <c r="DH60">
        <f t="shared" si="43"/>
        <v>0</v>
      </c>
      <c r="DI60">
        <f t="shared" si="1"/>
        <v>0</v>
      </c>
      <c r="DJ60">
        <f t="shared" si="44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ROW(Source!A37)</f>
        <v>37</v>
      </c>
      <c r="B61">
        <v>55929115</v>
      </c>
      <c r="C61">
        <v>55983763</v>
      </c>
      <c r="D61">
        <v>55459793</v>
      </c>
      <c r="E61">
        <v>1</v>
      </c>
      <c r="F61">
        <v>1</v>
      </c>
      <c r="G61">
        <v>1081</v>
      </c>
      <c r="H61">
        <v>3</v>
      </c>
      <c r="I61" t="s">
        <v>690</v>
      </c>
      <c r="J61" t="s">
        <v>691</v>
      </c>
      <c r="K61" t="s">
        <v>692</v>
      </c>
      <c r="L61">
        <v>1348</v>
      </c>
      <c r="N61">
        <v>1009</v>
      </c>
      <c r="O61" t="s">
        <v>566</v>
      </c>
      <c r="P61" t="s">
        <v>566</v>
      </c>
      <c r="Q61">
        <v>1000</v>
      </c>
      <c r="W61">
        <v>0</v>
      </c>
      <c r="X61">
        <v>-761454284</v>
      </c>
      <c r="Y61">
        <f t="shared" si="35"/>
        <v>0</v>
      </c>
      <c r="AA61">
        <v>1930745.04</v>
      </c>
      <c r="AB61">
        <v>0</v>
      </c>
      <c r="AC61">
        <v>0</v>
      </c>
      <c r="AD61">
        <v>0</v>
      </c>
      <c r="AE61">
        <v>64123.05</v>
      </c>
      <c r="AF61">
        <v>0</v>
      </c>
      <c r="AG61">
        <v>0</v>
      </c>
      <c r="AH61">
        <v>0</v>
      </c>
      <c r="AI61">
        <v>30.11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6.0000000000000002E-5</v>
      </c>
      <c r="AU61" t="s">
        <v>28</v>
      </c>
      <c r="AV61">
        <v>0</v>
      </c>
      <c r="AW61">
        <v>2</v>
      </c>
      <c r="AX61">
        <v>55983784</v>
      </c>
      <c r="AY61">
        <v>1</v>
      </c>
      <c r="AZ61">
        <v>0</v>
      </c>
      <c r="BA61">
        <v>74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ROUND(Y61*Source!I37,9)</f>
        <v>0</v>
      </c>
      <c r="CY61">
        <f t="shared" si="36"/>
        <v>1930745.04</v>
      </c>
      <c r="CZ61">
        <f t="shared" si="37"/>
        <v>64123.05</v>
      </c>
      <c r="DA61">
        <f t="shared" si="38"/>
        <v>30.11</v>
      </c>
      <c r="DB61">
        <f t="shared" si="39"/>
        <v>0</v>
      </c>
      <c r="DC61">
        <f t="shared" si="40"/>
        <v>0</v>
      </c>
      <c r="DD61" t="s">
        <v>3</v>
      </c>
      <c r="DE61" t="s">
        <v>3</v>
      </c>
      <c r="DF61">
        <f t="shared" si="41"/>
        <v>0</v>
      </c>
      <c r="DG61">
        <f t="shared" si="42"/>
        <v>0</v>
      </c>
      <c r="DH61">
        <f t="shared" si="43"/>
        <v>0</v>
      </c>
      <c r="DI61">
        <f t="shared" si="1"/>
        <v>0</v>
      </c>
      <c r="DJ61">
        <f t="shared" si="44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ROW(Source!A37)</f>
        <v>37</v>
      </c>
      <c r="B62">
        <v>55929115</v>
      </c>
      <c r="C62">
        <v>55983763</v>
      </c>
      <c r="D62">
        <v>55459801</v>
      </c>
      <c r="E62">
        <v>1</v>
      </c>
      <c r="F62">
        <v>1</v>
      </c>
      <c r="G62">
        <v>1081</v>
      </c>
      <c r="H62">
        <v>3</v>
      </c>
      <c r="I62" t="s">
        <v>708</v>
      </c>
      <c r="J62" t="s">
        <v>709</v>
      </c>
      <c r="K62" t="s">
        <v>710</v>
      </c>
      <c r="L62">
        <v>1348</v>
      </c>
      <c r="N62">
        <v>1009</v>
      </c>
      <c r="O62" t="s">
        <v>566</v>
      </c>
      <c r="P62" t="s">
        <v>566</v>
      </c>
      <c r="Q62">
        <v>1000</v>
      </c>
      <c r="W62">
        <v>0</v>
      </c>
      <c r="X62">
        <v>-148386787</v>
      </c>
      <c r="Y62">
        <f t="shared" si="35"/>
        <v>0</v>
      </c>
      <c r="AA62">
        <v>1195057.17</v>
      </c>
      <c r="AB62">
        <v>0</v>
      </c>
      <c r="AC62">
        <v>0</v>
      </c>
      <c r="AD62">
        <v>0</v>
      </c>
      <c r="AE62">
        <v>81241.14</v>
      </c>
      <c r="AF62">
        <v>0</v>
      </c>
      <c r="AG62">
        <v>0</v>
      </c>
      <c r="AH62">
        <v>0</v>
      </c>
      <c r="AI62">
        <v>14.71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1E-4</v>
      </c>
      <c r="AU62" t="s">
        <v>28</v>
      </c>
      <c r="AV62">
        <v>0</v>
      </c>
      <c r="AW62">
        <v>2</v>
      </c>
      <c r="AX62">
        <v>55983785</v>
      </c>
      <c r="AY62">
        <v>1</v>
      </c>
      <c r="AZ62">
        <v>0</v>
      </c>
      <c r="BA62">
        <v>75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ROUND(Y62*Source!I37,9)</f>
        <v>0</v>
      </c>
      <c r="CY62">
        <f t="shared" si="36"/>
        <v>1195057.17</v>
      </c>
      <c r="CZ62">
        <f t="shared" si="37"/>
        <v>81241.14</v>
      </c>
      <c r="DA62">
        <f t="shared" si="38"/>
        <v>14.71</v>
      </c>
      <c r="DB62">
        <f t="shared" si="39"/>
        <v>0</v>
      </c>
      <c r="DC62">
        <f t="shared" si="40"/>
        <v>0</v>
      </c>
      <c r="DD62" t="s">
        <v>3</v>
      </c>
      <c r="DE62" t="s">
        <v>3</v>
      </c>
      <c r="DF62">
        <f t="shared" si="41"/>
        <v>0</v>
      </c>
      <c r="DG62">
        <f t="shared" si="42"/>
        <v>0</v>
      </c>
      <c r="DH62">
        <f t="shared" si="43"/>
        <v>0</v>
      </c>
      <c r="DI62">
        <f t="shared" si="1"/>
        <v>0</v>
      </c>
      <c r="DJ62">
        <f t="shared" si="44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ROW(Source!A37)</f>
        <v>37</v>
      </c>
      <c r="B63">
        <v>55929115</v>
      </c>
      <c r="C63">
        <v>55983763</v>
      </c>
      <c r="D63">
        <v>55482166</v>
      </c>
      <c r="E63">
        <v>1</v>
      </c>
      <c r="F63">
        <v>1</v>
      </c>
      <c r="G63">
        <v>1081</v>
      </c>
      <c r="H63">
        <v>3</v>
      </c>
      <c r="I63" t="s">
        <v>711</v>
      </c>
      <c r="J63" t="s">
        <v>712</v>
      </c>
      <c r="K63" t="s">
        <v>713</v>
      </c>
      <c r="L63">
        <v>1301</v>
      </c>
      <c r="N63">
        <v>1003</v>
      </c>
      <c r="O63" t="s">
        <v>518</v>
      </c>
      <c r="P63" t="s">
        <v>518</v>
      </c>
      <c r="Q63">
        <v>1</v>
      </c>
      <c r="W63">
        <v>0</v>
      </c>
      <c r="X63">
        <v>876831867</v>
      </c>
      <c r="Y63">
        <f t="shared" si="35"/>
        <v>0</v>
      </c>
      <c r="AA63">
        <v>4.76</v>
      </c>
      <c r="AB63">
        <v>0</v>
      </c>
      <c r="AC63">
        <v>0</v>
      </c>
      <c r="AD63">
        <v>0</v>
      </c>
      <c r="AE63">
        <v>0.69</v>
      </c>
      <c r="AF63">
        <v>0</v>
      </c>
      <c r="AG63">
        <v>0</v>
      </c>
      <c r="AH63">
        <v>0</v>
      </c>
      <c r="AI63">
        <v>6.9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5.91</v>
      </c>
      <c r="AU63" t="s">
        <v>28</v>
      </c>
      <c r="AV63">
        <v>0</v>
      </c>
      <c r="AW63">
        <v>2</v>
      </c>
      <c r="AX63">
        <v>55983786</v>
      </c>
      <c r="AY63">
        <v>1</v>
      </c>
      <c r="AZ63">
        <v>0</v>
      </c>
      <c r="BA63">
        <v>76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ROUND(Y63*Source!I37,9)</f>
        <v>0</v>
      </c>
      <c r="CY63">
        <f t="shared" si="36"/>
        <v>4.76</v>
      </c>
      <c r="CZ63">
        <f t="shared" si="37"/>
        <v>0.69</v>
      </c>
      <c r="DA63">
        <f t="shared" si="38"/>
        <v>6.9</v>
      </c>
      <c r="DB63">
        <f t="shared" si="39"/>
        <v>0</v>
      </c>
      <c r="DC63">
        <f t="shared" si="40"/>
        <v>0</v>
      </c>
      <c r="DD63" t="s">
        <v>3</v>
      </c>
      <c r="DE63" t="s">
        <v>3</v>
      </c>
      <c r="DF63">
        <f t="shared" si="41"/>
        <v>0</v>
      </c>
      <c r="DG63">
        <f t="shared" si="42"/>
        <v>0</v>
      </c>
      <c r="DH63">
        <f t="shared" si="43"/>
        <v>0</v>
      </c>
      <c r="DI63">
        <f t="shared" si="1"/>
        <v>0</v>
      </c>
      <c r="DJ63">
        <f t="shared" si="44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ROW(Source!A37)</f>
        <v>37</v>
      </c>
      <c r="B64">
        <v>55929115</v>
      </c>
      <c r="C64">
        <v>55983763</v>
      </c>
      <c r="D64">
        <v>55482233</v>
      </c>
      <c r="E64">
        <v>1</v>
      </c>
      <c r="F64">
        <v>1</v>
      </c>
      <c r="G64">
        <v>1081</v>
      </c>
      <c r="H64">
        <v>3</v>
      </c>
      <c r="I64" t="s">
        <v>714</v>
      </c>
      <c r="J64" t="s">
        <v>715</v>
      </c>
      <c r="K64" t="s">
        <v>716</v>
      </c>
      <c r="L64">
        <v>1346</v>
      </c>
      <c r="N64">
        <v>1009</v>
      </c>
      <c r="O64" t="s">
        <v>185</v>
      </c>
      <c r="P64" t="s">
        <v>185</v>
      </c>
      <c r="Q64">
        <v>1</v>
      </c>
      <c r="W64">
        <v>0</v>
      </c>
      <c r="X64">
        <v>1566362712</v>
      </c>
      <c r="Y64">
        <f t="shared" si="35"/>
        <v>0</v>
      </c>
      <c r="AA64">
        <v>3047.23</v>
      </c>
      <c r="AB64">
        <v>0</v>
      </c>
      <c r="AC64">
        <v>0</v>
      </c>
      <c r="AD64">
        <v>0</v>
      </c>
      <c r="AE64">
        <v>493.08</v>
      </c>
      <c r="AF64">
        <v>0</v>
      </c>
      <c r="AG64">
        <v>0</v>
      </c>
      <c r="AH64">
        <v>0</v>
      </c>
      <c r="AI64">
        <v>6.18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0.02</v>
      </c>
      <c r="AU64" t="s">
        <v>28</v>
      </c>
      <c r="AV64">
        <v>0</v>
      </c>
      <c r="AW64">
        <v>2</v>
      </c>
      <c r="AX64">
        <v>55983787</v>
      </c>
      <c r="AY64">
        <v>1</v>
      </c>
      <c r="AZ64">
        <v>0</v>
      </c>
      <c r="BA64">
        <v>77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ROUND(Y64*Source!I37,9)</f>
        <v>0</v>
      </c>
      <c r="CY64">
        <f t="shared" si="36"/>
        <v>3047.23</v>
      </c>
      <c r="CZ64">
        <f t="shared" si="37"/>
        <v>493.08</v>
      </c>
      <c r="DA64">
        <f t="shared" si="38"/>
        <v>6.18</v>
      </c>
      <c r="DB64">
        <f t="shared" si="39"/>
        <v>0</v>
      </c>
      <c r="DC64">
        <f t="shared" si="40"/>
        <v>0</v>
      </c>
      <c r="DD64" t="s">
        <v>3</v>
      </c>
      <c r="DE64" t="s">
        <v>3</v>
      </c>
      <c r="DF64">
        <f t="shared" si="41"/>
        <v>0</v>
      </c>
      <c r="DG64">
        <f t="shared" si="42"/>
        <v>0</v>
      </c>
      <c r="DH64">
        <f t="shared" si="43"/>
        <v>0</v>
      </c>
      <c r="DI64">
        <f t="shared" si="1"/>
        <v>0</v>
      </c>
      <c r="DJ64">
        <f t="shared" si="44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ROW(Source!A37)</f>
        <v>37</v>
      </c>
      <c r="B65">
        <v>55929115</v>
      </c>
      <c r="C65">
        <v>55983763</v>
      </c>
      <c r="D65">
        <v>55481799</v>
      </c>
      <c r="E65">
        <v>1</v>
      </c>
      <c r="F65">
        <v>1</v>
      </c>
      <c r="G65">
        <v>1081</v>
      </c>
      <c r="H65">
        <v>3</v>
      </c>
      <c r="I65" t="s">
        <v>717</v>
      </c>
      <c r="J65" t="s">
        <v>718</v>
      </c>
      <c r="K65" t="s">
        <v>719</v>
      </c>
      <c r="L65">
        <v>1355</v>
      </c>
      <c r="N65">
        <v>1010</v>
      </c>
      <c r="O65" t="s">
        <v>64</v>
      </c>
      <c r="P65" t="s">
        <v>64</v>
      </c>
      <c r="Q65">
        <v>100</v>
      </c>
      <c r="W65">
        <v>0</v>
      </c>
      <c r="X65">
        <v>-846071348</v>
      </c>
      <c r="Y65">
        <f t="shared" si="35"/>
        <v>0</v>
      </c>
      <c r="AA65">
        <v>2297.17</v>
      </c>
      <c r="AB65">
        <v>0</v>
      </c>
      <c r="AC65">
        <v>0</v>
      </c>
      <c r="AD65">
        <v>0</v>
      </c>
      <c r="AE65">
        <v>413.16</v>
      </c>
      <c r="AF65">
        <v>0</v>
      </c>
      <c r="AG65">
        <v>0</v>
      </c>
      <c r="AH65">
        <v>0</v>
      </c>
      <c r="AI65">
        <v>5.56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0.04</v>
      </c>
      <c r="AU65" t="s">
        <v>28</v>
      </c>
      <c r="AV65">
        <v>0</v>
      </c>
      <c r="AW65">
        <v>2</v>
      </c>
      <c r="AX65">
        <v>55983788</v>
      </c>
      <c r="AY65">
        <v>1</v>
      </c>
      <c r="AZ65">
        <v>0</v>
      </c>
      <c r="BA65">
        <v>78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ROUND(Y65*Source!I37,9)</f>
        <v>0</v>
      </c>
      <c r="CY65">
        <f t="shared" si="36"/>
        <v>2297.17</v>
      </c>
      <c r="CZ65">
        <f t="shared" si="37"/>
        <v>413.16</v>
      </c>
      <c r="DA65">
        <f t="shared" si="38"/>
        <v>5.56</v>
      </c>
      <c r="DB65">
        <f t="shared" si="39"/>
        <v>0</v>
      </c>
      <c r="DC65">
        <f t="shared" si="40"/>
        <v>0</v>
      </c>
      <c r="DD65" t="s">
        <v>3</v>
      </c>
      <c r="DE65" t="s">
        <v>3</v>
      </c>
      <c r="DF65">
        <f t="shared" si="41"/>
        <v>0</v>
      </c>
      <c r="DG65">
        <f t="shared" si="42"/>
        <v>0</v>
      </c>
      <c r="DH65">
        <f t="shared" si="43"/>
        <v>0</v>
      </c>
      <c r="DI65">
        <f t="shared" ref="DI65:DI128" si="45">ROUND(ROUND(AH65,2)*CX65,2)</f>
        <v>0</v>
      </c>
      <c r="DJ65">
        <f t="shared" si="44"/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ROW(Source!A37)</f>
        <v>37</v>
      </c>
      <c r="B66">
        <v>55929115</v>
      </c>
      <c r="C66">
        <v>55983763</v>
      </c>
      <c r="D66">
        <v>55424290</v>
      </c>
      <c r="E66">
        <v>1081</v>
      </c>
      <c r="F66">
        <v>1</v>
      </c>
      <c r="G66">
        <v>1081</v>
      </c>
      <c r="H66">
        <v>3</v>
      </c>
      <c r="I66" t="s">
        <v>720</v>
      </c>
      <c r="J66" t="s">
        <v>3</v>
      </c>
      <c r="K66" t="s">
        <v>721</v>
      </c>
      <c r="L66">
        <v>1348</v>
      </c>
      <c r="N66">
        <v>1009</v>
      </c>
      <c r="O66" t="s">
        <v>566</v>
      </c>
      <c r="P66" t="s">
        <v>566</v>
      </c>
      <c r="Q66">
        <v>1000</v>
      </c>
      <c r="W66">
        <v>0</v>
      </c>
      <c r="X66">
        <v>-783086922</v>
      </c>
      <c r="Y66">
        <f t="shared" si="35"/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9.84</v>
      </c>
      <c r="AJ66">
        <v>1</v>
      </c>
      <c r="AK66">
        <v>1</v>
      </c>
      <c r="AL66">
        <v>1</v>
      </c>
      <c r="AM66">
        <v>5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1E-3</v>
      </c>
      <c r="AU66" t="s">
        <v>28</v>
      </c>
      <c r="AV66">
        <v>0</v>
      </c>
      <c r="AW66">
        <v>2</v>
      </c>
      <c r="AX66">
        <v>55983792</v>
      </c>
      <c r="AY66">
        <v>1</v>
      </c>
      <c r="AZ66">
        <v>0</v>
      </c>
      <c r="BA66">
        <v>82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ROUND(Y66*Source!I37,9)</f>
        <v>0</v>
      </c>
      <c r="CY66">
        <f t="shared" si="36"/>
        <v>0</v>
      </c>
      <c r="CZ66">
        <f t="shared" si="37"/>
        <v>0</v>
      </c>
      <c r="DA66">
        <f t="shared" si="38"/>
        <v>9.84</v>
      </c>
      <c r="DB66">
        <f t="shared" si="39"/>
        <v>0</v>
      </c>
      <c r="DC66">
        <f t="shared" si="40"/>
        <v>0</v>
      </c>
      <c r="DD66" t="s">
        <v>3</v>
      </c>
      <c r="DE66" t="s">
        <v>3</v>
      </c>
      <c r="DF66">
        <f t="shared" si="41"/>
        <v>0</v>
      </c>
      <c r="DG66">
        <f t="shared" si="42"/>
        <v>0</v>
      </c>
      <c r="DH66">
        <f t="shared" si="43"/>
        <v>0</v>
      </c>
      <c r="DI66">
        <f t="shared" si="45"/>
        <v>0</v>
      </c>
      <c r="DJ66">
        <f t="shared" si="44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ROW(Source!A38)</f>
        <v>38</v>
      </c>
      <c r="B67">
        <v>55929113</v>
      </c>
      <c r="C67">
        <v>55983793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679</v>
      </c>
      <c r="J67" t="s">
        <v>3</v>
      </c>
      <c r="K67" t="s">
        <v>680</v>
      </c>
      <c r="L67">
        <v>1191</v>
      </c>
      <c r="N67">
        <v>1013</v>
      </c>
      <c r="O67" t="s">
        <v>681</v>
      </c>
      <c r="P67" t="s">
        <v>681</v>
      </c>
      <c r="Q67">
        <v>1</v>
      </c>
      <c r="W67">
        <v>0</v>
      </c>
      <c r="X67">
        <v>476480486</v>
      </c>
      <c r="Y67">
        <f>((AT67*1.2)*0.3)</f>
        <v>0.67320000000000002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1.87</v>
      </c>
      <c r="AU67" t="s">
        <v>29</v>
      </c>
      <c r="AV67">
        <v>1</v>
      </c>
      <c r="AW67">
        <v>2</v>
      </c>
      <c r="AX67">
        <v>55983800</v>
      </c>
      <c r="AY67">
        <v>1</v>
      </c>
      <c r="AZ67">
        <v>0</v>
      </c>
      <c r="BA67">
        <v>83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ROUND(AT67*Source!I38*AH67*AL67,2)</f>
        <v>0</v>
      </c>
      <c r="CV67">
        <f>ROUND(Y67*Source!I38,9)</f>
        <v>2.0196000000000001</v>
      </c>
      <c r="CW67">
        <v>0</v>
      </c>
      <c r="CX67">
        <f>ROUND(Y67*Source!I38,9)</f>
        <v>2.0196000000000001</v>
      </c>
      <c r="CY67">
        <f>AD67</f>
        <v>0</v>
      </c>
      <c r="CZ67">
        <f>AH67</f>
        <v>0</v>
      </c>
      <c r="DA67">
        <f>AL67</f>
        <v>1</v>
      </c>
      <c r="DB67">
        <f>ROUND(((ROUND(AT67*CZ67,2)*1.2)*0.3),6)</f>
        <v>0</v>
      </c>
      <c r="DC67">
        <f>ROUND(((ROUND(AT67*AG67,2)*1.2)*0.3),6)</f>
        <v>0</v>
      </c>
      <c r="DD67" t="s">
        <v>3</v>
      </c>
      <c r="DE67" t="s">
        <v>3</v>
      </c>
      <c r="DF67">
        <f t="shared" ref="DF67:DF75" si="46">ROUND(ROUND(AE67,2)*CX67,2)</f>
        <v>0</v>
      </c>
      <c r="DG67">
        <f t="shared" si="42"/>
        <v>0</v>
      </c>
      <c r="DH67">
        <f t="shared" si="43"/>
        <v>0</v>
      </c>
      <c r="DI67">
        <f t="shared" si="45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ROW(Source!A38)</f>
        <v>38</v>
      </c>
      <c r="B68">
        <v>55929113</v>
      </c>
      <c r="C68">
        <v>55983793</v>
      </c>
      <c r="D68">
        <v>55490167</v>
      </c>
      <c r="E68">
        <v>1</v>
      </c>
      <c r="F68">
        <v>1</v>
      </c>
      <c r="G68">
        <v>1081</v>
      </c>
      <c r="H68">
        <v>2</v>
      </c>
      <c r="I68" t="s">
        <v>725</v>
      </c>
      <c r="J68" t="s">
        <v>726</v>
      </c>
      <c r="K68" t="s">
        <v>727</v>
      </c>
      <c r="L68">
        <v>1368</v>
      </c>
      <c r="N68">
        <v>1011</v>
      </c>
      <c r="O68" t="s">
        <v>685</v>
      </c>
      <c r="P68" t="s">
        <v>685</v>
      </c>
      <c r="Q68">
        <v>1</v>
      </c>
      <c r="W68">
        <v>0</v>
      </c>
      <c r="X68">
        <v>2086907475</v>
      </c>
      <c r="Y68">
        <f>((AT68*1.2)*0.3)</f>
        <v>3.9600000000000003E-2</v>
      </c>
      <c r="AA68">
        <v>0</v>
      </c>
      <c r="AB68">
        <v>7.94</v>
      </c>
      <c r="AC68">
        <v>0</v>
      </c>
      <c r="AD68">
        <v>0</v>
      </c>
      <c r="AE68">
        <v>0</v>
      </c>
      <c r="AF68">
        <v>7.44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0.11</v>
      </c>
      <c r="AU68" t="s">
        <v>29</v>
      </c>
      <c r="AV68">
        <v>0</v>
      </c>
      <c r="AW68">
        <v>2</v>
      </c>
      <c r="AX68">
        <v>55983801</v>
      </c>
      <c r="AY68">
        <v>1</v>
      </c>
      <c r="AZ68">
        <v>0</v>
      </c>
      <c r="BA68">
        <v>84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ROUND(Y68*Source!I38*DO68,9)</f>
        <v>0</v>
      </c>
      <c r="CX68">
        <f>ROUND(Y68*Source!I38,9)</f>
        <v>0.1188</v>
      </c>
      <c r="CY68">
        <f>AB68</f>
        <v>7.94</v>
      </c>
      <c r="CZ68">
        <f>AF68</f>
        <v>7.44</v>
      </c>
      <c r="DA68">
        <f>AJ68</f>
        <v>1</v>
      </c>
      <c r="DB68">
        <f>ROUND(((ROUND(AT68*CZ68,2)*1.2)*0.3),6)</f>
        <v>0.29520000000000002</v>
      </c>
      <c r="DC68">
        <f>ROUND(((ROUND(AT68*AG68,2)*1.2)*0.3),6)</f>
        <v>0</v>
      </c>
      <c r="DD68" t="s">
        <v>3</v>
      </c>
      <c r="DE68" t="s">
        <v>3</v>
      </c>
      <c r="DF68">
        <f t="shared" si="46"/>
        <v>0</v>
      </c>
      <c r="DG68">
        <f t="shared" si="42"/>
        <v>0.88</v>
      </c>
      <c r="DH68">
        <f t="shared" si="43"/>
        <v>0</v>
      </c>
      <c r="DI68">
        <f t="shared" si="45"/>
        <v>0</v>
      </c>
      <c r="DJ68">
        <f>DG68</f>
        <v>0.88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ROW(Source!A38)</f>
        <v>38</v>
      </c>
      <c r="B69">
        <v>55929113</v>
      </c>
      <c r="C69">
        <v>55983793</v>
      </c>
      <c r="D69">
        <v>55490168</v>
      </c>
      <c r="E69">
        <v>1</v>
      </c>
      <c r="F69">
        <v>1</v>
      </c>
      <c r="G69">
        <v>1081</v>
      </c>
      <c r="H69">
        <v>2</v>
      </c>
      <c r="I69" t="s">
        <v>728</v>
      </c>
      <c r="J69" t="s">
        <v>729</v>
      </c>
      <c r="K69" t="s">
        <v>730</v>
      </c>
      <c r="L69">
        <v>1368</v>
      </c>
      <c r="N69">
        <v>1011</v>
      </c>
      <c r="O69" t="s">
        <v>685</v>
      </c>
      <c r="P69" t="s">
        <v>685</v>
      </c>
      <c r="Q69">
        <v>1</v>
      </c>
      <c r="W69">
        <v>0</v>
      </c>
      <c r="X69">
        <v>-323220633</v>
      </c>
      <c r="Y69">
        <f>((AT69*1.2)*0.3)</f>
        <v>6.4799999999999996E-2</v>
      </c>
      <c r="AA69">
        <v>0</v>
      </c>
      <c r="AB69">
        <v>9.43</v>
      </c>
      <c r="AC69">
        <v>0</v>
      </c>
      <c r="AD69">
        <v>0</v>
      </c>
      <c r="AE69">
        <v>0</v>
      </c>
      <c r="AF69">
        <v>8.84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0.18</v>
      </c>
      <c r="AU69" t="s">
        <v>29</v>
      </c>
      <c r="AV69">
        <v>0</v>
      </c>
      <c r="AW69">
        <v>2</v>
      </c>
      <c r="AX69">
        <v>55983802</v>
      </c>
      <c r="AY69">
        <v>1</v>
      </c>
      <c r="AZ69">
        <v>0</v>
      </c>
      <c r="BA69">
        <v>85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ROUND(Y69*Source!I38*DO69,9)</f>
        <v>0</v>
      </c>
      <c r="CX69">
        <f>ROUND(Y69*Source!I38,9)</f>
        <v>0.19439999999999999</v>
      </c>
      <c r="CY69">
        <f>AB69</f>
        <v>9.43</v>
      </c>
      <c r="CZ69">
        <f>AF69</f>
        <v>8.84</v>
      </c>
      <c r="DA69">
        <f>AJ69</f>
        <v>1</v>
      </c>
      <c r="DB69">
        <f>ROUND(((ROUND(AT69*CZ69,2)*1.2)*0.3),6)</f>
        <v>0.57240000000000002</v>
      </c>
      <c r="DC69">
        <f>ROUND(((ROUND(AT69*AG69,2)*1.2)*0.3),6)</f>
        <v>0</v>
      </c>
      <c r="DD69" t="s">
        <v>3</v>
      </c>
      <c r="DE69" t="s">
        <v>3</v>
      </c>
      <c r="DF69">
        <f t="shared" si="46"/>
        <v>0</v>
      </c>
      <c r="DG69">
        <f t="shared" si="42"/>
        <v>1.72</v>
      </c>
      <c r="DH69">
        <f t="shared" si="43"/>
        <v>0</v>
      </c>
      <c r="DI69">
        <f t="shared" si="45"/>
        <v>0</v>
      </c>
      <c r="DJ69">
        <f>DG69</f>
        <v>1.72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ROW(Source!A38)</f>
        <v>38</v>
      </c>
      <c r="B70">
        <v>55929113</v>
      </c>
      <c r="C70">
        <v>55983793</v>
      </c>
      <c r="D70">
        <v>55459882</v>
      </c>
      <c r="E70">
        <v>1</v>
      </c>
      <c r="F70">
        <v>1</v>
      </c>
      <c r="G70">
        <v>1081</v>
      </c>
      <c r="H70">
        <v>3</v>
      </c>
      <c r="I70" t="s">
        <v>731</v>
      </c>
      <c r="J70" t="s">
        <v>732</v>
      </c>
      <c r="K70" t="s">
        <v>733</v>
      </c>
      <c r="L70">
        <v>1346</v>
      </c>
      <c r="N70">
        <v>1009</v>
      </c>
      <c r="O70" t="s">
        <v>185</v>
      </c>
      <c r="P70" t="s">
        <v>185</v>
      </c>
      <c r="Q70">
        <v>1</v>
      </c>
      <c r="W70">
        <v>0</v>
      </c>
      <c r="X70">
        <v>1881535140</v>
      </c>
      <c r="Y70">
        <f>((AT70*1)*0)</f>
        <v>0</v>
      </c>
      <c r="AA70">
        <v>29.06</v>
      </c>
      <c r="AB70">
        <v>0</v>
      </c>
      <c r="AC70">
        <v>0</v>
      </c>
      <c r="AD70">
        <v>0</v>
      </c>
      <c r="AE70">
        <v>26.88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2.7E-2</v>
      </c>
      <c r="AU70" t="s">
        <v>28</v>
      </c>
      <c r="AV70">
        <v>0</v>
      </c>
      <c r="AW70">
        <v>2</v>
      </c>
      <c r="AX70">
        <v>55983803</v>
      </c>
      <c r="AY70">
        <v>1</v>
      </c>
      <c r="AZ70">
        <v>0</v>
      </c>
      <c r="BA70">
        <v>86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ROUND(Y70*Source!I38,9)</f>
        <v>0</v>
      </c>
      <c r="CY70">
        <f>AA70</f>
        <v>29.06</v>
      </c>
      <c r="CZ70">
        <f>AE70</f>
        <v>26.88</v>
      </c>
      <c r="DA70">
        <f>AI70</f>
        <v>1</v>
      </c>
      <c r="DB70">
        <f>ROUND(((ROUND(AT70*CZ70,2)*1)*0),6)</f>
        <v>0</v>
      </c>
      <c r="DC70">
        <f>ROUND(((ROUND(AT70*AG70,2)*1)*0),6)</f>
        <v>0</v>
      </c>
      <c r="DD70" t="s">
        <v>3</v>
      </c>
      <c r="DE70" t="s">
        <v>3</v>
      </c>
      <c r="DF70">
        <f t="shared" si="46"/>
        <v>0</v>
      </c>
      <c r="DG70">
        <f t="shared" si="42"/>
        <v>0</v>
      </c>
      <c r="DH70">
        <f t="shared" si="43"/>
        <v>0</v>
      </c>
      <c r="DI70">
        <f t="shared" si="45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ROW(Source!A38)</f>
        <v>38</v>
      </c>
      <c r="B71">
        <v>55929113</v>
      </c>
      <c r="C71">
        <v>55983793</v>
      </c>
      <c r="D71">
        <v>55459234</v>
      </c>
      <c r="E71">
        <v>1</v>
      </c>
      <c r="F71">
        <v>1</v>
      </c>
      <c r="G71">
        <v>1081</v>
      </c>
      <c r="H71">
        <v>3</v>
      </c>
      <c r="I71" t="s">
        <v>734</v>
      </c>
      <c r="J71" t="s">
        <v>735</v>
      </c>
      <c r="K71" t="s">
        <v>736</v>
      </c>
      <c r="L71">
        <v>1346</v>
      </c>
      <c r="N71">
        <v>1009</v>
      </c>
      <c r="O71" t="s">
        <v>185</v>
      </c>
      <c r="P71" t="s">
        <v>185</v>
      </c>
      <c r="Q71">
        <v>1</v>
      </c>
      <c r="W71">
        <v>0</v>
      </c>
      <c r="X71">
        <v>1343467368</v>
      </c>
      <c r="Y71">
        <f>((AT71*1)*0)</f>
        <v>0</v>
      </c>
      <c r="AA71">
        <v>1.74</v>
      </c>
      <c r="AB71">
        <v>0</v>
      </c>
      <c r="AC71">
        <v>0</v>
      </c>
      <c r="AD71">
        <v>0</v>
      </c>
      <c r="AE71">
        <v>1.61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5.0000000000000001E-3</v>
      </c>
      <c r="AU71" t="s">
        <v>28</v>
      </c>
      <c r="AV71">
        <v>0</v>
      </c>
      <c r="AW71">
        <v>2</v>
      </c>
      <c r="AX71">
        <v>55983804</v>
      </c>
      <c r="AY71">
        <v>1</v>
      </c>
      <c r="AZ71">
        <v>0</v>
      </c>
      <c r="BA71">
        <v>87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ROUND(Y71*Source!I38,9)</f>
        <v>0</v>
      </c>
      <c r="CY71">
        <f>AA71</f>
        <v>1.74</v>
      </c>
      <c r="CZ71">
        <f>AE71</f>
        <v>1.61</v>
      </c>
      <c r="DA71">
        <f>AI71</f>
        <v>1</v>
      </c>
      <c r="DB71">
        <f>ROUND(((ROUND(AT71*CZ71,2)*1)*0),6)</f>
        <v>0</v>
      </c>
      <c r="DC71">
        <f>ROUND(((ROUND(AT71*AG71,2)*1)*0),6)</f>
        <v>0</v>
      </c>
      <c r="DD71" t="s">
        <v>3</v>
      </c>
      <c r="DE71" t="s">
        <v>3</v>
      </c>
      <c r="DF71">
        <f t="shared" si="46"/>
        <v>0</v>
      </c>
      <c r="DG71">
        <f t="shared" si="42"/>
        <v>0</v>
      </c>
      <c r="DH71">
        <f t="shared" si="43"/>
        <v>0</v>
      </c>
      <c r="DI71">
        <f t="shared" si="45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ROW(Source!A38)</f>
        <v>38</v>
      </c>
      <c r="B72">
        <v>55929113</v>
      </c>
      <c r="C72">
        <v>55983793</v>
      </c>
      <c r="D72">
        <v>55462052</v>
      </c>
      <c r="E72">
        <v>1</v>
      </c>
      <c r="F72">
        <v>1</v>
      </c>
      <c r="G72">
        <v>1081</v>
      </c>
      <c r="H72">
        <v>3</v>
      </c>
      <c r="I72" t="s">
        <v>737</v>
      </c>
      <c r="J72" t="s">
        <v>738</v>
      </c>
      <c r="K72" t="s">
        <v>739</v>
      </c>
      <c r="L72">
        <v>1354</v>
      </c>
      <c r="N72">
        <v>1010</v>
      </c>
      <c r="O72" t="s">
        <v>279</v>
      </c>
      <c r="P72" t="s">
        <v>279</v>
      </c>
      <c r="Q72">
        <v>1</v>
      </c>
      <c r="W72">
        <v>0</v>
      </c>
      <c r="X72">
        <v>406712332</v>
      </c>
      <c r="Y72">
        <f>((AT72*1)*0)</f>
        <v>0</v>
      </c>
      <c r="AA72">
        <v>0.17</v>
      </c>
      <c r="AB72">
        <v>0</v>
      </c>
      <c r="AC72">
        <v>0</v>
      </c>
      <c r="AD72">
        <v>0</v>
      </c>
      <c r="AE72">
        <v>0.16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4</v>
      </c>
      <c r="AU72" t="s">
        <v>28</v>
      </c>
      <c r="AV72">
        <v>0</v>
      </c>
      <c r="AW72">
        <v>2</v>
      </c>
      <c r="AX72">
        <v>55983805</v>
      </c>
      <c r="AY72">
        <v>1</v>
      </c>
      <c r="AZ72">
        <v>0</v>
      </c>
      <c r="BA72">
        <v>88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ROUND(Y72*Source!I38,9)</f>
        <v>0</v>
      </c>
      <c r="CY72">
        <f>AA72</f>
        <v>0.17</v>
      </c>
      <c r="CZ72">
        <f>AE72</f>
        <v>0.16</v>
      </c>
      <c r="DA72">
        <f>AI72</f>
        <v>1</v>
      </c>
      <c r="DB72">
        <f>ROUND(((ROUND(AT72*CZ72,2)*1)*0),6)</f>
        <v>0</v>
      </c>
      <c r="DC72">
        <f>ROUND(((ROUND(AT72*AG72,2)*1)*0),6)</f>
        <v>0</v>
      </c>
      <c r="DD72" t="s">
        <v>3</v>
      </c>
      <c r="DE72" t="s">
        <v>3</v>
      </c>
      <c r="DF72">
        <f t="shared" si="46"/>
        <v>0</v>
      </c>
      <c r="DG72">
        <f t="shared" si="42"/>
        <v>0</v>
      </c>
      <c r="DH72">
        <f t="shared" si="43"/>
        <v>0</v>
      </c>
      <c r="DI72">
        <f t="shared" si="45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ROW(Source!A39)</f>
        <v>39</v>
      </c>
      <c r="B73">
        <v>55929115</v>
      </c>
      <c r="C73">
        <v>55983793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679</v>
      </c>
      <c r="J73" t="s">
        <v>3</v>
      </c>
      <c r="K73" t="s">
        <v>680</v>
      </c>
      <c r="L73">
        <v>1191</v>
      </c>
      <c r="N73">
        <v>1013</v>
      </c>
      <c r="O73" t="s">
        <v>681</v>
      </c>
      <c r="P73" t="s">
        <v>681</v>
      </c>
      <c r="Q73">
        <v>1</v>
      </c>
      <c r="W73">
        <v>0</v>
      </c>
      <c r="X73">
        <v>476480486</v>
      </c>
      <c r="Y73">
        <f>((AT73*1.2)*0.3)</f>
        <v>0.67320000000000002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5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1.87</v>
      </c>
      <c r="AU73" t="s">
        <v>29</v>
      </c>
      <c r="AV73">
        <v>1</v>
      </c>
      <c r="AW73">
        <v>2</v>
      </c>
      <c r="AX73">
        <v>55983800</v>
      </c>
      <c r="AY73">
        <v>1</v>
      </c>
      <c r="AZ73">
        <v>0</v>
      </c>
      <c r="BA73">
        <v>90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ROUND(AT73*Source!I39*AH73*AL73,2)</f>
        <v>0</v>
      </c>
      <c r="CV73">
        <f>ROUND(Y73*Source!I39,9)</f>
        <v>2.0196000000000001</v>
      </c>
      <c r="CW73">
        <v>0</v>
      </c>
      <c r="CX73">
        <f>ROUND(Y73*Source!I39,9)</f>
        <v>2.0196000000000001</v>
      </c>
      <c r="CY73">
        <f>AD73</f>
        <v>0</v>
      </c>
      <c r="CZ73">
        <f>AH73</f>
        <v>0</v>
      </c>
      <c r="DA73">
        <f>AL73</f>
        <v>1</v>
      </c>
      <c r="DB73">
        <f>ROUND(((ROUND(AT73*CZ73,2)*1.2)*0.3),6)</f>
        <v>0</v>
      </c>
      <c r="DC73">
        <f>ROUND(((ROUND(AT73*AG73,2)*1.2)*0.3),6)</f>
        <v>0</v>
      </c>
      <c r="DD73" t="s">
        <v>3</v>
      </c>
      <c r="DE73" t="s">
        <v>3</v>
      </c>
      <c r="DF73">
        <f t="shared" si="46"/>
        <v>0</v>
      </c>
      <c r="DG73">
        <f t="shared" si="42"/>
        <v>0</v>
      </c>
      <c r="DH73">
        <f t="shared" si="43"/>
        <v>0</v>
      </c>
      <c r="DI73">
        <f t="shared" si="45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ROW(Source!A39)</f>
        <v>39</v>
      </c>
      <c r="B74">
        <v>55929115</v>
      </c>
      <c r="C74">
        <v>55983793</v>
      </c>
      <c r="D74">
        <v>55490167</v>
      </c>
      <c r="E74">
        <v>1</v>
      </c>
      <c r="F74">
        <v>1</v>
      </c>
      <c r="G74">
        <v>1081</v>
      </c>
      <c r="H74">
        <v>2</v>
      </c>
      <c r="I74" t="s">
        <v>725</v>
      </c>
      <c r="J74" t="s">
        <v>726</v>
      </c>
      <c r="K74" t="s">
        <v>727</v>
      </c>
      <c r="L74">
        <v>1368</v>
      </c>
      <c r="N74">
        <v>1011</v>
      </c>
      <c r="O74" t="s">
        <v>685</v>
      </c>
      <c r="P74" t="s">
        <v>685</v>
      </c>
      <c r="Q74">
        <v>1</v>
      </c>
      <c r="W74">
        <v>0</v>
      </c>
      <c r="X74">
        <v>2086907475</v>
      </c>
      <c r="Y74">
        <f>((AT74*1.2)*0.3)</f>
        <v>3.9600000000000003E-2</v>
      </c>
      <c r="AA74">
        <v>0</v>
      </c>
      <c r="AB74">
        <v>74.38</v>
      </c>
      <c r="AC74">
        <v>0</v>
      </c>
      <c r="AD74">
        <v>0</v>
      </c>
      <c r="AE74">
        <v>0</v>
      </c>
      <c r="AF74">
        <v>7.44</v>
      </c>
      <c r="AG74">
        <v>0</v>
      </c>
      <c r="AH74">
        <v>0</v>
      </c>
      <c r="AI74">
        <v>1</v>
      </c>
      <c r="AJ74">
        <v>9.3699999999999992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0.11</v>
      </c>
      <c r="AU74" t="s">
        <v>29</v>
      </c>
      <c r="AV74">
        <v>0</v>
      </c>
      <c r="AW74">
        <v>2</v>
      </c>
      <c r="AX74">
        <v>55983801</v>
      </c>
      <c r="AY74">
        <v>1</v>
      </c>
      <c r="AZ74">
        <v>0</v>
      </c>
      <c r="BA74">
        <v>91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ROUND(Y74*Source!I39*DO74,9)</f>
        <v>0</v>
      </c>
      <c r="CX74">
        <f>ROUND(Y74*Source!I39,9)</f>
        <v>0.1188</v>
      </c>
      <c r="CY74">
        <f>AB74</f>
        <v>74.38</v>
      </c>
      <c r="CZ74">
        <f>AF74</f>
        <v>7.44</v>
      </c>
      <c r="DA74">
        <f>AJ74</f>
        <v>9.3699999999999992</v>
      </c>
      <c r="DB74">
        <f>ROUND(((ROUND(AT74*CZ74,2)*1.2)*0.3),6)</f>
        <v>0.29520000000000002</v>
      </c>
      <c r="DC74">
        <f>ROUND(((ROUND(AT74*AG74,2)*1.2)*0.3),6)</f>
        <v>0</v>
      </c>
      <c r="DD74" t="s">
        <v>3</v>
      </c>
      <c r="DE74" t="s">
        <v>3</v>
      </c>
      <c r="DF74">
        <f t="shared" si="46"/>
        <v>0</v>
      </c>
      <c r="DG74">
        <f>ROUND(ROUND(AF74*AJ74,2)*CX74,2)</f>
        <v>8.2799999999999994</v>
      </c>
      <c r="DH74">
        <f t="shared" si="43"/>
        <v>0</v>
      </c>
      <c r="DI74">
        <f t="shared" si="45"/>
        <v>0</v>
      </c>
      <c r="DJ74">
        <f>DG74</f>
        <v>8.2799999999999994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ROW(Source!A39)</f>
        <v>39</v>
      </c>
      <c r="B75">
        <v>55929115</v>
      </c>
      <c r="C75">
        <v>55983793</v>
      </c>
      <c r="D75">
        <v>55490168</v>
      </c>
      <c r="E75">
        <v>1</v>
      </c>
      <c r="F75">
        <v>1</v>
      </c>
      <c r="G75">
        <v>1081</v>
      </c>
      <c r="H75">
        <v>2</v>
      </c>
      <c r="I75" t="s">
        <v>728</v>
      </c>
      <c r="J75" t="s">
        <v>729</v>
      </c>
      <c r="K75" t="s">
        <v>730</v>
      </c>
      <c r="L75">
        <v>1368</v>
      </c>
      <c r="N75">
        <v>1011</v>
      </c>
      <c r="O75" t="s">
        <v>685</v>
      </c>
      <c r="P75" t="s">
        <v>685</v>
      </c>
      <c r="Q75">
        <v>1</v>
      </c>
      <c r="W75">
        <v>0</v>
      </c>
      <c r="X75">
        <v>-323220633</v>
      </c>
      <c r="Y75">
        <f>((AT75*1.2)*0.3)</f>
        <v>6.4799999999999996E-2</v>
      </c>
      <c r="AA75">
        <v>0</v>
      </c>
      <c r="AB75">
        <v>88.1</v>
      </c>
      <c r="AC75">
        <v>0</v>
      </c>
      <c r="AD75">
        <v>0</v>
      </c>
      <c r="AE75">
        <v>0</v>
      </c>
      <c r="AF75">
        <v>8.84</v>
      </c>
      <c r="AG75">
        <v>0</v>
      </c>
      <c r="AH75">
        <v>0</v>
      </c>
      <c r="AI75">
        <v>1</v>
      </c>
      <c r="AJ75">
        <v>9.34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0.18</v>
      </c>
      <c r="AU75" t="s">
        <v>29</v>
      </c>
      <c r="AV75">
        <v>0</v>
      </c>
      <c r="AW75">
        <v>2</v>
      </c>
      <c r="AX75">
        <v>55983802</v>
      </c>
      <c r="AY75">
        <v>1</v>
      </c>
      <c r="AZ75">
        <v>0</v>
      </c>
      <c r="BA75">
        <v>92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ROUND(Y75*Source!I39*DO75,9)</f>
        <v>0</v>
      </c>
      <c r="CX75">
        <f>ROUND(Y75*Source!I39,9)</f>
        <v>0.19439999999999999</v>
      </c>
      <c r="CY75">
        <f>AB75</f>
        <v>88.1</v>
      </c>
      <c r="CZ75">
        <f>AF75</f>
        <v>8.84</v>
      </c>
      <c r="DA75">
        <f>AJ75</f>
        <v>9.34</v>
      </c>
      <c r="DB75">
        <f>ROUND(((ROUND(AT75*CZ75,2)*1.2)*0.3),6)</f>
        <v>0.57240000000000002</v>
      </c>
      <c r="DC75">
        <f>ROUND(((ROUND(AT75*AG75,2)*1.2)*0.3),6)</f>
        <v>0</v>
      </c>
      <c r="DD75" t="s">
        <v>3</v>
      </c>
      <c r="DE75" t="s">
        <v>3</v>
      </c>
      <c r="DF75">
        <f t="shared" si="46"/>
        <v>0</v>
      </c>
      <c r="DG75">
        <f>ROUND(ROUND(AF75*AJ75,2)*CX75,2)</f>
        <v>16.05</v>
      </c>
      <c r="DH75">
        <f t="shared" si="43"/>
        <v>0</v>
      </c>
      <c r="DI75">
        <f t="shared" si="45"/>
        <v>0</v>
      </c>
      <c r="DJ75">
        <f>DG75</f>
        <v>16.05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ROW(Source!A39)</f>
        <v>39</v>
      </c>
      <c r="B76">
        <v>55929115</v>
      </c>
      <c r="C76">
        <v>55983793</v>
      </c>
      <c r="D76">
        <v>55459882</v>
      </c>
      <c r="E76">
        <v>1</v>
      </c>
      <c r="F76">
        <v>1</v>
      </c>
      <c r="G76">
        <v>1081</v>
      </c>
      <c r="H76">
        <v>3</v>
      </c>
      <c r="I76" t="s">
        <v>731</v>
      </c>
      <c r="J76" t="s">
        <v>732</v>
      </c>
      <c r="K76" t="s">
        <v>733</v>
      </c>
      <c r="L76">
        <v>1346</v>
      </c>
      <c r="N76">
        <v>1009</v>
      </c>
      <c r="O76" t="s">
        <v>185</v>
      </c>
      <c r="P76" t="s">
        <v>185</v>
      </c>
      <c r="Q76">
        <v>1</v>
      </c>
      <c r="W76">
        <v>0</v>
      </c>
      <c r="X76">
        <v>1881535140</v>
      </c>
      <c r="Y76">
        <f>((AT76*1)*0)</f>
        <v>0</v>
      </c>
      <c r="AA76">
        <v>680.23</v>
      </c>
      <c r="AB76">
        <v>0</v>
      </c>
      <c r="AC76">
        <v>0</v>
      </c>
      <c r="AD76">
        <v>0</v>
      </c>
      <c r="AE76">
        <v>26.88</v>
      </c>
      <c r="AF76">
        <v>0</v>
      </c>
      <c r="AG76">
        <v>0</v>
      </c>
      <c r="AH76">
        <v>0</v>
      </c>
      <c r="AI76">
        <v>23.41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2.7E-2</v>
      </c>
      <c r="AU76" t="s">
        <v>28</v>
      </c>
      <c r="AV76">
        <v>0</v>
      </c>
      <c r="AW76">
        <v>2</v>
      </c>
      <c r="AX76">
        <v>55983803</v>
      </c>
      <c r="AY76">
        <v>1</v>
      </c>
      <c r="AZ76">
        <v>0</v>
      </c>
      <c r="BA76">
        <v>93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ROUND(Y76*Source!I39,9)</f>
        <v>0</v>
      </c>
      <c r="CY76">
        <f>AA76</f>
        <v>680.23</v>
      </c>
      <c r="CZ76">
        <f>AE76</f>
        <v>26.88</v>
      </c>
      <c r="DA76">
        <f>AI76</f>
        <v>23.41</v>
      </c>
      <c r="DB76">
        <f>ROUND(((ROUND(AT76*CZ76,2)*1)*0),6)</f>
        <v>0</v>
      </c>
      <c r="DC76">
        <f>ROUND(((ROUND(AT76*AG76,2)*1)*0),6)</f>
        <v>0</v>
      </c>
      <c r="DD76" t="s">
        <v>3</v>
      </c>
      <c r="DE76" t="s">
        <v>3</v>
      </c>
      <c r="DF76">
        <f>ROUND(ROUND(AE76*AI76,2)*CX76,2)</f>
        <v>0</v>
      </c>
      <c r="DG76">
        <f t="shared" ref="DG76:DG84" si="47">ROUND(ROUND(AF76,2)*CX76,2)</f>
        <v>0</v>
      </c>
      <c r="DH76">
        <f t="shared" si="43"/>
        <v>0</v>
      </c>
      <c r="DI76">
        <f t="shared" si="45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ROW(Source!A39)</f>
        <v>39</v>
      </c>
      <c r="B77">
        <v>55929115</v>
      </c>
      <c r="C77">
        <v>55983793</v>
      </c>
      <c r="D77">
        <v>55459234</v>
      </c>
      <c r="E77">
        <v>1</v>
      </c>
      <c r="F77">
        <v>1</v>
      </c>
      <c r="G77">
        <v>1081</v>
      </c>
      <c r="H77">
        <v>3</v>
      </c>
      <c r="I77" t="s">
        <v>734</v>
      </c>
      <c r="J77" t="s">
        <v>735</v>
      </c>
      <c r="K77" t="s">
        <v>736</v>
      </c>
      <c r="L77">
        <v>1346</v>
      </c>
      <c r="N77">
        <v>1009</v>
      </c>
      <c r="O77" t="s">
        <v>185</v>
      </c>
      <c r="P77" t="s">
        <v>185</v>
      </c>
      <c r="Q77">
        <v>1</v>
      </c>
      <c r="W77">
        <v>0</v>
      </c>
      <c r="X77">
        <v>1343467368</v>
      </c>
      <c r="Y77">
        <f>((AT77*1)*0)</f>
        <v>0</v>
      </c>
      <c r="AA77">
        <v>25.51</v>
      </c>
      <c r="AB77">
        <v>0</v>
      </c>
      <c r="AC77">
        <v>0</v>
      </c>
      <c r="AD77">
        <v>0</v>
      </c>
      <c r="AE77">
        <v>1.61</v>
      </c>
      <c r="AF77">
        <v>0</v>
      </c>
      <c r="AG77">
        <v>0</v>
      </c>
      <c r="AH77">
        <v>0</v>
      </c>
      <c r="AI77">
        <v>14.66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5.0000000000000001E-3</v>
      </c>
      <c r="AU77" t="s">
        <v>28</v>
      </c>
      <c r="AV77">
        <v>0</v>
      </c>
      <c r="AW77">
        <v>2</v>
      </c>
      <c r="AX77">
        <v>55983804</v>
      </c>
      <c r="AY77">
        <v>1</v>
      </c>
      <c r="AZ77">
        <v>0</v>
      </c>
      <c r="BA77">
        <v>94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ROUND(Y77*Source!I39,9)</f>
        <v>0</v>
      </c>
      <c r="CY77">
        <f>AA77</f>
        <v>25.51</v>
      </c>
      <c r="CZ77">
        <f>AE77</f>
        <v>1.61</v>
      </c>
      <c r="DA77">
        <f>AI77</f>
        <v>14.66</v>
      </c>
      <c r="DB77">
        <f>ROUND(((ROUND(AT77*CZ77,2)*1)*0),6)</f>
        <v>0</v>
      </c>
      <c r="DC77">
        <f>ROUND(((ROUND(AT77*AG77,2)*1)*0),6)</f>
        <v>0</v>
      </c>
      <c r="DD77" t="s">
        <v>3</v>
      </c>
      <c r="DE77" t="s">
        <v>3</v>
      </c>
      <c r="DF77">
        <f>ROUND(ROUND(AE77*AI77,2)*CX77,2)</f>
        <v>0</v>
      </c>
      <c r="DG77">
        <f t="shared" si="47"/>
        <v>0</v>
      </c>
      <c r="DH77">
        <f t="shared" si="43"/>
        <v>0</v>
      </c>
      <c r="DI77">
        <f t="shared" si="45"/>
        <v>0</v>
      </c>
      <c r="DJ77">
        <f>DF77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ROW(Source!A39)</f>
        <v>39</v>
      </c>
      <c r="B78">
        <v>55929115</v>
      </c>
      <c r="C78">
        <v>55983793</v>
      </c>
      <c r="D78">
        <v>55462052</v>
      </c>
      <c r="E78">
        <v>1</v>
      </c>
      <c r="F78">
        <v>1</v>
      </c>
      <c r="G78">
        <v>1081</v>
      </c>
      <c r="H78">
        <v>3</v>
      </c>
      <c r="I78" t="s">
        <v>737</v>
      </c>
      <c r="J78" t="s">
        <v>738</v>
      </c>
      <c r="K78" t="s">
        <v>739</v>
      </c>
      <c r="L78">
        <v>1354</v>
      </c>
      <c r="N78">
        <v>1010</v>
      </c>
      <c r="O78" t="s">
        <v>279</v>
      </c>
      <c r="P78" t="s">
        <v>279</v>
      </c>
      <c r="Q78">
        <v>1</v>
      </c>
      <c r="W78">
        <v>0</v>
      </c>
      <c r="X78">
        <v>406712332</v>
      </c>
      <c r="Y78">
        <f>((AT78*1)*0)</f>
        <v>0</v>
      </c>
      <c r="AA78">
        <v>1.06</v>
      </c>
      <c r="AB78">
        <v>0</v>
      </c>
      <c r="AC78">
        <v>0</v>
      </c>
      <c r="AD78">
        <v>0</v>
      </c>
      <c r="AE78">
        <v>0.16</v>
      </c>
      <c r="AF78">
        <v>0</v>
      </c>
      <c r="AG78">
        <v>0</v>
      </c>
      <c r="AH78">
        <v>0</v>
      </c>
      <c r="AI78">
        <v>6.13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4</v>
      </c>
      <c r="AU78" t="s">
        <v>28</v>
      </c>
      <c r="AV78">
        <v>0</v>
      </c>
      <c r="AW78">
        <v>2</v>
      </c>
      <c r="AX78">
        <v>55983805</v>
      </c>
      <c r="AY78">
        <v>1</v>
      </c>
      <c r="AZ78">
        <v>0</v>
      </c>
      <c r="BA78">
        <v>95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ROUND(Y78*Source!I39,9)</f>
        <v>0</v>
      </c>
      <c r="CY78">
        <f>AA78</f>
        <v>1.06</v>
      </c>
      <c r="CZ78">
        <f>AE78</f>
        <v>0.16</v>
      </c>
      <c r="DA78">
        <f>AI78</f>
        <v>6.13</v>
      </c>
      <c r="DB78">
        <f>ROUND(((ROUND(AT78*CZ78,2)*1)*0),6)</f>
        <v>0</v>
      </c>
      <c r="DC78">
        <f>ROUND(((ROUND(AT78*AG78,2)*1)*0),6)</f>
        <v>0</v>
      </c>
      <c r="DD78" t="s">
        <v>3</v>
      </c>
      <c r="DE78" t="s">
        <v>3</v>
      </c>
      <c r="DF78">
        <f>ROUND(ROUND(AE78*AI78,2)*CX78,2)</f>
        <v>0</v>
      </c>
      <c r="DG78">
        <f t="shared" si="47"/>
        <v>0</v>
      </c>
      <c r="DH78">
        <f t="shared" si="43"/>
        <v>0</v>
      </c>
      <c r="DI78">
        <f t="shared" si="45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ROW(Source!A40)</f>
        <v>40</v>
      </c>
      <c r="B79">
        <v>55929113</v>
      </c>
      <c r="C79">
        <v>55983807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679</v>
      </c>
      <c r="J79" t="s">
        <v>3</v>
      </c>
      <c r="K79" t="s">
        <v>680</v>
      </c>
      <c r="L79">
        <v>1191</v>
      </c>
      <c r="N79">
        <v>1013</v>
      </c>
      <c r="O79" t="s">
        <v>681</v>
      </c>
      <c r="P79" t="s">
        <v>681</v>
      </c>
      <c r="Q79">
        <v>1</v>
      </c>
      <c r="W79">
        <v>0</v>
      </c>
      <c r="X79">
        <v>476480486</v>
      </c>
      <c r="Y79">
        <f>((AT79*1.2)*0.3)</f>
        <v>4.823999999999999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13.4</v>
      </c>
      <c r="AU79" t="s">
        <v>29</v>
      </c>
      <c r="AV79">
        <v>1</v>
      </c>
      <c r="AW79">
        <v>2</v>
      </c>
      <c r="AX79">
        <v>55983813</v>
      </c>
      <c r="AY79">
        <v>1</v>
      </c>
      <c r="AZ79">
        <v>0</v>
      </c>
      <c r="BA79">
        <v>97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ROUND(AT79*Source!I40*AH79*AL79,2)</f>
        <v>0</v>
      </c>
      <c r="CV79">
        <f>ROUND(Y79*Source!I40,9)</f>
        <v>24.12</v>
      </c>
      <c r="CW79">
        <v>0</v>
      </c>
      <c r="CX79">
        <f>ROUND(Y79*Source!I40,9)</f>
        <v>24.12</v>
      </c>
      <c r="CY79">
        <f>AD79</f>
        <v>0</v>
      </c>
      <c r="CZ79">
        <f>AH79</f>
        <v>0</v>
      </c>
      <c r="DA79">
        <f>AL79</f>
        <v>1</v>
      </c>
      <c r="DB79">
        <f>ROUND(((ROUND(AT79*CZ79,2)*1.2)*0.3),6)</f>
        <v>0</v>
      </c>
      <c r="DC79">
        <f>ROUND(((ROUND(AT79*AG79,2)*1.2)*0.3),6)</f>
        <v>0</v>
      </c>
      <c r="DD79" t="s">
        <v>3</v>
      </c>
      <c r="DE79" t="s">
        <v>3</v>
      </c>
      <c r="DF79">
        <f t="shared" ref="DF79:DF86" si="48">ROUND(ROUND(AE79,2)*CX79,2)</f>
        <v>0</v>
      </c>
      <c r="DG79">
        <f t="shared" si="47"/>
        <v>0</v>
      </c>
      <c r="DH79">
        <f t="shared" si="43"/>
        <v>0</v>
      </c>
      <c r="DI79">
        <f t="shared" si="45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ROW(Source!A40)</f>
        <v>40</v>
      </c>
      <c r="B80">
        <v>55929113</v>
      </c>
      <c r="C80">
        <v>55983807</v>
      </c>
      <c r="D80">
        <v>55489513</v>
      </c>
      <c r="E80">
        <v>1</v>
      </c>
      <c r="F80">
        <v>1</v>
      </c>
      <c r="G80">
        <v>1081</v>
      </c>
      <c r="H80">
        <v>2</v>
      </c>
      <c r="I80" t="s">
        <v>682</v>
      </c>
      <c r="J80" t="s">
        <v>683</v>
      </c>
      <c r="K80" t="s">
        <v>684</v>
      </c>
      <c r="L80">
        <v>1368</v>
      </c>
      <c r="N80">
        <v>1011</v>
      </c>
      <c r="O80" t="s">
        <v>685</v>
      </c>
      <c r="P80" t="s">
        <v>685</v>
      </c>
      <c r="Q80">
        <v>1</v>
      </c>
      <c r="W80">
        <v>0</v>
      </c>
      <c r="X80">
        <v>-1520980008</v>
      </c>
      <c r="Y80">
        <f>((AT80*1.2)*0.3)</f>
        <v>0.19439999999999999</v>
      </c>
      <c r="AA80">
        <v>0</v>
      </c>
      <c r="AB80">
        <v>120.23</v>
      </c>
      <c r="AC80">
        <v>13.21</v>
      </c>
      <c r="AD80">
        <v>0</v>
      </c>
      <c r="AE80">
        <v>0</v>
      </c>
      <c r="AF80">
        <v>114.83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0.54</v>
      </c>
      <c r="AU80" t="s">
        <v>29</v>
      </c>
      <c r="AV80">
        <v>0</v>
      </c>
      <c r="AW80">
        <v>2</v>
      </c>
      <c r="AX80">
        <v>55983814</v>
      </c>
      <c r="AY80">
        <v>1</v>
      </c>
      <c r="AZ80">
        <v>0</v>
      </c>
      <c r="BA80">
        <v>98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ROUND(Y80*Source!I40*DO80,9)</f>
        <v>12.266640000000001</v>
      </c>
      <c r="CX80">
        <f>ROUND(Y80*Source!I40,9)</f>
        <v>0.97199999999999998</v>
      </c>
      <c r="CY80">
        <f>AB80</f>
        <v>120.23</v>
      </c>
      <c r="CZ80">
        <f>AF80</f>
        <v>114.83</v>
      </c>
      <c r="DA80">
        <f>AJ80</f>
        <v>1</v>
      </c>
      <c r="DB80">
        <f>ROUND(((ROUND(AT80*CZ80,2)*1.2)*0.3),6)</f>
        <v>22.323599999999999</v>
      </c>
      <c r="DC80">
        <f>ROUND(((ROUND(AT80*AG80,2)*1.2)*0.3),6)</f>
        <v>2.4516</v>
      </c>
      <c r="DD80" t="s">
        <v>3</v>
      </c>
      <c r="DE80" t="s">
        <v>3</v>
      </c>
      <c r="DF80">
        <f t="shared" si="48"/>
        <v>0</v>
      </c>
      <c r="DG80">
        <f t="shared" si="47"/>
        <v>111.61</v>
      </c>
      <c r="DH80">
        <f t="shared" si="43"/>
        <v>12.27</v>
      </c>
      <c r="DI80">
        <f t="shared" si="45"/>
        <v>0</v>
      </c>
      <c r="DJ80">
        <f>DG80</f>
        <v>111.61</v>
      </c>
      <c r="DK80">
        <v>0</v>
      </c>
      <c r="DL80" t="s">
        <v>686</v>
      </c>
      <c r="DM80">
        <v>0</v>
      </c>
      <c r="DN80" t="s">
        <v>681</v>
      </c>
      <c r="DO80">
        <v>12.62</v>
      </c>
    </row>
    <row r="81" spans="1:119" x14ac:dyDescent="0.25">
      <c r="A81">
        <f>ROW(Source!A40)</f>
        <v>40</v>
      </c>
      <c r="B81">
        <v>55929113</v>
      </c>
      <c r="C81">
        <v>55983807</v>
      </c>
      <c r="D81">
        <v>55489525</v>
      </c>
      <c r="E81">
        <v>1</v>
      </c>
      <c r="F81">
        <v>1</v>
      </c>
      <c r="G81">
        <v>1081</v>
      </c>
      <c r="H81">
        <v>2</v>
      </c>
      <c r="I81" t="s">
        <v>740</v>
      </c>
      <c r="J81" t="s">
        <v>741</v>
      </c>
      <c r="K81" t="s">
        <v>742</v>
      </c>
      <c r="L81">
        <v>1368</v>
      </c>
      <c r="N81">
        <v>1011</v>
      </c>
      <c r="O81" t="s">
        <v>685</v>
      </c>
      <c r="P81" t="s">
        <v>685</v>
      </c>
      <c r="Q81">
        <v>1</v>
      </c>
      <c r="W81">
        <v>0</v>
      </c>
      <c r="X81">
        <v>444068027</v>
      </c>
      <c r="Y81">
        <f>((AT81*1.2)*0.3)</f>
        <v>0.57599999999999996</v>
      </c>
      <c r="AA81">
        <v>0</v>
      </c>
      <c r="AB81">
        <v>0.81</v>
      </c>
      <c r="AC81">
        <v>0</v>
      </c>
      <c r="AD81">
        <v>0</v>
      </c>
      <c r="AE81">
        <v>0</v>
      </c>
      <c r="AF81">
        <v>0.77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1.6</v>
      </c>
      <c r="AU81" t="s">
        <v>29</v>
      </c>
      <c r="AV81">
        <v>0</v>
      </c>
      <c r="AW81">
        <v>2</v>
      </c>
      <c r="AX81">
        <v>55983815</v>
      </c>
      <c r="AY81">
        <v>1</v>
      </c>
      <c r="AZ81">
        <v>0</v>
      </c>
      <c r="BA81">
        <v>99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ROUND(Y81*Source!I40*DO81,9)</f>
        <v>0</v>
      </c>
      <c r="CX81">
        <f>ROUND(Y81*Source!I40,9)</f>
        <v>2.88</v>
      </c>
      <c r="CY81">
        <f>AB81</f>
        <v>0.81</v>
      </c>
      <c r="CZ81">
        <f>AF81</f>
        <v>0.77</v>
      </c>
      <c r="DA81">
        <f>AJ81</f>
        <v>1</v>
      </c>
      <c r="DB81">
        <f>ROUND(((ROUND(AT81*CZ81,2)*1.2)*0.3),6)</f>
        <v>0.44280000000000003</v>
      </c>
      <c r="DC81">
        <f>ROUND(((ROUND(AT81*AG81,2)*1.2)*0.3),6)</f>
        <v>0</v>
      </c>
      <c r="DD81" t="s">
        <v>3</v>
      </c>
      <c r="DE81" t="s">
        <v>3</v>
      </c>
      <c r="DF81">
        <f t="shared" si="48"/>
        <v>0</v>
      </c>
      <c r="DG81">
        <f t="shared" si="47"/>
        <v>2.2200000000000002</v>
      </c>
      <c r="DH81">
        <f t="shared" si="43"/>
        <v>0</v>
      </c>
      <c r="DI81">
        <f t="shared" si="45"/>
        <v>0</v>
      </c>
      <c r="DJ81">
        <f>DG81</f>
        <v>2.2200000000000002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ROW(Source!A40)</f>
        <v>40</v>
      </c>
      <c r="B82">
        <v>55929113</v>
      </c>
      <c r="C82">
        <v>55983807</v>
      </c>
      <c r="D82">
        <v>55459457</v>
      </c>
      <c r="E82">
        <v>1</v>
      </c>
      <c r="F82">
        <v>1</v>
      </c>
      <c r="G82">
        <v>1081</v>
      </c>
      <c r="H82">
        <v>3</v>
      </c>
      <c r="I82" t="s">
        <v>743</v>
      </c>
      <c r="J82" t="s">
        <v>744</v>
      </c>
      <c r="K82" t="s">
        <v>745</v>
      </c>
      <c r="L82">
        <v>1346</v>
      </c>
      <c r="N82">
        <v>1009</v>
      </c>
      <c r="O82" t="s">
        <v>185</v>
      </c>
      <c r="P82" t="s">
        <v>185</v>
      </c>
      <c r="Q82">
        <v>1</v>
      </c>
      <c r="W82">
        <v>0</v>
      </c>
      <c r="X82">
        <v>1482706673</v>
      </c>
      <c r="Y82">
        <f>((AT82*1)*0)</f>
        <v>0</v>
      </c>
      <c r="AA82">
        <v>23.87</v>
      </c>
      <c r="AB82">
        <v>0</v>
      </c>
      <c r="AC82">
        <v>0</v>
      </c>
      <c r="AD82">
        <v>0</v>
      </c>
      <c r="AE82">
        <v>23.87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2.5000000000000001E-2</v>
      </c>
      <c r="AU82" t="s">
        <v>28</v>
      </c>
      <c r="AV82">
        <v>0</v>
      </c>
      <c r="AW82">
        <v>2</v>
      </c>
      <c r="AX82">
        <v>55983816</v>
      </c>
      <c r="AY82">
        <v>1</v>
      </c>
      <c r="AZ82">
        <v>0</v>
      </c>
      <c r="BA82">
        <v>100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ROUND(Y82*Source!I40,9)</f>
        <v>0</v>
      </c>
      <c r="CY82">
        <f>AA82</f>
        <v>23.87</v>
      </c>
      <c r="CZ82">
        <f>AE82</f>
        <v>23.87</v>
      </c>
      <c r="DA82">
        <f>AI82</f>
        <v>1</v>
      </c>
      <c r="DB82">
        <f>ROUND(((ROUND(AT82*CZ82,2)*1)*0),6)</f>
        <v>0</v>
      </c>
      <c r="DC82">
        <f>ROUND(((ROUND(AT82*AG82,2)*1)*0),6)</f>
        <v>0</v>
      </c>
      <c r="DD82" t="s">
        <v>3</v>
      </c>
      <c r="DE82" t="s">
        <v>3</v>
      </c>
      <c r="DF82">
        <f t="shared" si="48"/>
        <v>0</v>
      </c>
      <c r="DG82">
        <f t="shared" si="47"/>
        <v>0</v>
      </c>
      <c r="DH82">
        <f t="shared" si="43"/>
        <v>0</v>
      </c>
      <c r="DI82">
        <f t="shared" si="45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ROW(Source!A40)</f>
        <v>40</v>
      </c>
      <c r="B83">
        <v>55929113</v>
      </c>
      <c r="C83">
        <v>55983807</v>
      </c>
      <c r="D83">
        <v>55459641</v>
      </c>
      <c r="E83">
        <v>1</v>
      </c>
      <c r="F83">
        <v>1</v>
      </c>
      <c r="G83">
        <v>1081</v>
      </c>
      <c r="H83">
        <v>3</v>
      </c>
      <c r="I83" t="s">
        <v>746</v>
      </c>
      <c r="J83" t="s">
        <v>747</v>
      </c>
      <c r="K83" t="s">
        <v>748</v>
      </c>
      <c r="L83">
        <v>1327</v>
      </c>
      <c r="N83">
        <v>1005</v>
      </c>
      <c r="O83" t="s">
        <v>749</v>
      </c>
      <c r="P83" t="s">
        <v>749</v>
      </c>
      <c r="Q83">
        <v>1</v>
      </c>
      <c r="W83">
        <v>0</v>
      </c>
      <c r="X83">
        <v>-71062307</v>
      </c>
      <c r="Y83">
        <f>((AT83*1)*0)</f>
        <v>0</v>
      </c>
      <c r="AA83">
        <v>7.39</v>
      </c>
      <c r="AB83">
        <v>0</v>
      </c>
      <c r="AC83">
        <v>0</v>
      </c>
      <c r="AD83">
        <v>0</v>
      </c>
      <c r="AE83">
        <v>7.39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0.45</v>
      </c>
      <c r="AU83" t="s">
        <v>28</v>
      </c>
      <c r="AV83">
        <v>0</v>
      </c>
      <c r="AW83">
        <v>2</v>
      </c>
      <c r="AX83">
        <v>55983817</v>
      </c>
      <c r="AY83">
        <v>1</v>
      </c>
      <c r="AZ83">
        <v>0</v>
      </c>
      <c r="BA83">
        <v>101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ROUND(Y83*Source!I40,9)</f>
        <v>0</v>
      </c>
      <c r="CY83">
        <f>AA83</f>
        <v>7.39</v>
      </c>
      <c r="CZ83">
        <f>AE83</f>
        <v>7.39</v>
      </c>
      <c r="DA83">
        <f>AI83</f>
        <v>1</v>
      </c>
      <c r="DB83">
        <f>ROUND(((ROUND(AT83*CZ83,2)*1)*0),6)</f>
        <v>0</v>
      </c>
      <c r="DC83">
        <f>ROUND(((ROUND(AT83*AG83,2)*1)*0),6)</f>
        <v>0</v>
      </c>
      <c r="DD83" t="s">
        <v>3</v>
      </c>
      <c r="DE83" t="s">
        <v>3</v>
      </c>
      <c r="DF83">
        <f t="shared" si="48"/>
        <v>0</v>
      </c>
      <c r="DG83">
        <f t="shared" si="47"/>
        <v>0</v>
      </c>
      <c r="DH83">
        <f t="shared" si="43"/>
        <v>0</v>
      </c>
      <c r="DI83">
        <f t="shared" si="45"/>
        <v>0</v>
      </c>
      <c r="DJ83">
        <f>DF83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ROW(Source!A41)</f>
        <v>41</v>
      </c>
      <c r="B84">
        <v>55929115</v>
      </c>
      <c r="C84">
        <v>55983807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679</v>
      </c>
      <c r="J84" t="s">
        <v>3</v>
      </c>
      <c r="K84" t="s">
        <v>680</v>
      </c>
      <c r="L84">
        <v>1191</v>
      </c>
      <c r="N84">
        <v>1013</v>
      </c>
      <c r="O84" t="s">
        <v>681</v>
      </c>
      <c r="P84" t="s">
        <v>681</v>
      </c>
      <c r="Q84">
        <v>1</v>
      </c>
      <c r="W84">
        <v>0</v>
      </c>
      <c r="X84">
        <v>476480486</v>
      </c>
      <c r="Y84">
        <f>((AT84*1.2)*0.3)</f>
        <v>4.823999999999999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13.4</v>
      </c>
      <c r="AU84" t="s">
        <v>29</v>
      </c>
      <c r="AV84">
        <v>1</v>
      </c>
      <c r="AW84">
        <v>2</v>
      </c>
      <c r="AX84">
        <v>55983813</v>
      </c>
      <c r="AY84">
        <v>1</v>
      </c>
      <c r="AZ84">
        <v>0</v>
      </c>
      <c r="BA84">
        <v>103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ROUND(AT84*Source!I41*AH84*AL84,2)</f>
        <v>0</v>
      </c>
      <c r="CV84">
        <f>ROUND(Y84*Source!I41,9)</f>
        <v>24.12</v>
      </c>
      <c r="CW84">
        <v>0</v>
      </c>
      <c r="CX84">
        <f>ROUND(Y84*Source!I41,9)</f>
        <v>24.12</v>
      </c>
      <c r="CY84">
        <f>AD84</f>
        <v>0</v>
      </c>
      <c r="CZ84">
        <f>AH84</f>
        <v>0</v>
      </c>
      <c r="DA84">
        <f>AL84</f>
        <v>1</v>
      </c>
      <c r="DB84">
        <f>ROUND(((ROUND(AT84*CZ84,2)*1.2)*0.3),6)</f>
        <v>0</v>
      </c>
      <c r="DC84">
        <f>ROUND(((ROUND(AT84*AG84,2)*1.2)*0.3),6)</f>
        <v>0</v>
      </c>
      <c r="DD84" t="s">
        <v>3</v>
      </c>
      <c r="DE84" t="s">
        <v>3</v>
      </c>
      <c r="DF84">
        <f t="shared" si="48"/>
        <v>0</v>
      </c>
      <c r="DG84">
        <f t="shared" si="47"/>
        <v>0</v>
      </c>
      <c r="DH84">
        <f t="shared" si="43"/>
        <v>0</v>
      </c>
      <c r="DI84">
        <f t="shared" si="45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ROW(Source!A41)</f>
        <v>41</v>
      </c>
      <c r="B85">
        <v>55929115</v>
      </c>
      <c r="C85">
        <v>55983807</v>
      </c>
      <c r="D85">
        <v>55489513</v>
      </c>
      <c r="E85">
        <v>1</v>
      </c>
      <c r="F85">
        <v>1</v>
      </c>
      <c r="G85">
        <v>1081</v>
      </c>
      <c r="H85">
        <v>2</v>
      </c>
      <c r="I85" t="s">
        <v>682</v>
      </c>
      <c r="J85" t="s">
        <v>683</v>
      </c>
      <c r="K85" t="s">
        <v>684</v>
      </c>
      <c r="L85">
        <v>1368</v>
      </c>
      <c r="N85">
        <v>1011</v>
      </c>
      <c r="O85" t="s">
        <v>685</v>
      </c>
      <c r="P85" t="s">
        <v>685</v>
      </c>
      <c r="Q85">
        <v>1</v>
      </c>
      <c r="W85">
        <v>0</v>
      </c>
      <c r="X85">
        <v>-1520980008</v>
      </c>
      <c r="Y85">
        <f>((AT85*1.2)*0.3)</f>
        <v>0.19439999999999999</v>
      </c>
      <c r="AA85">
        <v>0</v>
      </c>
      <c r="AB85">
        <v>1942.87</v>
      </c>
      <c r="AC85">
        <v>744.56</v>
      </c>
      <c r="AD85">
        <v>0</v>
      </c>
      <c r="AE85">
        <v>0</v>
      </c>
      <c r="AF85">
        <v>114.83</v>
      </c>
      <c r="AG85">
        <v>12.62</v>
      </c>
      <c r="AH85">
        <v>0</v>
      </c>
      <c r="AI85">
        <v>1</v>
      </c>
      <c r="AJ85">
        <v>16.16</v>
      </c>
      <c r="AK85">
        <v>56.35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0.54</v>
      </c>
      <c r="AU85" t="s">
        <v>29</v>
      </c>
      <c r="AV85">
        <v>0</v>
      </c>
      <c r="AW85">
        <v>2</v>
      </c>
      <c r="AX85">
        <v>55983814</v>
      </c>
      <c r="AY85">
        <v>1</v>
      </c>
      <c r="AZ85">
        <v>0</v>
      </c>
      <c r="BA85">
        <v>104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ROUND(Y85*Source!I41*DO85,9)</f>
        <v>12.266640000000001</v>
      </c>
      <c r="CX85">
        <f>ROUND(Y85*Source!I41,9)</f>
        <v>0.97199999999999998</v>
      </c>
      <c r="CY85">
        <f>AB85</f>
        <v>1942.87</v>
      </c>
      <c r="CZ85">
        <f>AF85</f>
        <v>114.83</v>
      </c>
      <c r="DA85">
        <f>AJ85</f>
        <v>16.16</v>
      </c>
      <c r="DB85">
        <f>ROUND(((ROUND(AT85*CZ85,2)*1.2)*0.3),6)</f>
        <v>22.323599999999999</v>
      </c>
      <c r="DC85">
        <f>ROUND(((ROUND(AT85*AG85,2)*1.2)*0.3),6)</f>
        <v>2.4516</v>
      </c>
      <c r="DD85" t="s">
        <v>3</v>
      </c>
      <c r="DE85" t="s">
        <v>3</v>
      </c>
      <c r="DF85">
        <f t="shared" si="48"/>
        <v>0</v>
      </c>
      <c r="DG85">
        <f>ROUND(ROUND(AF85*AJ85,2)*CX85,2)</f>
        <v>1803.69</v>
      </c>
      <c r="DH85">
        <f>ROUND(ROUND(AG85*AK85,2)*CX85,2)</f>
        <v>691.23</v>
      </c>
      <c r="DI85">
        <f t="shared" si="45"/>
        <v>0</v>
      </c>
      <c r="DJ85">
        <f>DG85</f>
        <v>1803.69</v>
      </c>
      <c r="DK85">
        <v>0</v>
      </c>
      <c r="DL85" t="s">
        <v>686</v>
      </c>
      <c r="DM85">
        <v>0</v>
      </c>
      <c r="DN85" t="s">
        <v>681</v>
      </c>
      <c r="DO85">
        <v>12.62</v>
      </c>
    </row>
    <row r="86" spans="1:119" x14ac:dyDescent="0.25">
      <c r="A86">
        <f>ROW(Source!A41)</f>
        <v>41</v>
      </c>
      <c r="B86">
        <v>55929115</v>
      </c>
      <c r="C86">
        <v>55983807</v>
      </c>
      <c r="D86">
        <v>55489525</v>
      </c>
      <c r="E86">
        <v>1</v>
      </c>
      <c r="F86">
        <v>1</v>
      </c>
      <c r="G86">
        <v>1081</v>
      </c>
      <c r="H86">
        <v>2</v>
      </c>
      <c r="I86" t="s">
        <v>740</v>
      </c>
      <c r="J86" t="s">
        <v>741</v>
      </c>
      <c r="K86" t="s">
        <v>742</v>
      </c>
      <c r="L86">
        <v>1368</v>
      </c>
      <c r="N86">
        <v>1011</v>
      </c>
      <c r="O86" t="s">
        <v>685</v>
      </c>
      <c r="P86" t="s">
        <v>685</v>
      </c>
      <c r="Q86">
        <v>1</v>
      </c>
      <c r="W86">
        <v>0</v>
      </c>
      <c r="X86">
        <v>444068027</v>
      </c>
      <c r="Y86">
        <f>((AT86*1.2)*0.3)</f>
        <v>0.57599999999999996</v>
      </c>
      <c r="AA86">
        <v>0</v>
      </c>
      <c r="AB86">
        <v>7.96</v>
      </c>
      <c r="AC86">
        <v>0</v>
      </c>
      <c r="AD86">
        <v>0</v>
      </c>
      <c r="AE86">
        <v>0</v>
      </c>
      <c r="AF86">
        <v>0.77</v>
      </c>
      <c r="AG86">
        <v>0</v>
      </c>
      <c r="AH86">
        <v>0</v>
      </c>
      <c r="AI86">
        <v>1</v>
      </c>
      <c r="AJ86">
        <v>9.8699999999999992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1.6</v>
      </c>
      <c r="AU86" t="s">
        <v>29</v>
      </c>
      <c r="AV86">
        <v>0</v>
      </c>
      <c r="AW86">
        <v>2</v>
      </c>
      <c r="AX86">
        <v>55983815</v>
      </c>
      <c r="AY86">
        <v>1</v>
      </c>
      <c r="AZ86">
        <v>0</v>
      </c>
      <c r="BA86">
        <v>105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ROUND(Y86*Source!I41*DO86,9)</f>
        <v>0</v>
      </c>
      <c r="CX86">
        <f>ROUND(Y86*Source!I41,9)</f>
        <v>2.88</v>
      </c>
      <c r="CY86">
        <f>AB86</f>
        <v>7.96</v>
      </c>
      <c r="CZ86">
        <f>AF86</f>
        <v>0.77</v>
      </c>
      <c r="DA86">
        <f>AJ86</f>
        <v>9.8699999999999992</v>
      </c>
      <c r="DB86">
        <f>ROUND(((ROUND(AT86*CZ86,2)*1.2)*0.3),6)</f>
        <v>0.44280000000000003</v>
      </c>
      <c r="DC86">
        <f>ROUND(((ROUND(AT86*AG86,2)*1.2)*0.3),6)</f>
        <v>0</v>
      </c>
      <c r="DD86" t="s">
        <v>3</v>
      </c>
      <c r="DE86" t="s">
        <v>3</v>
      </c>
      <c r="DF86">
        <f t="shared" si="48"/>
        <v>0</v>
      </c>
      <c r="DG86">
        <f>ROUND(ROUND(AF86*AJ86,2)*CX86,2)</f>
        <v>21.89</v>
      </c>
      <c r="DH86">
        <f t="shared" ref="DH86:DH97" si="49">ROUND(ROUND(AG86,2)*CX86,2)</f>
        <v>0</v>
      </c>
      <c r="DI86">
        <f t="shared" si="45"/>
        <v>0</v>
      </c>
      <c r="DJ86">
        <f>DG86</f>
        <v>21.89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ROW(Source!A41)</f>
        <v>41</v>
      </c>
      <c r="B87">
        <v>55929115</v>
      </c>
      <c r="C87">
        <v>55983807</v>
      </c>
      <c r="D87">
        <v>55459457</v>
      </c>
      <c r="E87">
        <v>1</v>
      </c>
      <c r="F87">
        <v>1</v>
      </c>
      <c r="G87">
        <v>1081</v>
      </c>
      <c r="H87">
        <v>3</v>
      </c>
      <c r="I87" t="s">
        <v>743</v>
      </c>
      <c r="J87" t="s">
        <v>744</v>
      </c>
      <c r="K87" t="s">
        <v>745</v>
      </c>
      <c r="L87">
        <v>1346</v>
      </c>
      <c r="N87">
        <v>1009</v>
      </c>
      <c r="O87" t="s">
        <v>185</v>
      </c>
      <c r="P87" t="s">
        <v>185</v>
      </c>
      <c r="Q87">
        <v>1</v>
      </c>
      <c r="W87">
        <v>0</v>
      </c>
      <c r="X87">
        <v>1482706673</v>
      </c>
      <c r="Y87">
        <f>((AT87*1)*0)</f>
        <v>0</v>
      </c>
      <c r="AA87">
        <v>164.23</v>
      </c>
      <c r="AB87">
        <v>0</v>
      </c>
      <c r="AC87">
        <v>0</v>
      </c>
      <c r="AD87">
        <v>0</v>
      </c>
      <c r="AE87">
        <v>23.87</v>
      </c>
      <c r="AF87">
        <v>0</v>
      </c>
      <c r="AG87">
        <v>0</v>
      </c>
      <c r="AH87">
        <v>0</v>
      </c>
      <c r="AI87">
        <v>6.88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2.5000000000000001E-2</v>
      </c>
      <c r="AU87" t="s">
        <v>28</v>
      </c>
      <c r="AV87">
        <v>0</v>
      </c>
      <c r="AW87">
        <v>2</v>
      </c>
      <c r="AX87">
        <v>55983816</v>
      </c>
      <c r="AY87">
        <v>1</v>
      </c>
      <c r="AZ87">
        <v>0</v>
      </c>
      <c r="BA87">
        <v>106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ROUND(Y87*Source!I41,9)</f>
        <v>0</v>
      </c>
      <c r="CY87">
        <f>AA87</f>
        <v>164.23</v>
      </c>
      <c r="CZ87">
        <f>AE87</f>
        <v>23.87</v>
      </c>
      <c r="DA87">
        <f>AI87</f>
        <v>6.88</v>
      </c>
      <c r="DB87">
        <f>ROUND(((ROUND(AT87*CZ87,2)*1)*0),6)</f>
        <v>0</v>
      </c>
      <c r="DC87">
        <f>ROUND(((ROUND(AT87*AG87,2)*1)*0),6)</f>
        <v>0</v>
      </c>
      <c r="DD87" t="s">
        <v>3</v>
      </c>
      <c r="DE87" t="s">
        <v>3</v>
      </c>
      <c r="DF87">
        <f>ROUND(ROUND(AE87*AI87,2)*CX87,2)</f>
        <v>0</v>
      </c>
      <c r="DG87">
        <f t="shared" ref="DG87:DG97" si="50">ROUND(ROUND(AF87,2)*CX87,2)</f>
        <v>0</v>
      </c>
      <c r="DH87">
        <f t="shared" si="49"/>
        <v>0</v>
      </c>
      <c r="DI87">
        <f t="shared" si="45"/>
        <v>0</v>
      </c>
      <c r="DJ87">
        <f>DF87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ROW(Source!A41)</f>
        <v>41</v>
      </c>
      <c r="B88">
        <v>55929115</v>
      </c>
      <c r="C88">
        <v>55983807</v>
      </c>
      <c r="D88">
        <v>55459641</v>
      </c>
      <c r="E88">
        <v>1</v>
      </c>
      <c r="F88">
        <v>1</v>
      </c>
      <c r="G88">
        <v>1081</v>
      </c>
      <c r="H88">
        <v>3</v>
      </c>
      <c r="I88" t="s">
        <v>746</v>
      </c>
      <c r="J88" t="s">
        <v>747</v>
      </c>
      <c r="K88" t="s">
        <v>748</v>
      </c>
      <c r="L88">
        <v>1327</v>
      </c>
      <c r="N88">
        <v>1005</v>
      </c>
      <c r="O88" t="s">
        <v>749</v>
      </c>
      <c r="P88" t="s">
        <v>749</v>
      </c>
      <c r="Q88">
        <v>1</v>
      </c>
      <c r="W88">
        <v>0</v>
      </c>
      <c r="X88">
        <v>-71062307</v>
      </c>
      <c r="Y88">
        <f>((AT88*1)*0)</f>
        <v>0</v>
      </c>
      <c r="AA88">
        <v>52.91</v>
      </c>
      <c r="AB88">
        <v>0</v>
      </c>
      <c r="AC88">
        <v>0</v>
      </c>
      <c r="AD88">
        <v>0</v>
      </c>
      <c r="AE88">
        <v>7.39</v>
      </c>
      <c r="AF88">
        <v>0</v>
      </c>
      <c r="AG88">
        <v>0</v>
      </c>
      <c r="AH88">
        <v>0</v>
      </c>
      <c r="AI88">
        <v>7.16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0.45</v>
      </c>
      <c r="AU88" t="s">
        <v>28</v>
      </c>
      <c r="AV88">
        <v>0</v>
      </c>
      <c r="AW88">
        <v>2</v>
      </c>
      <c r="AX88">
        <v>55983817</v>
      </c>
      <c r="AY88">
        <v>1</v>
      </c>
      <c r="AZ88">
        <v>0</v>
      </c>
      <c r="BA88">
        <v>107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ROUND(Y88*Source!I41,9)</f>
        <v>0</v>
      </c>
      <c r="CY88">
        <f>AA88</f>
        <v>52.91</v>
      </c>
      <c r="CZ88">
        <f>AE88</f>
        <v>7.39</v>
      </c>
      <c r="DA88">
        <f>AI88</f>
        <v>7.16</v>
      </c>
      <c r="DB88">
        <f>ROUND(((ROUND(AT88*CZ88,2)*1)*0),6)</f>
        <v>0</v>
      </c>
      <c r="DC88">
        <f>ROUND(((ROUND(AT88*AG88,2)*1)*0),6)</f>
        <v>0</v>
      </c>
      <c r="DD88" t="s">
        <v>3</v>
      </c>
      <c r="DE88" t="s">
        <v>3</v>
      </c>
      <c r="DF88">
        <f>ROUND(ROUND(AE88*AI88,2)*CX88,2)</f>
        <v>0</v>
      </c>
      <c r="DG88">
        <f t="shared" si="50"/>
        <v>0</v>
      </c>
      <c r="DH88">
        <f t="shared" si="49"/>
        <v>0</v>
      </c>
      <c r="DI88">
        <f t="shared" si="45"/>
        <v>0</v>
      </c>
      <c r="DJ88">
        <f>DF88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ROW(Source!A42)</f>
        <v>42</v>
      </c>
      <c r="B89">
        <v>55929113</v>
      </c>
      <c r="C89">
        <v>55983819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679</v>
      </c>
      <c r="J89" t="s">
        <v>3</v>
      </c>
      <c r="K89" t="s">
        <v>680</v>
      </c>
      <c r="L89">
        <v>1191</v>
      </c>
      <c r="N89">
        <v>1013</v>
      </c>
      <c r="O89" t="s">
        <v>681</v>
      </c>
      <c r="P89" t="s">
        <v>681</v>
      </c>
      <c r="Q89">
        <v>1</v>
      </c>
      <c r="W89">
        <v>0</v>
      </c>
      <c r="X89">
        <v>476480486</v>
      </c>
      <c r="Y89">
        <f>(AT89*1.2)</f>
        <v>7.008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5.84</v>
      </c>
      <c r="AU89" t="s">
        <v>67</v>
      </c>
      <c r="AV89">
        <v>1</v>
      </c>
      <c r="AW89">
        <v>2</v>
      </c>
      <c r="AX89">
        <v>55983821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ROUND(AT89*Source!I42*AH89*AL89,2)</f>
        <v>0</v>
      </c>
      <c r="CV89">
        <f>ROUND(Y89*Source!I42,9)</f>
        <v>15.55776</v>
      </c>
      <c r="CW89">
        <v>0</v>
      </c>
      <c r="CX89">
        <f>ROUND(Y89*Source!I42,9)</f>
        <v>15.55776</v>
      </c>
      <c r="CY89">
        <f>AD89</f>
        <v>0</v>
      </c>
      <c r="CZ89">
        <f>AH89</f>
        <v>0</v>
      </c>
      <c r="DA89">
        <f>AL89</f>
        <v>1</v>
      </c>
      <c r="DB89">
        <f>ROUND((ROUND(AT89*CZ89,2)*1.2),6)</f>
        <v>0</v>
      </c>
      <c r="DC89">
        <f>ROUND((ROUND(AT89*AG89,2)*1.2),6)</f>
        <v>0</v>
      </c>
      <c r="DD89" t="s">
        <v>3</v>
      </c>
      <c r="DE89" t="s">
        <v>3</v>
      </c>
      <c r="DF89">
        <f t="shared" ref="DF89:DF99" si="51">ROUND(ROUND(AE89,2)*CX89,2)</f>
        <v>0</v>
      </c>
      <c r="DG89">
        <f t="shared" si="50"/>
        <v>0</v>
      </c>
      <c r="DH89">
        <f t="shared" si="49"/>
        <v>0</v>
      </c>
      <c r="DI89">
        <f t="shared" si="45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ROW(Source!A43)</f>
        <v>43</v>
      </c>
      <c r="B90">
        <v>55929115</v>
      </c>
      <c r="C90">
        <v>55983819</v>
      </c>
      <c r="D90">
        <v>55424304</v>
      </c>
      <c r="E90">
        <v>1081</v>
      </c>
      <c r="F90">
        <v>1</v>
      </c>
      <c r="G90">
        <v>1081</v>
      </c>
      <c r="H90">
        <v>1</v>
      </c>
      <c r="I90" t="s">
        <v>679</v>
      </c>
      <c r="J90" t="s">
        <v>3</v>
      </c>
      <c r="K90" t="s">
        <v>680</v>
      </c>
      <c r="L90">
        <v>1191</v>
      </c>
      <c r="N90">
        <v>1013</v>
      </c>
      <c r="O90" t="s">
        <v>681</v>
      </c>
      <c r="P90" t="s">
        <v>681</v>
      </c>
      <c r="Q90">
        <v>1</v>
      </c>
      <c r="W90">
        <v>0</v>
      </c>
      <c r="X90">
        <v>476480486</v>
      </c>
      <c r="Y90">
        <f>(AT90*1.2)</f>
        <v>7.008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5.84</v>
      </c>
      <c r="AU90" t="s">
        <v>67</v>
      </c>
      <c r="AV90">
        <v>1</v>
      </c>
      <c r="AW90">
        <v>2</v>
      </c>
      <c r="AX90">
        <v>55983821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ROUND(AT90*Source!I43*AH90*AL90,2)</f>
        <v>0</v>
      </c>
      <c r="CV90">
        <f>ROUND(Y90*Source!I43,9)</f>
        <v>15.55776</v>
      </c>
      <c r="CW90">
        <v>0</v>
      </c>
      <c r="CX90">
        <f>ROUND(Y90*Source!I43,9)</f>
        <v>15.55776</v>
      </c>
      <c r="CY90">
        <f>AD90</f>
        <v>0</v>
      </c>
      <c r="CZ90">
        <f>AH90</f>
        <v>0</v>
      </c>
      <c r="DA90">
        <f>AL90</f>
        <v>1</v>
      </c>
      <c r="DB90">
        <f>ROUND((ROUND(AT90*CZ90,2)*1.2),6)</f>
        <v>0</v>
      </c>
      <c r="DC90">
        <f>ROUND((ROUND(AT90*AG90,2)*1.2),6)</f>
        <v>0</v>
      </c>
      <c r="DD90" t="s">
        <v>3</v>
      </c>
      <c r="DE90" t="s">
        <v>3</v>
      </c>
      <c r="DF90">
        <f t="shared" si="51"/>
        <v>0</v>
      </c>
      <c r="DG90">
        <f t="shared" si="50"/>
        <v>0</v>
      </c>
      <c r="DH90">
        <f t="shared" si="49"/>
        <v>0</v>
      </c>
      <c r="DI90">
        <f t="shared" si="45"/>
        <v>0</v>
      </c>
      <c r="DJ90">
        <f>DI90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ROW(Source!A44)</f>
        <v>44</v>
      </c>
      <c r="B91">
        <v>55929113</v>
      </c>
      <c r="C91">
        <v>55983822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679</v>
      </c>
      <c r="J91" t="s">
        <v>3</v>
      </c>
      <c r="K91" t="s">
        <v>680</v>
      </c>
      <c r="L91">
        <v>1191</v>
      </c>
      <c r="N91">
        <v>1013</v>
      </c>
      <c r="O91" t="s">
        <v>681</v>
      </c>
      <c r="P91" t="s">
        <v>681</v>
      </c>
      <c r="Q91">
        <v>1</v>
      </c>
      <c r="W91">
        <v>0</v>
      </c>
      <c r="X91">
        <v>476480486</v>
      </c>
      <c r="Y91">
        <f>((AT91*1.2)*0.3)</f>
        <v>11.069999999999999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30.75</v>
      </c>
      <c r="AU91" t="s">
        <v>29</v>
      </c>
      <c r="AV91">
        <v>1</v>
      </c>
      <c r="AW91">
        <v>2</v>
      </c>
      <c r="AX91">
        <v>55983829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ROUND(AT91*Source!I44*AH91*AL91,2)</f>
        <v>0</v>
      </c>
      <c r="CV91">
        <f>ROUND(Y91*Source!I44,9)</f>
        <v>10.405799999999999</v>
      </c>
      <c r="CW91">
        <v>0</v>
      </c>
      <c r="CX91">
        <f>ROUND(Y91*Source!I44,9)</f>
        <v>10.405799999999999</v>
      </c>
      <c r="CY91">
        <f>AD91</f>
        <v>0</v>
      </c>
      <c r="CZ91">
        <f>AH91</f>
        <v>0</v>
      </c>
      <c r="DA91">
        <f>AL91</f>
        <v>1</v>
      </c>
      <c r="DB91">
        <f>ROUND(((ROUND(AT91*CZ91,2)*1.2)*0.3),6)</f>
        <v>0</v>
      </c>
      <c r="DC91">
        <f>ROUND(((ROUND(AT91*AG91,2)*1.2)*0.3),6)</f>
        <v>0</v>
      </c>
      <c r="DD91" t="s">
        <v>3</v>
      </c>
      <c r="DE91" t="s">
        <v>3</v>
      </c>
      <c r="DF91">
        <f t="shared" si="51"/>
        <v>0</v>
      </c>
      <c r="DG91">
        <f t="shared" si="50"/>
        <v>0</v>
      </c>
      <c r="DH91">
        <f t="shared" si="49"/>
        <v>0</v>
      </c>
      <c r="DI91">
        <f t="shared" si="45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ROW(Source!A44)</f>
        <v>44</v>
      </c>
      <c r="B92">
        <v>55929113</v>
      </c>
      <c r="C92">
        <v>55983822</v>
      </c>
      <c r="D92">
        <v>55490209</v>
      </c>
      <c r="E92">
        <v>1</v>
      </c>
      <c r="F92">
        <v>1</v>
      </c>
      <c r="G92">
        <v>1081</v>
      </c>
      <c r="H92">
        <v>2</v>
      </c>
      <c r="I92" t="s">
        <v>722</v>
      </c>
      <c r="J92" t="s">
        <v>723</v>
      </c>
      <c r="K92" t="s">
        <v>724</v>
      </c>
      <c r="L92">
        <v>1368</v>
      </c>
      <c r="N92">
        <v>1011</v>
      </c>
      <c r="O92" t="s">
        <v>685</v>
      </c>
      <c r="P92" t="s">
        <v>685</v>
      </c>
      <c r="Q92">
        <v>1</v>
      </c>
      <c r="W92">
        <v>0</v>
      </c>
      <c r="X92">
        <v>874612079</v>
      </c>
      <c r="Y92">
        <f>((AT92*1.2)*0.3)</f>
        <v>3.5999999999999999E-3</v>
      </c>
      <c r="AA92">
        <v>0</v>
      </c>
      <c r="AB92">
        <v>87.01</v>
      </c>
      <c r="AC92">
        <v>13.21</v>
      </c>
      <c r="AD92">
        <v>0</v>
      </c>
      <c r="AE92">
        <v>0</v>
      </c>
      <c r="AF92">
        <v>83.1</v>
      </c>
      <c r="AG92">
        <v>12.62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0.01</v>
      </c>
      <c r="AU92" t="s">
        <v>29</v>
      </c>
      <c r="AV92">
        <v>0</v>
      </c>
      <c r="AW92">
        <v>2</v>
      </c>
      <c r="AX92">
        <v>55983830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ROUND(Y92*Source!I44*DO92,9)</f>
        <v>4.270608E-2</v>
      </c>
      <c r="CX92">
        <f>ROUND(Y92*Source!I44,9)</f>
        <v>3.3839999999999999E-3</v>
      </c>
      <c r="CY92">
        <f>AB92</f>
        <v>87.01</v>
      </c>
      <c r="CZ92">
        <f>AF92</f>
        <v>83.1</v>
      </c>
      <c r="DA92">
        <f>AJ92</f>
        <v>1</v>
      </c>
      <c r="DB92">
        <f>ROUND(((ROUND(AT92*CZ92,2)*1.2)*0.3),6)</f>
        <v>0.29880000000000001</v>
      </c>
      <c r="DC92">
        <f>ROUND(((ROUND(AT92*AG92,2)*1.2)*0.3),6)</f>
        <v>4.6800000000000001E-2</v>
      </c>
      <c r="DD92" t="s">
        <v>3</v>
      </c>
      <c r="DE92" t="s">
        <v>3</v>
      </c>
      <c r="DF92">
        <f t="shared" si="51"/>
        <v>0</v>
      </c>
      <c r="DG92">
        <f t="shared" si="50"/>
        <v>0.28000000000000003</v>
      </c>
      <c r="DH92">
        <f t="shared" si="49"/>
        <v>0.04</v>
      </c>
      <c r="DI92">
        <f t="shared" si="45"/>
        <v>0</v>
      </c>
      <c r="DJ92">
        <f>DG92</f>
        <v>0.28000000000000003</v>
      </c>
      <c r="DK92">
        <v>0</v>
      </c>
      <c r="DL92" t="s">
        <v>686</v>
      </c>
      <c r="DM92">
        <v>0</v>
      </c>
      <c r="DN92" t="s">
        <v>681</v>
      </c>
      <c r="DO92">
        <v>12.62</v>
      </c>
    </row>
    <row r="93" spans="1:119" x14ac:dyDescent="0.25">
      <c r="A93">
        <f>ROW(Source!A44)</f>
        <v>44</v>
      </c>
      <c r="B93">
        <v>55929113</v>
      </c>
      <c r="C93">
        <v>55983822</v>
      </c>
      <c r="D93">
        <v>55490263</v>
      </c>
      <c r="E93">
        <v>1</v>
      </c>
      <c r="F93">
        <v>1</v>
      </c>
      <c r="G93">
        <v>1081</v>
      </c>
      <c r="H93">
        <v>2</v>
      </c>
      <c r="I93" t="s">
        <v>750</v>
      </c>
      <c r="J93" t="s">
        <v>751</v>
      </c>
      <c r="K93" t="s">
        <v>752</v>
      </c>
      <c r="L93">
        <v>1368</v>
      </c>
      <c r="N93">
        <v>1011</v>
      </c>
      <c r="O93" t="s">
        <v>685</v>
      </c>
      <c r="P93" t="s">
        <v>685</v>
      </c>
      <c r="Q93">
        <v>1</v>
      </c>
      <c r="W93">
        <v>0</v>
      </c>
      <c r="X93">
        <v>-1895752648</v>
      </c>
      <c r="Y93">
        <f>((AT93*1.2)*0.3)</f>
        <v>6.7031999999999998</v>
      </c>
      <c r="AA93">
        <v>0</v>
      </c>
      <c r="AB93">
        <v>0.81</v>
      </c>
      <c r="AC93">
        <v>0</v>
      </c>
      <c r="AD93">
        <v>0</v>
      </c>
      <c r="AE93">
        <v>0</v>
      </c>
      <c r="AF93">
        <v>0.77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18.62</v>
      </c>
      <c r="AU93" t="s">
        <v>29</v>
      </c>
      <c r="AV93">
        <v>0</v>
      </c>
      <c r="AW93">
        <v>2</v>
      </c>
      <c r="AX93">
        <v>55983831</v>
      </c>
      <c r="AY93">
        <v>1</v>
      </c>
      <c r="AZ93">
        <v>0</v>
      </c>
      <c r="BA93">
        <v>113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ROUND(Y93*Source!I44*DO93,9)</f>
        <v>0</v>
      </c>
      <c r="CX93">
        <f>ROUND(Y93*Source!I44,9)</f>
        <v>6.3010080000000004</v>
      </c>
      <c r="CY93">
        <f>AB93</f>
        <v>0.81</v>
      </c>
      <c r="CZ93">
        <f>AF93</f>
        <v>0.77</v>
      </c>
      <c r="DA93">
        <f>AJ93</f>
        <v>1</v>
      </c>
      <c r="DB93">
        <f>ROUND(((ROUND(AT93*CZ93,2)*1.2)*0.3),6)</f>
        <v>5.1623999999999999</v>
      </c>
      <c r="DC93">
        <f>ROUND(((ROUND(AT93*AG93,2)*1.2)*0.3),6)</f>
        <v>0</v>
      </c>
      <c r="DD93" t="s">
        <v>3</v>
      </c>
      <c r="DE93" t="s">
        <v>3</v>
      </c>
      <c r="DF93">
        <f t="shared" si="51"/>
        <v>0</v>
      </c>
      <c r="DG93">
        <f t="shared" si="50"/>
        <v>4.8499999999999996</v>
      </c>
      <c r="DH93">
        <f t="shared" si="49"/>
        <v>0</v>
      </c>
      <c r="DI93">
        <f t="shared" si="45"/>
        <v>0</v>
      </c>
      <c r="DJ93">
        <f>DG93</f>
        <v>4.8499999999999996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ROW(Source!A44)</f>
        <v>44</v>
      </c>
      <c r="B94">
        <v>55929113</v>
      </c>
      <c r="C94">
        <v>55983822</v>
      </c>
      <c r="D94">
        <v>55459237</v>
      </c>
      <c r="E94">
        <v>1</v>
      </c>
      <c r="F94">
        <v>1</v>
      </c>
      <c r="G94">
        <v>1081</v>
      </c>
      <c r="H94">
        <v>3</v>
      </c>
      <c r="I94" t="s">
        <v>753</v>
      </c>
      <c r="J94" t="s">
        <v>754</v>
      </c>
      <c r="K94" t="s">
        <v>755</v>
      </c>
      <c r="L94">
        <v>1339</v>
      </c>
      <c r="N94">
        <v>1007</v>
      </c>
      <c r="O94" t="s">
        <v>756</v>
      </c>
      <c r="P94" t="s">
        <v>756</v>
      </c>
      <c r="Q94">
        <v>1</v>
      </c>
      <c r="W94">
        <v>0</v>
      </c>
      <c r="X94">
        <v>-1622585150</v>
      </c>
      <c r="Y94">
        <f>((AT94*1)*0)</f>
        <v>0</v>
      </c>
      <c r="AA94">
        <v>7.07</v>
      </c>
      <c r="AB94">
        <v>0</v>
      </c>
      <c r="AC94">
        <v>0</v>
      </c>
      <c r="AD94">
        <v>0</v>
      </c>
      <c r="AE94">
        <v>7.07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3.2000000000000002E-3</v>
      </c>
      <c r="AU94" t="s">
        <v>28</v>
      </c>
      <c r="AV94">
        <v>0</v>
      </c>
      <c r="AW94">
        <v>2</v>
      </c>
      <c r="AX94">
        <v>55983832</v>
      </c>
      <c r="AY94">
        <v>1</v>
      </c>
      <c r="AZ94">
        <v>0</v>
      </c>
      <c r="BA94">
        <v>114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ROUND(Y94*Source!I44,9)</f>
        <v>0</v>
      </c>
      <c r="CY94">
        <f>AA94</f>
        <v>7.07</v>
      </c>
      <c r="CZ94">
        <f>AE94</f>
        <v>7.07</v>
      </c>
      <c r="DA94">
        <f>AI94</f>
        <v>1</v>
      </c>
      <c r="DB94">
        <f>ROUND(((ROUND(AT94*CZ94,2)*1)*0),6)</f>
        <v>0</v>
      </c>
      <c r="DC94">
        <f>ROUND(((ROUND(AT94*AG94,2)*1)*0),6)</f>
        <v>0</v>
      </c>
      <c r="DD94" t="s">
        <v>3</v>
      </c>
      <c r="DE94" t="s">
        <v>3</v>
      </c>
      <c r="DF94">
        <f t="shared" si="51"/>
        <v>0</v>
      </c>
      <c r="DG94">
        <f t="shared" si="50"/>
        <v>0</v>
      </c>
      <c r="DH94">
        <f t="shared" si="49"/>
        <v>0</v>
      </c>
      <c r="DI94">
        <f t="shared" si="45"/>
        <v>0</v>
      </c>
      <c r="DJ94">
        <f>DF94</f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ROW(Source!A44)</f>
        <v>44</v>
      </c>
      <c r="B95">
        <v>55929113</v>
      </c>
      <c r="C95">
        <v>55983822</v>
      </c>
      <c r="D95">
        <v>55466860</v>
      </c>
      <c r="E95">
        <v>1</v>
      </c>
      <c r="F95">
        <v>1</v>
      </c>
      <c r="G95">
        <v>1081</v>
      </c>
      <c r="H95">
        <v>3</v>
      </c>
      <c r="I95" t="s">
        <v>757</v>
      </c>
      <c r="J95" t="s">
        <v>758</v>
      </c>
      <c r="K95" t="s">
        <v>1333</v>
      </c>
      <c r="L95">
        <v>1346</v>
      </c>
      <c r="N95">
        <v>1009</v>
      </c>
      <c r="O95" t="s">
        <v>185</v>
      </c>
      <c r="P95" t="s">
        <v>185</v>
      </c>
      <c r="Q95">
        <v>1</v>
      </c>
      <c r="W95">
        <v>0</v>
      </c>
      <c r="X95">
        <v>-28009815</v>
      </c>
      <c r="Y95">
        <f>((AT95*1)*0)</f>
        <v>0</v>
      </c>
      <c r="AA95">
        <v>3.17</v>
      </c>
      <c r="AB95">
        <v>0</v>
      </c>
      <c r="AC95">
        <v>0</v>
      </c>
      <c r="AD95">
        <v>0</v>
      </c>
      <c r="AE95">
        <v>3.17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4.5659999999999998</v>
      </c>
      <c r="AU95" t="s">
        <v>28</v>
      </c>
      <c r="AV95">
        <v>0</v>
      </c>
      <c r="AW95">
        <v>2</v>
      </c>
      <c r="AX95">
        <v>55983833</v>
      </c>
      <c r="AY95">
        <v>1</v>
      </c>
      <c r="AZ95">
        <v>0</v>
      </c>
      <c r="BA95">
        <v>115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ROUND(Y95*Source!I44,9)</f>
        <v>0</v>
      </c>
      <c r="CY95">
        <f>AA95</f>
        <v>3.17</v>
      </c>
      <c r="CZ95">
        <f>AE95</f>
        <v>3.17</v>
      </c>
      <c r="DA95">
        <f>AI95</f>
        <v>1</v>
      </c>
      <c r="DB95">
        <f>ROUND(((ROUND(AT95*CZ95,2)*1)*0),6)</f>
        <v>0</v>
      </c>
      <c r="DC95">
        <f>ROUND(((ROUND(AT95*AG95,2)*1)*0),6)</f>
        <v>0</v>
      </c>
      <c r="DD95" t="s">
        <v>3</v>
      </c>
      <c r="DE95" t="s">
        <v>3</v>
      </c>
      <c r="DF95">
        <f t="shared" si="51"/>
        <v>0</v>
      </c>
      <c r="DG95">
        <f t="shared" si="50"/>
        <v>0</v>
      </c>
      <c r="DH95">
        <f t="shared" si="49"/>
        <v>0</v>
      </c>
      <c r="DI95">
        <f t="shared" si="45"/>
        <v>0</v>
      </c>
      <c r="DJ95">
        <f>DF95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ROW(Source!A44)</f>
        <v>44</v>
      </c>
      <c r="B96">
        <v>55929113</v>
      </c>
      <c r="C96">
        <v>55983822</v>
      </c>
      <c r="D96">
        <v>55469280</v>
      </c>
      <c r="E96">
        <v>1</v>
      </c>
      <c r="F96">
        <v>1</v>
      </c>
      <c r="G96">
        <v>1081</v>
      </c>
      <c r="H96">
        <v>3</v>
      </c>
      <c r="I96" t="s">
        <v>760</v>
      </c>
      <c r="J96" t="s">
        <v>761</v>
      </c>
      <c r="K96" t="s">
        <v>762</v>
      </c>
      <c r="L96">
        <v>1354</v>
      </c>
      <c r="N96">
        <v>1010</v>
      </c>
      <c r="O96" t="s">
        <v>279</v>
      </c>
      <c r="P96" t="s">
        <v>279</v>
      </c>
      <c r="Q96">
        <v>1</v>
      </c>
      <c r="W96">
        <v>0</v>
      </c>
      <c r="X96">
        <v>995337843</v>
      </c>
      <c r="Y96">
        <f>((AT96*1)*0)</f>
        <v>0</v>
      </c>
      <c r="AA96">
        <v>780.82</v>
      </c>
      <c r="AB96">
        <v>0</v>
      </c>
      <c r="AC96">
        <v>0</v>
      </c>
      <c r="AD96">
        <v>0</v>
      </c>
      <c r="AE96">
        <v>780.82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1.946</v>
      </c>
      <c r="AU96" t="s">
        <v>28</v>
      </c>
      <c r="AV96">
        <v>0</v>
      </c>
      <c r="AW96">
        <v>2</v>
      </c>
      <c r="AX96">
        <v>55983834</v>
      </c>
      <c r="AY96">
        <v>1</v>
      </c>
      <c r="AZ96">
        <v>0</v>
      </c>
      <c r="BA96">
        <v>116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ROUND(Y96*Source!I44,9)</f>
        <v>0</v>
      </c>
      <c r="CY96">
        <f>AA96</f>
        <v>780.82</v>
      </c>
      <c r="CZ96">
        <f>AE96</f>
        <v>780.82</v>
      </c>
      <c r="DA96">
        <f>AI96</f>
        <v>1</v>
      </c>
      <c r="DB96">
        <f>ROUND(((ROUND(AT96*CZ96,2)*1)*0),6)</f>
        <v>0</v>
      </c>
      <c r="DC96">
        <f>ROUND(((ROUND(AT96*AG96,2)*1)*0),6)</f>
        <v>0</v>
      </c>
      <c r="DD96" t="s">
        <v>3</v>
      </c>
      <c r="DE96" t="s">
        <v>3</v>
      </c>
      <c r="DF96">
        <f t="shared" si="51"/>
        <v>0</v>
      </c>
      <c r="DG96">
        <f t="shared" si="50"/>
        <v>0</v>
      </c>
      <c r="DH96">
        <f t="shared" si="49"/>
        <v>0</v>
      </c>
      <c r="DI96">
        <f t="shared" si="45"/>
        <v>0</v>
      </c>
      <c r="DJ96">
        <f>DF96</f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ROW(Source!A45)</f>
        <v>45</v>
      </c>
      <c r="B97">
        <v>55929115</v>
      </c>
      <c r="C97">
        <v>55983822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679</v>
      </c>
      <c r="J97" t="s">
        <v>3</v>
      </c>
      <c r="K97" t="s">
        <v>680</v>
      </c>
      <c r="L97">
        <v>1191</v>
      </c>
      <c r="N97">
        <v>1013</v>
      </c>
      <c r="O97" t="s">
        <v>681</v>
      </c>
      <c r="P97" t="s">
        <v>681</v>
      </c>
      <c r="Q97">
        <v>1</v>
      </c>
      <c r="W97">
        <v>0</v>
      </c>
      <c r="X97">
        <v>476480486</v>
      </c>
      <c r="Y97">
        <f>((AT97*1.2)*0.3)</f>
        <v>11.069999999999999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5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30.75</v>
      </c>
      <c r="AU97" t="s">
        <v>29</v>
      </c>
      <c r="AV97">
        <v>1</v>
      </c>
      <c r="AW97">
        <v>2</v>
      </c>
      <c r="AX97">
        <v>55983829</v>
      </c>
      <c r="AY97">
        <v>1</v>
      </c>
      <c r="AZ97">
        <v>0</v>
      </c>
      <c r="BA97">
        <v>118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ROUND(AT97*Source!I45*AH97*AL97,2)</f>
        <v>0</v>
      </c>
      <c r="CV97">
        <f>ROUND(Y97*Source!I45,9)</f>
        <v>10.405799999999999</v>
      </c>
      <c r="CW97">
        <v>0</v>
      </c>
      <c r="CX97">
        <f>ROUND(Y97*Source!I45,9)</f>
        <v>10.405799999999999</v>
      </c>
      <c r="CY97">
        <f>AD97</f>
        <v>0</v>
      </c>
      <c r="CZ97">
        <f>AH97</f>
        <v>0</v>
      </c>
      <c r="DA97">
        <f>AL97</f>
        <v>1</v>
      </c>
      <c r="DB97">
        <f>ROUND(((ROUND(AT97*CZ97,2)*1.2)*0.3),6)</f>
        <v>0</v>
      </c>
      <c r="DC97">
        <f>ROUND(((ROUND(AT97*AG97,2)*1.2)*0.3),6)</f>
        <v>0</v>
      </c>
      <c r="DD97" t="s">
        <v>3</v>
      </c>
      <c r="DE97" t="s">
        <v>3</v>
      </c>
      <c r="DF97">
        <f t="shared" si="51"/>
        <v>0</v>
      </c>
      <c r="DG97">
        <f t="shared" si="50"/>
        <v>0</v>
      </c>
      <c r="DH97">
        <f t="shared" si="49"/>
        <v>0</v>
      </c>
      <c r="DI97">
        <f t="shared" si="45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ROW(Source!A45)</f>
        <v>45</v>
      </c>
      <c r="B98">
        <v>55929115</v>
      </c>
      <c r="C98">
        <v>55983822</v>
      </c>
      <c r="D98">
        <v>55490209</v>
      </c>
      <c r="E98">
        <v>1</v>
      </c>
      <c r="F98">
        <v>1</v>
      </c>
      <c r="G98">
        <v>1081</v>
      </c>
      <c r="H98">
        <v>2</v>
      </c>
      <c r="I98" t="s">
        <v>722</v>
      </c>
      <c r="J98" t="s">
        <v>723</v>
      </c>
      <c r="K98" t="s">
        <v>724</v>
      </c>
      <c r="L98">
        <v>1368</v>
      </c>
      <c r="N98">
        <v>1011</v>
      </c>
      <c r="O98" t="s">
        <v>685</v>
      </c>
      <c r="P98" t="s">
        <v>685</v>
      </c>
      <c r="Q98">
        <v>1</v>
      </c>
      <c r="W98">
        <v>0</v>
      </c>
      <c r="X98">
        <v>874612079</v>
      </c>
      <c r="Y98">
        <f>((AT98*1.2)*0.3)</f>
        <v>3.5999999999999999E-3</v>
      </c>
      <c r="AA98">
        <v>0</v>
      </c>
      <c r="AB98">
        <v>1485.19</v>
      </c>
      <c r="AC98">
        <v>744.56</v>
      </c>
      <c r="AD98">
        <v>0</v>
      </c>
      <c r="AE98">
        <v>0</v>
      </c>
      <c r="AF98">
        <v>83.1</v>
      </c>
      <c r="AG98">
        <v>12.62</v>
      </c>
      <c r="AH98">
        <v>0</v>
      </c>
      <c r="AI98">
        <v>1</v>
      </c>
      <c r="AJ98">
        <v>17.07</v>
      </c>
      <c r="AK98">
        <v>56.35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0.01</v>
      </c>
      <c r="AU98" t="s">
        <v>29</v>
      </c>
      <c r="AV98">
        <v>0</v>
      </c>
      <c r="AW98">
        <v>2</v>
      </c>
      <c r="AX98">
        <v>55983830</v>
      </c>
      <c r="AY98">
        <v>1</v>
      </c>
      <c r="AZ98">
        <v>0</v>
      </c>
      <c r="BA98">
        <v>119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ROUND(Y98*Source!I45*DO98,9)</f>
        <v>4.270608E-2</v>
      </c>
      <c r="CX98">
        <f>ROUND(Y98*Source!I45,9)</f>
        <v>3.3839999999999999E-3</v>
      </c>
      <c r="CY98">
        <f>AB98</f>
        <v>1485.19</v>
      </c>
      <c r="CZ98">
        <f>AF98</f>
        <v>83.1</v>
      </c>
      <c r="DA98">
        <f>AJ98</f>
        <v>17.07</v>
      </c>
      <c r="DB98">
        <f>ROUND(((ROUND(AT98*CZ98,2)*1.2)*0.3),6)</f>
        <v>0.29880000000000001</v>
      </c>
      <c r="DC98">
        <f>ROUND(((ROUND(AT98*AG98,2)*1.2)*0.3),6)</f>
        <v>4.6800000000000001E-2</v>
      </c>
      <c r="DD98" t="s">
        <v>3</v>
      </c>
      <c r="DE98" t="s">
        <v>3</v>
      </c>
      <c r="DF98">
        <f t="shared" si="51"/>
        <v>0</v>
      </c>
      <c r="DG98">
        <f>ROUND(ROUND(AF98*AJ98,2)*CX98,2)</f>
        <v>4.8</v>
      </c>
      <c r="DH98">
        <f>ROUND(ROUND(AG98*AK98,2)*CX98,2)</f>
        <v>2.41</v>
      </c>
      <c r="DI98">
        <f t="shared" si="45"/>
        <v>0</v>
      </c>
      <c r="DJ98">
        <f>DG98</f>
        <v>4.8</v>
      </c>
      <c r="DK98">
        <v>0</v>
      </c>
      <c r="DL98" t="s">
        <v>686</v>
      </c>
      <c r="DM98">
        <v>0</v>
      </c>
      <c r="DN98" t="s">
        <v>681</v>
      </c>
      <c r="DO98">
        <v>12.62</v>
      </c>
    </row>
    <row r="99" spans="1:119" x14ac:dyDescent="0.25">
      <c r="A99">
        <f>ROW(Source!A45)</f>
        <v>45</v>
      </c>
      <c r="B99">
        <v>55929115</v>
      </c>
      <c r="C99">
        <v>55983822</v>
      </c>
      <c r="D99">
        <v>55490263</v>
      </c>
      <c r="E99">
        <v>1</v>
      </c>
      <c r="F99">
        <v>1</v>
      </c>
      <c r="G99">
        <v>1081</v>
      </c>
      <c r="H99">
        <v>2</v>
      </c>
      <c r="I99" t="s">
        <v>750</v>
      </c>
      <c r="J99" t="s">
        <v>751</v>
      </c>
      <c r="K99" t="s">
        <v>752</v>
      </c>
      <c r="L99">
        <v>1368</v>
      </c>
      <c r="N99">
        <v>1011</v>
      </c>
      <c r="O99" t="s">
        <v>685</v>
      </c>
      <c r="P99" t="s">
        <v>685</v>
      </c>
      <c r="Q99">
        <v>1</v>
      </c>
      <c r="W99">
        <v>0</v>
      </c>
      <c r="X99">
        <v>-1895752648</v>
      </c>
      <c r="Y99">
        <f>((AT99*1.2)*0.3)</f>
        <v>6.7031999999999998</v>
      </c>
      <c r="AA99">
        <v>0</v>
      </c>
      <c r="AB99">
        <v>7.71</v>
      </c>
      <c r="AC99">
        <v>0</v>
      </c>
      <c r="AD99">
        <v>0</v>
      </c>
      <c r="AE99">
        <v>0</v>
      </c>
      <c r="AF99">
        <v>0.77</v>
      </c>
      <c r="AG99">
        <v>0</v>
      </c>
      <c r="AH99">
        <v>0</v>
      </c>
      <c r="AI99">
        <v>1</v>
      </c>
      <c r="AJ99">
        <v>9.56</v>
      </c>
      <c r="AK99">
        <v>1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18.62</v>
      </c>
      <c r="AU99" t="s">
        <v>29</v>
      </c>
      <c r="AV99">
        <v>0</v>
      </c>
      <c r="AW99">
        <v>2</v>
      </c>
      <c r="AX99">
        <v>55983831</v>
      </c>
      <c r="AY99">
        <v>1</v>
      </c>
      <c r="AZ99">
        <v>0</v>
      </c>
      <c r="BA99">
        <v>120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ROUND(Y99*Source!I45*DO99,9)</f>
        <v>0</v>
      </c>
      <c r="CX99">
        <f>ROUND(Y99*Source!I45,9)</f>
        <v>6.3010080000000004</v>
      </c>
      <c r="CY99">
        <f>AB99</f>
        <v>7.71</v>
      </c>
      <c r="CZ99">
        <f>AF99</f>
        <v>0.77</v>
      </c>
      <c r="DA99">
        <f>AJ99</f>
        <v>9.56</v>
      </c>
      <c r="DB99">
        <f>ROUND(((ROUND(AT99*CZ99,2)*1.2)*0.3),6)</f>
        <v>5.1623999999999999</v>
      </c>
      <c r="DC99">
        <f>ROUND(((ROUND(AT99*AG99,2)*1.2)*0.3),6)</f>
        <v>0</v>
      </c>
      <c r="DD99" t="s">
        <v>3</v>
      </c>
      <c r="DE99" t="s">
        <v>3</v>
      </c>
      <c r="DF99">
        <f t="shared" si="51"/>
        <v>0</v>
      </c>
      <c r="DG99">
        <f>ROUND(ROUND(AF99*AJ99,2)*CX99,2)</f>
        <v>46.38</v>
      </c>
      <c r="DH99">
        <f t="shared" ref="DH99:DH109" si="52">ROUND(ROUND(AG99,2)*CX99,2)</f>
        <v>0</v>
      </c>
      <c r="DI99">
        <f t="shared" si="45"/>
        <v>0</v>
      </c>
      <c r="DJ99">
        <f>DG99</f>
        <v>46.38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ROW(Source!A45)</f>
        <v>45</v>
      </c>
      <c r="B100">
        <v>55929115</v>
      </c>
      <c r="C100">
        <v>55983822</v>
      </c>
      <c r="D100">
        <v>55459237</v>
      </c>
      <c r="E100">
        <v>1</v>
      </c>
      <c r="F100">
        <v>1</v>
      </c>
      <c r="G100">
        <v>1081</v>
      </c>
      <c r="H100">
        <v>3</v>
      </c>
      <c r="I100" t="s">
        <v>753</v>
      </c>
      <c r="J100" t="s">
        <v>754</v>
      </c>
      <c r="K100" t="s">
        <v>755</v>
      </c>
      <c r="L100">
        <v>1339</v>
      </c>
      <c r="N100">
        <v>1007</v>
      </c>
      <c r="O100" t="s">
        <v>756</v>
      </c>
      <c r="P100" t="s">
        <v>756</v>
      </c>
      <c r="Q100">
        <v>1</v>
      </c>
      <c r="W100">
        <v>0</v>
      </c>
      <c r="X100">
        <v>-1622585150</v>
      </c>
      <c r="Y100">
        <f>((AT100*1)*0)</f>
        <v>0</v>
      </c>
      <c r="AA100">
        <v>54.79</v>
      </c>
      <c r="AB100">
        <v>0</v>
      </c>
      <c r="AC100">
        <v>0</v>
      </c>
      <c r="AD100">
        <v>0</v>
      </c>
      <c r="AE100">
        <v>7.07</v>
      </c>
      <c r="AF100">
        <v>0</v>
      </c>
      <c r="AG100">
        <v>0</v>
      </c>
      <c r="AH100">
        <v>0</v>
      </c>
      <c r="AI100">
        <v>7.75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3.2000000000000002E-3</v>
      </c>
      <c r="AU100" t="s">
        <v>28</v>
      </c>
      <c r="AV100">
        <v>0</v>
      </c>
      <c r="AW100">
        <v>2</v>
      </c>
      <c r="AX100">
        <v>55983832</v>
      </c>
      <c r="AY100">
        <v>1</v>
      </c>
      <c r="AZ100">
        <v>0</v>
      </c>
      <c r="BA100">
        <v>121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ROUND(Y100*Source!I45,9)</f>
        <v>0</v>
      </c>
      <c r="CY100">
        <f>AA100</f>
        <v>54.79</v>
      </c>
      <c r="CZ100">
        <f>AE100</f>
        <v>7.07</v>
      </c>
      <c r="DA100">
        <f>AI100</f>
        <v>7.75</v>
      </c>
      <c r="DB100">
        <f>ROUND(((ROUND(AT100*CZ100,2)*1)*0),6)</f>
        <v>0</v>
      </c>
      <c r="DC100">
        <f>ROUND(((ROUND(AT100*AG100,2)*1)*0),6)</f>
        <v>0</v>
      </c>
      <c r="DD100" t="s">
        <v>3</v>
      </c>
      <c r="DE100" t="s">
        <v>3</v>
      </c>
      <c r="DF100">
        <f>ROUND(ROUND(AE100*AI100,2)*CX100,2)</f>
        <v>0</v>
      </c>
      <c r="DG100">
        <f t="shared" ref="DG100:DG109" si="53">ROUND(ROUND(AF100,2)*CX100,2)</f>
        <v>0</v>
      </c>
      <c r="DH100">
        <f t="shared" si="52"/>
        <v>0</v>
      </c>
      <c r="DI100">
        <f t="shared" si="45"/>
        <v>0</v>
      </c>
      <c r="DJ100">
        <f>DF100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ROW(Source!A45)</f>
        <v>45</v>
      </c>
      <c r="B101">
        <v>55929115</v>
      </c>
      <c r="C101">
        <v>55983822</v>
      </c>
      <c r="D101">
        <v>55466860</v>
      </c>
      <c r="E101">
        <v>1</v>
      </c>
      <c r="F101">
        <v>1</v>
      </c>
      <c r="G101">
        <v>1081</v>
      </c>
      <c r="H101">
        <v>3</v>
      </c>
      <c r="I101" t="s">
        <v>757</v>
      </c>
      <c r="J101" t="s">
        <v>758</v>
      </c>
      <c r="K101" t="s">
        <v>1333</v>
      </c>
      <c r="L101">
        <v>1346</v>
      </c>
      <c r="N101">
        <v>1009</v>
      </c>
      <c r="O101" t="s">
        <v>185</v>
      </c>
      <c r="P101" t="s">
        <v>185</v>
      </c>
      <c r="Q101">
        <v>1</v>
      </c>
      <c r="W101">
        <v>0</v>
      </c>
      <c r="X101">
        <v>-28009815</v>
      </c>
      <c r="Y101">
        <f>((AT101*1)*0)</f>
        <v>0</v>
      </c>
      <c r="AA101">
        <v>14.36</v>
      </c>
      <c r="AB101">
        <v>0</v>
      </c>
      <c r="AC101">
        <v>0</v>
      </c>
      <c r="AD101">
        <v>0</v>
      </c>
      <c r="AE101">
        <v>3.17</v>
      </c>
      <c r="AF101">
        <v>0</v>
      </c>
      <c r="AG101">
        <v>0</v>
      </c>
      <c r="AH101">
        <v>0</v>
      </c>
      <c r="AI101">
        <v>4.53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4.5659999999999998</v>
      </c>
      <c r="AU101" t="s">
        <v>28</v>
      </c>
      <c r="AV101">
        <v>0</v>
      </c>
      <c r="AW101">
        <v>2</v>
      </c>
      <c r="AX101">
        <v>55983833</v>
      </c>
      <c r="AY101">
        <v>1</v>
      </c>
      <c r="AZ101">
        <v>0</v>
      </c>
      <c r="BA101">
        <v>122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ROUND(Y101*Source!I45,9)</f>
        <v>0</v>
      </c>
      <c r="CY101">
        <f>AA101</f>
        <v>14.36</v>
      </c>
      <c r="CZ101">
        <f>AE101</f>
        <v>3.17</v>
      </c>
      <c r="DA101">
        <f>AI101</f>
        <v>4.53</v>
      </c>
      <c r="DB101">
        <f>ROUND(((ROUND(AT101*CZ101,2)*1)*0),6)</f>
        <v>0</v>
      </c>
      <c r="DC101">
        <f>ROUND(((ROUND(AT101*AG101,2)*1)*0),6)</f>
        <v>0</v>
      </c>
      <c r="DD101" t="s">
        <v>3</v>
      </c>
      <c r="DE101" t="s">
        <v>3</v>
      </c>
      <c r="DF101">
        <f>ROUND(ROUND(AE101*AI101,2)*CX101,2)</f>
        <v>0</v>
      </c>
      <c r="DG101">
        <f t="shared" si="53"/>
        <v>0</v>
      </c>
      <c r="DH101">
        <f t="shared" si="52"/>
        <v>0</v>
      </c>
      <c r="DI101">
        <f t="shared" si="45"/>
        <v>0</v>
      </c>
      <c r="DJ101">
        <f>DF101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ROW(Source!A45)</f>
        <v>45</v>
      </c>
      <c r="B102">
        <v>55929115</v>
      </c>
      <c r="C102">
        <v>55983822</v>
      </c>
      <c r="D102">
        <v>55469280</v>
      </c>
      <c r="E102">
        <v>1</v>
      </c>
      <c r="F102">
        <v>1</v>
      </c>
      <c r="G102">
        <v>1081</v>
      </c>
      <c r="H102">
        <v>3</v>
      </c>
      <c r="I102" t="s">
        <v>760</v>
      </c>
      <c r="J102" t="s">
        <v>761</v>
      </c>
      <c r="K102" t="s">
        <v>762</v>
      </c>
      <c r="L102">
        <v>1354</v>
      </c>
      <c r="N102">
        <v>1010</v>
      </c>
      <c r="O102" t="s">
        <v>279</v>
      </c>
      <c r="P102" t="s">
        <v>279</v>
      </c>
      <c r="Q102">
        <v>1</v>
      </c>
      <c r="W102">
        <v>0</v>
      </c>
      <c r="X102">
        <v>995337843</v>
      </c>
      <c r="Y102">
        <f>((AT102*1)*0)</f>
        <v>0</v>
      </c>
      <c r="AA102">
        <v>2201.91</v>
      </c>
      <c r="AB102">
        <v>0</v>
      </c>
      <c r="AC102">
        <v>0</v>
      </c>
      <c r="AD102">
        <v>0</v>
      </c>
      <c r="AE102">
        <v>780.82</v>
      </c>
      <c r="AF102">
        <v>0</v>
      </c>
      <c r="AG102">
        <v>0</v>
      </c>
      <c r="AH102">
        <v>0</v>
      </c>
      <c r="AI102">
        <v>2.82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1.946</v>
      </c>
      <c r="AU102" t="s">
        <v>28</v>
      </c>
      <c r="AV102">
        <v>0</v>
      </c>
      <c r="AW102">
        <v>2</v>
      </c>
      <c r="AX102">
        <v>55983834</v>
      </c>
      <c r="AY102">
        <v>1</v>
      </c>
      <c r="AZ102">
        <v>0</v>
      </c>
      <c r="BA102">
        <v>123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ROUND(Y102*Source!I45,9)</f>
        <v>0</v>
      </c>
      <c r="CY102">
        <f>AA102</f>
        <v>2201.91</v>
      </c>
      <c r="CZ102">
        <f>AE102</f>
        <v>780.82</v>
      </c>
      <c r="DA102">
        <f>AI102</f>
        <v>2.82</v>
      </c>
      <c r="DB102">
        <f>ROUND(((ROUND(AT102*CZ102,2)*1)*0),6)</f>
        <v>0</v>
      </c>
      <c r="DC102">
        <f>ROUND(((ROUND(AT102*AG102,2)*1)*0),6)</f>
        <v>0</v>
      </c>
      <c r="DD102" t="s">
        <v>3</v>
      </c>
      <c r="DE102" t="s">
        <v>3</v>
      </c>
      <c r="DF102">
        <f>ROUND(ROUND(AE102*AI102,2)*CX102,2)</f>
        <v>0</v>
      </c>
      <c r="DG102">
        <f t="shared" si="53"/>
        <v>0</v>
      </c>
      <c r="DH102">
        <f t="shared" si="52"/>
        <v>0</v>
      </c>
      <c r="DI102">
        <f t="shared" si="45"/>
        <v>0</v>
      </c>
      <c r="DJ102">
        <f>DF102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ROW(Source!A46)</f>
        <v>46</v>
      </c>
      <c r="B103">
        <v>55929113</v>
      </c>
      <c r="C103">
        <v>55983836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679</v>
      </c>
      <c r="J103" t="s">
        <v>3</v>
      </c>
      <c r="K103" t="s">
        <v>680</v>
      </c>
      <c r="L103">
        <v>1191</v>
      </c>
      <c r="N103">
        <v>1013</v>
      </c>
      <c r="O103" t="s">
        <v>681</v>
      </c>
      <c r="P103" t="s">
        <v>681</v>
      </c>
      <c r="Q103">
        <v>1</v>
      </c>
      <c r="W103">
        <v>0</v>
      </c>
      <c r="X103">
        <v>476480486</v>
      </c>
      <c r="Y103">
        <f>((AT103*1.2)*0.3)</f>
        <v>5.5943999999999994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15.54</v>
      </c>
      <c r="AU103" t="s">
        <v>29</v>
      </c>
      <c r="AV103">
        <v>1</v>
      </c>
      <c r="AW103">
        <v>2</v>
      </c>
      <c r="AX103">
        <v>55983843</v>
      </c>
      <c r="AY103">
        <v>1</v>
      </c>
      <c r="AZ103">
        <v>0</v>
      </c>
      <c r="BA103">
        <v>125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ROUND(AT103*Source!I46*AH103*AL103,2)</f>
        <v>0</v>
      </c>
      <c r="CV103">
        <f>ROUND(Y103*Source!I46,9)</f>
        <v>2.2377600000000002</v>
      </c>
      <c r="CW103">
        <v>0</v>
      </c>
      <c r="CX103">
        <f>ROUND(Y103*Source!I46,9)</f>
        <v>2.2377600000000002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ROUND(((ROUND(AT103*CZ103,2)*1.2)*0.3),6)</f>
        <v>0</v>
      </c>
      <c r="DC103">
        <f>ROUND(((ROUND(AT103*AG103,2)*1.2)*0.3),6)</f>
        <v>0</v>
      </c>
      <c r="DD103" t="s">
        <v>3</v>
      </c>
      <c r="DE103" t="s">
        <v>3</v>
      </c>
      <c r="DF103">
        <f t="shared" ref="DF103:DF112" si="54">ROUND(ROUND(AE103,2)*CX103,2)</f>
        <v>0</v>
      </c>
      <c r="DG103">
        <f t="shared" si="53"/>
        <v>0</v>
      </c>
      <c r="DH103">
        <f t="shared" si="52"/>
        <v>0</v>
      </c>
      <c r="DI103">
        <f t="shared" si="45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ROW(Source!A46)</f>
        <v>46</v>
      </c>
      <c r="B104">
        <v>55929113</v>
      </c>
      <c r="C104">
        <v>55983836</v>
      </c>
      <c r="D104">
        <v>55490209</v>
      </c>
      <c r="E104">
        <v>1</v>
      </c>
      <c r="F104">
        <v>1</v>
      </c>
      <c r="G104">
        <v>1081</v>
      </c>
      <c r="H104">
        <v>2</v>
      </c>
      <c r="I104" t="s">
        <v>722</v>
      </c>
      <c r="J104" t="s">
        <v>723</v>
      </c>
      <c r="K104" t="s">
        <v>724</v>
      </c>
      <c r="L104">
        <v>1368</v>
      </c>
      <c r="N104">
        <v>1011</v>
      </c>
      <c r="O104" t="s">
        <v>685</v>
      </c>
      <c r="P104" t="s">
        <v>685</v>
      </c>
      <c r="Q104">
        <v>1</v>
      </c>
      <c r="W104">
        <v>0</v>
      </c>
      <c r="X104">
        <v>874612079</v>
      </c>
      <c r="Y104">
        <f>((AT104*1.2)*0.3)</f>
        <v>3.5999999999999999E-3</v>
      </c>
      <c r="AA104">
        <v>0</v>
      </c>
      <c r="AB104">
        <v>87.01</v>
      </c>
      <c r="AC104">
        <v>13.21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0.01</v>
      </c>
      <c r="AU104" t="s">
        <v>29</v>
      </c>
      <c r="AV104">
        <v>0</v>
      </c>
      <c r="AW104">
        <v>2</v>
      </c>
      <c r="AX104">
        <v>55983844</v>
      </c>
      <c r="AY104">
        <v>1</v>
      </c>
      <c r="AZ104">
        <v>0</v>
      </c>
      <c r="BA104">
        <v>126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ROUND(Y104*Source!I46*DO104,9)</f>
        <v>1.8172799999999999E-2</v>
      </c>
      <c r="CX104">
        <f>ROUND(Y104*Source!I46,9)</f>
        <v>1.4400000000000001E-3</v>
      </c>
      <c r="CY104">
        <f>AB104</f>
        <v>87.01</v>
      </c>
      <c r="CZ104">
        <f>AF104</f>
        <v>83.1</v>
      </c>
      <c r="DA104">
        <f>AJ104</f>
        <v>1</v>
      </c>
      <c r="DB104">
        <f>ROUND(((ROUND(AT104*CZ104,2)*1.2)*0.3),6)</f>
        <v>0.29880000000000001</v>
      </c>
      <c r="DC104">
        <f>ROUND(((ROUND(AT104*AG104,2)*1.2)*0.3),6)</f>
        <v>4.6800000000000001E-2</v>
      </c>
      <c r="DD104" t="s">
        <v>3</v>
      </c>
      <c r="DE104" t="s">
        <v>3</v>
      </c>
      <c r="DF104">
        <f t="shared" si="54"/>
        <v>0</v>
      </c>
      <c r="DG104">
        <f t="shared" si="53"/>
        <v>0.12</v>
      </c>
      <c r="DH104">
        <f t="shared" si="52"/>
        <v>0.02</v>
      </c>
      <c r="DI104">
        <f t="shared" si="45"/>
        <v>0</v>
      </c>
      <c r="DJ104">
        <f>DG104</f>
        <v>0.12</v>
      </c>
      <c r="DK104">
        <v>0</v>
      </c>
      <c r="DL104" t="s">
        <v>686</v>
      </c>
      <c r="DM104">
        <v>0</v>
      </c>
      <c r="DN104" t="s">
        <v>681</v>
      </c>
      <c r="DO104">
        <v>12.62</v>
      </c>
    </row>
    <row r="105" spans="1:119" x14ac:dyDescent="0.25">
      <c r="A105">
        <f>ROW(Source!A46)</f>
        <v>46</v>
      </c>
      <c r="B105">
        <v>55929113</v>
      </c>
      <c r="C105">
        <v>55983836</v>
      </c>
      <c r="D105">
        <v>55490263</v>
      </c>
      <c r="E105">
        <v>1</v>
      </c>
      <c r="F105">
        <v>1</v>
      </c>
      <c r="G105">
        <v>1081</v>
      </c>
      <c r="H105">
        <v>2</v>
      </c>
      <c r="I105" t="s">
        <v>750</v>
      </c>
      <c r="J105" t="s">
        <v>751</v>
      </c>
      <c r="K105" t="s">
        <v>752</v>
      </c>
      <c r="L105">
        <v>1368</v>
      </c>
      <c r="N105">
        <v>1011</v>
      </c>
      <c r="O105" t="s">
        <v>685</v>
      </c>
      <c r="P105" t="s">
        <v>685</v>
      </c>
      <c r="Q105">
        <v>1</v>
      </c>
      <c r="W105">
        <v>0</v>
      </c>
      <c r="X105">
        <v>-1895752648</v>
      </c>
      <c r="Y105">
        <f>((AT105*1.2)*0.3)</f>
        <v>0.67320000000000002</v>
      </c>
      <c r="AA105">
        <v>0</v>
      </c>
      <c r="AB105">
        <v>0.81</v>
      </c>
      <c r="AC105">
        <v>0</v>
      </c>
      <c r="AD105">
        <v>0</v>
      </c>
      <c r="AE105">
        <v>0</v>
      </c>
      <c r="AF105">
        <v>0.77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1.87</v>
      </c>
      <c r="AU105" t="s">
        <v>29</v>
      </c>
      <c r="AV105">
        <v>0</v>
      </c>
      <c r="AW105">
        <v>2</v>
      </c>
      <c r="AX105">
        <v>55983845</v>
      </c>
      <c r="AY105">
        <v>1</v>
      </c>
      <c r="AZ105">
        <v>0</v>
      </c>
      <c r="BA105">
        <v>127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ROUND(Y105*Source!I46*DO105,9)</f>
        <v>0</v>
      </c>
      <c r="CX105">
        <f>ROUND(Y105*Source!I46,9)</f>
        <v>0.26928000000000002</v>
      </c>
      <c r="CY105">
        <f>AB105</f>
        <v>0.81</v>
      </c>
      <c r="CZ105">
        <f>AF105</f>
        <v>0.77</v>
      </c>
      <c r="DA105">
        <f>AJ105</f>
        <v>1</v>
      </c>
      <c r="DB105">
        <f>ROUND(((ROUND(AT105*CZ105,2)*1.2)*0.3),6)</f>
        <v>0.51839999999999997</v>
      </c>
      <c r="DC105">
        <f>ROUND(((ROUND(AT105*AG105,2)*1.2)*0.3),6)</f>
        <v>0</v>
      </c>
      <c r="DD105" t="s">
        <v>3</v>
      </c>
      <c r="DE105" t="s">
        <v>3</v>
      </c>
      <c r="DF105">
        <f t="shared" si="54"/>
        <v>0</v>
      </c>
      <c r="DG105">
        <f t="shared" si="53"/>
        <v>0.21</v>
      </c>
      <c r="DH105">
        <f t="shared" si="52"/>
        <v>0</v>
      </c>
      <c r="DI105">
        <f t="shared" si="45"/>
        <v>0</v>
      </c>
      <c r="DJ105">
        <f>DG105</f>
        <v>0.21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ROW(Source!A46)</f>
        <v>46</v>
      </c>
      <c r="B106">
        <v>55929113</v>
      </c>
      <c r="C106">
        <v>55983836</v>
      </c>
      <c r="D106">
        <v>55490296</v>
      </c>
      <c r="E106">
        <v>1</v>
      </c>
      <c r="F106">
        <v>1</v>
      </c>
      <c r="G106">
        <v>1081</v>
      </c>
      <c r="H106">
        <v>2</v>
      </c>
      <c r="I106" t="s">
        <v>763</v>
      </c>
      <c r="J106" t="s">
        <v>764</v>
      </c>
      <c r="K106" t="s">
        <v>765</v>
      </c>
      <c r="L106">
        <v>1368</v>
      </c>
      <c r="N106">
        <v>1011</v>
      </c>
      <c r="O106" t="s">
        <v>685</v>
      </c>
      <c r="P106" t="s">
        <v>685</v>
      </c>
      <c r="Q106">
        <v>1</v>
      </c>
      <c r="W106">
        <v>0</v>
      </c>
      <c r="X106">
        <v>-643591644</v>
      </c>
      <c r="Y106">
        <f>((AT106*1.2)*0.3)</f>
        <v>6.8399999999999989E-2</v>
      </c>
      <c r="AA106">
        <v>0</v>
      </c>
      <c r="AB106">
        <v>0.49</v>
      </c>
      <c r="AC106">
        <v>0</v>
      </c>
      <c r="AD106">
        <v>0</v>
      </c>
      <c r="AE106">
        <v>0</v>
      </c>
      <c r="AF106">
        <v>0.47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0.19</v>
      </c>
      <c r="AU106" t="s">
        <v>29</v>
      </c>
      <c r="AV106">
        <v>0</v>
      </c>
      <c r="AW106">
        <v>2</v>
      </c>
      <c r="AX106">
        <v>55983846</v>
      </c>
      <c r="AY106">
        <v>1</v>
      </c>
      <c r="AZ106">
        <v>0</v>
      </c>
      <c r="BA106">
        <v>128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ROUND(Y106*Source!I46*DO106,9)</f>
        <v>0</v>
      </c>
      <c r="CX106">
        <f>ROUND(Y106*Source!I46,9)</f>
        <v>2.7359999999999999E-2</v>
      </c>
      <c r="CY106">
        <f>AB106</f>
        <v>0.49</v>
      </c>
      <c r="CZ106">
        <f>AF106</f>
        <v>0.47</v>
      </c>
      <c r="DA106">
        <f>AJ106</f>
        <v>1</v>
      </c>
      <c r="DB106">
        <f>ROUND(((ROUND(AT106*CZ106,2)*1.2)*0.3),6)</f>
        <v>3.2399999999999998E-2</v>
      </c>
      <c r="DC106">
        <f>ROUND(((ROUND(AT106*AG106,2)*1.2)*0.3),6)</f>
        <v>0</v>
      </c>
      <c r="DD106" t="s">
        <v>3</v>
      </c>
      <c r="DE106" t="s">
        <v>3</v>
      </c>
      <c r="DF106">
        <f t="shared" si="54"/>
        <v>0</v>
      </c>
      <c r="DG106">
        <f t="shared" si="53"/>
        <v>0.01</v>
      </c>
      <c r="DH106">
        <f t="shared" si="52"/>
        <v>0</v>
      </c>
      <c r="DI106">
        <f t="shared" si="45"/>
        <v>0</v>
      </c>
      <c r="DJ106">
        <f>DG106</f>
        <v>0.01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ROW(Source!A46)</f>
        <v>46</v>
      </c>
      <c r="B107">
        <v>55929113</v>
      </c>
      <c r="C107">
        <v>55983836</v>
      </c>
      <c r="D107">
        <v>55459340</v>
      </c>
      <c r="E107">
        <v>1</v>
      </c>
      <c r="F107">
        <v>1</v>
      </c>
      <c r="G107">
        <v>1081</v>
      </c>
      <c r="H107">
        <v>3</v>
      </c>
      <c r="I107" t="s">
        <v>766</v>
      </c>
      <c r="J107" t="s">
        <v>767</v>
      </c>
      <c r="K107" t="s">
        <v>768</v>
      </c>
      <c r="L107">
        <v>1354</v>
      </c>
      <c r="N107">
        <v>1010</v>
      </c>
      <c r="O107" t="s">
        <v>279</v>
      </c>
      <c r="P107" t="s">
        <v>279</v>
      </c>
      <c r="Q107">
        <v>1</v>
      </c>
      <c r="W107">
        <v>0</v>
      </c>
      <c r="X107">
        <v>-1352077490</v>
      </c>
      <c r="Y107">
        <f>((AT107*1)*0)</f>
        <v>0</v>
      </c>
      <c r="AA107">
        <v>0.89</v>
      </c>
      <c r="AB107">
        <v>0</v>
      </c>
      <c r="AC107">
        <v>0</v>
      </c>
      <c r="AD107">
        <v>0</v>
      </c>
      <c r="AE107">
        <v>0.89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40</v>
      </c>
      <c r="AU107" t="s">
        <v>28</v>
      </c>
      <c r="AV107">
        <v>0</v>
      </c>
      <c r="AW107">
        <v>2</v>
      </c>
      <c r="AX107">
        <v>55983847</v>
      </c>
      <c r="AY107">
        <v>1</v>
      </c>
      <c r="AZ107">
        <v>0</v>
      </c>
      <c r="BA107">
        <v>129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ROUND(Y107*Source!I46,9)</f>
        <v>0</v>
      </c>
      <c r="CY107">
        <f>AA107</f>
        <v>0.89</v>
      </c>
      <c r="CZ107">
        <f>AE107</f>
        <v>0.89</v>
      </c>
      <c r="DA107">
        <f>AI107</f>
        <v>1</v>
      </c>
      <c r="DB107">
        <f>ROUND(((ROUND(AT107*CZ107,2)*1)*0),6)</f>
        <v>0</v>
      </c>
      <c r="DC107">
        <f>ROUND(((ROUND(AT107*AG107,2)*1)*0),6)</f>
        <v>0</v>
      </c>
      <c r="DD107" t="s">
        <v>3</v>
      </c>
      <c r="DE107" t="s">
        <v>3</v>
      </c>
      <c r="DF107">
        <f t="shared" si="54"/>
        <v>0</v>
      </c>
      <c r="DG107">
        <f t="shared" si="53"/>
        <v>0</v>
      </c>
      <c r="DH107">
        <f t="shared" si="52"/>
        <v>0</v>
      </c>
      <c r="DI107">
        <f t="shared" si="45"/>
        <v>0</v>
      </c>
      <c r="DJ107">
        <f>DF107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ROW(Source!A46)</f>
        <v>46</v>
      </c>
      <c r="B108">
        <v>55929113</v>
      </c>
      <c r="C108">
        <v>55983836</v>
      </c>
      <c r="D108">
        <v>55461503</v>
      </c>
      <c r="E108">
        <v>1</v>
      </c>
      <c r="F108">
        <v>1</v>
      </c>
      <c r="G108">
        <v>1081</v>
      </c>
      <c r="H108">
        <v>3</v>
      </c>
      <c r="I108" t="s">
        <v>769</v>
      </c>
      <c r="J108" t="s">
        <v>770</v>
      </c>
      <c r="K108" t="s">
        <v>771</v>
      </c>
      <c r="L108">
        <v>1355</v>
      </c>
      <c r="N108">
        <v>1010</v>
      </c>
      <c r="O108" t="s">
        <v>64</v>
      </c>
      <c r="P108" t="s">
        <v>64</v>
      </c>
      <c r="Q108">
        <v>100</v>
      </c>
      <c r="W108">
        <v>0</v>
      </c>
      <c r="X108">
        <v>-2062965048</v>
      </c>
      <c r="Y108">
        <f>((AT108*1)*0)</f>
        <v>0</v>
      </c>
      <c r="AA108">
        <v>17.28</v>
      </c>
      <c r="AB108">
        <v>0</v>
      </c>
      <c r="AC108">
        <v>0</v>
      </c>
      <c r="AD108">
        <v>0</v>
      </c>
      <c r="AE108">
        <v>17.28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0.4</v>
      </c>
      <c r="AU108" t="s">
        <v>28</v>
      </c>
      <c r="AV108">
        <v>0</v>
      </c>
      <c r="AW108">
        <v>2</v>
      </c>
      <c r="AX108">
        <v>55983848</v>
      </c>
      <c r="AY108">
        <v>1</v>
      </c>
      <c r="AZ108">
        <v>0</v>
      </c>
      <c r="BA108">
        <v>130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ROUND(Y108*Source!I46,9)</f>
        <v>0</v>
      </c>
      <c r="CY108">
        <f>AA108</f>
        <v>17.28</v>
      </c>
      <c r="CZ108">
        <f>AE108</f>
        <v>17.28</v>
      </c>
      <c r="DA108">
        <f>AI108</f>
        <v>1</v>
      </c>
      <c r="DB108">
        <f>ROUND(((ROUND(AT108*CZ108,2)*1)*0),6)</f>
        <v>0</v>
      </c>
      <c r="DC108">
        <f>ROUND(((ROUND(AT108*AG108,2)*1)*0),6)</f>
        <v>0</v>
      </c>
      <c r="DD108" t="s">
        <v>3</v>
      </c>
      <c r="DE108" t="s">
        <v>3</v>
      </c>
      <c r="DF108">
        <f t="shared" si="54"/>
        <v>0</v>
      </c>
      <c r="DG108">
        <f t="shared" si="53"/>
        <v>0</v>
      </c>
      <c r="DH108">
        <f t="shared" si="52"/>
        <v>0</v>
      </c>
      <c r="DI108">
        <f t="shared" si="45"/>
        <v>0</v>
      </c>
      <c r="DJ108">
        <f>DF108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ROW(Source!A47)</f>
        <v>47</v>
      </c>
      <c r="B109">
        <v>55929115</v>
      </c>
      <c r="C109">
        <v>55983836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679</v>
      </c>
      <c r="J109" t="s">
        <v>3</v>
      </c>
      <c r="K109" t="s">
        <v>680</v>
      </c>
      <c r="L109">
        <v>1191</v>
      </c>
      <c r="N109">
        <v>1013</v>
      </c>
      <c r="O109" t="s">
        <v>681</v>
      </c>
      <c r="P109" t="s">
        <v>681</v>
      </c>
      <c r="Q109">
        <v>1</v>
      </c>
      <c r="W109">
        <v>0</v>
      </c>
      <c r="X109">
        <v>476480486</v>
      </c>
      <c r="Y109">
        <f>((AT109*1.2)*0.3)</f>
        <v>5.5943999999999994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5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15.54</v>
      </c>
      <c r="AU109" t="s">
        <v>29</v>
      </c>
      <c r="AV109">
        <v>1</v>
      </c>
      <c r="AW109">
        <v>2</v>
      </c>
      <c r="AX109">
        <v>55983843</v>
      </c>
      <c r="AY109">
        <v>1</v>
      </c>
      <c r="AZ109">
        <v>0</v>
      </c>
      <c r="BA109">
        <v>132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ROUND(AT109*Source!I47*AH109*AL109,2)</f>
        <v>0</v>
      </c>
      <c r="CV109">
        <f>ROUND(Y109*Source!I47,9)</f>
        <v>2.2377600000000002</v>
      </c>
      <c r="CW109">
        <v>0</v>
      </c>
      <c r="CX109">
        <f>ROUND(Y109*Source!I47,9)</f>
        <v>2.2377600000000002</v>
      </c>
      <c r="CY109">
        <f>AD109</f>
        <v>0</v>
      </c>
      <c r="CZ109">
        <f>AH109</f>
        <v>0</v>
      </c>
      <c r="DA109">
        <f>AL109</f>
        <v>1</v>
      </c>
      <c r="DB109">
        <f>ROUND(((ROUND(AT109*CZ109,2)*1.2)*0.3),6)</f>
        <v>0</v>
      </c>
      <c r="DC109">
        <f>ROUND(((ROUND(AT109*AG109,2)*1.2)*0.3),6)</f>
        <v>0</v>
      </c>
      <c r="DD109" t="s">
        <v>3</v>
      </c>
      <c r="DE109" t="s">
        <v>3</v>
      </c>
      <c r="DF109">
        <f t="shared" si="54"/>
        <v>0</v>
      </c>
      <c r="DG109">
        <f t="shared" si="53"/>
        <v>0</v>
      </c>
      <c r="DH109">
        <f t="shared" si="52"/>
        <v>0</v>
      </c>
      <c r="DI109">
        <f t="shared" si="45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ROW(Source!A47)</f>
        <v>47</v>
      </c>
      <c r="B110">
        <v>55929115</v>
      </c>
      <c r="C110">
        <v>55983836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722</v>
      </c>
      <c r="J110" t="s">
        <v>723</v>
      </c>
      <c r="K110" t="s">
        <v>724</v>
      </c>
      <c r="L110">
        <v>1368</v>
      </c>
      <c r="N110">
        <v>1011</v>
      </c>
      <c r="O110" t="s">
        <v>685</v>
      </c>
      <c r="P110" t="s">
        <v>685</v>
      </c>
      <c r="Q110">
        <v>1</v>
      </c>
      <c r="W110">
        <v>0</v>
      </c>
      <c r="X110">
        <v>874612079</v>
      </c>
      <c r="Y110">
        <f>((AT110*1.2)*0.3)</f>
        <v>3.5999999999999999E-3</v>
      </c>
      <c r="AA110">
        <v>0</v>
      </c>
      <c r="AB110">
        <v>1485.19</v>
      </c>
      <c r="AC110">
        <v>744.56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17.07</v>
      </c>
      <c r="AK110">
        <v>56.35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0.01</v>
      </c>
      <c r="AU110" t="s">
        <v>29</v>
      </c>
      <c r="AV110">
        <v>0</v>
      </c>
      <c r="AW110">
        <v>2</v>
      </c>
      <c r="AX110">
        <v>55983844</v>
      </c>
      <c r="AY110">
        <v>1</v>
      </c>
      <c r="AZ110">
        <v>0</v>
      </c>
      <c r="BA110">
        <v>133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ROUND(Y110*Source!I47*DO110,9)</f>
        <v>1.8172799999999999E-2</v>
      </c>
      <c r="CX110">
        <f>ROUND(Y110*Source!I47,9)</f>
        <v>1.4400000000000001E-3</v>
      </c>
      <c r="CY110">
        <f>AB110</f>
        <v>1485.19</v>
      </c>
      <c r="CZ110">
        <f>AF110</f>
        <v>83.1</v>
      </c>
      <c r="DA110">
        <f>AJ110</f>
        <v>17.07</v>
      </c>
      <c r="DB110">
        <f>ROUND(((ROUND(AT110*CZ110,2)*1.2)*0.3),6)</f>
        <v>0.29880000000000001</v>
      </c>
      <c r="DC110">
        <f>ROUND(((ROUND(AT110*AG110,2)*1.2)*0.3),6)</f>
        <v>4.6800000000000001E-2</v>
      </c>
      <c r="DD110" t="s">
        <v>3</v>
      </c>
      <c r="DE110" t="s">
        <v>3</v>
      </c>
      <c r="DF110">
        <f t="shared" si="54"/>
        <v>0</v>
      </c>
      <c r="DG110">
        <f>ROUND(ROUND(AF110*AJ110,2)*CX110,2)</f>
        <v>2.04</v>
      </c>
      <c r="DH110">
        <f>ROUND(ROUND(AG110*AK110,2)*CX110,2)</f>
        <v>1.02</v>
      </c>
      <c r="DI110">
        <f t="shared" si="45"/>
        <v>0</v>
      </c>
      <c r="DJ110">
        <f>DG110</f>
        <v>2.04</v>
      </c>
      <c r="DK110">
        <v>0</v>
      </c>
      <c r="DL110" t="s">
        <v>686</v>
      </c>
      <c r="DM110">
        <v>0</v>
      </c>
      <c r="DN110" t="s">
        <v>681</v>
      </c>
      <c r="DO110">
        <v>12.62</v>
      </c>
    </row>
    <row r="111" spans="1:119" x14ac:dyDescent="0.25">
      <c r="A111">
        <f>ROW(Source!A47)</f>
        <v>47</v>
      </c>
      <c r="B111">
        <v>55929115</v>
      </c>
      <c r="C111">
        <v>55983836</v>
      </c>
      <c r="D111">
        <v>55490263</v>
      </c>
      <c r="E111">
        <v>1</v>
      </c>
      <c r="F111">
        <v>1</v>
      </c>
      <c r="G111">
        <v>1081</v>
      </c>
      <c r="H111">
        <v>2</v>
      </c>
      <c r="I111" t="s">
        <v>750</v>
      </c>
      <c r="J111" t="s">
        <v>751</v>
      </c>
      <c r="K111" t="s">
        <v>752</v>
      </c>
      <c r="L111">
        <v>1368</v>
      </c>
      <c r="N111">
        <v>1011</v>
      </c>
      <c r="O111" t="s">
        <v>685</v>
      </c>
      <c r="P111" t="s">
        <v>685</v>
      </c>
      <c r="Q111">
        <v>1</v>
      </c>
      <c r="W111">
        <v>0</v>
      </c>
      <c r="X111">
        <v>-1895752648</v>
      </c>
      <c r="Y111">
        <f>((AT111*1.2)*0.3)</f>
        <v>0.67320000000000002</v>
      </c>
      <c r="AA111">
        <v>0</v>
      </c>
      <c r="AB111">
        <v>7.71</v>
      </c>
      <c r="AC111">
        <v>0</v>
      </c>
      <c r="AD111">
        <v>0</v>
      </c>
      <c r="AE111">
        <v>0</v>
      </c>
      <c r="AF111">
        <v>0.77</v>
      </c>
      <c r="AG111">
        <v>0</v>
      </c>
      <c r="AH111">
        <v>0</v>
      </c>
      <c r="AI111">
        <v>1</v>
      </c>
      <c r="AJ111">
        <v>9.56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1.87</v>
      </c>
      <c r="AU111" t="s">
        <v>29</v>
      </c>
      <c r="AV111">
        <v>0</v>
      </c>
      <c r="AW111">
        <v>2</v>
      </c>
      <c r="AX111">
        <v>55983845</v>
      </c>
      <c r="AY111">
        <v>1</v>
      </c>
      <c r="AZ111">
        <v>0</v>
      </c>
      <c r="BA111">
        <v>134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ROUND(Y111*Source!I47*DO111,9)</f>
        <v>0</v>
      </c>
      <c r="CX111">
        <f>ROUND(Y111*Source!I47,9)</f>
        <v>0.26928000000000002</v>
      </c>
      <c r="CY111">
        <f>AB111</f>
        <v>7.71</v>
      </c>
      <c r="CZ111">
        <f>AF111</f>
        <v>0.77</v>
      </c>
      <c r="DA111">
        <f>AJ111</f>
        <v>9.56</v>
      </c>
      <c r="DB111">
        <f>ROUND(((ROUND(AT111*CZ111,2)*1.2)*0.3),6)</f>
        <v>0.51839999999999997</v>
      </c>
      <c r="DC111">
        <f>ROUND(((ROUND(AT111*AG111,2)*1.2)*0.3),6)</f>
        <v>0</v>
      </c>
      <c r="DD111" t="s">
        <v>3</v>
      </c>
      <c r="DE111" t="s">
        <v>3</v>
      </c>
      <c r="DF111">
        <f t="shared" si="54"/>
        <v>0</v>
      </c>
      <c r="DG111">
        <f>ROUND(ROUND(AF111*AJ111,2)*CX111,2)</f>
        <v>1.98</v>
      </c>
      <c r="DH111">
        <f t="shared" ref="DH111:DH120" si="55">ROUND(ROUND(AG111,2)*CX111,2)</f>
        <v>0</v>
      </c>
      <c r="DI111">
        <f t="shared" si="45"/>
        <v>0</v>
      </c>
      <c r="DJ111">
        <f>DG111</f>
        <v>1.98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ROW(Source!A47)</f>
        <v>47</v>
      </c>
      <c r="B112">
        <v>55929115</v>
      </c>
      <c r="C112">
        <v>55983836</v>
      </c>
      <c r="D112">
        <v>55490296</v>
      </c>
      <c r="E112">
        <v>1</v>
      </c>
      <c r="F112">
        <v>1</v>
      </c>
      <c r="G112">
        <v>1081</v>
      </c>
      <c r="H112">
        <v>2</v>
      </c>
      <c r="I112" t="s">
        <v>763</v>
      </c>
      <c r="J112" t="s">
        <v>764</v>
      </c>
      <c r="K112" t="s">
        <v>765</v>
      </c>
      <c r="L112">
        <v>1368</v>
      </c>
      <c r="N112">
        <v>1011</v>
      </c>
      <c r="O112" t="s">
        <v>685</v>
      </c>
      <c r="P112" t="s">
        <v>685</v>
      </c>
      <c r="Q112">
        <v>1</v>
      </c>
      <c r="W112">
        <v>0</v>
      </c>
      <c r="X112">
        <v>-643591644</v>
      </c>
      <c r="Y112">
        <f>((AT112*1.2)*0.3)</f>
        <v>6.8399999999999989E-2</v>
      </c>
      <c r="AA112">
        <v>0</v>
      </c>
      <c r="AB112">
        <v>4.75</v>
      </c>
      <c r="AC112">
        <v>0</v>
      </c>
      <c r="AD112">
        <v>0</v>
      </c>
      <c r="AE112">
        <v>0</v>
      </c>
      <c r="AF112">
        <v>0.47</v>
      </c>
      <c r="AG112">
        <v>0</v>
      </c>
      <c r="AH112">
        <v>0</v>
      </c>
      <c r="AI112">
        <v>1</v>
      </c>
      <c r="AJ112">
        <v>9.66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0.19</v>
      </c>
      <c r="AU112" t="s">
        <v>29</v>
      </c>
      <c r="AV112">
        <v>0</v>
      </c>
      <c r="AW112">
        <v>2</v>
      </c>
      <c r="AX112">
        <v>55983846</v>
      </c>
      <c r="AY112">
        <v>1</v>
      </c>
      <c r="AZ112">
        <v>0</v>
      </c>
      <c r="BA112">
        <v>135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ROUND(Y112*Source!I47*DO112,9)</f>
        <v>0</v>
      </c>
      <c r="CX112">
        <f>ROUND(Y112*Source!I47,9)</f>
        <v>2.7359999999999999E-2</v>
      </c>
      <c r="CY112">
        <f>AB112</f>
        <v>4.75</v>
      </c>
      <c r="CZ112">
        <f>AF112</f>
        <v>0.47</v>
      </c>
      <c r="DA112">
        <f>AJ112</f>
        <v>9.66</v>
      </c>
      <c r="DB112">
        <f>ROUND(((ROUND(AT112*CZ112,2)*1.2)*0.3),6)</f>
        <v>3.2399999999999998E-2</v>
      </c>
      <c r="DC112">
        <f>ROUND(((ROUND(AT112*AG112,2)*1.2)*0.3),6)</f>
        <v>0</v>
      </c>
      <c r="DD112" t="s">
        <v>3</v>
      </c>
      <c r="DE112" t="s">
        <v>3</v>
      </c>
      <c r="DF112">
        <f t="shared" si="54"/>
        <v>0</v>
      </c>
      <c r="DG112">
        <f>ROUND(ROUND(AF112*AJ112,2)*CX112,2)</f>
        <v>0.12</v>
      </c>
      <c r="DH112">
        <f t="shared" si="55"/>
        <v>0</v>
      </c>
      <c r="DI112">
        <f t="shared" si="45"/>
        <v>0</v>
      </c>
      <c r="DJ112">
        <f>DG112</f>
        <v>0.12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ROW(Source!A47)</f>
        <v>47</v>
      </c>
      <c r="B113">
        <v>55929115</v>
      </c>
      <c r="C113">
        <v>55983836</v>
      </c>
      <c r="D113">
        <v>55459340</v>
      </c>
      <c r="E113">
        <v>1</v>
      </c>
      <c r="F113">
        <v>1</v>
      </c>
      <c r="G113">
        <v>1081</v>
      </c>
      <c r="H113">
        <v>3</v>
      </c>
      <c r="I113" t="s">
        <v>766</v>
      </c>
      <c r="J113" t="s">
        <v>767</v>
      </c>
      <c r="K113" t="s">
        <v>768</v>
      </c>
      <c r="L113">
        <v>1354</v>
      </c>
      <c r="N113">
        <v>1010</v>
      </c>
      <c r="O113" t="s">
        <v>279</v>
      </c>
      <c r="P113" t="s">
        <v>279</v>
      </c>
      <c r="Q113">
        <v>1</v>
      </c>
      <c r="W113">
        <v>0</v>
      </c>
      <c r="X113">
        <v>-1352077490</v>
      </c>
      <c r="Y113">
        <f>((AT113*1)*0)</f>
        <v>0</v>
      </c>
      <c r="AA113">
        <v>0.83</v>
      </c>
      <c r="AB113">
        <v>0</v>
      </c>
      <c r="AC113">
        <v>0</v>
      </c>
      <c r="AD113">
        <v>0</v>
      </c>
      <c r="AE113">
        <v>0.89</v>
      </c>
      <c r="AF113">
        <v>0</v>
      </c>
      <c r="AG113">
        <v>0</v>
      </c>
      <c r="AH113">
        <v>0</v>
      </c>
      <c r="AI113">
        <v>0.93</v>
      </c>
      <c r="AJ113">
        <v>1</v>
      </c>
      <c r="AK113">
        <v>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40</v>
      </c>
      <c r="AU113" t="s">
        <v>28</v>
      </c>
      <c r="AV113">
        <v>0</v>
      </c>
      <c r="AW113">
        <v>2</v>
      </c>
      <c r="AX113">
        <v>55983847</v>
      </c>
      <c r="AY113">
        <v>1</v>
      </c>
      <c r="AZ113">
        <v>0</v>
      </c>
      <c r="BA113">
        <v>136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ROUND(Y113*Source!I47,9)</f>
        <v>0</v>
      </c>
      <c r="CY113">
        <f>AA113</f>
        <v>0.83</v>
      </c>
      <c r="CZ113">
        <f>AE113</f>
        <v>0.89</v>
      </c>
      <c r="DA113">
        <f>AI113</f>
        <v>0.93</v>
      </c>
      <c r="DB113">
        <f>ROUND(((ROUND(AT113*CZ113,2)*1)*0),6)</f>
        <v>0</v>
      </c>
      <c r="DC113">
        <f>ROUND(((ROUND(AT113*AG113,2)*1)*0),6)</f>
        <v>0</v>
      </c>
      <c r="DD113" t="s">
        <v>3</v>
      </c>
      <c r="DE113" t="s">
        <v>3</v>
      </c>
      <c r="DF113">
        <f>ROUND(ROUND(AE113*AI113,2)*CX113,2)</f>
        <v>0</v>
      </c>
      <c r="DG113">
        <f t="shared" ref="DG113:DG120" si="56">ROUND(ROUND(AF113,2)*CX113,2)</f>
        <v>0</v>
      </c>
      <c r="DH113">
        <f t="shared" si="55"/>
        <v>0</v>
      </c>
      <c r="DI113">
        <f t="shared" si="45"/>
        <v>0</v>
      </c>
      <c r="DJ113">
        <f>DF113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ROW(Source!A47)</f>
        <v>47</v>
      </c>
      <c r="B114">
        <v>55929115</v>
      </c>
      <c r="C114">
        <v>55983836</v>
      </c>
      <c r="D114">
        <v>55461503</v>
      </c>
      <c r="E114">
        <v>1</v>
      </c>
      <c r="F114">
        <v>1</v>
      </c>
      <c r="G114">
        <v>1081</v>
      </c>
      <c r="H114">
        <v>3</v>
      </c>
      <c r="I114" t="s">
        <v>769</v>
      </c>
      <c r="J114" t="s">
        <v>770</v>
      </c>
      <c r="K114" t="s">
        <v>771</v>
      </c>
      <c r="L114">
        <v>1355</v>
      </c>
      <c r="N114">
        <v>1010</v>
      </c>
      <c r="O114" t="s">
        <v>64</v>
      </c>
      <c r="P114" t="s">
        <v>64</v>
      </c>
      <c r="Q114">
        <v>100</v>
      </c>
      <c r="W114">
        <v>0</v>
      </c>
      <c r="X114">
        <v>-2062965048</v>
      </c>
      <c r="Y114">
        <f>((AT114*1)*0)</f>
        <v>0</v>
      </c>
      <c r="AA114">
        <v>112.15</v>
      </c>
      <c r="AB114">
        <v>0</v>
      </c>
      <c r="AC114">
        <v>0</v>
      </c>
      <c r="AD114">
        <v>0</v>
      </c>
      <c r="AE114">
        <v>17.28</v>
      </c>
      <c r="AF114">
        <v>0</v>
      </c>
      <c r="AG114">
        <v>0</v>
      </c>
      <c r="AH114">
        <v>0</v>
      </c>
      <c r="AI114">
        <v>6.49</v>
      </c>
      <c r="AJ114">
        <v>1</v>
      </c>
      <c r="AK114">
        <v>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0.4</v>
      </c>
      <c r="AU114" t="s">
        <v>28</v>
      </c>
      <c r="AV114">
        <v>0</v>
      </c>
      <c r="AW114">
        <v>2</v>
      </c>
      <c r="AX114">
        <v>55983848</v>
      </c>
      <c r="AY114">
        <v>1</v>
      </c>
      <c r="AZ114">
        <v>0</v>
      </c>
      <c r="BA114">
        <v>137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ROUND(Y114*Source!I47,9)</f>
        <v>0</v>
      </c>
      <c r="CY114">
        <f>AA114</f>
        <v>112.15</v>
      </c>
      <c r="CZ114">
        <f>AE114</f>
        <v>17.28</v>
      </c>
      <c r="DA114">
        <f>AI114</f>
        <v>6.49</v>
      </c>
      <c r="DB114">
        <f>ROUND(((ROUND(AT114*CZ114,2)*1)*0),6)</f>
        <v>0</v>
      </c>
      <c r="DC114">
        <f>ROUND(((ROUND(AT114*AG114,2)*1)*0),6)</f>
        <v>0</v>
      </c>
      <c r="DD114" t="s">
        <v>3</v>
      </c>
      <c r="DE114" t="s">
        <v>3</v>
      </c>
      <c r="DF114">
        <f>ROUND(ROUND(AE114*AI114,2)*CX114,2)</f>
        <v>0</v>
      </c>
      <c r="DG114">
        <f t="shared" si="56"/>
        <v>0</v>
      </c>
      <c r="DH114">
        <f t="shared" si="55"/>
        <v>0</v>
      </c>
      <c r="DI114">
        <f t="shared" si="45"/>
        <v>0</v>
      </c>
      <c r="DJ114">
        <f>DF114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ROW(Source!A48)</f>
        <v>48</v>
      </c>
      <c r="B115">
        <v>55929113</v>
      </c>
      <c r="C115">
        <v>57037842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679</v>
      </c>
      <c r="J115" t="s">
        <v>3</v>
      </c>
      <c r="K115" t="s">
        <v>680</v>
      </c>
      <c r="L115">
        <v>1191</v>
      </c>
      <c r="N115">
        <v>1013</v>
      </c>
      <c r="O115" t="s">
        <v>681</v>
      </c>
      <c r="P115" t="s">
        <v>681</v>
      </c>
      <c r="Q115">
        <v>1</v>
      </c>
      <c r="W115">
        <v>0</v>
      </c>
      <c r="X115">
        <v>476480486</v>
      </c>
      <c r="Y115">
        <f>((AT115*1.2)*0.3)</f>
        <v>1.9043999999999999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5.29</v>
      </c>
      <c r="AU115" t="s">
        <v>29</v>
      </c>
      <c r="AV115">
        <v>1</v>
      </c>
      <c r="AW115">
        <v>2</v>
      </c>
      <c r="AX115">
        <v>57037850</v>
      </c>
      <c r="AY115">
        <v>1</v>
      </c>
      <c r="AZ115">
        <v>0</v>
      </c>
      <c r="BA115">
        <v>139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ROUND(AT115*Source!I48*AH115*AL115,2)</f>
        <v>0</v>
      </c>
      <c r="CV115">
        <f>ROUND(Y115*Source!I48,9)</f>
        <v>422.39591999999999</v>
      </c>
      <c r="CW115">
        <v>0</v>
      </c>
      <c r="CX115">
        <f>ROUND(Y115*Source!I48,9)</f>
        <v>422.39591999999999</v>
      </c>
      <c r="CY115">
        <f>AD115</f>
        <v>0</v>
      </c>
      <c r="CZ115">
        <f>AH115</f>
        <v>0</v>
      </c>
      <c r="DA115">
        <f>AL115</f>
        <v>1</v>
      </c>
      <c r="DB115">
        <f>ROUND(((ROUND(AT115*CZ115,2)*1.2)*0.3),6)</f>
        <v>0</v>
      </c>
      <c r="DC115">
        <f>ROUND(((ROUND(AT115*AG115,2)*1.2)*0.3),6)</f>
        <v>0</v>
      </c>
      <c r="DD115" t="s">
        <v>3</v>
      </c>
      <c r="DE115" t="s">
        <v>3</v>
      </c>
      <c r="DF115">
        <f t="shared" ref="DF115:DF122" si="57">ROUND(ROUND(AE115,2)*CX115,2)</f>
        <v>0</v>
      </c>
      <c r="DG115">
        <f t="shared" si="56"/>
        <v>0</v>
      </c>
      <c r="DH115">
        <f t="shared" si="55"/>
        <v>0</v>
      </c>
      <c r="DI115">
        <f t="shared" si="45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ROW(Source!A48)</f>
        <v>48</v>
      </c>
      <c r="B116">
        <v>55929113</v>
      </c>
      <c r="C116">
        <v>57037842</v>
      </c>
      <c r="D116">
        <v>55490209</v>
      </c>
      <c r="E116">
        <v>1</v>
      </c>
      <c r="F116">
        <v>1</v>
      </c>
      <c r="G116">
        <v>1081</v>
      </c>
      <c r="H116">
        <v>2</v>
      </c>
      <c r="I116" t="s">
        <v>722</v>
      </c>
      <c r="J116" t="s">
        <v>723</v>
      </c>
      <c r="K116" t="s">
        <v>724</v>
      </c>
      <c r="L116">
        <v>1368</v>
      </c>
      <c r="N116">
        <v>1011</v>
      </c>
      <c r="O116" t="s">
        <v>685</v>
      </c>
      <c r="P116" t="s">
        <v>685</v>
      </c>
      <c r="Q116">
        <v>1</v>
      </c>
      <c r="W116">
        <v>0</v>
      </c>
      <c r="X116">
        <v>874612079</v>
      </c>
      <c r="Y116">
        <f>((AT116*1.2)*0.3)</f>
        <v>3.5999999999999999E-3</v>
      </c>
      <c r="AA116">
        <v>0</v>
      </c>
      <c r="AB116">
        <v>87.01</v>
      </c>
      <c r="AC116">
        <v>13.21</v>
      </c>
      <c r="AD116">
        <v>0</v>
      </c>
      <c r="AE116">
        <v>0</v>
      </c>
      <c r="AF116">
        <v>83.1</v>
      </c>
      <c r="AG116">
        <v>12.62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0.01</v>
      </c>
      <c r="AU116" t="s">
        <v>29</v>
      </c>
      <c r="AV116">
        <v>0</v>
      </c>
      <c r="AW116">
        <v>2</v>
      </c>
      <c r="AX116">
        <v>57037851</v>
      </c>
      <c r="AY116">
        <v>1</v>
      </c>
      <c r="AZ116">
        <v>0</v>
      </c>
      <c r="BA116">
        <v>140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ROUND(Y116*Source!I48*DO116,9)</f>
        <v>10.0768176</v>
      </c>
      <c r="CX116">
        <f>ROUND(Y116*Source!I48,9)</f>
        <v>0.79847999999999997</v>
      </c>
      <c r="CY116">
        <f>AB116</f>
        <v>87.01</v>
      </c>
      <c r="CZ116">
        <f>AF116</f>
        <v>83.1</v>
      </c>
      <c r="DA116">
        <f>AJ116</f>
        <v>1</v>
      </c>
      <c r="DB116">
        <f>ROUND(((ROUND(AT116*CZ116,2)*1.2)*0.3),6)</f>
        <v>0.29880000000000001</v>
      </c>
      <c r="DC116">
        <f>ROUND(((ROUND(AT116*AG116,2)*1.2)*0.3),6)</f>
        <v>4.6800000000000001E-2</v>
      </c>
      <c r="DD116" t="s">
        <v>3</v>
      </c>
      <c r="DE116" t="s">
        <v>3</v>
      </c>
      <c r="DF116">
        <f t="shared" si="57"/>
        <v>0</v>
      </c>
      <c r="DG116">
        <f t="shared" si="56"/>
        <v>66.349999999999994</v>
      </c>
      <c r="DH116">
        <f t="shared" si="55"/>
        <v>10.08</v>
      </c>
      <c r="DI116">
        <f t="shared" si="45"/>
        <v>0</v>
      </c>
      <c r="DJ116">
        <f>DG116</f>
        <v>66.349999999999994</v>
      </c>
      <c r="DK116">
        <v>0</v>
      </c>
      <c r="DL116" t="s">
        <v>686</v>
      </c>
      <c r="DM116">
        <v>0</v>
      </c>
      <c r="DN116" t="s">
        <v>681</v>
      </c>
      <c r="DO116">
        <v>12.62</v>
      </c>
    </row>
    <row r="117" spans="1:119" x14ac:dyDescent="0.25">
      <c r="A117">
        <f>ROW(Source!A48)</f>
        <v>48</v>
      </c>
      <c r="B117">
        <v>55929113</v>
      </c>
      <c r="C117">
        <v>57037842</v>
      </c>
      <c r="D117">
        <v>55489443</v>
      </c>
      <c r="E117">
        <v>1</v>
      </c>
      <c r="F117">
        <v>1</v>
      </c>
      <c r="G117">
        <v>1081</v>
      </c>
      <c r="H117">
        <v>2</v>
      </c>
      <c r="I117" t="s">
        <v>772</v>
      </c>
      <c r="J117" t="s">
        <v>773</v>
      </c>
      <c r="K117" t="s">
        <v>774</v>
      </c>
      <c r="L117">
        <v>1368</v>
      </c>
      <c r="N117">
        <v>1011</v>
      </c>
      <c r="O117" t="s">
        <v>685</v>
      </c>
      <c r="P117" t="s">
        <v>685</v>
      </c>
      <c r="Q117">
        <v>1</v>
      </c>
      <c r="W117">
        <v>0</v>
      </c>
      <c r="X117">
        <v>-44940208</v>
      </c>
      <c r="Y117">
        <f>((AT117*1.2)*0.3)</f>
        <v>3.5999999999999999E-3</v>
      </c>
      <c r="AA117">
        <v>0</v>
      </c>
      <c r="AB117">
        <v>187.59</v>
      </c>
      <c r="AC117">
        <v>17.73</v>
      </c>
      <c r="AD117">
        <v>0</v>
      </c>
      <c r="AE117">
        <v>0</v>
      </c>
      <c r="AF117">
        <v>179.17</v>
      </c>
      <c r="AG117">
        <v>16.93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0.01</v>
      </c>
      <c r="AU117" t="s">
        <v>29</v>
      </c>
      <c r="AV117">
        <v>0</v>
      </c>
      <c r="AW117">
        <v>2</v>
      </c>
      <c r="AX117">
        <v>57037852</v>
      </c>
      <c r="AY117">
        <v>1</v>
      </c>
      <c r="AZ117">
        <v>0</v>
      </c>
      <c r="BA117">
        <v>141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ROUND(Y117*Source!I48*DO117,9)</f>
        <v>13.5182664</v>
      </c>
      <c r="CX117">
        <f>ROUND(Y117*Source!I48,9)</f>
        <v>0.79847999999999997</v>
      </c>
      <c r="CY117">
        <f>AB117</f>
        <v>187.59</v>
      </c>
      <c r="CZ117">
        <f>AF117</f>
        <v>179.17</v>
      </c>
      <c r="DA117">
        <f>AJ117</f>
        <v>1</v>
      </c>
      <c r="DB117">
        <f>ROUND(((ROUND(AT117*CZ117,2)*1.2)*0.3),6)</f>
        <v>0.64439999999999997</v>
      </c>
      <c r="DC117">
        <f>ROUND(((ROUND(AT117*AG117,2)*1.2)*0.3),6)</f>
        <v>6.1199999999999997E-2</v>
      </c>
      <c r="DD117" t="s">
        <v>3</v>
      </c>
      <c r="DE117" t="s">
        <v>3</v>
      </c>
      <c r="DF117">
        <f t="shared" si="57"/>
        <v>0</v>
      </c>
      <c r="DG117">
        <f t="shared" si="56"/>
        <v>143.06</v>
      </c>
      <c r="DH117">
        <f t="shared" si="55"/>
        <v>13.52</v>
      </c>
      <c r="DI117">
        <f t="shared" si="45"/>
        <v>0</v>
      </c>
      <c r="DJ117">
        <f>DG117</f>
        <v>143.06</v>
      </c>
      <c r="DK117">
        <v>0</v>
      </c>
      <c r="DL117" t="s">
        <v>686</v>
      </c>
      <c r="DM117">
        <v>0</v>
      </c>
      <c r="DN117" t="s">
        <v>681</v>
      </c>
      <c r="DO117">
        <v>16.93</v>
      </c>
    </row>
    <row r="118" spans="1:119" x14ac:dyDescent="0.25">
      <c r="A118">
        <f>ROW(Source!A48)</f>
        <v>48</v>
      </c>
      <c r="B118">
        <v>55929113</v>
      </c>
      <c r="C118">
        <v>57037842</v>
      </c>
      <c r="D118">
        <v>55482159</v>
      </c>
      <c r="E118">
        <v>1</v>
      </c>
      <c r="F118">
        <v>1</v>
      </c>
      <c r="G118">
        <v>1081</v>
      </c>
      <c r="H118">
        <v>3</v>
      </c>
      <c r="I118" t="s">
        <v>775</v>
      </c>
      <c r="J118" t="s">
        <v>776</v>
      </c>
      <c r="K118" t="s">
        <v>777</v>
      </c>
      <c r="L118">
        <v>1355</v>
      </c>
      <c r="N118">
        <v>1010</v>
      </c>
      <c r="O118" t="s">
        <v>64</v>
      </c>
      <c r="P118" t="s">
        <v>64</v>
      </c>
      <c r="Q118">
        <v>100</v>
      </c>
      <c r="W118">
        <v>0</v>
      </c>
      <c r="X118">
        <v>1662905328</v>
      </c>
      <c r="Y118">
        <f>((AT118*1)*0)</f>
        <v>0</v>
      </c>
      <c r="AA118">
        <v>59.47</v>
      </c>
      <c r="AB118">
        <v>0</v>
      </c>
      <c r="AC118">
        <v>0</v>
      </c>
      <c r="AD118">
        <v>0</v>
      </c>
      <c r="AE118">
        <v>59.47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2.1093999999999999</v>
      </c>
      <c r="AU118" t="s">
        <v>28</v>
      </c>
      <c r="AV118">
        <v>0</v>
      </c>
      <c r="AW118">
        <v>2</v>
      </c>
      <c r="AX118">
        <v>57037853</v>
      </c>
      <c r="AY118">
        <v>1</v>
      </c>
      <c r="AZ118">
        <v>0</v>
      </c>
      <c r="BA118">
        <v>142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ROUND(Y118*Source!I48,9)</f>
        <v>0</v>
      </c>
      <c r="CY118">
        <f>AA118</f>
        <v>59.47</v>
      </c>
      <c r="CZ118">
        <f>AE118</f>
        <v>59.47</v>
      </c>
      <c r="DA118">
        <f>AI118</f>
        <v>1</v>
      </c>
      <c r="DB118">
        <f>ROUND(((ROUND(AT118*CZ118,2)*1)*0),6)</f>
        <v>0</v>
      </c>
      <c r="DC118">
        <f>ROUND(((ROUND(AT118*AG118,2)*1)*0),6)</f>
        <v>0</v>
      </c>
      <c r="DD118" t="s">
        <v>3</v>
      </c>
      <c r="DE118" t="s">
        <v>3</v>
      </c>
      <c r="DF118">
        <f t="shared" si="57"/>
        <v>0</v>
      </c>
      <c r="DG118">
        <f t="shared" si="56"/>
        <v>0</v>
      </c>
      <c r="DH118">
        <f t="shared" si="55"/>
        <v>0</v>
      </c>
      <c r="DI118">
        <f t="shared" si="45"/>
        <v>0</v>
      </c>
      <c r="DJ118">
        <f>DF118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ROW(Source!A48)</f>
        <v>48</v>
      </c>
      <c r="B119">
        <v>55929113</v>
      </c>
      <c r="C119">
        <v>57037842</v>
      </c>
      <c r="D119">
        <v>55482204</v>
      </c>
      <c r="E119">
        <v>1</v>
      </c>
      <c r="F119">
        <v>1</v>
      </c>
      <c r="G119">
        <v>1081</v>
      </c>
      <c r="H119">
        <v>3</v>
      </c>
      <c r="I119" t="s">
        <v>778</v>
      </c>
      <c r="J119" t="s">
        <v>779</v>
      </c>
      <c r="K119" t="s">
        <v>780</v>
      </c>
      <c r="L119">
        <v>1356</v>
      </c>
      <c r="N119">
        <v>1010</v>
      </c>
      <c r="O119" t="s">
        <v>419</v>
      </c>
      <c r="P119" t="s">
        <v>419</v>
      </c>
      <c r="Q119">
        <v>1000</v>
      </c>
      <c r="W119">
        <v>0</v>
      </c>
      <c r="X119">
        <v>-2085281200</v>
      </c>
      <c r="Y119">
        <f>((AT119*1)*0)</f>
        <v>0</v>
      </c>
      <c r="AA119">
        <v>56.16</v>
      </c>
      <c r="AB119">
        <v>0</v>
      </c>
      <c r="AC119">
        <v>0</v>
      </c>
      <c r="AD119">
        <v>0</v>
      </c>
      <c r="AE119">
        <v>56.16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6.8999999999999999E-3</v>
      </c>
      <c r="AU119" t="s">
        <v>28</v>
      </c>
      <c r="AV119">
        <v>0</v>
      </c>
      <c r="AW119">
        <v>2</v>
      </c>
      <c r="AX119">
        <v>57037854</v>
      </c>
      <c r="AY119">
        <v>1</v>
      </c>
      <c r="AZ119">
        <v>0</v>
      </c>
      <c r="BA119">
        <v>143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ROUND(Y119*Source!I48,9)</f>
        <v>0</v>
      </c>
      <c r="CY119">
        <f>AA119</f>
        <v>56.16</v>
      </c>
      <c r="CZ119">
        <f>AE119</f>
        <v>56.16</v>
      </c>
      <c r="DA119">
        <f>AI119</f>
        <v>1</v>
      </c>
      <c r="DB119">
        <f>ROUND(((ROUND(AT119*CZ119,2)*1)*0),6)</f>
        <v>0</v>
      </c>
      <c r="DC119">
        <f>ROUND(((ROUND(AT119*AG119,2)*1)*0),6)</f>
        <v>0</v>
      </c>
      <c r="DD119" t="s">
        <v>3</v>
      </c>
      <c r="DE119" t="s">
        <v>3</v>
      </c>
      <c r="DF119">
        <f t="shared" si="57"/>
        <v>0</v>
      </c>
      <c r="DG119">
        <f t="shared" si="56"/>
        <v>0</v>
      </c>
      <c r="DH119">
        <f t="shared" si="55"/>
        <v>0</v>
      </c>
      <c r="DI119">
        <f t="shared" si="45"/>
        <v>0</v>
      </c>
      <c r="DJ119">
        <f>DF119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ROW(Source!A49)</f>
        <v>49</v>
      </c>
      <c r="B120">
        <v>55929115</v>
      </c>
      <c r="C120">
        <v>57037842</v>
      </c>
      <c r="D120">
        <v>55424304</v>
      </c>
      <c r="E120">
        <v>1081</v>
      </c>
      <c r="F120">
        <v>1</v>
      </c>
      <c r="G120">
        <v>1081</v>
      </c>
      <c r="H120">
        <v>1</v>
      </c>
      <c r="I120" t="s">
        <v>679</v>
      </c>
      <c r="J120" t="s">
        <v>3</v>
      </c>
      <c r="K120" t="s">
        <v>680</v>
      </c>
      <c r="L120">
        <v>1191</v>
      </c>
      <c r="N120">
        <v>1013</v>
      </c>
      <c r="O120" t="s">
        <v>681</v>
      </c>
      <c r="P120" t="s">
        <v>681</v>
      </c>
      <c r="Q120">
        <v>1</v>
      </c>
      <c r="W120">
        <v>0</v>
      </c>
      <c r="X120">
        <v>476480486</v>
      </c>
      <c r="Y120">
        <f>((AT120*1.2)*0.3)</f>
        <v>1.9043999999999999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5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5.29</v>
      </c>
      <c r="AU120" t="s">
        <v>29</v>
      </c>
      <c r="AV120">
        <v>1</v>
      </c>
      <c r="AW120">
        <v>2</v>
      </c>
      <c r="AX120">
        <v>57037850</v>
      </c>
      <c r="AY120">
        <v>1</v>
      </c>
      <c r="AZ120">
        <v>0</v>
      </c>
      <c r="BA120">
        <v>145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ROUND(AT120*Source!I49*AH120*AL120,2)</f>
        <v>0</v>
      </c>
      <c r="CV120">
        <f>ROUND(Y120*Source!I49,9)</f>
        <v>422.39591999999999</v>
      </c>
      <c r="CW120">
        <v>0</v>
      </c>
      <c r="CX120">
        <f>ROUND(Y120*Source!I49,9)</f>
        <v>422.39591999999999</v>
      </c>
      <c r="CY120">
        <f>AD120</f>
        <v>0</v>
      </c>
      <c r="CZ120">
        <f>AH120</f>
        <v>0</v>
      </c>
      <c r="DA120">
        <f>AL120</f>
        <v>1</v>
      </c>
      <c r="DB120">
        <f>ROUND(((ROUND(AT120*CZ120,2)*1.2)*0.3),6)</f>
        <v>0</v>
      </c>
      <c r="DC120">
        <f>ROUND(((ROUND(AT120*AG120,2)*1.2)*0.3),6)</f>
        <v>0</v>
      </c>
      <c r="DD120" t="s">
        <v>3</v>
      </c>
      <c r="DE120" t="s">
        <v>3</v>
      </c>
      <c r="DF120">
        <f t="shared" si="57"/>
        <v>0</v>
      </c>
      <c r="DG120">
        <f t="shared" si="56"/>
        <v>0</v>
      </c>
      <c r="DH120">
        <f t="shared" si="55"/>
        <v>0</v>
      </c>
      <c r="DI120">
        <f t="shared" si="45"/>
        <v>0</v>
      </c>
      <c r="DJ120">
        <f>DI120</f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ROW(Source!A49)</f>
        <v>49</v>
      </c>
      <c r="B121">
        <v>55929115</v>
      </c>
      <c r="C121">
        <v>57037842</v>
      </c>
      <c r="D121">
        <v>55490209</v>
      </c>
      <c r="E121">
        <v>1</v>
      </c>
      <c r="F121">
        <v>1</v>
      </c>
      <c r="G121">
        <v>1081</v>
      </c>
      <c r="H121">
        <v>2</v>
      </c>
      <c r="I121" t="s">
        <v>722</v>
      </c>
      <c r="J121" t="s">
        <v>723</v>
      </c>
      <c r="K121" t="s">
        <v>724</v>
      </c>
      <c r="L121">
        <v>1368</v>
      </c>
      <c r="N121">
        <v>1011</v>
      </c>
      <c r="O121" t="s">
        <v>685</v>
      </c>
      <c r="P121" t="s">
        <v>685</v>
      </c>
      <c r="Q121">
        <v>1</v>
      </c>
      <c r="W121">
        <v>0</v>
      </c>
      <c r="X121">
        <v>874612079</v>
      </c>
      <c r="Y121">
        <f>((AT121*1.2)*0.3)</f>
        <v>3.5999999999999999E-3</v>
      </c>
      <c r="AA121">
        <v>0</v>
      </c>
      <c r="AB121">
        <v>1485.19</v>
      </c>
      <c r="AC121">
        <v>744.56</v>
      </c>
      <c r="AD121">
        <v>0</v>
      </c>
      <c r="AE121">
        <v>0</v>
      </c>
      <c r="AF121">
        <v>83.1</v>
      </c>
      <c r="AG121">
        <v>12.62</v>
      </c>
      <c r="AH121">
        <v>0</v>
      </c>
      <c r="AI121">
        <v>1</v>
      </c>
      <c r="AJ121">
        <v>17.07</v>
      </c>
      <c r="AK121">
        <v>56.35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0.01</v>
      </c>
      <c r="AU121" t="s">
        <v>29</v>
      </c>
      <c r="AV121">
        <v>0</v>
      </c>
      <c r="AW121">
        <v>2</v>
      </c>
      <c r="AX121">
        <v>57037851</v>
      </c>
      <c r="AY121">
        <v>1</v>
      </c>
      <c r="AZ121">
        <v>0</v>
      </c>
      <c r="BA121">
        <v>146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ROUND(Y121*Source!I49*DO121,9)</f>
        <v>10.0768176</v>
      </c>
      <c r="CX121">
        <f>ROUND(Y121*Source!I49,9)</f>
        <v>0.79847999999999997</v>
      </c>
      <c r="CY121">
        <f>AB121</f>
        <v>1485.19</v>
      </c>
      <c r="CZ121">
        <f>AF121</f>
        <v>83.1</v>
      </c>
      <c r="DA121">
        <f>AJ121</f>
        <v>17.07</v>
      </c>
      <c r="DB121">
        <f>ROUND(((ROUND(AT121*CZ121,2)*1.2)*0.3),6)</f>
        <v>0.29880000000000001</v>
      </c>
      <c r="DC121">
        <f>ROUND(((ROUND(AT121*AG121,2)*1.2)*0.3),6)</f>
        <v>4.6800000000000001E-2</v>
      </c>
      <c r="DD121" t="s">
        <v>3</v>
      </c>
      <c r="DE121" t="s">
        <v>3</v>
      </c>
      <c r="DF121">
        <f t="shared" si="57"/>
        <v>0</v>
      </c>
      <c r="DG121">
        <f>ROUND(ROUND(AF121*AJ121,2)*CX121,2)</f>
        <v>1132.6600000000001</v>
      </c>
      <c r="DH121">
        <f>ROUND(ROUND(AG121*AK121,2)*CX121,2)</f>
        <v>567.83000000000004</v>
      </c>
      <c r="DI121">
        <f t="shared" si="45"/>
        <v>0</v>
      </c>
      <c r="DJ121">
        <f>DG121</f>
        <v>1132.6600000000001</v>
      </c>
      <c r="DK121">
        <v>0</v>
      </c>
      <c r="DL121" t="s">
        <v>686</v>
      </c>
      <c r="DM121">
        <v>0</v>
      </c>
      <c r="DN121" t="s">
        <v>681</v>
      </c>
      <c r="DO121">
        <v>12.62</v>
      </c>
    </row>
    <row r="122" spans="1:119" x14ac:dyDescent="0.25">
      <c r="A122">
        <f>ROW(Source!A49)</f>
        <v>49</v>
      </c>
      <c r="B122">
        <v>55929115</v>
      </c>
      <c r="C122">
        <v>57037842</v>
      </c>
      <c r="D122">
        <v>55489443</v>
      </c>
      <c r="E122">
        <v>1</v>
      </c>
      <c r="F122">
        <v>1</v>
      </c>
      <c r="G122">
        <v>1081</v>
      </c>
      <c r="H122">
        <v>2</v>
      </c>
      <c r="I122" t="s">
        <v>772</v>
      </c>
      <c r="J122" t="s">
        <v>773</v>
      </c>
      <c r="K122" t="s">
        <v>774</v>
      </c>
      <c r="L122">
        <v>1368</v>
      </c>
      <c r="N122">
        <v>1011</v>
      </c>
      <c r="O122" t="s">
        <v>685</v>
      </c>
      <c r="P122" t="s">
        <v>685</v>
      </c>
      <c r="Q122">
        <v>1</v>
      </c>
      <c r="W122">
        <v>0</v>
      </c>
      <c r="X122">
        <v>-44940208</v>
      </c>
      <c r="Y122">
        <f>((AT122*1.2)*0.3)</f>
        <v>3.5999999999999999E-3</v>
      </c>
      <c r="AA122">
        <v>0</v>
      </c>
      <c r="AB122">
        <v>2706.94</v>
      </c>
      <c r="AC122">
        <v>998.84</v>
      </c>
      <c r="AD122">
        <v>0</v>
      </c>
      <c r="AE122">
        <v>0</v>
      </c>
      <c r="AF122">
        <v>179.17</v>
      </c>
      <c r="AG122">
        <v>16.93</v>
      </c>
      <c r="AH122">
        <v>0</v>
      </c>
      <c r="AI122">
        <v>1</v>
      </c>
      <c r="AJ122">
        <v>14.43</v>
      </c>
      <c r="AK122">
        <v>56.35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0.01</v>
      </c>
      <c r="AU122" t="s">
        <v>29</v>
      </c>
      <c r="AV122">
        <v>0</v>
      </c>
      <c r="AW122">
        <v>2</v>
      </c>
      <c r="AX122">
        <v>57037852</v>
      </c>
      <c r="AY122">
        <v>1</v>
      </c>
      <c r="AZ122">
        <v>0</v>
      </c>
      <c r="BA122">
        <v>147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ROUND(Y122*Source!I49*DO122,9)</f>
        <v>13.5182664</v>
      </c>
      <c r="CX122">
        <f>ROUND(Y122*Source!I49,9)</f>
        <v>0.79847999999999997</v>
      </c>
      <c r="CY122">
        <f>AB122</f>
        <v>2706.94</v>
      </c>
      <c r="CZ122">
        <f>AF122</f>
        <v>179.17</v>
      </c>
      <c r="DA122">
        <f>AJ122</f>
        <v>14.43</v>
      </c>
      <c r="DB122">
        <f>ROUND(((ROUND(AT122*CZ122,2)*1.2)*0.3),6)</f>
        <v>0.64439999999999997</v>
      </c>
      <c r="DC122">
        <f>ROUND(((ROUND(AT122*AG122,2)*1.2)*0.3),6)</f>
        <v>6.1199999999999997E-2</v>
      </c>
      <c r="DD122" t="s">
        <v>3</v>
      </c>
      <c r="DE122" t="s">
        <v>3</v>
      </c>
      <c r="DF122">
        <f t="shared" si="57"/>
        <v>0</v>
      </c>
      <c r="DG122">
        <f>ROUND(ROUND(AF122*AJ122,2)*CX122,2)</f>
        <v>2064.41</v>
      </c>
      <c r="DH122">
        <f>ROUND(ROUND(AG122*AK122,2)*CX122,2)</f>
        <v>761.76</v>
      </c>
      <c r="DI122">
        <f t="shared" si="45"/>
        <v>0</v>
      </c>
      <c r="DJ122">
        <f>DG122</f>
        <v>2064.41</v>
      </c>
      <c r="DK122">
        <v>0</v>
      </c>
      <c r="DL122" t="s">
        <v>686</v>
      </c>
      <c r="DM122">
        <v>0</v>
      </c>
      <c r="DN122" t="s">
        <v>681</v>
      </c>
      <c r="DO122">
        <v>16.93</v>
      </c>
    </row>
    <row r="123" spans="1:119" x14ac:dyDescent="0.25">
      <c r="A123">
        <f>ROW(Source!A49)</f>
        <v>49</v>
      </c>
      <c r="B123">
        <v>55929115</v>
      </c>
      <c r="C123">
        <v>57037842</v>
      </c>
      <c r="D123">
        <v>55482159</v>
      </c>
      <c r="E123">
        <v>1</v>
      </c>
      <c r="F123">
        <v>1</v>
      </c>
      <c r="G123">
        <v>1081</v>
      </c>
      <c r="H123">
        <v>3</v>
      </c>
      <c r="I123" t="s">
        <v>775</v>
      </c>
      <c r="J123" t="s">
        <v>776</v>
      </c>
      <c r="K123" t="s">
        <v>777</v>
      </c>
      <c r="L123">
        <v>1355</v>
      </c>
      <c r="N123">
        <v>1010</v>
      </c>
      <c r="O123" t="s">
        <v>64</v>
      </c>
      <c r="P123" t="s">
        <v>64</v>
      </c>
      <c r="Q123">
        <v>100</v>
      </c>
      <c r="W123">
        <v>0</v>
      </c>
      <c r="X123">
        <v>1662905328</v>
      </c>
      <c r="Y123">
        <f>((AT123*1)*0)</f>
        <v>0</v>
      </c>
      <c r="AA123">
        <v>223.61</v>
      </c>
      <c r="AB123">
        <v>0</v>
      </c>
      <c r="AC123">
        <v>0</v>
      </c>
      <c r="AD123">
        <v>0</v>
      </c>
      <c r="AE123">
        <v>59.47</v>
      </c>
      <c r="AF123">
        <v>0</v>
      </c>
      <c r="AG123">
        <v>0</v>
      </c>
      <c r="AH123">
        <v>0</v>
      </c>
      <c r="AI123">
        <v>3.76</v>
      </c>
      <c r="AJ123">
        <v>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2.1093999999999999</v>
      </c>
      <c r="AU123" t="s">
        <v>28</v>
      </c>
      <c r="AV123">
        <v>0</v>
      </c>
      <c r="AW123">
        <v>2</v>
      </c>
      <c r="AX123">
        <v>57037853</v>
      </c>
      <c r="AY123">
        <v>1</v>
      </c>
      <c r="AZ123">
        <v>0</v>
      </c>
      <c r="BA123">
        <v>148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ROUND(Y123*Source!I49,9)</f>
        <v>0</v>
      </c>
      <c r="CY123">
        <f>AA123</f>
        <v>223.61</v>
      </c>
      <c r="CZ123">
        <f>AE123</f>
        <v>59.47</v>
      </c>
      <c r="DA123">
        <f>AI123</f>
        <v>3.76</v>
      </c>
      <c r="DB123">
        <f>ROUND(((ROUND(AT123*CZ123,2)*1)*0),6)</f>
        <v>0</v>
      </c>
      <c r="DC123">
        <f>ROUND(((ROUND(AT123*AG123,2)*1)*0),6)</f>
        <v>0</v>
      </c>
      <c r="DD123" t="s">
        <v>3</v>
      </c>
      <c r="DE123" t="s">
        <v>3</v>
      </c>
      <c r="DF123">
        <f>ROUND(ROUND(AE123*AI123,2)*CX123,2)</f>
        <v>0</v>
      </c>
      <c r="DG123">
        <f t="shared" ref="DG123:DG135" si="58">ROUND(ROUND(AF123,2)*CX123,2)</f>
        <v>0</v>
      </c>
      <c r="DH123">
        <f t="shared" ref="DH123:DH135" si="59">ROUND(ROUND(AG123,2)*CX123,2)</f>
        <v>0</v>
      </c>
      <c r="DI123">
        <f t="shared" si="45"/>
        <v>0</v>
      </c>
      <c r="DJ123">
        <f>DF123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ROW(Source!A49)</f>
        <v>49</v>
      </c>
      <c r="B124">
        <v>55929115</v>
      </c>
      <c r="C124">
        <v>57037842</v>
      </c>
      <c r="D124">
        <v>55482204</v>
      </c>
      <c r="E124">
        <v>1</v>
      </c>
      <c r="F124">
        <v>1</v>
      </c>
      <c r="G124">
        <v>1081</v>
      </c>
      <c r="H124">
        <v>3</v>
      </c>
      <c r="I124" t="s">
        <v>778</v>
      </c>
      <c r="J124" t="s">
        <v>779</v>
      </c>
      <c r="K124" t="s">
        <v>780</v>
      </c>
      <c r="L124">
        <v>1356</v>
      </c>
      <c r="N124">
        <v>1010</v>
      </c>
      <c r="O124" t="s">
        <v>419</v>
      </c>
      <c r="P124" t="s">
        <v>419</v>
      </c>
      <c r="Q124">
        <v>1000</v>
      </c>
      <c r="W124">
        <v>0</v>
      </c>
      <c r="X124">
        <v>-2085281200</v>
      </c>
      <c r="Y124">
        <f>((AT124*1)*0)</f>
        <v>0</v>
      </c>
      <c r="AA124">
        <v>614.39</v>
      </c>
      <c r="AB124">
        <v>0</v>
      </c>
      <c r="AC124">
        <v>0</v>
      </c>
      <c r="AD124">
        <v>0</v>
      </c>
      <c r="AE124">
        <v>56.16</v>
      </c>
      <c r="AF124">
        <v>0</v>
      </c>
      <c r="AG124">
        <v>0</v>
      </c>
      <c r="AH124">
        <v>0</v>
      </c>
      <c r="AI124">
        <v>10.94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6.8999999999999999E-3</v>
      </c>
      <c r="AU124" t="s">
        <v>28</v>
      </c>
      <c r="AV124">
        <v>0</v>
      </c>
      <c r="AW124">
        <v>2</v>
      </c>
      <c r="AX124">
        <v>57037854</v>
      </c>
      <c r="AY124">
        <v>1</v>
      </c>
      <c r="AZ124">
        <v>0</v>
      </c>
      <c r="BA124">
        <v>149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ROUND(Y124*Source!I49,9)</f>
        <v>0</v>
      </c>
      <c r="CY124">
        <f>AA124</f>
        <v>614.39</v>
      </c>
      <c r="CZ124">
        <f>AE124</f>
        <v>56.16</v>
      </c>
      <c r="DA124">
        <f>AI124</f>
        <v>10.94</v>
      </c>
      <c r="DB124">
        <f>ROUND(((ROUND(AT124*CZ124,2)*1)*0),6)</f>
        <v>0</v>
      </c>
      <c r="DC124">
        <f>ROUND(((ROUND(AT124*AG124,2)*1)*0),6)</f>
        <v>0</v>
      </c>
      <c r="DD124" t="s">
        <v>3</v>
      </c>
      <c r="DE124" t="s">
        <v>3</v>
      </c>
      <c r="DF124">
        <f>ROUND(ROUND(AE124*AI124,2)*CX124,2)</f>
        <v>0</v>
      </c>
      <c r="DG124">
        <f t="shared" si="58"/>
        <v>0</v>
      </c>
      <c r="DH124">
        <f t="shared" si="59"/>
        <v>0</v>
      </c>
      <c r="DI124">
        <f t="shared" si="45"/>
        <v>0</v>
      </c>
      <c r="DJ124">
        <f>DF124</f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ROW(Source!A50)</f>
        <v>50</v>
      </c>
      <c r="B125">
        <v>55929113</v>
      </c>
      <c r="C125">
        <v>55983850</v>
      </c>
      <c r="D125">
        <v>55424304</v>
      </c>
      <c r="E125">
        <v>1081</v>
      </c>
      <c r="F125">
        <v>1</v>
      </c>
      <c r="G125">
        <v>1081</v>
      </c>
      <c r="H125">
        <v>1</v>
      </c>
      <c r="I125" t="s">
        <v>679</v>
      </c>
      <c r="J125" t="s">
        <v>3</v>
      </c>
      <c r="K125" t="s">
        <v>680</v>
      </c>
      <c r="L125">
        <v>1191</v>
      </c>
      <c r="N125">
        <v>1013</v>
      </c>
      <c r="O125" t="s">
        <v>681</v>
      </c>
      <c r="P125" t="s">
        <v>681</v>
      </c>
      <c r="Q125">
        <v>1</v>
      </c>
      <c r="W125">
        <v>0</v>
      </c>
      <c r="X125">
        <v>476480486</v>
      </c>
      <c r="Y125">
        <f>(AT125*1.2)</f>
        <v>11.568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9.64</v>
      </c>
      <c r="AU125" t="s">
        <v>67</v>
      </c>
      <c r="AV125">
        <v>1</v>
      </c>
      <c r="AW125">
        <v>2</v>
      </c>
      <c r="AX125">
        <v>55983852</v>
      </c>
      <c r="AY125">
        <v>1</v>
      </c>
      <c r="AZ125">
        <v>0</v>
      </c>
      <c r="BA125">
        <v>151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ROUND(AT125*Source!I50*AH125*AL125,2)</f>
        <v>0</v>
      </c>
      <c r="CV125">
        <f>ROUND(Y125*Source!I50,9)</f>
        <v>3094.44</v>
      </c>
      <c r="CW125">
        <v>0</v>
      </c>
      <c r="CX125">
        <f>ROUND(Y125*Source!I50,9)</f>
        <v>3094.44</v>
      </c>
      <c r="CY125">
        <f>AD125</f>
        <v>0</v>
      </c>
      <c r="CZ125">
        <f>AH125</f>
        <v>0</v>
      </c>
      <c r="DA125">
        <f>AL125</f>
        <v>1</v>
      </c>
      <c r="DB125">
        <f>ROUND((ROUND(AT125*CZ125,2)*1.2),6)</f>
        <v>0</v>
      </c>
      <c r="DC125">
        <f>ROUND((ROUND(AT125*AG125,2)*1.2),6)</f>
        <v>0</v>
      </c>
      <c r="DD125" t="s">
        <v>3</v>
      </c>
      <c r="DE125" t="s">
        <v>3</v>
      </c>
      <c r="DF125">
        <f t="shared" ref="DF125:DF138" si="60">ROUND(ROUND(AE125,2)*CX125,2)</f>
        <v>0</v>
      </c>
      <c r="DG125">
        <f t="shared" si="58"/>
        <v>0</v>
      </c>
      <c r="DH125">
        <f t="shared" si="59"/>
        <v>0</v>
      </c>
      <c r="DI125">
        <f t="shared" si="45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ROW(Source!A51)</f>
        <v>51</v>
      </c>
      <c r="B126">
        <v>55929115</v>
      </c>
      <c r="C126">
        <v>55983850</v>
      </c>
      <c r="D126">
        <v>55424304</v>
      </c>
      <c r="E126">
        <v>1081</v>
      </c>
      <c r="F126">
        <v>1</v>
      </c>
      <c r="G126">
        <v>1081</v>
      </c>
      <c r="H126">
        <v>1</v>
      </c>
      <c r="I126" t="s">
        <v>679</v>
      </c>
      <c r="J126" t="s">
        <v>3</v>
      </c>
      <c r="K126" t="s">
        <v>680</v>
      </c>
      <c r="L126">
        <v>1191</v>
      </c>
      <c r="N126">
        <v>1013</v>
      </c>
      <c r="O126" t="s">
        <v>681</v>
      </c>
      <c r="P126" t="s">
        <v>681</v>
      </c>
      <c r="Q126">
        <v>1</v>
      </c>
      <c r="W126">
        <v>0</v>
      </c>
      <c r="X126">
        <v>476480486</v>
      </c>
      <c r="Y126">
        <f>(AT126*1.2)</f>
        <v>11.568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5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9.64</v>
      </c>
      <c r="AU126" t="s">
        <v>67</v>
      </c>
      <c r="AV126">
        <v>1</v>
      </c>
      <c r="AW126">
        <v>2</v>
      </c>
      <c r="AX126">
        <v>55983852</v>
      </c>
      <c r="AY126">
        <v>1</v>
      </c>
      <c r="AZ126">
        <v>0</v>
      </c>
      <c r="BA126">
        <v>152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U126">
        <f>ROUND(AT126*Source!I51*AH126*AL126,2)</f>
        <v>0</v>
      </c>
      <c r="CV126">
        <f>ROUND(Y126*Source!I51,9)</f>
        <v>3094.44</v>
      </c>
      <c r="CW126">
        <v>0</v>
      </c>
      <c r="CX126">
        <f>ROUND(Y126*Source!I51,9)</f>
        <v>3094.44</v>
      </c>
      <c r="CY126">
        <f>AD126</f>
        <v>0</v>
      </c>
      <c r="CZ126">
        <f>AH126</f>
        <v>0</v>
      </c>
      <c r="DA126">
        <f>AL126</f>
        <v>1</v>
      </c>
      <c r="DB126">
        <f>ROUND((ROUND(AT126*CZ126,2)*1.2),6)</f>
        <v>0</v>
      </c>
      <c r="DC126">
        <f>ROUND((ROUND(AT126*AG126,2)*1.2),6)</f>
        <v>0</v>
      </c>
      <c r="DD126" t="s">
        <v>3</v>
      </c>
      <c r="DE126" t="s">
        <v>3</v>
      </c>
      <c r="DF126">
        <f t="shared" si="60"/>
        <v>0</v>
      </c>
      <c r="DG126">
        <f t="shared" si="58"/>
        <v>0</v>
      </c>
      <c r="DH126">
        <f t="shared" si="59"/>
        <v>0</v>
      </c>
      <c r="DI126">
        <f t="shared" si="45"/>
        <v>0</v>
      </c>
      <c r="DJ126">
        <f>DI126</f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ROW(Source!A52)</f>
        <v>52</v>
      </c>
      <c r="B127">
        <v>55929113</v>
      </c>
      <c r="C127">
        <v>55983853</v>
      </c>
      <c r="D127">
        <v>55424304</v>
      </c>
      <c r="E127">
        <v>1081</v>
      </c>
      <c r="F127">
        <v>1</v>
      </c>
      <c r="G127">
        <v>1081</v>
      </c>
      <c r="H127">
        <v>1</v>
      </c>
      <c r="I127" t="s">
        <v>679</v>
      </c>
      <c r="J127" t="s">
        <v>3</v>
      </c>
      <c r="K127" t="s">
        <v>680</v>
      </c>
      <c r="L127">
        <v>1191</v>
      </c>
      <c r="N127">
        <v>1013</v>
      </c>
      <c r="O127" t="s">
        <v>681</v>
      </c>
      <c r="P127" t="s">
        <v>681</v>
      </c>
      <c r="Q127">
        <v>1</v>
      </c>
      <c r="W127">
        <v>0</v>
      </c>
      <c r="X127">
        <v>476480486</v>
      </c>
      <c r="Y127">
        <f>((AT127*1.2)*0.3)</f>
        <v>6.5304000000000002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18.14</v>
      </c>
      <c r="AU127" t="s">
        <v>29</v>
      </c>
      <c r="AV127">
        <v>1</v>
      </c>
      <c r="AW127">
        <v>2</v>
      </c>
      <c r="AX127">
        <v>55983862</v>
      </c>
      <c r="AY127">
        <v>1</v>
      </c>
      <c r="AZ127">
        <v>0</v>
      </c>
      <c r="BA127">
        <v>153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ROUND(AT127*Source!I52*AH127*AL127,2)</f>
        <v>0</v>
      </c>
      <c r="CV127">
        <f>ROUND(Y127*Source!I52,9)</f>
        <v>35.917200000000001</v>
      </c>
      <c r="CW127">
        <v>0</v>
      </c>
      <c r="CX127">
        <f>ROUND(Y127*Source!I52,9)</f>
        <v>35.917200000000001</v>
      </c>
      <c r="CY127">
        <f>AD127</f>
        <v>0</v>
      </c>
      <c r="CZ127">
        <f>AH127</f>
        <v>0</v>
      </c>
      <c r="DA127">
        <f>AL127</f>
        <v>1</v>
      </c>
      <c r="DB127">
        <f>ROUND(((ROUND(AT127*CZ127,2)*1.2)*0.3),6)</f>
        <v>0</v>
      </c>
      <c r="DC127">
        <f>ROUND(((ROUND(AT127*AG127,2)*1.2)*0.3),6)</f>
        <v>0</v>
      </c>
      <c r="DD127" t="s">
        <v>3</v>
      </c>
      <c r="DE127" t="s">
        <v>3</v>
      </c>
      <c r="DF127">
        <f t="shared" si="60"/>
        <v>0</v>
      </c>
      <c r="DG127">
        <f t="shared" si="58"/>
        <v>0</v>
      </c>
      <c r="DH127">
        <f t="shared" si="59"/>
        <v>0</v>
      </c>
      <c r="DI127">
        <f t="shared" si="45"/>
        <v>0</v>
      </c>
      <c r="DJ127">
        <f>DI127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ROW(Source!A52)</f>
        <v>52</v>
      </c>
      <c r="B128">
        <v>55929113</v>
      </c>
      <c r="C128">
        <v>55983853</v>
      </c>
      <c r="D128">
        <v>55490209</v>
      </c>
      <c r="E128">
        <v>1</v>
      </c>
      <c r="F128">
        <v>1</v>
      </c>
      <c r="G128">
        <v>1081</v>
      </c>
      <c r="H128">
        <v>2</v>
      </c>
      <c r="I128" t="s">
        <v>722</v>
      </c>
      <c r="J128" t="s">
        <v>723</v>
      </c>
      <c r="K128" t="s">
        <v>724</v>
      </c>
      <c r="L128">
        <v>1368</v>
      </c>
      <c r="N128">
        <v>1011</v>
      </c>
      <c r="O128" t="s">
        <v>685</v>
      </c>
      <c r="P128" t="s">
        <v>685</v>
      </c>
      <c r="Q128">
        <v>1</v>
      </c>
      <c r="W128">
        <v>0</v>
      </c>
      <c r="X128">
        <v>874612079</v>
      </c>
      <c r="Y128">
        <f>((AT128*1.2)*0.3)</f>
        <v>1.7999999999999999E-2</v>
      </c>
      <c r="AA128">
        <v>0</v>
      </c>
      <c r="AB128">
        <v>87.01</v>
      </c>
      <c r="AC128">
        <v>13.21</v>
      </c>
      <c r="AD128">
        <v>0</v>
      </c>
      <c r="AE128">
        <v>0</v>
      </c>
      <c r="AF128">
        <v>83.1</v>
      </c>
      <c r="AG128">
        <v>12.62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0.05</v>
      </c>
      <c r="AU128" t="s">
        <v>29</v>
      </c>
      <c r="AV128">
        <v>0</v>
      </c>
      <c r="AW128">
        <v>2</v>
      </c>
      <c r="AX128">
        <v>55983863</v>
      </c>
      <c r="AY128">
        <v>1</v>
      </c>
      <c r="AZ128">
        <v>0</v>
      </c>
      <c r="BA128">
        <v>154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ROUND(Y128*Source!I52*DO128,9)</f>
        <v>1.2493799999999999</v>
      </c>
      <c r="CX128">
        <f>ROUND(Y128*Source!I52,9)</f>
        <v>9.9000000000000005E-2</v>
      </c>
      <c r="CY128">
        <f>AB128</f>
        <v>87.01</v>
      </c>
      <c r="CZ128">
        <f>AF128</f>
        <v>83.1</v>
      </c>
      <c r="DA128">
        <f>AJ128</f>
        <v>1</v>
      </c>
      <c r="DB128">
        <f>ROUND(((ROUND(AT128*CZ128,2)*1.2)*0.3),6)</f>
        <v>1.4976</v>
      </c>
      <c r="DC128">
        <f>ROUND(((ROUND(AT128*AG128,2)*1.2)*0.3),6)</f>
        <v>0.2268</v>
      </c>
      <c r="DD128" t="s">
        <v>3</v>
      </c>
      <c r="DE128" t="s">
        <v>3</v>
      </c>
      <c r="DF128">
        <f t="shared" si="60"/>
        <v>0</v>
      </c>
      <c r="DG128">
        <f t="shared" si="58"/>
        <v>8.23</v>
      </c>
      <c r="DH128">
        <f t="shared" si="59"/>
        <v>1.25</v>
      </c>
      <c r="DI128">
        <f t="shared" si="45"/>
        <v>0</v>
      </c>
      <c r="DJ128">
        <f>DG128</f>
        <v>8.23</v>
      </c>
      <c r="DK128">
        <v>0</v>
      </c>
      <c r="DL128" t="s">
        <v>686</v>
      </c>
      <c r="DM128">
        <v>0</v>
      </c>
      <c r="DN128" t="s">
        <v>681</v>
      </c>
      <c r="DO128">
        <v>12.62</v>
      </c>
    </row>
    <row r="129" spans="1:119" x14ac:dyDescent="0.25">
      <c r="A129">
        <f>ROW(Source!A52)</f>
        <v>52</v>
      </c>
      <c r="B129">
        <v>55929113</v>
      </c>
      <c r="C129">
        <v>55983853</v>
      </c>
      <c r="D129">
        <v>55490270</v>
      </c>
      <c r="E129">
        <v>1</v>
      </c>
      <c r="F129">
        <v>1</v>
      </c>
      <c r="G129">
        <v>1081</v>
      </c>
      <c r="H129">
        <v>2</v>
      </c>
      <c r="I129" t="s">
        <v>781</v>
      </c>
      <c r="J129" t="s">
        <v>782</v>
      </c>
      <c r="K129" t="s">
        <v>783</v>
      </c>
      <c r="L129">
        <v>1368</v>
      </c>
      <c r="N129">
        <v>1011</v>
      </c>
      <c r="O129" t="s">
        <v>685</v>
      </c>
      <c r="P129" t="s">
        <v>685</v>
      </c>
      <c r="Q129">
        <v>1</v>
      </c>
      <c r="W129">
        <v>0</v>
      </c>
      <c r="X129">
        <v>-1412866184</v>
      </c>
      <c r="Y129">
        <f>((AT129*1.2)*0.3)</f>
        <v>7.5600000000000001E-2</v>
      </c>
      <c r="AA129">
        <v>0</v>
      </c>
      <c r="AB129">
        <v>0.44</v>
      </c>
      <c r="AC129">
        <v>0</v>
      </c>
      <c r="AD129">
        <v>0</v>
      </c>
      <c r="AE129">
        <v>0</v>
      </c>
      <c r="AF129">
        <v>0.42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0.21</v>
      </c>
      <c r="AU129" t="s">
        <v>29</v>
      </c>
      <c r="AV129">
        <v>0</v>
      </c>
      <c r="AW129">
        <v>2</v>
      </c>
      <c r="AX129">
        <v>55983864</v>
      </c>
      <c r="AY129">
        <v>1</v>
      </c>
      <c r="AZ129">
        <v>0</v>
      </c>
      <c r="BA129">
        <v>155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f>ROUND(Y129*Source!I52*DO129,9)</f>
        <v>0</v>
      </c>
      <c r="CX129">
        <f>ROUND(Y129*Source!I52,9)</f>
        <v>0.4158</v>
      </c>
      <c r="CY129">
        <f>AB129</f>
        <v>0.44</v>
      </c>
      <c r="CZ129">
        <f>AF129</f>
        <v>0.42</v>
      </c>
      <c r="DA129">
        <f>AJ129</f>
        <v>1</v>
      </c>
      <c r="DB129">
        <f>ROUND(((ROUND(AT129*CZ129,2)*1.2)*0.3),6)</f>
        <v>3.2399999999999998E-2</v>
      </c>
      <c r="DC129">
        <f>ROUND(((ROUND(AT129*AG129,2)*1.2)*0.3),6)</f>
        <v>0</v>
      </c>
      <c r="DD129" t="s">
        <v>3</v>
      </c>
      <c r="DE129" t="s">
        <v>3</v>
      </c>
      <c r="DF129">
        <f t="shared" si="60"/>
        <v>0</v>
      </c>
      <c r="DG129">
        <f t="shared" si="58"/>
        <v>0.17</v>
      </c>
      <c r="DH129">
        <f t="shared" si="59"/>
        <v>0</v>
      </c>
      <c r="DI129">
        <f t="shared" ref="DI129:DI192" si="61">ROUND(ROUND(AH129,2)*CX129,2)</f>
        <v>0</v>
      </c>
      <c r="DJ129">
        <f>DG129</f>
        <v>0.17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ROW(Source!A52)</f>
        <v>52</v>
      </c>
      <c r="B130">
        <v>55929113</v>
      </c>
      <c r="C130">
        <v>55983853</v>
      </c>
      <c r="D130">
        <v>55489510</v>
      </c>
      <c r="E130">
        <v>1</v>
      </c>
      <c r="F130">
        <v>1</v>
      </c>
      <c r="G130">
        <v>1081</v>
      </c>
      <c r="H130">
        <v>2</v>
      </c>
      <c r="I130" t="s">
        <v>784</v>
      </c>
      <c r="J130" t="s">
        <v>785</v>
      </c>
      <c r="K130" t="s">
        <v>786</v>
      </c>
      <c r="L130">
        <v>1368</v>
      </c>
      <c r="N130">
        <v>1011</v>
      </c>
      <c r="O130" t="s">
        <v>685</v>
      </c>
      <c r="P130" t="s">
        <v>685</v>
      </c>
      <c r="Q130">
        <v>1</v>
      </c>
      <c r="W130">
        <v>0</v>
      </c>
      <c r="X130">
        <v>1364481760</v>
      </c>
      <c r="Y130">
        <f>((AT130*1.2)*0.3)</f>
        <v>1.6199999999999999E-2</v>
      </c>
      <c r="AA130">
        <v>0</v>
      </c>
      <c r="AB130">
        <v>56.43</v>
      </c>
      <c r="AC130">
        <v>13.21</v>
      </c>
      <c r="AD130">
        <v>0</v>
      </c>
      <c r="AE130">
        <v>0</v>
      </c>
      <c r="AF130">
        <v>53.9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4.4999999999999998E-2</v>
      </c>
      <c r="AU130" t="s">
        <v>29</v>
      </c>
      <c r="AV130">
        <v>0</v>
      </c>
      <c r="AW130">
        <v>2</v>
      </c>
      <c r="AX130">
        <v>55983865</v>
      </c>
      <c r="AY130">
        <v>1</v>
      </c>
      <c r="AZ130">
        <v>0</v>
      </c>
      <c r="BA130">
        <v>156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ROUND(Y130*Source!I52*DO130,9)</f>
        <v>1.1244419999999999</v>
      </c>
      <c r="CX130">
        <f>ROUND(Y130*Source!I52,9)</f>
        <v>8.9099999999999999E-2</v>
      </c>
      <c r="CY130">
        <f>AB130</f>
        <v>56.43</v>
      </c>
      <c r="CZ130">
        <f>AF130</f>
        <v>53.9</v>
      </c>
      <c r="DA130">
        <f>AJ130</f>
        <v>1</v>
      </c>
      <c r="DB130">
        <f>ROUND(((ROUND(AT130*CZ130,2)*1.2)*0.3),6)</f>
        <v>0.87480000000000002</v>
      </c>
      <c r="DC130">
        <f>ROUND(((ROUND(AT130*AG130,2)*1.2)*0.3),6)</f>
        <v>0.20519999999999999</v>
      </c>
      <c r="DD130" t="s">
        <v>3</v>
      </c>
      <c r="DE130" t="s">
        <v>3</v>
      </c>
      <c r="DF130">
        <f t="shared" si="60"/>
        <v>0</v>
      </c>
      <c r="DG130">
        <f t="shared" si="58"/>
        <v>4.8</v>
      </c>
      <c r="DH130">
        <f t="shared" si="59"/>
        <v>1.1200000000000001</v>
      </c>
      <c r="DI130">
        <f t="shared" si="61"/>
        <v>0</v>
      </c>
      <c r="DJ130">
        <f>DG130</f>
        <v>4.8</v>
      </c>
      <c r="DK130">
        <v>0</v>
      </c>
      <c r="DL130" t="s">
        <v>686</v>
      </c>
      <c r="DM130">
        <v>0</v>
      </c>
      <c r="DN130" t="s">
        <v>681</v>
      </c>
      <c r="DO130">
        <v>12.62</v>
      </c>
    </row>
    <row r="131" spans="1:119" x14ac:dyDescent="0.25">
      <c r="A131">
        <f>ROW(Source!A52)</f>
        <v>52</v>
      </c>
      <c r="B131">
        <v>55929113</v>
      </c>
      <c r="C131">
        <v>55983853</v>
      </c>
      <c r="D131">
        <v>55459234</v>
      </c>
      <c r="E131">
        <v>1</v>
      </c>
      <c r="F131">
        <v>1</v>
      </c>
      <c r="G131">
        <v>1081</v>
      </c>
      <c r="H131">
        <v>3</v>
      </c>
      <c r="I131" t="s">
        <v>734</v>
      </c>
      <c r="J131" t="s">
        <v>735</v>
      </c>
      <c r="K131" t="s">
        <v>736</v>
      </c>
      <c r="L131">
        <v>1346</v>
      </c>
      <c r="N131">
        <v>1009</v>
      </c>
      <c r="O131" t="s">
        <v>185</v>
      </c>
      <c r="P131" t="s">
        <v>185</v>
      </c>
      <c r="Q131">
        <v>1</v>
      </c>
      <c r="W131">
        <v>0</v>
      </c>
      <c r="X131">
        <v>1343467368</v>
      </c>
      <c r="Y131">
        <f>((AT131*1)*0)</f>
        <v>0</v>
      </c>
      <c r="AA131">
        <v>1.61</v>
      </c>
      <c r="AB131">
        <v>0</v>
      </c>
      <c r="AC131">
        <v>0</v>
      </c>
      <c r="AD131">
        <v>0</v>
      </c>
      <c r="AE131">
        <v>1.61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3.0000000000000001E-3</v>
      </c>
      <c r="AU131" t="s">
        <v>28</v>
      </c>
      <c r="AV131">
        <v>0</v>
      </c>
      <c r="AW131">
        <v>2</v>
      </c>
      <c r="AX131">
        <v>55983866</v>
      </c>
      <c r="AY131">
        <v>1</v>
      </c>
      <c r="AZ131">
        <v>0</v>
      </c>
      <c r="BA131">
        <v>157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ROUND(Y131*Source!I52,9)</f>
        <v>0</v>
      </c>
      <c r="CY131">
        <f>AA131</f>
        <v>1.61</v>
      </c>
      <c r="CZ131">
        <f>AE131</f>
        <v>1.61</v>
      </c>
      <c r="DA131">
        <f>AI131</f>
        <v>1</v>
      </c>
      <c r="DB131">
        <f>ROUND(((ROUND(AT131*CZ131,2)*1)*0),6)</f>
        <v>0</v>
      </c>
      <c r="DC131">
        <f>ROUND(((ROUND(AT131*AG131,2)*1)*0),6)</f>
        <v>0</v>
      </c>
      <c r="DD131" t="s">
        <v>3</v>
      </c>
      <c r="DE131" t="s">
        <v>3</v>
      </c>
      <c r="DF131">
        <f t="shared" si="60"/>
        <v>0</v>
      </c>
      <c r="DG131">
        <f t="shared" si="58"/>
        <v>0</v>
      </c>
      <c r="DH131">
        <f t="shared" si="59"/>
        <v>0</v>
      </c>
      <c r="DI131">
        <f t="shared" si="61"/>
        <v>0</v>
      </c>
      <c r="DJ131">
        <f>DF131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ROW(Source!A52)</f>
        <v>52</v>
      </c>
      <c r="B132">
        <v>55929113</v>
      </c>
      <c r="C132">
        <v>55983853</v>
      </c>
      <c r="D132">
        <v>55466158</v>
      </c>
      <c r="E132">
        <v>1</v>
      </c>
      <c r="F132">
        <v>1</v>
      </c>
      <c r="G132">
        <v>1081</v>
      </c>
      <c r="H132">
        <v>3</v>
      </c>
      <c r="I132" t="s">
        <v>787</v>
      </c>
      <c r="J132" t="s">
        <v>788</v>
      </c>
      <c r="K132" t="s">
        <v>789</v>
      </c>
      <c r="L132">
        <v>1354</v>
      </c>
      <c r="N132">
        <v>1010</v>
      </c>
      <c r="O132" t="s">
        <v>279</v>
      </c>
      <c r="P132" t="s">
        <v>279</v>
      </c>
      <c r="Q132">
        <v>1</v>
      </c>
      <c r="W132">
        <v>0</v>
      </c>
      <c r="X132">
        <v>-400075818</v>
      </c>
      <c r="Y132">
        <f>((AT132*1)*0)</f>
        <v>0</v>
      </c>
      <c r="AA132">
        <v>48.47</v>
      </c>
      <c r="AB132">
        <v>0</v>
      </c>
      <c r="AC132">
        <v>0</v>
      </c>
      <c r="AD132">
        <v>0</v>
      </c>
      <c r="AE132">
        <v>48.47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0.14000000000000001</v>
      </c>
      <c r="AU132" t="s">
        <v>28</v>
      </c>
      <c r="AV132">
        <v>0</v>
      </c>
      <c r="AW132">
        <v>2</v>
      </c>
      <c r="AX132">
        <v>55983867</v>
      </c>
      <c r="AY132">
        <v>1</v>
      </c>
      <c r="AZ132">
        <v>0</v>
      </c>
      <c r="BA132">
        <v>158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ROUND(Y132*Source!I52,9)</f>
        <v>0</v>
      </c>
      <c r="CY132">
        <f>AA132</f>
        <v>48.47</v>
      </c>
      <c r="CZ132">
        <f>AE132</f>
        <v>48.47</v>
      </c>
      <c r="DA132">
        <f>AI132</f>
        <v>1</v>
      </c>
      <c r="DB132">
        <f>ROUND(((ROUND(AT132*CZ132,2)*1)*0),6)</f>
        <v>0</v>
      </c>
      <c r="DC132">
        <f>ROUND(((ROUND(AT132*AG132,2)*1)*0),6)</f>
        <v>0</v>
      </c>
      <c r="DD132" t="s">
        <v>3</v>
      </c>
      <c r="DE132" t="s">
        <v>3</v>
      </c>
      <c r="DF132">
        <f t="shared" si="60"/>
        <v>0</v>
      </c>
      <c r="DG132">
        <f t="shared" si="58"/>
        <v>0</v>
      </c>
      <c r="DH132">
        <f t="shared" si="59"/>
        <v>0</v>
      </c>
      <c r="DI132">
        <f t="shared" si="61"/>
        <v>0</v>
      </c>
      <c r="DJ132">
        <f>DF132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ROW(Source!A52)</f>
        <v>52</v>
      </c>
      <c r="B133">
        <v>55929113</v>
      </c>
      <c r="C133">
        <v>55983853</v>
      </c>
      <c r="D133">
        <v>55459835</v>
      </c>
      <c r="E133">
        <v>1</v>
      </c>
      <c r="F133">
        <v>1</v>
      </c>
      <c r="G133">
        <v>1081</v>
      </c>
      <c r="H133">
        <v>3</v>
      </c>
      <c r="I133" t="s">
        <v>790</v>
      </c>
      <c r="J133" t="s">
        <v>791</v>
      </c>
      <c r="K133" t="s">
        <v>792</v>
      </c>
      <c r="L133">
        <v>1348</v>
      </c>
      <c r="N133">
        <v>1009</v>
      </c>
      <c r="O133" t="s">
        <v>566</v>
      </c>
      <c r="P133" t="s">
        <v>566</v>
      </c>
      <c r="Q133">
        <v>1000</v>
      </c>
      <c r="W133">
        <v>0</v>
      </c>
      <c r="X133">
        <v>-1860917919</v>
      </c>
      <c r="Y133">
        <f>((AT133*1)*0)</f>
        <v>0</v>
      </c>
      <c r="AA133">
        <v>12521.99</v>
      </c>
      <c r="AB133">
        <v>0</v>
      </c>
      <c r="AC133">
        <v>0</v>
      </c>
      <c r="AD133">
        <v>0</v>
      </c>
      <c r="AE133">
        <v>12521.99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7.9999999999999996E-6</v>
      </c>
      <c r="AU133" t="s">
        <v>28</v>
      </c>
      <c r="AV133">
        <v>0</v>
      </c>
      <c r="AW133">
        <v>2</v>
      </c>
      <c r="AX133">
        <v>55983868</v>
      </c>
      <c r="AY133">
        <v>1</v>
      </c>
      <c r="AZ133">
        <v>0</v>
      </c>
      <c r="BA133">
        <v>159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ROUND(Y133*Source!I52,9)</f>
        <v>0</v>
      </c>
      <c r="CY133">
        <f>AA133</f>
        <v>12521.99</v>
      </c>
      <c r="CZ133">
        <f>AE133</f>
        <v>12521.99</v>
      </c>
      <c r="DA133">
        <f>AI133</f>
        <v>1</v>
      </c>
      <c r="DB133">
        <f>ROUND(((ROUND(AT133*CZ133,2)*1)*0),6)</f>
        <v>0</v>
      </c>
      <c r="DC133">
        <f>ROUND(((ROUND(AT133*AG133,2)*1)*0),6)</f>
        <v>0</v>
      </c>
      <c r="DD133" t="s">
        <v>3</v>
      </c>
      <c r="DE133" t="s">
        <v>3</v>
      </c>
      <c r="DF133">
        <f t="shared" si="60"/>
        <v>0</v>
      </c>
      <c r="DG133">
        <f t="shared" si="58"/>
        <v>0</v>
      </c>
      <c r="DH133">
        <f t="shared" si="59"/>
        <v>0</v>
      </c>
      <c r="DI133">
        <f t="shared" si="61"/>
        <v>0</v>
      </c>
      <c r="DJ133">
        <f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ROW(Source!A52)</f>
        <v>52</v>
      </c>
      <c r="B134">
        <v>55929113</v>
      </c>
      <c r="C134">
        <v>55983853</v>
      </c>
      <c r="D134">
        <v>55469222</v>
      </c>
      <c r="E134">
        <v>1</v>
      </c>
      <c r="F134">
        <v>1</v>
      </c>
      <c r="G134">
        <v>1081</v>
      </c>
      <c r="H134">
        <v>3</v>
      </c>
      <c r="I134" t="s">
        <v>793</v>
      </c>
      <c r="J134" t="s">
        <v>794</v>
      </c>
      <c r="K134" t="s">
        <v>795</v>
      </c>
      <c r="L134">
        <v>1354</v>
      </c>
      <c r="N134">
        <v>1010</v>
      </c>
      <c r="O134" t="s">
        <v>279</v>
      </c>
      <c r="P134" t="s">
        <v>279</v>
      </c>
      <c r="Q134">
        <v>1</v>
      </c>
      <c r="W134">
        <v>0</v>
      </c>
      <c r="X134">
        <v>-1452932200</v>
      </c>
      <c r="Y134">
        <f>((AT134*1)*0)</f>
        <v>0</v>
      </c>
      <c r="AA134">
        <v>4.3600000000000003</v>
      </c>
      <c r="AB134">
        <v>0</v>
      </c>
      <c r="AC134">
        <v>0</v>
      </c>
      <c r="AD134">
        <v>0</v>
      </c>
      <c r="AE134">
        <v>4.3600000000000003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1.02</v>
      </c>
      <c r="AU134" t="s">
        <v>28</v>
      </c>
      <c r="AV134">
        <v>0</v>
      </c>
      <c r="AW134">
        <v>2</v>
      </c>
      <c r="AX134">
        <v>55983869</v>
      </c>
      <c r="AY134">
        <v>1</v>
      </c>
      <c r="AZ134">
        <v>0</v>
      </c>
      <c r="BA134">
        <v>160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ROUND(Y134*Source!I52,9)</f>
        <v>0</v>
      </c>
      <c r="CY134">
        <f>AA134</f>
        <v>4.3600000000000003</v>
      </c>
      <c r="CZ134">
        <f>AE134</f>
        <v>4.3600000000000003</v>
      </c>
      <c r="DA134">
        <f>AI134</f>
        <v>1</v>
      </c>
      <c r="DB134">
        <f>ROUND(((ROUND(AT134*CZ134,2)*1)*0),6)</f>
        <v>0</v>
      </c>
      <c r="DC134">
        <f>ROUND(((ROUND(AT134*AG134,2)*1)*0),6)</f>
        <v>0</v>
      </c>
      <c r="DD134" t="s">
        <v>3</v>
      </c>
      <c r="DE134" t="s">
        <v>3</v>
      </c>
      <c r="DF134">
        <f t="shared" si="60"/>
        <v>0</v>
      </c>
      <c r="DG134">
        <f t="shared" si="58"/>
        <v>0</v>
      </c>
      <c r="DH134">
        <f t="shared" si="59"/>
        <v>0</v>
      </c>
      <c r="DI134">
        <f t="shared" si="61"/>
        <v>0</v>
      </c>
      <c r="DJ134">
        <f>DF134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ROW(Source!A53)</f>
        <v>53</v>
      </c>
      <c r="B135">
        <v>55929115</v>
      </c>
      <c r="C135">
        <v>55983853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679</v>
      </c>
      <c r="J135" t="s">
        <v>3</v>
      </c>
      <c r="K135" t="s">
        <v>680</v>
      </c>
      <c r="L135">
        <v>1191</v>
      </c>
      <c r="N135">
        <v>1013</v>
      </c>
      <c r="O135" t="s">
        <v>681</v>
      </c>
      <c r="P135" t="s">
        <v>681</v>
      </c>
      <c r="Q135">
        <v>1</v>
      </c>
      <c r="W135">
        <v>0</v>
      </c>
      <c r="X135">
        <v>476480486</v>
      </c>
      <c r="Y135">
        <f>((AT135*1.2)*0.3)</f>
        <v>6.5304000000000002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5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18.14</v>
      </c>
      <c r="AU135" t="s">
        <v>29</v>
      </c>
      <c r="AV135">
        <v>1</v>
      </c>
      <c r="AW135">
        <v>2</v>
      </c>
      <c r="AX135">
        <v>55983862</v>
      </c>
      <c r="AY135">
        <v>1</v>
      </c>
      <c r="AZ135">
        <v>0</v>
      </c>
      <c r="BA135">
        <v>166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ROUND(AT135*Source!I53*AH135*AL135,2)</f>
        <v>0</v>
      </c>
      <c r="CV135">
        <f>ROUND(Y135*Source!I53,9)</f>
        <v>35.917200000000001</v>
      </c>
      <c r="CW135">
        <v>0</v>
      </c>
      <c r="CX135">
        <f>ROUND(Y135*Source!I53,9)</f>
        <v>35.917200000000001</v>
      </c>
      <c r="CY135">
        <f>AD135</f>
        <v>0</v>
      </c>
      <c r="CZ135">
        <f>AH135</f>
        <v>0</v>
      </c>
      <c r="DA135">
        <f>AL135</f>
        <v>1</v>
      </c>
      <c r="DB135">
        <f>ROUND(((ROUND(AT135*CZ135,2)*1.2)*0.3),6)</f>
        <v>0</v>
      </c>
      <c r="DC135">
        <f>ROUND(((ROUND(AT135*AG135,2)*1.2)*0.3),6)</f>
        <v>0</v>
      </c>
      <c r="DD135" t="s">
        <v>3</v>
      </c>
      <c r="DE135" t="s">
        <v>3</v>
      </c>
      <c r="DF135">
        <f t="shared" si="60"/>
        <v>0</v>
      </c>
      <c r="DG135">
        <f t="shared" si="58"/>
        <v>0</v>
      </c>
      <c r="DH135">
        <f t="shared" si="59"/>
        <v>0</v>
      </c>
      <c r="DI135">
        <f t="shared" si="61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ROW(Source!A53)</f>
        <v>53</v>
      </c>
      <c r="B136">
        <v>55929115</v>
      </c>
      <c r="C136">
        <v>55983853</v>
      </c>
      <c r="D136">
        <v>55490209</v>
      </c>
      <c r="E136">
        <v>1</v>
      </c>
      <c r="F136">
        <v>1</v>
      </c>
      <c r="G136">
        <v>1081</v>
      </c>
      <c r="H136">
        <v>2</v>
      </c>
      <c r="I136" t="s">
        <v>722</v>
      </c>
      <c r="J136" t="s">
        <v>723</v>
      </c>
      <c r="K136" t="s">
        <v>724</v>
      </c>
      <c r="L136">
        <v>1368</v>
      </c>
      <c r="N136">
        <v>1011</v>
      </c>
      <c r="O136" t="s">
        <v>685</v>
      </c>
      <c r="P136" t="s">
        <v>685</v>
      </c>
      <c r="Q136">
        <v>1</v>
      </c>
      <c r="W136">
        <v>0</v>
      </c>
      <c r="X136">
        <v>874612079</v>
      </c>
      <c r="Y136">
        <f>((AT136*1.2)*0.3)</f>
        <v>1.7999999999999999E-2</v>
      </c>
      <c r="AA136">
        <v>0</v>
      </c>
      <c r="AB136">
        <v>1485.19</v>
      </c>
      <c r="AC136">
        <v>744.56</v>
      </c>
      <c r="AD136">
        <v>0</v>
      </c>
      <c r="AE136">
        <v>0</v>
      </c>
      <c r="AF136">
        <v>83.1</v>
      </c>
      <c r="AG136">
        <v>12.62</v>
      </c>
      <c r="AH136">
        <v>0</v>
      </c>
      <c r="AI136">
        <v>1</v>
      </c>
      <c r="AJ136">
        <v>17.07</v>
      </c>
      <c r="AK136">
        <v>56.35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0.05</v>
      </c>
      <c r="AU136" t="s">
        <v>29</v>
      </c>
      <c r="AV136">
        <v>0</v>
      </c>
      <c r="AW136">
        <v>2</v>
      </c>
      <c r="AX136">
        <v>55983863</v>
      </c>
      <c r="AY136">
        <v>1</v>
      </c>
      <c r="AZ136">
        <v>0</v>
      </c>
      <c r="BA136">
        <v>167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ROUND(Y136*Source!I53*DO136,9)</f>
        <v>1.2493799999999999</v>
      </c>
      <c r="CX136">
        <f>ROUND(Y136*Source!I53,9)</f>
        <v>9.9000000000000005E-2</v>
      </c>
      <c r="CY136">
        <f>AB136</f>
        <v>1485.19</v>
      </c>
      <c r="CZ136">
        <f>AF136</f>
        <v>83.1</v>
      </c>
      <c r="DA136">
        <f>AJ136</f>
        <v>17.07</v>
      </c>
      <c r="DB136">
        <f>ROUND(((ROUND(AT136*CZ136,2)*1.2)*0.3),6)</f>
        <v>1.4976</v>
      </c>
      <c r="DC136">
        <f>ROUND(((ROUND(AT136*AG136,2)*1.2)*0.3),6)</f>
        <v>0.2268</v>
      </c>
      <c r="DD136" t="s">
        <v>3</v>
      </c>
      <c r="DE136" t="s">
        <v>3</v>
      </c>
      <c r="DF136">
        <f t="shared" si="60"/>
        <v>0</v>
      </c>
      <c r="DG136">
        <f>ROUND(ROUND(AF136*AJ136,2)*CX136,2)</f>
        <v>140.43</v>
      </c>
      <c r="DH136">
        <f>ROUND(ROUND(AG136*AK136,2)*CX136,2)</f>
        <v>70.400000000000006</v>
      </c>
      <c r="DI136">
        <f t="shared" si="61"/>
        <v>0</v>
      </c>
      <c r="DJ136">
        <f>DG136</f>
        <v>140.43</v>
      </c>
      <c r="DK136">
        <v>0</v>
      </c>
      <c r="DL136" t="s">
        <v>686</v>
      </c>
      <c r="DM136">
        <v>0</v>
      </c>
      <c r="DN136" t="s">
        <v>681</v>
      </c>
      <c r="DO136">
        <v>12.62</v>
      </c>
    </row>
    <row r="137" spans="1:119" x14ac:dyDescent="0.25">
      <c r="A137">
        <f>ROW(Source!A53)</f>
        <v>53</v>
      </c>
      <c r="B137">
        <v>55929115</v>
      </c>
      <c r="C137">
        <v>55983853</v>
      </c>
      <c r="D137">
        <v>55490270</v>
      </c>
      <c r="E137">
        <v>1</v>
      </c>
      <c r="F137">
        <v>1</v>
      </c>
      <c r="G137">
        <v>1081</v>
      </c>
      <c r="H137">
        <v>2</v>
      </c>
      <c r="I137" t="s">
        <v>781</v>
      </c>
      <c r="J137" t="s">
        <v>782</v>
      </c>
      <c r="K137" t="s">
        <v>783</v>
      </c>
      <c r="L137">
        <v>1368</v>
      </c>
      <c r="N137">
        <v>1011</v>
      </c>
      <c r="O137" t="s">
        <v>685</v>
      </c>
      <c r="P137" t="s">
        <v>685</v>
      </c>
      <c r="Q137">
        <v>1</v>
      </c>
      <c r="W137">
        <v>0</v>
      </c>
      <c r="X137">
        <v>-1412866184</v>
      </c>
      <c r="Y137">
        <f>((AT137*1.2)*0.3)</f>
        <v>7.5600000000000001E-2</v>
      </c>
      <c r="AA137">
        <v>0</v>
      </c>
      <c r="AB137">
        <v>4.32</v>
      </c>
      <c r="AC137">
        <v>0</v>
      </c>
      <c r="AD137">
        <v>0</v>
      </c>
      <c r="AE137">
        <v>0</v>
      </c>
      <c r="AF137">
        <v>0.42</v>
      </c>
      <c r="AG137">
        <v>0</v>
      </c>
      <c r="AH137">
        <v>0</v>
      </c>
      <c r="AI137">
        <v>1</v>
      </c>
      <c r="AJ137">
        <v>9.83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0.21</v>
      </c>
      <c r="AU137" t="s">
        <v>29</v>
      </c>
      <c r="AV137">
        <v>0</v>
      </c>
      <c r="AW137">
        <v>2</v>
      </c>
      <c r="AX137">
        <v>55983864</v>
      </c>
      <c r="AY137">
        <v>1</v>
      </c>
      <c r="AZ137">
        <v>0</v>
      </c>
      <c r="BA137">
        <v>168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ROUND(Y137*Source!I53*DO137,9)</f>
        <v>0</v>
      </c>
      <c r="CX137">
        <f>ROUND(Y137*Source!I53,9)</f>
        <v>0.4158</v>
      </c>
      <c r="CY137">
        <f>AB137</f>
        <v>4.32</v>
      </c>
      <c r="CZ137">
        <f>AF137</f>
        <v>0.42</v>
      </c>
      <c r="DA137">
        <f>AJ137</f>
        <v>9.83</v>
      </c>
      <c r="DB137">
        <f>ROUND(((ROUND(AT137*CZ137,2)*1.2)*0.3),6)</f>
        <v>3.2399999999999998E-2</v>
      </c>
      <c r="DC137">
        <f>ROUND(((ROUND(AT137*AG137,2)*1.2)*0.3),6)</f>
        <v>0</v>
      </c>
      <c r="DD137" t="s">
        <v>3</v>
      </c>
      <c r="DE137" t="s">
        <v>3</v>
      </c>
      <c r="DF137">
        <f t="shared" si="60"/>
        <v>0</v>
      </c>
      <c r="DG137">
        <f>ROUND(ROUND(AF137*AJ137,2)*CX137,2)</f>
        <v>1.72</v>
      </c>
      <c r="DH137">
        <f>ROUND(ROUND(AG137,2)*CX137,2)</f>
        <v>0</v>
      </c>
      <c r="DI137">
        <f t="shared" si="61"/>
        <v>0</v>
      </c>
      <c r="DJ137">
        <f>DG137</f>
        <v>1.72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ROW(Source!A53)</f>
        <v>53</v>
      </c>
      <c r="B138">
        <v>55929115</v>
      </c>
      <c r="C138">
        <v>55983853</v>
      </c>
      <c r="D138">
        <v>55489510</v>
      </c>
      <c r="E138">
        <v>1</v>
      </c>
      <c r="F138">
        <v>1</v>
      </c>
      <c r="G138">
        <v>1081</v>
      </c>
      <c r="H138">
        <v>2</v>
      </c>
      <c r="I138" t="s">
        <v>784</v>
      </c>
      <c r="J138" t="s">
        <v>785</v>
      </c>
      <c r="K138" t="s">
        <v>786</v>
      </c>
      <c r="L138">
        <v>1368</v>
      </c>
      <c r="N138">
        <v>1011</v>
      </c>
      <c r="O138" t="s">
        <v>685</v>
      </c>
      <c r="P138" t="s">
        <v>685</v>
      </c>
      <c r="Q138">
        <v>1</v>
      </c>
      <c r="W138">
        <v>0</v>
      </c>
      <c r="X138">
        <v>1364481760</v>
      </c>
      <c r="Y138">
        <f>((AT138*1.2)*0.3)</f>
        <v>1.6199999999999999E-2</v>
      </c>
      <c r="AA138">
        <v>0</v>
      </c>
      <c r="AB138">
        <v>1271.44</v>
      </c>
      <c r="AC138">
        <v>744.56</v>
      </c>
      <c r="AD138">
        <v>0</v>
      </c>
      <c r="AE138">
        <v>0</v>
      </c>
      <c r="AF138">
        <v>53.9</v>
      </c>
      <c r="AG138">
        <v>12.62</v>
      </c>
      <c r="AH138">
        <v>0</v>
      </c>
      <c r="AI138">
        <v>1</v>
      </c>
      <c r="AJ138">
        <v>22.53</v>
      </c>
      <c r="AK138">
        <v>56.35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4.4999999999999998E-2</v>
      </c>
      <c r="AU138" t="s">
        <v>29</v>
      </c>
      <c r="AV138">
        <v>0</v>
      </c>
      <c r="AW138">
        <v>2</v>
      </c>
      <c r="AX138">
        <v>55983865</v>
      </c>
      <c r="AY138">
        <v>1</v>
      </c>
      <c r="AZ138">
        <v>0</v>
      </c>
      <c r="BA138">
        <v>169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ROUND(Y138*Source!I53*DO138,9)</f>
        <v>1.1244419999999999</v>
      </c>
      <c r="CX138">
        <f>ROUND(Y138*Source!I53,9)</f>
        <v>8.9099999999999999E-2</v>
      </c>
      <c r="CY138">
        <f>AB138</f>
        <v>1271.44</v>
      </c>
      <c r="CZ138">
        <f>AF138</f>
        <v>53.9</v>
      </c>
      <c r="DA138">
        <f>AJ138</f>
        <v>22.53</v>
      </c>
      <c r="DB138">
        <f>ROUND(((ROUND(AT138*CZ138,2)*1.2)*0.3),6)</f>
        <v>0.87480000000000002</v>
      </c>
      <c r="DC138">
        <f>ROUND(((ROUND(AT138*AG138,2)*1.2)*0.3),6)</f>
        <v>0.20519999999999999</v>
      </c>
      <c r="DD138" t="s">
        <v>3</v>
      </c>
      <c r="DE138" t="s">
        <v>3</v>
      </c>
      <c r="DF138">
        <f t="shared" si="60"/>
        <v>0</v>
      </c>
      <c r="DG138">
        <f>ROUND(ROUND(AF138*AJ138,2)*CX138,2)</f>
        <v>108.2</v>
      </c>
      <c r="DH138">
        <f>ROUND(ROUND(AG138*AK138,2)*CX138,2)</f>
        <v>63.36</v>
      </c>
      <c r="DI138">
        <f t="shared" si="61"/>
        <v>0</v>
      </c>
      <c r="DJ138">
        <f>DG138</f>
        <v>108.2</v>
      </c>
      <c r="DK138">
        <v>0</v>
      </c>
      <c r="DL138" t="s">
        <v>686</v>
      </c>
      <c r="DM138">
        <v>0</v>
      </c>
      <c r="DN138" t="s">
        <v>681</v>
      </c>
      <c r="DO138">
        <v>12.62</v>
      </c>
    </row>
    <row r="139" spans="1:119" x14ac:dyDescent="0.25">
      <c r="A139">
        <f>ROW(Source!A53)</f>
        <v>53</v>
      </c>
      <c r="B139">
        <v>55929115</v>
      </c>
      <c r="C139">
        <v>55983853</v>
      </c>
      <c r="D139">
        <v>55459234</v>
      </c>
      <c r="E139">
        <v>1</v>
      </c>
      <c r="F139">
        <v>1</v>
      </c>
      <c r="G139">
        <v>1081</v>
      </c>
      <c r="H139">
        <v>3</v>
      </c>
      <c r="I139" t="s">
        <v>734</v>
      </c>
      <c r="J139" t="s">
        <v>735</v>
      </c>
      <c r="K139" t="s">
        <v>736</v>
      </c>
      <c r="L139">
        <v>1346</v>
      </c>
      <c r="N139">
        <v>1009</v>
      </c>
      <c r="O139" t="s">
        <v>185</v>
      </c>
      <c r="P139" t="s">
        <v>185</v>
      </c>
      <c r="Q139">
        <v>1</v>
      </c>
      <c r="W139">
        <v>0</v>
      </c>
      <c r="X139">
        <v>1343467368</v>
      </c>
      <c r="Y139">
        <f>((AT139*1)*0)</f>
        <v>0</v>
      </c>
      <c r="AA139">
        <v>23.6</v>
      </c>
      <c r="AB139">
        <v>0</v>
      </c>
      <c r="AC139">
        <v>0</v>
      </c>
      <c r="AD139">
        <v>0</v>
      </c>
      <c r="AE139">
        <v>1.61</v>
      </c>
      <c r="AF139">
        <v>0</v>
      </c>
      <c r="AG139">
        <v>0</v>
      </c>
      <c r="AH139">
        <v>0</v>
      </c>
      <c r="AI139">
        <v>14.66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3.0000000000000001E-3</v>
      </c>
      <c r="AU139" t="s">
        <v>28</v>
      </c>
      <c r="AV139">
        <v>0</v>
      </c>
      <c r="AW139">
        <v>2</v>
      </c>
      <c r="AX139">
        <v>55983866</v>
      </c>
      <c r="AY139">
        <v>1</v>
      </c>
      <c r="AZ139">
        <v>0</v>
      </c>
      <c r="BA139">
        <v>170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ROUND(Y139*Source!I53,9)</f>
        <v>0</v>
      </c>
      <c r="CY139">
        <f>AA139</f>
        <v>23.6</v>
      </c>
      <c r="CZ139">
        <f>AE139</f>
        <v>1.61</v>
      </c>
      <c r="DA139">
        <f>AI139</f>
        <v>14.66</v>
      </c>
      <c r="DB139">
        <f>ROUND(((ROUND(AT139*CZ139,2)*1)*0),6)</f>
        <v>0</v>
      </c>
      <c r="DC139">
        <f>ROUND(((ROUND(AT139*AG139,2)*1)*0),6)</f>
        <v>0</v>
      </c>
      <c r="DD139" t="s">
        <v>3</v>
      </c>
      <c r="DE139" t="s">
        <v>3</v>
      </c>
      <c r="DF139">
        <f>ROUND(ROUND(AE139*AI139,2)*CX139,2)</f>
        <v>0</v>
      </c>
      <c r="DG139">
        <f t="shared" ref="DG139:DG153" si="62">ROUND(ROUND(AF139,2)*CX139,2)</f>
        <v>0</v>
      </c>
      <c r="DH139">
        <f t="shared" ref="DH139:DH153" si="63">ROUND(ROUND(AG139,2)*CX139,2)</f>
        <v>0</v>
      </c>
      <c r="DI139">
        <f t="shared" si="61"/>
        <v>0</v>
      </c>
      <c r="DJ139">
        <f>DF139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ROW(Source!A53)</f>
        <v>53</v>
      </c>
      <c r="B140">
        <v>55929115</v>
      </c>
      <c r="C140">
        <v>55983853</v>
      </c>
      <c r="D140">
        <v>55466158</v>
      </c>
      <c r="E140">
        <v>1</v>
      </c>
      <c r="F140">
        <v>1</v>
      </c>
      <c r="G140">
        <v>1081</v>
      </c>
      <c r="H140">
        <v>3</v>
      </c>
      <c r="I140" t="s">
        <v>787</v>
      </c>
      <c r="J140" t="s">
        <v>788</v>
      </c>
      <c r="K140" t="s">
        <v>789</v>
      </c>
      <c r="L140">
        <v>1354</v>
      </c>
      <c r="N140">
        <v>1010</v>
      </c>
      <c r="O140" t="s">
        <v>279</v>
      </c>
      <c r="P140" t="s">
        <v>279</v>
      </c>
      <c r="Q140">
        <v>1</v>
      </c>
      <c r="W140">
        <v>0</v>
      </c>
      <c r="X140">
        <v>-400075818</v>
      </c>
      <c r="Y140">
        <f>((AT140*1)*0)</f>
        <v>0</v>
      </c>
      <c r="AA140">
        <v>566.61</v>
      </c>
      <c r="AB140">
        <v>0</v>
      </c>
      <c r="AC140">
        <v>0</v>
      </c>
      <c r="AD140">
        <v>0</v>
      </c>
      <c r="AE140">
        <v>48.47</v>
      </c>
      <c r="AF140">
        <v>0</v>
      </c>
      <c r="AG140">
        <v>0</v>
      </c>
      <c r="AH140">
        <v>0</v>
      </c>
      <c r="AI140">
        <v>11.69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0.14000000000000001</v>
      </c>
      <c r="AU140" t="s">
        <v>28</v>
      </c>
      <c r="AV140">
        <v>0</v>
      </c>
      <c r="AW140">
        <v>2</v>
      </c>
      <c r="AX140">
        <v>55983867</v>
      </c>
      <c r="AY140">
        <v>1</v>
      </c>
      <c r="AZ140">
        <v>0</v>
      </c>
      <c r="BA140">
        <v>171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ROUND(Y140*Source!I53,9)</f>
        <v>0</v>
      </c>
      <c r="CY140">
        <f>AA140</f>
        <v>566.61</v>
      </c>
      <c r="CZ140">
        <f>AE140</f>
        <v>48.47</v>
      </c>
      <c r="DA140">
        <f>AI140</f>
        <v>11.69</v>
      </c>
      <c r="DB140">
        <f>ROUND(((ROUND(AT140*CZ140,2)*1)*0),6)</f>
        <v>0</v>
      </c>
      <c r="DC140">
        <f>ROUND(((ROUND(AT140*AG140,2)*1)*0),6)</f>
        <v>0</v>
      </c>
      <c r="DD140" t="s">
        <v>3</v>
      </c>
      <c r="DE140" t="s">
        <v>3</v>
      </c>
      <c r="DF140">
        <f>ROUND(ROUND(AE140*AI140,2)*CX140,2)</f>
        <v>0</v>
      </c>
      <c r="DG140">
        <f t="shared" si="62"/>
        <v>0</v>
      </c>
      <c r="DH140">
        <f t="shared" si="63"/>
        <v>0</v>
      </c>
      <c r="DI140">
        <f t="shared" si="61"/>
        <v>0</v>
      </c>
      <c r="DJ140">
        <f>DF140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ROW(Source!A53)</f>
        <v>53</v>
      </c>
      <c r="B141">
        <v>55929115</v>
      </c>
      <c r="C141">
        <v>55983853</v>
      </c>
      <c r="D141">
        <v>55459835</v>
      </c>
      <c r="E141">
        <v>1</v>
      </c>
      <c r="F141">
        <v>1</v>
      </c>
      <c r="G141">
        <v>1081</v>
      </c>
      <c r="H141">
        <v>3</v>
      </c>
      <c r="I141" t="s">
        <v>790</v>
      </c>
      <c r="J141" t="s">
        <v>791</v>
      </c>
      <c r="K141" t="s">
        <v>792</v>
      </c>
      <c r="L141">
        <v>1348</v>
      </c>
      <c r="N141">
        <v>1009</v>
      </c>
      <c r="O141" t="s">
        <v>566</v>
      </c>
      <c r="P141" t="s">
        <v>566</v>
      </c>
      <c r="Q141">
        <v>1000</v>
      </c>
      <c r="W141">
        <v>0</v>
      </c>
      <c r="X141">
        <v>-1860917919</v>
      </c>
      <c r="Y141">
        <f>((AT141*1)*0)</f>
        <v>0</v>
      </c>
      <c r="AA141">
        <v>56975.05</v>
      </c>
      <c r="AB141">
        <v>0</v>
      </c>
      <c r="AC141">
        <v>0</v>
      </c>
      <c r="AD141">
        <v>0</v>
      </c>
      <c r="AE141">
        <v>12521.99</v>
      </c>
      <c r="AF141">
        <v>0</v>
      </c>
      <c r="AG141">
        <v>0</v>
      </c>
      <c r="AH141">
        <v>0</v>
      </c>
      <c r="AI141">
        <v>4.55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7.9999999999999996E-6</v>
      </c>
      <c r="AU141" t="s">
        <v>28</v>
      </c>
      <c r="AV141">
        <v>0</v>
      </c>
      <c r="AW141">
        <v>2</v>
      </c>
      <c r="AX141">
        <v>55983868</v>
      </c>
      <c r="AY141">
        <v>1</v>
      </c>
      <c r="AZ141">
        <v>0</v>
      </c>
      <c r="BA141">
        <v>172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ROUND(Y141*Source!I53,9)</f>
        <v>0</v>
      </c>
      <c r="CY141">
        <f>AA141</f>
        <v>56975.05</v>
      </c>
      <c r="CZ141">
        <f>AE141</f>
        <v>12521.99</v>
      </c>
      <c r="DA141">
        <f>AI141</f>
        <v>4.55</v>
      </c>
      <c r="DB141">
        <f>ROUND(((ROUND(AT141*CZ141,2)*1)*0),6)</f>
        <v>0</v>
      </c>
      <c r="DC141">
        <f>ROUND(((ROUND(AT141*AG141,2)*1)*0),6)</f>
        <v>0</v>
      </c>
      <c r="DD141" t="s">
        <v>3</v>
      </c>
      <c r="DE141" t="s">
        <v>3</v>
      </c>
      <c r="DF141">
        <f>ROUND(ROUND(AE141*AI141,2)*CX141,2)</f>
        <v>0</v>
      </c>
      <c r="DG141">
        <f t="shared" si="62"/>
        <v>0</v>
      </c>
      <c r="DH141">
        <f t="shared" si="63"/>
        <v>0</v>
      </c>
      <c r="DI141">
        <f t="shared" si="61"/>
        <v>0</v>
      </c>
      <c r="DJ141">
        <f>DF141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ROW(Source!A53)</f>
        <v>53</v>
      </c>
      <c r="B142">
        <v>55929115</v>
      </c>
      <c r="C142">
        <v>55983853</v>
      </c>
      <c r="D142">
        <v>55469222</v>
      </c>
      <c r="E142">
        <v>1</v>
      </c>
      <c r="F142">
        <v>1</v>
      </c>
      <c r="G142">
        <v>1081</v>
      </c>
      <c r="H142">
        <v>3</v>
      </c>
      <c r="I142" t="s">
        <v>793</v>
      </c>
      <c r="J142" t="s">
        <v>794</v>
      </c>
      <c r="K142" t="s">
        <v>795</v>
      </c>
      <c r="L142">
        <v>1354</v>
      </c>
      <c r="N142">
        <v>1010</v>
      </c>
      <c r="O142" t="s">
        <v>279</v>
      </c>
      <c r="P142" t="s">
        <v>279</v>
      </c>
      <c r="Q142">
        <v>1</v>
      </c>
      <c r="W142">
        <v>0</v>
      </c>
      <c r="X142">
        <v>-1452932200</v>
      </c>
      <c r="Y142">
        <f>((AT142*1)*0)</f>
        <v>0</v>
      </c>
      <c r="AA142">
        <v>13.39</v>
      </c>
      <c r="AB142">
        <v>0</v>
      </c>
      <c r="AC142">
        <v>0</v>
      </c>
      <c r="AD142">
        <v>0</v>
      </c>
      <c r="AE142">
        <v>4.3600000000000003</v>
      </c>
      <c r="AF142">
        <v>0</v>
      </c>
      <c r="AG142">
        <v>0</v>
      </c>
      <c r="AH142">
        <v>0</v>
      </c>
      <c r="AI142">
        <v>3.07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1.02</v>
      </c>
      <c r="AU142" t="s">
        <v>28</v>
      </c>
      <c r="AV142">
        <v>0</v>
      </c>
      <c r="AW142">
        <v>2</v>
      </c>
      <c r="AX142">
        <v>55983869</v>
      </c>
      <c r="AY142">
        <v>1</v>
      </c>
      <c r="AZ142">
        <v>0</v>
      </c>
      <c r="BA142">
        <v>173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ROUND(Y142*Source!I53,9)</f>
        <v>0</v>
      </c>
      <c r="CY142">
        <f>AA142</f>
        <v>13.39</v>
      </c>
      <c r="CZ142">
        <f>AE142</f>
        <v>4.3600000000000003</v>
      </c>
      <c r="DA142">
        <f>AI142</f>
        <v>3.07</v>
      </c>
      <c r="DB142">
        <f>ROUND(((ROUND(AT142*CZ142,2)*1)*0),6)</f>
        <v>0</v>
      </c>
      <c r="DC142">
        <f>ROUND(((ROUND(AT142*AG142,2)*1)*0),6)</f>
        <v>0</v>
      </c>
      <c r="DD142" t="s">
        <v>3</v>
      </c>
      <c r="DE142" t="s">
        <v>3</v>
      </c>
      <c r="DF142">
        <f>ROUND(ROUND(AE142*AI142,2)*CX142,2)</f>
        <v>0</v>
      </c>
      <c r="DG142">
        <f t="shared" si="62"/>
        <v>0</v>
      </c>
      <c r="DH142">
        <f t="shared" si="63"/>
        <v>0</v>
      </c>
      <c r="DI142">
        <f t="shared" si="61"/>
        <v>0</v>
      </c>
      <c r="DJ142">
        <f>DF142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ROW(Source!A54)</f>
        <v>54</v>
      </c>
      <c r="B143">
        <v>55929113</v>
      </c>
      <c r="C143">
        <v>55983875</v>
      </c>
      <c r="D143">
        <v>55424304</v>
      </c>
      <c r="E143">
        <v>1081</v>
      </c>
      <c r="F143">
        <v>1</v>
      </c>
      <c r="G143">
        <v>1081</v>
      </c>
      <c r="H143">
        <v>1</v>
      </c>
      <c r="I143" t="s">
        <v>679</v>
      </c>
      <c r="J143" t="s">
        <v>3</v>
      </c>
      <c r="K143" t="s">
        <v>680</v>
      </c>
      <c r="L143">
        <v>1191</v>
      </c>
      <c r="N143">
        <v>1013</v>
      </c>
      <c r="O143" t="s">
        <v>681</v>
      </c>
      <c r="P143" t="s">
        <v>681</v>
      </c>
      <c r="Q143">
        <v>1</v>
      </c>
      <c r="W143">
        <v>0</v>
      </c>
      <c r="X143">
        <v>476480486</v>
      </c>
      <c r="Y143">
        <f>((AT143*1.2)*0.3)</f>
        <v>2.6171999999999995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7.27</v>
      </c>
      <c r="AU143" t="s">
        <v>29</v>
      </c>
      <c r="AV143">
        <v>1</v>
      </c>
      <c r="AW143">
        <v>2</v>
      </c>
      <c r="AX143">
        <v>55983886</v>
      </c>
      <c r="AY143">
        <v>1</v>
      </c>
      <c r="AZ143">
        <v>0</v>
      </c>
      <c r="BA143">
        <v>179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ROUND(AT143*Source!I54*AH143*AL143,2)</f>
        <v>0</v>
      </c>
      <c r="CV143">
        <f>ROUND(Y143*Source!I54,9)</f>
        <v>14.394600000000001</v>
      </c>
      <c r="CW143">
        <v>0</v>
      </c>
      <c r="CX143">
        <f>ROUND(Y143*Source!I54,9)</f>
        <v>14.394600000000001</v>
      </c>
      <c r="CY143">
        <f>AD143</f>
        <v>0</v>
      </c>
      <c r="CZ143">
        <f>AH143</f>
        <v>0</v>
      </c>
      <c r="DA143">
        <f>AL143</f>
        <v>1</v>
      </c>
      <c r="DB143">
        <f>ROUND(((ROUND(AT143*CZ143,2)*1.2)*0.3),6)</f>
        <v>0</v>
      </c>
      <c r="DC143">
        <f>ROUND(((ROUND(AT143*AG143,2)*1.2)*0.3),6)</f>
        <v>0</v>
      </c>
      <c r="DD143" t="s">
        <v>3</v>
      </c>
      <c r="DE143" t="s">
        <v>3</v>
      </c>
      <c r="DF143">
        <f t="shared" ref="DF143:DF157" si="64">ROUND(ROUND(AE143,2)*CX143,2)</f>
        <v>0</v>
      </c>
      <c r="DG143">
        <f t="shared" si="62"/>
        <v>0</v>
      </c>
      <c r="DH143">
        <f t="shared" si="63"/>
        <v>0</v>
      </c>
      <c r="DI143">
        <f t="shared" si="61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ROW(Source!A54)</f>
        <v>54</v>
      </c>
      <c r="B144">
        <v>55929113</v>
      </c>
      <c r="C144">
        <v>55983875</v>
      </c>
      <c r="D144">
        <v>55490209</v>
      </c>
      <c r="E144">
        <v>1</v>
      </c>
      <c r="F144">
        <v>1</v>
      </c>
      <c r="G144">
        <v>1081</v>
      </c>
      <c r="H144">
        <v>2</v>
      </c>
      <c r="I144" t="s">
        <v>722</v>
      </c>
      <c r="J144" t="s">
        <v>723</v>
      </c>
      <c r="K144" t="s">
        <v>724</v>
      </c>
      <c r="L144">
        <v>1368</v>
      </c>
      <c r="N144">
        <v>1011</v>
      </c>
      <c r="O144" t="s">
        <v>685</v>
      </c>
      <c r="P144" t="s">
        <v>685</v>
      </c>
      <c r="Q144">
        <v>1</v>
      </c>
      <c r="W144">
        <v>0</v>
      </c>
      <c r="X144">
        <v>874612079</v>
      </c>
      <c r="Y144">
        <f>((AT144*1.2)*0.3)</f>
        <v>1.3679999999999998E-2</v>
      </c>
      <c r="AA144">
        <v>0</v>
      </c>
      <c r="AB144">
        <v>87.01</v>
      </c>
      <c r="AC144">
        <v>13.21</v>
      </c>
      <c r="AD144">
        <v>0</v>
      </c>
      <c r="AE144">
        <v>0</v>
      </c>
      <c r="AF144">
        <v>83.1</v>
      </c>
      <c r="AG144">
        <v>12.62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3.7999999999999999E-2</v>
      </c>
      <c r="AU144" t="s">
        <v>29</v>
      </c>
      <c r="AV144">
        <v>0</v>
      </c>
      <c r="AW144">
        <v>2</v>
      </c>
      <c r="AX144">
        <v>55983887</v>
      </c>
      <c r="AY144">
        <v>1</v>
      </c>
      <c r="AZ144">
        <v>0</v>
      </c>
      <c r="BA144">
        <v>180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ROUND(Y144*Source!I54*DO144,9)</f>
        <v>0.94952879999999995</v>
      </c>
      <c r="CX144">
        <f>ROUND(Y144*Source!I54,9)</f>
        <v>7.5240000000000001E-2</v>
      </c>
      <c r="CY144">
        <f>AB144</f>
        <v>87.01</v>
      </c>
      <c r="CZ144">
        <f>AF144</f>
        <v>83.1</v>
      </c>
      <c r="DA144">
        <f>AJ144</f>
        <v>1</v>
      </c>
      <c r="DB144">
        <f>ROUND(((ROUND(AT144*CZ144,2)*1.2)*0.3),6)</f>
        <v>1.1375999999999999</v>
      </c>
      <c r="DC144">
        <f>ROUND(((ROUND(AT144*AG144,2)*1.2)*0.3),6)</f>
        <v>0.17280000000000001</v>
      </c>
      <c r="DD144" t="s">
        <v>3</v>
      </c>
      <c r="DE144" t="s">
        <v>3</v>
      </c>
      <c r="DF144">
        <f t="shared" si="64"/>
        <v>0</v>
      </c>
      <c r="DG144">
        <f t="shared" si="62"/>
        <v>6.25</v>
      </c>
      <c r="DH144">
        <f t="shared" si="63"/>
        <v>0.95</v>
      </c>
      <c r="DI144">
        <f t="shared" si="61"/>
        <v>0</v>
      </c>
      <c r="DJ144">
        <f>DG144</f>
        <v>6.25</v>
      </c>
      <c r="DK144">
        <v>0</v>
      </c>
      <c r="DL144" t="s">
        <v>686</v>
      </c>
      <c r="DM144">
        <v>0</v>
      </c>
      <c r="DN144" t="s">
        <v>681</v>
      </c>
      <c r="DO144">
        <v>12.62</v>
      </c>
    </row>
    <row r="145" spans="1:119" x14ac:dyDescent="0.25">
      <c r="A145">
        <f>ROW(Source!A54)</f>
        <v>54</v>
      </c>
      <c r="B145">
        <v>55929113</v>
      </c>
      <c r="C145">
        <v>55983875</v>
      </c>
      <c r="D145">
        <v>55490270</v>
      </c>
      <c r="E145">
        <v>1</v>
      </c>
      <c r="F145">
        <v>1</v>
      </c>
      <c r="G145">
        <v>1081</v>
      </c>
      <c r="H145">
        <v>2</v>
      </c>
      <c r="I145" t="s">
        <v>781</v>
      </c>
      <c r="J145" t="s">
        <v>782</v>
      </c>
      <c r="K145" t="s">
        <v>783</v>
      </c>
      <c r="L145">
        <v>1368</v>
      </c>
      <c r="N145">
        <v>1011</v>
      </c>
      <c r="O145" t="s">
        <v>685</v>
      </c>
      <c r="P145" t="s">
        <v>685</v>
      </c>
      <c r="Q145">
        <v>1</v>
      </c>
      <c r="W145">
        <v>0</v>
      </c>
      <c r="X145">
        <v>-1412866184</v>
      </c>
      <c r="Y145">
        <f>((AT145*1.2)*0.3)</f>
        <v>7.1999999999999995E-2</v>
      </c>
      <c r="AA145">
        <v>0</v>
      </c>
      <c r="AB145">
        <v>0.44</v>
      </c>
      <c r="AC145">
        <v>0</v>
      </c>
      <c r="AD145">
        <v>0</v>
      </c>
      <c r="AE145">
        <v>0</v>
      </c>
      <c r="AF145">
        <v>0.42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0.2</v>
      </c>
      <c r="AU145" t="s">
        <v>29</v>
      </c>
      <c r="AV145">
        <v>0</v>
      </c>
      <c r="AW145">
        <v>2</v>
      </c>
      <c r="AX145">
        <v>55983888</v>
      </c>
      <c r="AY145">
        <v>1</v>
      </c>
      <c r="AZ145">
        <v>0</v>
      </c>
      <c r="BA145">
        <v>181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ROUND(Y145*Source!I54*DO145,9)</f>
        <v>0</v>
      </c>
      <c r="CX145">
        <f>ROUND(Y145*Source!I54,9)</f>
        <v>0.39600000000000002</v>
      </c>
      <c r="CY145">
        <f>AB145</f>
        <v>0.44</v>
      </c>
      <c r="CZ145">
        <f>AF145</f>
        <v>0.42</v>
      </c>
      <c r="DA145">
        <f>AJ145</f>
        <v>1</v>
      </c>
      <c r="DB145">
        <f>ROUND(((ROUND(AT145*CZ145,2)*1.2)*0.3),6)</f>
        <v>2.8799999999999999E-2</v>
      </c>
      <c r="DC145">
        <f>ROUND(((ROUND(AT145*AG145,2)*1.2)*0.3),6)</f>
        <v>0</v>
      </c>
      <c r="DD145" t="s">
        <v>3</v>
      </c>
      <c r="DE145" t="s">
        <v>3</v>
      </c>
      <c r="DF145">
        <f t="shared" si="64"/>
        <v>0</v>
      </c>
      <c r="DG145">
        <f t="shared" si="62"/>
        <v>0.17</v>
      </c>
      <c r="DH145">
        <f t="shared" si="63"/>
        <v>0</v>
      </c>
      <c r="DI145">
        <f t="shared" si="61"/>
        <v>0</v>
      </c>
      <c r="DJ145">
        <f>DG145</f>
        <v>0.17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ROW(Source!A54)</f>
        <v>54</v>
      </c>
      <c r="B146">
        <v>55929113</v>
      </c>
      <c r="C146">
        <v>55983875</v>
      </c>
      <c r="D146">
        <v>55490296</v>
      </c>
      <c r="E146">
        <v>1</v>
      </c>
      <c r="F146">
        <v>1</v>
      </c>
      <c r="G146">
        <v>1081</v>
      </c>
      <c r="H146">
        <v>2</v>
      </c>
      <c r="I146" t="s">
        <v>763</v>
      </c>
      <c r="J146" t="s">
        <v>764</v>
      </c>
      <c r="K146" t="s">
        <v>765</v>
      </c>
      <c r="L146">
        <v>1368</v>
      </c>
      <c r="N146">
        <v>1011</v>
      </c>
      <c r="O146" t="s">
        <v>685</v>
      </c>
      <c r="P146" t="s">
        <v>685</v>
      </c>
      <c r="Q146">
        <v>1</v>
      </c>
      <c r="W146">
        <v>0</v>
      </c>
      <c r="X146">
        <v>-643591644</v>
      </c>
      <c r="Y146">
        <f>((AT146*1.2)*0.3)</f>
        <v>5.3999999999999999E-2</v>
      </c>
      <c r="AA146">
        <v>0</v>
      </c>
      <c r="AB146">
        <v>0.49</v>
      </c>
      <c r="AC146">
        <v>0</v>
      </c>
      <c r="AD146">
        <v>0</v>
      </c>
      <c r="AE146">
        <v>0</v>
      </c>
      <c r="AF146">
        <v>0.47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0.15</v>
      </c>
      <c r="AU146" t="s">
        <v>29</v>
      </c>
      <c r="AV146">
        <v>0</v>
      </c>
      <c r="AW146">
        <v>2</v>
      </c>
      <c r="AX146">
        <v>55983889</v>
      </c>
      <c r="AY146">
        <v>1</v>
      </c>
      <c r="AZ146">
        <v>0</v>
      </c>
      <c r="BA146">
        <v>182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ROUND(Y146*Source!I54*DO146,9)</f>
        <v>0</v>
      </c>
      <c r="CX146">
        <f>ROUND(Y146*Source!I54,9)</f>
        <v>0.29699999999999999</v>
      </c>
      <c r="CY146">
        <f>AB146</f>
        <v>0.49</v>
      </c>
      <c r="CZ146">
        <f>AF146</f>
        <v>0.47</v>
      </c>
      <c r="DA146">
        <f>AJ146</f>
        <v>1</v>
      </c>
      <c r="DB146">
        <f>ROUND(((ROUND(AT146*CZ146,2)*1.2)*0.3),6)</f>
        <v>2.52E-2</v>
      </c>
      <c r="DC146">
        <f>ROUND(((ROUND(AT146*AG146,2)*1.2)*0.3),6)</f>
        <v>0</v>
      </c>
      <c r="DD146" t="s">
        <v>3</v>
      </c>
      <c r="DE146" t="s">
        <v>3</v>
      </c>
      <c r="DF146">
        <f t="shared" si="64"/>
        <v>0</v>
      </c>
      <c r="DG146">
        <f t="shared" si="62"/>
        <v>0.14000000000000001</v>
      </c>
      <c r="DH146">
        <f t="shared" si="63"/>
        <v>0</v>
      </c>
      <c r="DI146">
        <f t="shared" si="61"/>
        <v>0</v>
      </c>
      <c r="DJ146">
        <f>DG146</f>
        <v>0.14000000000000001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ROW(Source!A54)</f>
        <v>54</v>
      </c>
      <c r="B147">
        <v>55929113</v>
      </c>
      <c r="C147">
        <v>55983875</v>
      </c>
      <c r="D147">
        <v>55489510</v>
      </c>
      <c r="E147">
        <v>1</v>
      </c>
      <c r="F147">
        <v>1</v>
      </c>
      <c r="G147">
        <v>1081</v>
      </c>
      <c r="H147">
        <v>2</v>
      </c>
      <c r="I147" t="s">
        <v>784</v>
      </c>
      <c r="J147" t="s">
        <v>785</v>
      </c>
      <c r="K147" t="s">
        <v>786</v>
      </c>
      <c r="L147">
        <v>1368</v>
      </c>
      <c r="N147">
        <v>1011</v>
      </c>
      <c r="O147" t="s">
        <v>685</v>
      </c>
      <c r="P147" t="s">
        <v>685</v>
      </c>
      <c r="Q147">
        <v>1</v>
      </c>
      <c r="W147">
        <v>0</v>
      </c>
      <c r="X147">
        <v>1364481760</v>
      </c>
      <c r="Y147">
        <f>((AT147*1.2)*0.3)</f>
        <v>1.6199999999999999E-2</v>
      </c>
      <c r="AA147">
        <v>0</v>
      </c>
      <c r="AB147">
        <v>56.43</v>
      </c>
      <c r="AC147">
        <v>13.21</v>
      </c>
      <c r="AD147">
        <v>0</v>
      </c>
      <c r="AE147">
        <v>0</v>
      </c>
      <c r="AF147">
        <v>53.9</v>
      </c>
      <c r="AG147">
        <v>12.62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4.4999999999999998E-2</v>
      </c>
      <c r="AU147" t="s">
        <v>29</v>
      </c>
      <c r="AV147">
        <v>0</v>
      </c>
      <c r="AW147">
        <v>2</v>
      </c>
      <c r="AX147">
        <v>55983890</v>
      </c>
      <c r="AY147">
        <v>1</v>
      </c>
      <c r="AZ147">
        <v>0</v>
      </c>
      <c r="BA147">
        <v>183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ROUND(Y147*Source!I54*DO147,9)</f>
        <v>1.1244419999999999</v>
      </c>
      <c r="CX147">
        <f>ROUND(Y147*Source!I54,9)</f>
        <v>8.9099999999999999E-2</v>
      </c>
      <c r="CY147">
        <f>AB147</f>
        <v>56.43</v>
      </c>
      <c r="CZ147">
        <f>AF147</f>
        <v>53.9</v>
      </c>
      <c r="DA147">
        <f>AJ147</f>
        <v>1</v>
      </c>
      <c r="DB147">
        <f>ROUND(((ROUND(AT147*CZ147,2)*1.2)*0.3),6)</f>
        <v>0.87480000000000002</v>
      </c>
      <c r="DC147">
        <f>ROUND(((ROUND(AT147*AG147,2)*1.2)*0.3),6)</f>
        <v>0.20519999999999999</v>
      </c>
      <c r="DD147" t="s">
        <v>3</v>
      </c>
      <c r="DE147" t="s">
        <v>3</v>
      </c>
      <c r="DF147">
        <f t="shared" si="64"/>
        <v>0</v>
      </c>
      <c r="DG147">
        <f t="shared" si="62"/>
        <v>4.8</v>
      </c>
      <c r="DH147">
        <f t="shared" si="63"/>
        <v>1.1200000000000001</v>
      </c>
      <c r="DI147">
        <f t="shared" si="61"/>
        <v>0</v>
      </c>
      <c r="DJ147">
        <f>DG147</f>
        <v>4.8</v>
      </c>
      <c r="DK147">
        <v>0</v>
      </c>
      <c r="DL147" t="s">
        <v>686</v>
      </c>
      <c r="DM147">
        <v>0</v>
      </c>
      <c r="DN147" t="s">
        <v>681</v>
      </c>
      <c r="DO147">
        <v>12.62</v>
      </c>
    </row>
    <row r="148" spans="1:119" x14ac:dyDescent="0.25">
      <c r="A148">
        <f>ROW(Source!A54)</f>
        <v>54</v>
      </c>
      <c r="B148">
        <v>55929113</v>
      </c>
      <c r="C148">
        <v>55983875</v>
      </c>
      <c r="D148">
        <v>55459234</v>
      </c>
      <c r="E148">
        <v>1</v>
      </c>
      <c r="F148">
        <v>1</v>
      </c>
      <c r="G148">
        <v>1081</v>
      </c>
      <c r="H148">
        <v>3</v>
      </c>
      <c r="I148" t="s">
        <v>734</v>
      </c>
      <c r="J148" t="s">
        <v>735</v>
      </c>
      <c r="K148" t="s">
        <v>736</v>
      </c>
      <c r="L148">
        <v>1346</v>
      </c>
      <c r="N148">
        <v>1009</v>
      </c>
      <c r="O148" t="s">
        <v>185</v>
      </c>
      <c r="P148" t="s">
        <v>185</v>
      </c>
      <c r="Q148">
        <v>1</v>
      </c>
      <c r="W148">
        <v>0</v>
      </c>
      <c r="X148">
        <v>1343467368</v>
      </c>
      <c r="Y148">
        <f>((AT148*1)*0)</f>
        <v>0</v>
      </c>
      <c r="AA148">
        <v>1.61</v>
      </c>
      <c r="AB148">
        <v>0</v>
      </c>
      <c r="AC148">
        <v>0</v>
      </c>
      <c r="AD148">
        <v>0</v>
      </c>
      <c r="AE148">
        <v>1.61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3.3999999999999998E-3</v>
      </c>
      <c r="AU148" t="s">
        <v>28</v>
      </c>
      <c r="AV148">
        <v>0</v>
      </c>
      <c r="AW148">
        <v>2</v>
      </c>
      <c r="AX148">
        <v>55983891</v>
      </c>
      <c r="AY148">
        <v>1</v>
      </c>
      <c r="AZ148">
        <v>0</v>
      </c>
      <c r="BA148">
        <v>184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ROUND(Y148*Source!I54,9)</f>
        <v>0</v>
      </c>
      <c r="CY148">
        <f>AA148</f>
        <v>1.61</v>
      </c>
      <c r="CZ148">
        <f>AE148</f>
        <v>1.61</v>
      </c>
      <c r="DA148">
        <f>AI148</f>
        <v>1</v>
      </c>
      <c r="DB148">
        <f>ROUND(((ROUND(AT148*CZ148,2)*1)*0),6)</f>
        <v>0</v>
      </c>
      <c r="DC148">
        <f>ROUND(((ROUND(AT148*AG148,2)*1)*0),6)</f>
        <v>0</v>
      </c>
      <c r="DD148" t="s">
        <v>3</v>
      </c>
      <c r="DE148" t="s">
        <v>3</v>
      </c>
      <c r="DF148">
        <f t="shared" si="64"/>
        <v>0</v>
      </c>
      <c r="DG148">
        <f t="shared" si="62"/>
        <v>0</v>
      </c>
      <c r="DH148">
        <f t="shared" si="63"/>
        <v>0</v>
      </c>
      <c r="DI148">
        <f t="shared" si="61"/>
        <v>0</v>
      </c>
      <c r="DJ148">
        <f>DF148</f>
        <v>0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ROW(Source!A54)</f>
        <v>54</v>
      </c>
      <c r="B149">
        <v>55929113</v>
      </c>
      <c r="C149">
        <v>55983875</v>
      </c>
      <c r="D149">
        <v>55466158</v>
      </c>
      <c r="E149">
        <v>1</v>
      </c>
      <c r="F149">
        <v>1</v>
      </c>
      <c r="G149">
        <v>1081</v>
      </c>
      <c r="H149">
        <v>3</v>
      </c>
      <c r="I149" t="s">
        <v>787</v>
      </c>
      <c r="J149" t="s">
        <v>788</v>
      </c>
      <c r="K149" t="s">
        <v>789</v>
      </c>
      <c r="L149">
        <v>1354</v>
      </c>
      <c r="N149">
        <v>1010</v>
      </c>
      <c r="O149" t="s">
        <v>279</v>
      </c>
      <c r="P149" t="s">
        <v>279</v>
      </c>
      <c r="Q149">
        <v>1</v>
      </c>
      <c r="W149">
        <v>0</v>
      </c>
      <c r="X149">
        <v>-400075818</v>
      </c>
      <c r="Y149">
        <f>((AT149*1)*0)</f>
        <v>0</v>
      </c>
      <c r="AA149">
        <v>48.47</v>
      </c>
      <c r="AB149">
        <v>0</v>
      </c>
      <c r="AC149">
        <v>0</v>
      </c>
      <c r="AD149">
        <v>0</v>
      </c>
      <c r="AE149">
        <v>48.47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0.15</v>
      </c>
      <c r="AU149" t="s">
        <v>28</v>
      </c>
      <c r="AV149">
        <v>0</v>
      </c>
      <c r="AW149">
        <v>2</v>
      </c>
      <c r="AX149">
        <v>55983892</v>
      </c>
      <c r="AY149">
        <v>1</v>
      </c>
      <c r="AZ149">
        <v>0</v>
      </c>
      <c r="BA149">
        <v>185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ROUND(Y149*Source!I54,9)</f>
        <v>0</v>
      </c>
      <c r="CY149">
        <f>AA149</f>
        <v>48.47</v>
      </c>
      <c r="CZ149">
        <f>AE149</f>
        <v>48.47</v>
      </c>
      <c r="DA149">
        <f>AI149</f>
        <v>1</v>
      </c>
      <c r="DB149">
        <f>ROUND(((ROUND(AT149*CZ149,2)*1)*0),6)</f>
        <v>0</v>
      </c>
      <c r="DC149">
        <f>ROUND(((ROUND(AT149*AG149,2)*1)*0),6)</f>
        <v>0</v>
      </c>
      <c r="DD149" t="s">
        <v>3</v>
      </c>
      <c r="DE149" t="s">
        <v>3</v>
      </c>
      <c r="DF149">
        <f t="shared" si="64"/>
        <v>0</v>
      </c>
      <c r="DG149">
        <f t="shared" si="62"/>
        <v>0</v>
      </c>
      <c r="DH149">
        <f t="shared" si="63"/>
        <v>0</v>
      </c>
      <c r="DI149">
        <f t="shared" si="61"/>
        <v>0</v>
      </c>
      <c r="DJ149">
        <f>DF149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ROW(Source!A54)</f>
        <v>54</v>
      </c>
      <c r="B150">
        <v>55929113</v>
      </c>
      <c r="C150">
        <v>55983875</v>
      </c>
      <c r="D150">
        <v>55459835</v>
      </c>
      <c r="E150">
        <v>1</v>
      </c>
      <c r="F150">
        <v>1</v>
      </c>
      <c r="G150">
        <v>1081</v>
      </c>
      <c r="H150">
        <v>3</v>
      </c>
      <c r="I150" t="s">
        <v>790</v>
      </c>
      <c r="J150" t="s">
        <v>791</v>
      </c>
      <c r="K150" t="s">
        <v>792</v>
      </c>
      <c r="L150">
        <v>1348</v>
      </c>
      <c r="N150">
        <v>1009</v>
      </c>
      <c r="O150" t="s">
        <v>566</v>
      </c>
      <c r="P150" t="s">
        <v>566</v>
      </c>
      <c r="Q150">
        <v>1000</v>
      </c>
      <c r="W150">
        <v>0</v>
      </c>
      <c r="X150">
        <v>-1860917919</v>
      </c>
      <c r="Y150">
        <f>((AT150*1)*0)</f>
        <v>0</v>
      </c>
      <c r="AA150">
        <v>12521.99</v>
      </c>
      <c r="AB150">
        <v>0</v>
      </c>
      <c r="AC150">
        <v>0</v>
      </c>
      <c r="AD150">
        <v>0</v>
      </c>
      <c r="AE150">
        <v>12521.99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9.0000000000000002E-6</v>
      </c>
      <c r="AU150" t="s">
        <v>28</v>
      </c>
      <c r="AV150">
        <v>0</v>
      </c>
      <c r="AW150">
        <v>2</v>
      </c>
      <c r="AX150">
        <v>55983893</v>
      </c>
      <c r="AY150">
        <v>1</v>
      </c>
      <c r="AZ150">
        <v>0</v>
      </c>
      <c r="BA150">
        <v>186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ROUND(Y150*Source!I54,9)</f>
        <v>0</v>
      </c>
      <c r="CY150">
        <f>AA150</f>
        <v>12521.99</v>
      </c>
      <c r="CZ150">
        <f>AE150</f>
        <v>12521.99</v>
      </c>
      <c r="DA150">
        <f>AI150</f>
        <v>1</v>
      </c>
      <c r="DB150">
        <f>ROUND(((ROUND(AT150*CZ150,2)*1)*0),6)</f>
        <v>0</v>
      </c>
      <c r="DC150">
        <f>ROUND(((ROUND(AT150*AG150,2)*1)*0),6)</f>
        <v>0</v>
      </c>
      <c r="DD150" t="s">
        <v>3</v>
      </c>
      <c r="DE150" t="s">
        <v>3</v>
      </c>
      <c r="DF150">
        <f t="shared" si="64"/>
        <v>0</v>
      </c>
      <c r="DG150">
        <f t="shared" si="62"/>
        <v>0</v>
      </c>
      <c r="DH150">
        <f t="shared" si="63"/>
        <v>0</v>
      </c>
      <c r="DI150">
        <f t="shared" si="61"/>
        <v>0</v>
      </c>
      <c r="DJ150">
        <f>DF150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ROW(Source!A54)</f>
        <v>54</v>
      </c>
      <c r="B151">
        <v>55929113</v>
      </c>
      <c r="C151">
        <v>55983875</v>
      </c>
      <c r="D151">
        <v>55469257</v>
      </c>
      <c r="E151">
        <v>1</v>
      </c>
      <c r="F151">
        <v>1</v>
      </c>
      <c r="G151">
        <v>1081</v>
      </c>
      <c r="H151">
        <v>3</v>
      </c>
      <c r="I151" t="s">
        <v>796</v>
      </c>
      <c r="J151" t="s">
        <v>797</v>
      </c>
      <c r="K151" t="s">
        <v>798</v>
      </c>
      <c r="L151">
        <v>1354</v>
      </c>
      <c r="N151">
        <v>1010</v>
      </c>
      <c r="O151" t="s">
        <v>279</v>
      </c>
      <c r="P151" t="s">
        <v>279</v>
      </c>
      <c r="Q151">
        <v>1</v>
      </c>
      <c r="W151">
        <v>0</v>
      </c>
      <c r="X151">
        <v>-1299121008</v>
      </c>
      <c r="Y151">
        <f>((AT151*1)*0)</f>
        <v>0</v>
      </c>
      <c r="AA151">
        <v>42.43</v>
      </c>
      <c r="AB151">
        <v>0</v>
      </c>
      <c r="AC151">
        <v>0</v>
      </c>
      <c r="AD151">
        <v>0</v>
      </c>
      <c r="AE151">
        <v>42.43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9.9000000000000005E-2</v>
      </c>
      <c r="AU151" t="s">
        <v>28</v>
      </c>
      <c r="AV151">
        <v>0</v>
      </c>
      <c r="AW151">
        <v>2</v>
      </c>
      <c r="AX151">
        <v>55983894</v>
      </c>
      <c r="AY151">
        <v>1</v>
      </c>
      <c r="AZ151">
        <v>0</v>
      </c>
      <c r="BA151">
        <v>187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ROUND(Y151*Source!I54,9)</f>
        <v>0</v>
      </c>
      <c r="CY151">
        <f>AA151</f>
        <v>42.43</v>
      </c>
      <c r="CZ151">
        <f>AE151</f>
        <v>42.43</v>
      </c>
      <c r="DA151">
        <f>AI151</f>
        <v>1</v>
      </c>
      <c r="DB151">
        <f>ROUND(((ROUND(AT151*CZ151,2)*1)*0),6)</f>
        <v>0</v>
      </c>
      <c r="DC151">
        <f>ROUND(((ROUND(AT151*AG151,2)*1)*0),6)</f>
        <v>0</v>
      </c>
      <c r="DD151" t="s">
        <v>3</v>
      </c>
      <c r="DE151" t="s">
        <v>3</v>
      </c>
      <c r="DF151">
        <f t="shared" si="64"/>
        <v>0</v>
      </c>
      <c r="DG151">
        <f t="shared" si="62"/>
        <v>0</v>
      </c>
      <c r="DH151">
        <f t="shared" si="63"/>
        <v>0</v>
      </c>
      <c r="DI151">
        <f t="shared" si="61"/>
        <v>0</v>
      </c>
      <c r="DJ151">
        <f>DF151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ROW(Source!A54)</f>
        <v>54</v>
      </c>
      <c r="B152">
        <v>55929113</v>
      </c>
      <c r="C152">
        <v>55983875</v>
      </c>
      <c r="D152">
        <v>55469222</v>
      </c>
      <c r="E152">
        <v>1</v>
      </c>
      <c r="F152">
        <v>1</v>
      </c>
      <c r="G152">
        <v>1081</v>
      </c>
      <c r="H152">
        <v>3</v>
      </c>
      <c r="I152" t="s">
        <v>793</v>
      </c>
      <c r="J152" t="s">
        <v>794</v>
      </c>
      <c r="K152" t="s">
        <v>795</v>
      </c>
      <c r="L152">
        <v>1354</v>
      </c>
      <c r="N152">
        <v>1010</v>
      </c>
      <c r="O152" t="s">
        <v>279</v>
      </c>
      <c r="P152" t="s">
        <v>279</v>
      </c>
      <c r="Q152">
        <v>1</v>
      </c>
      <c r="W152">
        <v>0</v>
      </c>
      <c r="X152">
        <v>-1452932200</v>
      </c>
      <c r="Y152">
        <f>((AT152*1)*0)</f>
        <v>0</v>
      </c>
      <c r="AA152">
        <v>4.3600000000000003</v>
      </c>
      <c r="AB152">
        <v>0</v>
      </c>
      <c r="AC152">
        <v>0</v>
      </c>
      <c r="AD152">
        <v>0</v>
      </c>
      <c r="AE152">
        <v>4.3600000000000003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1.1180000000000001</v>
      </c>
      <c r="AU152" t="s">
        <v>28</v>
      </c>
      <c r="AV152">
        <v>0</v>
      </c>
      <c r="AW152">
        <v>2</v>
      </c>
      <c r="AX152">
        <v>55983895</v>
      </c>
      <c r="AY152">
        <v>1</v>
      </c>
      <c r="AZ152">
        <v>0</v>
      </c>
      <c r="BA152">
        <v>188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ROUND(Y152*Source!I54,9)</f>
        <v>0</v>
      </c>
      <c r="CY152">
        <f>AA152</f>
        <v>4.3600000000000003</v>
      </c>
      <c r="CZ152">
        <f>AE152</f>
        <v>4.3600000000000003</v>
      </c>
      <c r="DA152">
        <f>AI152</f>
        <v>1</v>
      </c>
      <c r="DB152">
        <f>ROUND(((ROUND(AT152*CZ152,2)*1)*0),6)</f>
        <v>0</v>
      </c>
      <c r="DC152">
        <f>ROUND(((ROUND(AT152*AG152,2)*1)*0),6)</f>
        <v>0</v>
      </c>
      <c r="DD152" t="s">
        <v>3</v>
      </c>
      <c r="DE152" t="s">
        <v>3</v>
      </c>
      <c r="DF152">
        <f t="shared" si="64"/>
        <v>0</v>
      </c>
      <c r="DG152">
        <f t="shared" si="62"/>
        <v>0</v>
      </c>
      <c r="DH152">
        <f t="shared" si="63"/>
        <v>0</v>
      </c>
      <c r="DI152">
        <f t="shared" si="61"/>
        <v>0</v>
      </c>
      <c r="DJ152">
        <f>DF152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ROW(Source!A55)</f>
        <v>55</v>
      </c>
      <c r="B153">
        <v>55929115</v>
      </c>
      <c r="C153">
        <v>55983875</v>
      </c>
      <c r="D153">
        <v>55424304</v>
      </c>
      <c r="E153">
        <v>1081</v>
      </c>
      <c r="F153">
        <v>1</v>
      </c>
      <c r="G153">
        <v>1081</v>
      </c>
      <c r="H153">
        <v>1</v>
      </c>
      <c r="I153" t="s">
        <v>679</v>
      </c>
      <c r="J153" t="s">
        <v>3</v>
      </c>
      <c r="K153" t="s">
        <v>680</v>
      </c>
      <c r="L153">
        <v>1191</v>
      </c>
      <c r="N153">
        <v>1013</v>
      </c>
      <c r="O153" t="s">
        <v>681</v>
      </c>
      <c r="P153" t="s">
        <v>681</v>
      </c>
      <c r="Q153">
        <v>1</v>
      </c>
      <c r="W153">
        <v>0</v>
      </c>
      <c r="X153">
        <v>476480486</v>
      </c>
      <c r="Y153">
        <f>((AT153*1.2)*0.3)</f>
        <v>2.6171999999999995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5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7.27</v>
      </c>
      <c r="AU153" t="s">
        <v>29</v>
      </c>
      <c r="AV153">
        <v>1</v>
      </c>
      <c r="AW153">
        <v>2</v>
      </c>
      <c r="AX153">
        <v>55983886</v>
      </c>
      <c r="AY153">
        <v>1</v>
      </c>
      <c r="AZ153">
        <v>0</v>
      </c>
      <c r="BA153">
        <v>193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ROUND(AT153*Source!I55*AH153*AL153,2)</f>
        <v>0</v>
      </c>
      <c r="CV153">
        <f>ROUND(Y153*Source!I55,9)</f>
        <v>14.394600000000001</v>
      </c>
      <c r="CW153">
        <v>0</v>
      </c>
      <c r="CX153">
        <f>ROUND(Y153*Source!I55,9)</f>
        <v>14.394600000000001</v>
      </c>
      <c r="CY153">
        <f>AD153</f>
        <v>0</v>
      </c>
      <c r="CZ153">
        <f>AH153</f>
        <v>0</v>
      </c>
      <c r="DA153">
        <f>AL153</f>
        <v>1</v>
      </c>
      <c r="DB153">
        <f>ROUND(((ROUND(AT153*CZ153,2)*1.2)*0.3),6)</f>
        <v>0</v>
      </c>
      <c r="DC153">
        <f>ROUND(((ROUND(AT153*AG153,2)*1.2)*0.3),6)</f>
        <v>0</v>
      </c>
      <c r="DD153" t="s">
        <v>3</v>
      </c>
      <c r="DE153" t="s">
        <v>3</v>
      </c>
      <c r="DF153">
        <f t="shared" si="64"/>
        <v>0</v>
      </c>
      <c r="DG153">
        <f t="shared" si="62"/>
        <v>0</v>
      </c>
      <c r="DH153">
        <f t="shared" si="63"/>
        <v>0</v>
      </c>
      <c r="DI153">
        <f t="shared" si="61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ROW(Source!A55)</f>
        <v>55</v>
      </c>
      <c r="B154">
        <v>55929115</v>
      </c>
      <c r="C154">
        <v>55983875</v>
      </c>
      <c r="D154">
        <v>55490209</v>
      </c>
      <c r="E154">
        <v>1</v>
      </c>
      <c r="F154">
        <v>1</v>
      </c>
      <c r="G154">
        <v>1081</v>
      </c>
      <c r="H154">
        <v>2</v>
      </c>
      <c r="I154" t="s">
        <v>722</v>
      </c>
      <c r="J154" t="s">
        <v>723</v>
      </c>
      <c r="K154" t="s">
        <v>724</v>
      </c>
      <c r="L154">
        <v>1368</v>
      </c>
      <c r="N154">
        <v>1011</v>
      </c>
      <c r="O154" t="s">
        <v>685</v>
      </c>
      <c r="P154" t="s">
        <v>685</v>
      </c>
      <c r="Q154">
        <v>1</v>
      </c>
      <c r="W154">
        <v>0</v>
      </c>
      <c r="X154">
        <v>874612079</v>
      </c>
      <c r="Y154">
        <f>((AT154*1.2)*0.3)</f>
        <v>1.3679999999999998E-2</v>
      </c>
      <c r="AA154">
        <v>0</v>
      </c>
      <c r="AB154">
        <v>1485.19</v>
      </c>
      <c r="AC154">
        <v>744.56</v>
      </c>
      <c r="AD154">
        <v>0</v>
      </c>
      <c r="AE154">
        <v>0</v>
      </c>
      <c r="AF154">
        <v>83.1</v>
      </c>
      <c r="AG154">
        <v>12.62</v>
      </c>
      <c r="AH154">
        <v>0</v>
      </c>
      <c r="AI154">
        <v>1</v>
      </c>
      <c r="AJ154">
        <v>17.07</v>
      </c>
      <c r="AK154">
        <v>56.35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3.7999999999999999E-2</v>
      </c>
      <c r="AU154" t="s">
        <v>29</v>
      </c>
      <c r="AV154">
        <v>0</v>
      </c>
      <c r="AW154">
        <v>2</v>
      </c>
      <c r="AX154">
        <v>55983887</v>
      </c>
      <c r="AY154">
        <v>1</v>
      </c>
      <c r="AZ154">
        <v>0</v>
      </c>
      <c r="BA154">
        <v>194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ROUND(Y154*Source!I55*DO154,9)</f>
        <v>0.94952879999999995</v>
      </c>
      <c r="CX154">
        <f>ROUND(Y154*Source!I55,9)</f>
        <v>7.5240000000000001E-2</v>
      </c>
      <c r="CY154">
        <f>AB154</f>
        <v>1485.19</v>
      </c>
      <c r="CZ154">
        <f>AF154</f>
        <v>83.1</v>
      </c>
      <c r="DA154">
        <f>AJ154</f>
        <v>17.07</v>
      </c>
      <c r="DB154">
        <f>ROUND(((ROUND(AT154*CZ154,2)*1.2)*0.3),6)</f>
        <v>1.1375999999999999</v>
      </c>
      <c r="DC154">
        <f>ROUND(((ROUND(AT154*AG154,2)*1.2)*0.3),6)</f>
        <v>0.17280000000000001</v>
      </c>
      <c r="DD154" t="s">
        <v>3</v>
      </c>
      <c r="DE154" t="s">
        <v>3</v>
      </c>
      <c r="DF154">
        <f t="shared" si="64"/>
        <v>0</v>
      </c>
      <c r="DG154">
        <f>ROUND(ROUND(AF154*AJ154,2)*CX154,2)</f>
        <v>106.73</v>
      </c>
      <c r="DH154">
        <f>ROUND(ROUND(AG154*AK154,2)*CX154,2)</f>
        <v>53.51</v>
      </c>
      <c r="DI154">
        <f t="shared" si="61"/>
        <v>0</v>
      </c>
      <c r="DJ154">
        <f>DG154</f>
        <v>106.73</v>
      </c>
      <c r="DK154">
        <v>0</v>
      </c>
      <c r="DL154" t="s">
        <v>686</v>
      </c>
      <c r="DM154">
        <v>0</v>
      </c>
      <c r="DN154" t="s">
        <v>681</v>
      </c>
      <c r="DO154">
        <v>12.62</v>
      </c>
    </row>
    <row r="155" spans="1:119" x14ac:dyDescent="0.25">
      <c r="A155">
        <f>ROW(Source!A55)</f>
        <v>55</v>
      </c>
      <c r="B155">
        <v>55929115</v>
      </c>
      <c r="C155">
        <v>55983875</v>
      </c>
      <c r="D155">
        <v>55490270</v>
      </c>
      <c r="E155">
        <v>1</v>
      </c>
      <c r="F155">
        <v>1</v>
      </c>
      <c r="G155">
        <v>1081</v>
      </c>
      <c r="H155">
        <v>2</v>
      </c>
      <c r="I155" t="s">
        <v>781</v>
      </c>
      <c r="J155" t="s">
        <v>782</v>
      </c>
      <c r="K155" t="s">
        <v>783</v>
      </c>
      <c r="L155">
        <v>1368</v>
      </c>
      <c r="N155">
        <v>1011</v>
      </c>
      <c r="O155" t="s">
        <v>685</v>
      </c>
      <c r="P155" t="s">
        <v>685</v>
      </c>
      <c r="Q155">
        <v>1</v>
      </c>
      <c r="W155">
        <v>0</v>
      </c>
      <c r="X155">
        <v>-1412866184</v>
      </c>
      <c r="Y155">
        <f>((AT155*1.2)*0.3)</f>
        <v>7.1999999999999995E-2</v>
      </c>
      <c r="AA155">
        <v>0</v>
      </c>
      <c r="AB155">
        <v>4.32</v>
      </c>
      <c r="AC155">
        <v>0</v>
      </c>
      <c r="AD155">
        <v>0</v>
      </c>
      <c r="AE155">
        <v>0</v>
      </c>
      <c r="AF155">
        <v>0.42</v>
      </c>
      <c r="AG155">
        <v>0</v>
      </c>
      <c r="AH155">
        <v>0</v>
      </c>
      <c r="AI155">
        <v>1</v>
      </c>
      <c r="AJ155">
        <v>9.83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0.2</v>
      </c>
      <c r="AU155" t="s">
        <v>29</v>
      </c>
      <c r="AV155">
        <v>0</v>
      </c>
      <c r="AW155">
        <v>2</v>
      </c>
      <c r="AX155">
        <v>55983888</v>
      </c>
      <c r="AY155">
        <v>1</v>
      </c>
      <c r="AZ155">
        <v>0</v>
      </c>
      <c r="BA155">
        <v>195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f>ROUND(Y155*Source!I55*DO155,9)</f>
        <v>0</v>
      </c>
      <c r="CX155">
        <f>ROUND(Y155*Source!I55,9)</f>
        <v>0.39600000000000002</v>
      </c>
      <c r="CY155">
        <f>AB155</f>
        <v>4.32</v>
      </c>
      <c r="CZ155">
        <f>AF155</f>
        <v>0.42</v>
      </c>
      <c r="DA155">
        <f>AJ155</f>
        <v>9.83</v>
      </c>
      <c r="DB155">
        <f>ROUND(((ROUND(AT155*CZ155,2)*1.2)*0.3),6)</f>
        <v>2.8799999999999999E-2</v>
      </c>
      <c r="DC155">
        <f>ROUND(((ROUND(AT155*AG155,2)*1.2)*0.3),6)</f>
        <v>0</v>
      </c>
      <c r="DD155" t="s">
        <v>3</v>
      </c>
      <c r="DE155" t="s">
        <v>3</v>
      </c>
      <c r="DF155">
        <f t="shared" si="64"/>
        <v>0</v>
      </c>
      <c r="DG155">
        <f>ROUND(ROUND(AF155*AJ155,2)*CX155,2)</f>
        <v>1.64</v>
      </c>
      <c r="DH155">
        <f>ROUND(ROUND(AG155,2)*CX155,2)</f>
        <v>0</v>
      </c>
      <c r="DI155">
        <f t="shared" si="61"/>
        <v>0</v>
      </c>
      <c r="DJ155">
        <f>DG155</f>
        <v>1.64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ROW(Source!A55)</f>
        <v>55</v>
      </c>
      <c r="B156">
        <v>55929115</v>
      </c>
      <c r="C156">
        <v>55983875</v>
      </c>
      <c r="D156">
        <v>55490296</v>
      </c>
      <c r="E156">
        <v>1</v>
      </c>
      <c r="F156">
        <v>1</v>
      </c>
      <c r="G156">
        <v>1081</v>
      </c>
      <c r="H156">
        <v>2</v>
      </c>
      <c r="I156" t="s">
        <v>763</v>
      </c>
      <c r="J156" t="s">
        <v>764</v>
      </c>
      <c r="K156" t="s">
        <v>765</v>
      </c>
      <c r="L156">
        <v>1368</v>
      </c>
      <c r="N156">
        <v>1011</v>
      </c>
      <c r="O156" t="s">
        <v>685</v>
      </c>
      <c r="P156" t="s">
        <v>685</v>
      </c>
      <c r="Q156">
        <v>1</v>
      </c>
      <c r="W156">
        <v>0</v>
      </c>
      <c r="X156">
        <v>-643591644</v>
      </c>
      <c r="Y156">
        <f>((AT156*1.2)*0.3)</f>
        <v>5.3999999999999999E-2</v>
      </c>
      <c r="AA156">
        <v>0</v>
      </c>
      <c r="AB156">
        <v>4.75</v>
      </c>
      <c r="AC156">
        <v>0</v>
      </c>
      <c r="AD156">
        <v>0</v>
      </c>
      <c r="AE156">
        <v>0</v>
      </c>
      <c r="AF156">
        <v>0.47</v>
      </c>
      <c r="AG156">
        <v>0</v>
      </c>
      <c r="AH156">
        <v>0</v>
      </c>
      <c r="AI156">
        <v>1</v>
      </c>
      <c r="AJ156">
        <v>9.66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0.15</v>
      </c>
      <c r="AU156" t="s">
        <v>29</v>
      </c>
      <c r="AV156">
        <v>0</v>
      </c>
      <c r="AW156">
        <v>2</v>
      </c>
      <c r="AX156">
        <v>55983889</v>
      </c>
      <c r="AY156">
        <v>1</v>
      </c>
      <c r="AZ156">
        <v>0</v>
      </c>
      <c r="BA156">
        <v>196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f>ROUND(Y156*Source!I55*DO156,9)</f>
        <v>0</v>
      </c>
      <c r="CX156">
        <f>ROUND(Y156*Source!I55,9)</f>
        <v>0.29699999999999999</v>
      </c>
      <c r="CY156">
        <f>AB156</f>
        <v>4.75</v>
      </c>
      <c r="CZ156">
        <f>AF156</f>
        <v>0.47</v>
      </c>
      <c r="DA156">
        <f>AJ156</f>
        <v>9.66</v>
      </c>
      <c r="DB156">
        <f>ROUND(((ROUND(AT156*CZ156,2)*1.2)*0.3),6)</f>
        <v>2.52E-2</v>
      </c>
      <c r="DC156">
        <f>ROUND(((ROUND(AT156*AG156,2)*1.2)*0.3),6)</f>
        <v>0</v>
      </c>
      <c r="DD156" t="s">
        <v>3</v>
      </c>
      <c r="DE156" t="s">
        <v>3</v>
      </c>
      <c r="DF156">
        <f t="shared" si="64"/>
        <v>0</v>
      </c>
      <c r="DG156">
        <f>ROUND(ROUND(AF156*AJ156,2)*CX156,2)</f>
        <v>1.35</v>
      </c>
      <c r="DH156">
        <f>ROUND(ROUND(AG156,2)*CX156,2)</f>
        <v>0</v>
      </c>
      <c r="DI156">
        <f t="shared" si="61"/>
        <v>0</v>
      </c>
      <c r="DJ156">
        <f>DG156</f>
        <v>1.35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ROW(Source!A55)</f>
        <v>55</v>
      </c>
      <c r="B157">
        <v>55929115</v>
      </c>
      <c r="C157">
        <v>55983875</v>
      </c>
      <c r="D157">
        <v>55489510</v>
      </c>
      <c r="E157">
        <v>1</v>
      </c>
      <c r="F157">
        <v>1</v>
      </c>
      <c r="G157">
        <v>1081</v>
      </c>
      <c r="H157">
        <v>2</v>
      </c>
      <c r="I157" t="s">
        <v>784</v>
      </c>
      <c r="J157" t="s">
        <v>785</v>
      </c>
      <c r="K157" t="s">
        <v>786</v>
      </c>
      <c r="L157">
        <v>1368</v>
      </c>
      <c r="N157">
        <v>1011</v>
      </c>
      <c r="O157" t="s">
        <v>685</v>
      </c>
      <c r="P157" t="s">
        <v>685</v>
      </c>
      <c r="Q157">
        <v>1</v>
      </c>
      <c r="W157">
        <v>0</v>
      </c>
      <c r="X157">
        <v>1364481760</v>
      </c>
      <c r="Y157">
        <f>((AT157*1.2)*0.3)</f>
        <v>1.6199999999999999E-2</v>
      </c>
      <c r="AA157">
        <v>0</v>
      </c>
      <c r="AB157">
        <v>1271.44</v>
      </c>
      <c r="AC157">
        <v>744.56</v>
      </c>
      <c r="AD157">
        <v>0</v>
      </c>
      <c r="AE157">
        <v>0</v>
      </c>
      <c r="AF157">
        <v>53.9</v>
      </c>
      <c r="AG157">
        <v>12.62</v>
      </c>
      <c r="AH157">
        <v>0</v>
      </c>
      <c r="AI157">
        <v>1</v>
      </c>
      <c r="AJ157">
        <v>22.53</v>
      </c>
      <c r="AK157">
        <v>56.35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4.4999999999999998E-2</v>
      </c>
      <c r="AU157" t="s">
        <v>29</v>
      </c>
      <c r="AV157">
        <v>0</v>
      </c>
      <c r="AW157">
        <v>2</v>
      </c>
      <c r="AX157">
        <v>55983890</v>
      </c>
      <c r="AY157">
        <v>1</v>
      </c>
      <c r="AZ157">
        <v>0</v>
      </c>
      <c r="BA157">
        <v>197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f>ROUND(Y157*Source!I55*DO157,9)</f>
        <v>1.1244419999999999</v>
      </c>
      <c r="CX157">
        <f>ROUND(Y157*Source!I55,9)</f>
        <v>8.9099999999999999E-2</v>
      </c>
      <c r="CY157">
        <f>AB157</f>
        <v>1271.44</v>
      </c>
      <c r="CZ157">
        <f>AF157</f>
        <v>53.9</v>
      </c>
      <c r="DA157">
        <f>AJ157</f>
        <v>22.53</v>
      </c>
      <c r="DB157">
        <f>ROUND(((ROUND(AT157*CZ157,2)*1.2)*0.3),6)</f>
        <v>0.87480000000000002</v>
      </c>
      <c r="DC157">
        <f>ROUND(((ROUND(AT157*AG157,2)*1.2)*0.3),6)</f>
        <v>0.20519999999999999</v>
      </c>
      <c r="DD157" t="s">
        <v>3</v>
      </c>
      <c r="DE157" t="s">
        <v>3</v>
      </c>
      <c r="DF157">
        <f t="shared" si="64"/>
        <v>0</v>
      </c>
      <c r="DG157">
        <f>ROUND(ROUND(AF157*AJ157,2)*CX157,2)</f>
        <v>108.2</v>
      </c>
      <c r="DH157">
        <f>ROUND(ROUND(AG157*AK157,2)*CX157,2)</f>
        <v>63.36</v>
      </c>
      <c r="DI157">
        <f t="shared" si="61"/>
        <v>0</v>
      </c>
      <c r="DJ157">
        <f>DG157</f>
        <v>108.2</v>
      </c>
      <c r="DK157">
        <v>0</v>
      </c>
      <c r="DL157" t="s">
        <v>686</v>
      </c>
      <c r="DM157">
        <v>0</v>
      </c>
      <c r="DN157" t="s">
        <v>681</v>
      </c>
      <c r="DO157">
        <v>12.62</v>
      </c>
    </row>
    <row r="158" spans="1:119" x14ac:dyDescent="0.25">
      <c r="A158">
        <f>ROW(Source!A55)</f>
        <v>55</v>
      </c>
      <c r="B158">
        <v>55929115</v>
      </c>
      <c r="C158">
        <v>55983875</v>
      </c>
      <c r="D158">
        <v>55459234</v>
      </c>
      <c r="E158">
        <v>1</v>
      </c>
      <c r="F158">
        <v>1</v>
      </c>
      <c r="G158">
        <v>1081</v>
      </c>
      <c r="H158">
        <v>3</v>
      </c>
      <c r="I158" t="s">
        <v>734</v>
      </c>
      <c r="J158" t="s">
        <v>735</v>
      </c>
      <c r="K158" t="s">
        <v>736</v>
      </c>
      <c r="L158">
        <v>1346</v>
      </c>
      <c r="N158">
        <v>1009</v>
      </c>
      <c r="O158" t="s">
        <v>185</v>
      </c>
      <c r="P158" t="s">
        <v>185</v>
      </c>
      <c r="Q158">
        <v>1</v>
      </c>
      <c r="W158">
        <v>0</v>
      </c>
      <c r="X158">
        <v>1343467368</v>
      </c>
      <c r="Y158">
        <f>((AT158*1)*0)</f>
        <v>0</v>
      </c>
      <c r="AA158">
        <v>23.6</v>
      </c>
      <c r="AB158">
        <v>0</v>
      </c>
      <c r="AC158">
        <v>0</v>
      </c>
      <c r="AD158">
        <v>0</v>
      </c>
      <c r="AE158">
        <v>1.61</v>
      </c>
      <c r="AF158">
        <v>0</v>
      </c>
      <c r="AG158">
        <v>0</v>
      </c>
      <c r="AH158">
        <v>0</v>
      </c>
      <c r="AI158">
        <v>14.66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3.3999999999999998E-3</v>
      </c>
      <c r="AU158" t="s">
        <v>28</v>
      </c>
      <c r="AV158">
        <v>0</v>
      </c>
      <c r="AW158">
        <v>2</v>
      </c>
      <c r="AX158">
        <v>55983891</v>
      </c>
      <c r="AY158">
        <v>1</v>
      </c>
      <c r="AZ158">
        <v>0</v>
      </c>
      <c r="BA158">
        <v>198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ROUND(Y158*Source!I55,9)</f>
        <v>0</v>
      </c>
      <c r="CY158">
        <f>AA158</f>
        <v>23.6</v>
      </c>
      <c r="CZ158">
        <f>AE158</f>
        <v>1.61</v>
      </c>
      <c r="DA158">
        <f>AI158</f>
        <v>14.66</v>
      </c>
      <c r="DB158">
        <f>ROUND(((ROUND(AT158*CZ158,2)*1)*0),6)</f>
        <v>0</v>
      </c>
      <c r="DC158">
        <f>ROUND(((ROUND(AT158*AG158,2)*1)*0),6)</f>
        <v>0</v>
      </c>
      <c r="DD158" t="s">
        <v>3</v>
      </c>
      <c r="DE158" t="s">
        <v>3</v>
      </c>
      <c r="DF158">
        <f>ROUND(ROUND(AE158*AI158,2)*CX158,2)</f>
        <v>0</v>
      </c>
      <c r="DG158">
        <f t="shared" ref="DG158:DG167" si="65">ROUND(ROUND(AF158,2)*CX158,2)</f>
        <v>0</v>
      </c>
      <c r="DH158">
        <f t="shared" ref="DH158:DH167" si="66">ROUND(ROUND(AG158,2)*CX158,2)</f>
        <v>0</v>
      </c>
      <c r="DI158">
        <f t="shared" si="61"/>
        <v>0</v>
      </c>
      <c r="DJ158">
        <f>DF158</f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ROW(Source!A55)</f>
        <v>55</v>
      </c>
      <c r="B159">
        <v>55929115</v>
      </c>
      <c r="C159">
        <v>55983875</v>
      </c>
      <c r="D159">
        <v>55466158</v>
      </c>
      <c r="E159">
        <v>1</v>
      </c>
      <c r="F159">
        <v>1</v>
      </c>
      <c r="G159">
        <v>1081</v>
      </c>
      <c r="H159">
        <v>3</v>
      </c>
      <c r="I159" t="s">
        <v>787</v>
      </c>
      <c r="J159" t="s">
        <v>788</v>
      </c>
      <c r="K159" t="s">
        <v>789</v>
      </c>
      <c r="L159">
        <v>1354</v>
      </c>
      <c r="N159">
        <v>1010</v>
      </c>
      <c r="O159" t="s">
        <v>279</v>
      </c>
      <c r="P159" t="s">
        <v>279</v>
      </c>
      <c r="Q159">
        <v>1</v>
      </c>
      <c r="W159">
        <v>0</v>
      </c>
      <c r="X159">
        <v>-400075818</v>
      </c>
      <c r="Y159">
        <f>((AT159*1)*0)</f>
        <v>0</v>
      </c>
      <c r="AA159">
        <v>566.61</v>
      </c>
      <c r="AB159">
        <v>0</v>
      </c>
      <c r="AC159">
        <v>0</v>
      </c>
      <c r="AD159">
        <v>0</v>
      </c>
      <c r="AE159">
        <v>48.47</v>
      </c>
      <c r="AF159">
        <v>0</v>
      </c>
      <c r="AG159">
        <v>0</v>
      </c>
      <c r="AH159">
        <v>0</v>
      </c>
      <c r="AI159">
        <v>11.69</v>
      </c>
      <c r="AJ159">
        <v>1</v>
      </c>
      <c r="AK159">
        <v>1</v>
      </c>
      <c r="AL159">
        <v>1</v>
      </c>
      <c r="AM159">
        <v>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0.15</v>
      </c>
      <c r="AU159" t="s">
        <v>28</v>
      </c>
      <c r="AV159">
        <v>0</v>
      </c>
      <c r="AW159">
        <v>2</v>
      </c>
      <c r="AX159">
        <v>55983892</v>
      </c>
      <c r="AY159">
        <v>1</v>
      </c>
      <c r="AZ159">
        <v>0</v>
      </c>
      <c r="BA159">
        <v>199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ROUND(Y159*Source!I55,9)</f>
        <v>0</v>
      </c>
      <c r="CY159">
        <f>AA159</f>
        <v>566.61</v>
      </c>
      <c r="CZ159">
        <f>AE159</f>
        <v>48.47</v>
      </c>
      <c r="DA159">
        <f>AI159</f>
        <v>11.69</v>
      </c>
      <c r="DB159">
        <f>ROUND(((ROUND(AT159*CZ159,2)*1)*0),6)</f>
        <v>0</v>
      </c>
      <c r="DC159">
        <f>ROUND(((ROUND(AT159*AG159,2)*1)*0),6)</f>
        <v>0</v>
      </c>
      <c r="DD159" t="s">
        <v>3</v>
      </c>
      <c r="DE159" t="s">
        <v>3</v>
      </c>
      <c r="DF159">
        <f>ROUND(ROUND(AE159*AI159,2)*CX159,2)</f>
        <v>0</v>
      </c>
      <c r="DG159">
        <f t="shared" si="65"/>
        <v>0</v>
      </c>
      <c r="DH159">
        <f t="shared" si="66"/>
        <v>0</v>
      </c>
      <c r="DI159">
        <f t="shared" si="61"/>
        <v>0</v>
      </c>
      <c r="DJ159">
        <f>DF159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ROW(Source!A55)</f>
        <v>55</v>
      </c>
      <c r="B160">
        <v>55929115</v>
      </c>
      <c r="C160">
        <v>55983875</v>
      </c>
      <c r="D160">
        <v>55459835</v>
      </c>
      <c r="E160">
        <v>1</v>
      </c>
      <c r="F160">
        <v>1</v>
      </c>
      <c r="G160">
        <v>1081</v>
      </c>
      <c r="H160">
        <v>3</v>
      </c>
      <c r="I160" t="s">
        <v>790</v>
      </c>
      <c r="J160" t="s">
        <v>791</v>
      </c>
      <c r="K160" t="s">
        <v>792</v>
      </c>
      <c r="L160">
        <v>1348</v>
      </c>
      <c r="N160">
        <v>1009</v>
      </c>
      <c r="O160" t="s">
        <v>566</v>
      </c>
      <c r="P160" t="s">
        <v>566</v>
      </c>
      <c r="Q160">
        <v>1000</v>
      </c>
      <c r="W160">
        <v>0</v>
      </c>
      <c r="X160">
        <v>-1860917919</v>
      </c>
      <c r="Y160">
        <f>((AT160*1)*0)</f>
        <v>0</v>
      </c>
      <c r="AA160">
        <v>56975.05</v>
      </c>
      <c r="AB160">
        <v>0</v>
      </c>
      <c r="AC160">
        <v>0</v>
      </c>
      <c r="AD160">
        <v>0</v>
      </c>
      <c r="AE160">
        <v>12521.99</v>
      </c>
      <c r="AF160">
        <v>0</v>
      </c>
      <c r="AG160">
        <v>0</v>
      </c>
      <c r="AH160">
        <v>0</v>
      </c>
      <c r="AI160">
        <v>4.55</v>
      </c>
      <c r="AJ160">
        <v>1</v>
      </c>
      <c r="AK160">
        <v>1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9.0000000000000002E-6</v>
      </c>
      <c r="AU160" t="s">
        <v>28</v>
      </c>
      <c r="AV160">
        <v>0</v>
      </c>
      <c r="AW160">
        <v>2</v>
      </c>
      <c r="AX160">
        <v>55983893</v>
      </c>
      <c r="AY160">
        <v>1</v>
      </c>
      <c r="AZ160">
        <v>0</v>
      </c>
      <c r="BA160">
        <v>200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ROUND(Y160*Source!I55,9)</f>
        <v>0</v>
      </c>
      <c r="CY160">
        <f>AA160</f>
        <v>56975.05</v>
      </c>
      <c r="CZ160">
        <f>AE160</f>
        <v>12521.99</v>
      </c>
      <c r="DA160">
        <f>AI160</f>
        <v>4.55</v>
      </c>
      <c r="DB160">
        <f>ROUND(((ROUND(AT160*CZ160,2)*1)*0),6)</f>
        <v>0</v>
      </c>
      <c r="DC160">
        <f>ROUND(((ROUND(AT160*AG160,2)*1)*0),6)</f>
        <v>0</v>
      </c>
      <c r="DD160" t="s">
        <v>3</v>
      </c>
      <c r="DE160" t="s">
        <v>3</v>
      </c>
      <c r="DF160">
        <f>ROUND(ROUND(AE160*AI160,2)*CX160,2)</f>
        <v>0</v>
      </c>
      <c r="DG160">
        <f t="shared" si="65"/>
        <v>0</v>
      </c>
      <c r="DH160">
        <f t="shared" si="66"/>
        <v>0</v>
      </c>
      <c r="DI160">
        <f t="shared" si="61"/>
        <v>0</v>
      </c>
      <c r="DJ160">
        <f>DF160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ROW(Source!A55)</f>
        <v>55</v>
      </c>
      <c r="B161">
        <v>55929115</v>
      </c>
      <c r="C161">
        <v>55983875</v>
      </c>
      <c r="D161">
        <v>55469257</v>
      </c>
      <c r="E161">
        <v>1</v>
      </c>
      <c r="F161">
        <v>1</v>
      </c>
      <c r="G161">
        <v>1081</v>
      </c>
      <c r="H161">
        <v>3</v>
      </c>
      <c r="I161" t="s">
        <v>796</v>
      </c>
      <c r="J161" t="s">
        <v>797</v>
      </c>
      <c r="K161" t="s">
        <v>798</v>
      </c>
      <c r="L161">
        <v>1354</v>
      </c>
      <c r="N161">
        <v>1010</v>
      </c>
      <c r="O161" t="s">
        <v>279</v>
      </c>
      <c r="P161" t="s">
        <v>279</v>
      </c>
      <c r="Q161">
        <v>1</v>
      </c>
      <c r="W161">
        <v>0</v>
      </c>
      <c r="X161">
        <v>-1299121008</v>
      </c>
      <c r="Y161">
        <f>((AT161*1)*0)</f>
        <v>0</v>
      </c>
      <c r="AA161">
        <v>200.69</v>
      </c>
      <c r="AB161">
        <v>0</v>
      </c>
      <c r="AC161">
        <v>0</v>
      </c>
      <c r="AD161">
        <v>0</v>
      </c>
      <c r="AE161">
        <v>42.43</v>
      </c>
      <c r="AF161">
        <v>0</v>
      </c>
      <c r="AG161">
        <v>0</v>
      </c>
      <c r="AH161">
        <v>0</v>
      </c>
      <c r="AI161">
        <v>4.7300000000000004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9.9000000000000005E-2</v>
      </c>
      <c r="AU161" t="s">
        <v>28</v>
      </c>
      <c r="AV161">
        <v>0</v>
      </c>
      <c r="AW161">
        <v>2</v>
      </c>
      <c r="AX161">
        <v>55983894</v>
      </c>
      <c r="AY161">
        <v>1</v>
      </c>
      <c r="AZ161">
        <v>0</v>
      </c>
      <c r="BA161">
        <v>201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ROUND(Y161*Source!I55,9)</f>
        <v>0</v>
      </c>
      <c r="CY161">
        <f>AA161</f>
        <v>200.69</v>
      </c>
      <c r="CZ161">
        <f>AE161</f>
        <v>42.43</v>
      </c>
      <c r="DA161">
        <f>AI161</f>
        <v>4.7300000000000004</v>
      </c>
      <c r="DB161">
        <f>ROUND(((ROUND(AT161*CZ161,2)*1)*0),6)</f>
        <v>0</v>
      </c>
      <c r="DC161">
        <f>ROUND(((ROUND(AT161*AG161,2)*1)*0),6)</f>
        <v>0</v>
      </c>
      <c r="DD161" t="s">
        <v>3</v>
      </c>
      <c r="DE161" t="s">
        <v>3</v>
      </c>
      <c r="DF161">
        <f>ROUND(ROUND(AE161*AI161,2)*CX161,2)</f>
        <v>0</v>
      </c>
      <c r="DG161">
        <f t="shared" si="65"/>
        <v>0</v>
      </c>
      <c r="DH161">
        <f t="shared" si="66"/>
        <v>0</v>
      </c>
      <c r="DI161">
        <f t="shared" si="61"/>
        <v>0</v>
      </c>
      <c r="DJ161">
        <f>DF161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ROW(Source!A55)</f>
        <v>55</v>
      </c>
      <c r="B162">
        <v>55929115</v>
      </c>
      <c r="C162">
        <v>55983875</v>
      </c>
      <c r="D162">
        <v>55469222</v>
      </c>
      <c r="E162">
        <v>1</v>
      </c>
      <c r="F162">
        <v>1</v>
      </c>
      <c r="G162">
        <v>1081</v>
      </c>
      <c r="H162">
        <v>3</v>
      </c>
      <c r="I162" t="s">
        <v>793</v>
      </c>
      <c r="J162" t="s">
        <v>794</v>
      </c>
      <c r="K162" t="s">
        <v>795</v>
      </c>
      <c r="L162">
        <v>1354</v>
      </c>
      <c r="N162">
        <v>1010</v>
      </c>
      <c r="O162" t="s">
        <v>279</v>
      </c>
      <c r="P162" t="s">
        <v>279</v>
      </c>
      <c r="Q162">
        <v>1</v>
      </c>
      <c r="W162">
        <v>0</v>
      </c>
      <c r="X162">
        <v>-1452932200</v>
      </c>
      <c r="Y162">
        <f>((AT162*1)*0)</f>
        <v>0</v>
      </c>
      <c r="AA162">
        <v>13.39</v>
      </c>
      <c r="AB162">
        <v>0</v>
      </c>
      <c r="AC162">
        <v>0</v>
      </c>
      <c r="AD162">
        <v>0</v>
      </c>
      <c r="AE162">
        <v>4.3600000000000003</v>
      </c>
      <c r="AF162">
        <v>0</v>
      </c>
      <c r="AG162">
        <v>0</v>
      </c>
      <c r="AH162">
        <v>0</v>
      </c>
      <c r="AI162">
        <v>3.07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1.1180000000000001</v>
      </c>
      <c r="AU162" t="s">
        <v>28</v>
      </c>
      <c r="AV162">
        <v>0</v>
      </c>
      <c r="AW162">
        <v>2</v>
      </c>
      <c r="AX162">
        <v>55983895</v>
      </c>
      <c r="AY162">
        <v>1</v>
      </c>
      <c r="AZ162">
        <v>0</v>
      </c>
      <c r="BA162">
        <v>202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ROUND(Y162*Source!I55,9)</f>
        <v>0</v>
      </c>
      <c r="CY162">
        <f>AA162</f>
        <v>13.39</v>
      </c>
      <c r="CZ162">
        <f>AE162</f>
        <v>4.3600000000000003</v>
      </c>
      <c r="DA162">
        <f>AI162</f>
        <v>3.07</v>
      </c>
      <c r="DB162">
        <f>ROUND(((ROUND(AT162*CZ162,2)*1)*0),6)</f>
        <v>0</v>
      </c>
      <c r="DC162">
        <f>ROUND(((ROUND(AT162*AG162,2)*1)*0),6)</f>
        <v>0</v>
      </c>
      <c r="DD162" t="s">
        <v>3</v>
      </c>
      <c r="DE162" t="s">
        <v>3</v>
      </c>
      <c r="DF162">
        <f>ROUND(ROUND(AE162*AI162,2)*CX162,2)</f>
        <v>0</v>
      </c>
      <c r="DG162">
        <f t="shared" si="65"/>
        <v>0</v>
      </c>
      <c r="DH162">
        <f t="shared" si="66"/>
        <v>0</v>
      </c>
      <c r="DI162">
        <f t="shared" si="61"/>
        <v>0</v>
      </c>
      <c r="DJ162">
        <f>DF162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ROW(Source!A56)</f>
        <v>56</v>
      </c>
      <c r="B163">
        <v>55929113</v>
      </c>
      <c r="C163">
        <v>55983900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679</v>
      </c>
      <c r="J163" t="s">
        <v>3</v>
      </c>
      <c r="K163" t="s">
        <v>680</v>
      </c>
      <c r="L163">
        <v>1191</v>
      </c>
      <c r="N163">
        <v>1013</v>
      </c>
      <c r="O163" t="s">
        <v>681</v>
      </c>
      <c r="P163" t="s">
        <v>681</v>
      </c>
      <c r="Q163">
        <v>1</v>
      </c>
      <c r="W163">
        <v>0</v>
      </c>
      <c r="X163">
        <v>476480486</v>
      </c>
      <c r="Y163">
        <f>((AT163*1.2)*0.3)</f>
        <v>7.8155999999999999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21.71</v>
      </c>
      <c r="AU163" t="s">
        <v>29</v>
      </c>
      <c r="AV163">
        <v>1</v>
      </c>
      <c r="AW163">
        <v>2</v>
      </c>
      <c r="AX163">
        <v>55983905</v>
      </c>
      <c r="AY163">
        <v>1</v>
      </c>
      <c r="AZ163">
        <v>0</v>
      </c>
      <c r="BA163">
        <v>207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ROUND(AT163*Source!I56*AH163*AL163,2)</f>
        <v>0</v>
      </c>
      <c r="CV163">
        <f>ROUND(Y163*Source!I56,9)</f>
        <v>7.0340400000000001</v>
      </c>
      <c r="CW163">
        <v>0</v>
      </c>
      <c r="CX163">
        <f>ROUND(Y163*Source!I56,9)</f>
        <v>7.0340400000000001</v>
      </c>
      <c r="CY163">
        <f>AD163</f>
        <v>0</v>
      </c>
      <c r="CZ163">
        <f>AH163</f>
        <v>0</v>
      </c>
      <c r="DA163">
        <f>AL163</f>
        <v>1</v>
      </c>
      <c r="DB163">
        <f>ROUND(((ROUND(AT163*CZ163,2)*1.2)*0.3),6)</f>
        <v>0</v>
      </c>
      <c r="DC163">
        <f>ROUND(((ROUND(AT163*AG163,2)*1.2)*0.3),6)</f>
        <v>0</v>
      </c>
      <c r="DD163" t="s">
        <v>3</v>
      </c>
      <c r="DE163" t="s">
        <v>3</v>
      </c>
      <c r="DF163">
        <f t="shared" ref="DF163:DF169" si="67">ROUND(ROUND(AE163,2)*CX163,2)</f>
        <v>0</v>
      </c>
      <c r="DG163">
        <f t="shared" si="65"/>
        <v>0</v>
      </c>
      <c r="DH163">
        <f t="shared" si="66"/>
        <v>0</v>
      </c>
      <c r="DI163">
        <f t="shared" si="61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ROW(Source!A56)</f>
        <v>56</v>
      </c>
      <c r="B164">
        <v>55929113</v>
      </c>
      <c r="C164">
        <v>55983900</v>
      </c>
      <c r="D164">
        <v>55490209</v>
      </c>
      <c r="E164">
        <v>1</v>
      </c>
      <c r="F164">
        <v>1</v>
      </c>
      <c r="G164">
        <v>1081</v>
      </c>
      <c r="H164">
        <v>2</v>
      </c>
      <c r="I164" t="s">
        <v>722</v>
      </c>
      <c r="J164" t="s">
        <v>723</v>
      </c>
      <c r="K164" t="s">
        <v>724</v>
      </c>
      <c r="L164">
        <v>1368</v>
      </c>
      <c r="N164">
        <v>1011</v>
      </c>
      <c r="O164" t="s">
        <v>685</v>
      </c>
      <c r="P164" t="s">
        <v>685</v>
      </c>
      <c r="Q164">
        <v>1</v>
      </c>
      <c r="W164">
        <v>0</v>
      </c>
      <c r="X164">
        <v>874612079</v>
      </c>
      <c r="Y164">
        <f>((AT164*1.2)*0.3)</f>
        <v>2.8799999999999999E-2</v>
      </c>
      <c r="AA164">
        <v>0</v>
      </c>
      <c r="AB164">
        <v>87.01</v>
      </c>
      <c r="AC164">
        <v>13.21</v>
      </c>
      <c r="AD164">
        <v>0</v>
      </c>
      <c r="AE164">
        <v>0</v>
      </c>
      <c r="AF164">
        <v>83.1</v>
      </c>
      <c r="AG164">
        <v>12.62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0.08</v>
      </c>
      <c r="AU164" t="s">
        <v>29</v>
      </c>
      <c r="AV164">
        <v>0</v>
      </c>
      <c r="AW164">
        <v>2</v>
      </c>
      <c r="AX164">
        <v>55983906</v>
      </c>
      <c r="AY164">
        <v>1</v>
      </c>
      <c r="AZ164">
        <v>0</v>
      </c>
      <c r="BA164">
        <v>208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ROUND(Y164*Source!I56*DO164,9)</f>
        <v>0.32711040000000002</v>
      </c>
      <c r="CX164">
        <f>ROUND(Y164*Source!I56,9)</f>
        <v>2.5919999999999999E-2</v>
      </c>
      <c r="CY164">
        <f>AB164</f>
        <v>87.01</v>
      </c>
      <c r="CZ164">
        <f>AF164</f>
        <v>83.1</v>
      </c>
      <c r="DA164">
        <f>AJ164</f>
        <v>1</v>
      </c>
      <c r="DB164">
        <f>ROUND(((ROUND(AT164*CZ164,2)*1.2)*0.3),6)</f>
        <v>2.3940000000000001</v>
      </c>
      <c r="DC164">
        <f>ROUND(((ROUND(AT164*AG164,2)*1.2)*0.3),6)</f>
        <v>0.36359999999999998</v>
      </c>
      <c r="DD164" t="s">
        <v>3</v>
      </c>
      <c r="DE164" t="s">
        <v>3</v>
      </c>
      <c r="DF164">
        <f t="shared" si="67"/>
        <v>0</v>
      </c>
      <c r="DG164">
        <f t="shared" si="65"/>
        <v>2.15</v>
      </c>
      <c r="DH164">
        <f t="shared" si="66"/>
        <v>0.33</v>
      </c>
      <c r="DI164">
        <f t="shared" si="61"/>
        <v>0</v>
      </c>
      <c r="DJ164">
        <f>DG164</f>
        <v>2.15</v>
      </c>
      <c r="DK164">
        <v>0</v>
      </c>
      <c r="DL164" t="s">
        <v>686</v>
      </c>
      <c r="DM164">
        <v>0</v>
      </c>
      <c r="DN164" t="s">
        <v>681</v>
      </c>
      <c r="DO164">
        <v>12.62</v>
      </c>
    </row>
    <row r="165" spans="1:119" x14ac:dyDescent="0.25">
      <c r="A165">
        <f>ROW(Source!A56)</f>
        <v>56</v>
      </c>
      <c r="B165">
        <v>55929113</v>
      </c>
      <c r="C165">
        <v>55983900</v>
      </c>
      <c r="D165">
        <v>55490331</v>
      </c>
      <c r="E165">
        <v>1</v>
      </c>
      <c r="F165">
        <v>1</v>
      </c>
      <c r="G165">
        <v>1081</v>
      </c>
      <c r="H165">
        <v>2</v>
      </c>
      <c r="I165" t="s">
        <v>799</v>
      </c>
      <c r="J165" t="s">
        <v>800</v>
      </c>
      <c r="K165" t="s">
        <v>801</v>
      </c>
      <c r="L165">
        <v>1368</v>
      </c>
      <c r="N165">
        <v>1011</v>
      </c>
      <c r="O165" t="s">
        <v>685</v>
      </c>
      <c r="P165" t="s">
        <v>685</v>
      </c>
      <c r="Q165">
        <v>1</v>
      </c>
      <c r="W165">
        <v>0</v>
      </c>
      <c r="X165">
        <v>1043446422</v>
      </c>
      <c r="Y165">
        <f>((AT165*1.2)*0.3)</f>
        <v>0.89999999999999991</v>
      </c>
      <c r="AA165">
        <v>0</v>
      </c>
      <c r="AB165">
        <v>1.1599999999999999</v>
      </c>
      <c r="AC165">
        <v>0</v>
      </c>
      <c r="AD165">
        <v>0</v>
      </c>
      <c r="AE165">
        <v>0</v>
      </c>
      <c r="AF165">
        <v>1.1100000000000001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2.5</v>
      </c>
      <c r="AU165" t="s">
        <v>29</v>
      </c>
      <c r="AV165">
        <v>0</v>
      </c>
      <c r="AW165">
        <v>2</v>
      </c>
      <c r="AX165">
        <v>55983907</v>
      </c>
      <c r="AY165">
        <v>1</v>
      </c>
      <c r="AZ165">
        <v>0</v>
      </c>
      <c r="BA165">
        <v>209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ROUND(Y165*Source!I56*DO165,9)</f>
        <v>0</v>
      </c>
      <c r="CX165">
        <f>ROUND(Y165*Source!I56,9)</f>
        <v>0.81</v>
      </c>
      <c r="CY165">
        <f>AB165</f>
        <v>1.1599999999999999</v>
      </c>
      <c r="CZ165">
        <f>AF165</f>
        <v>1.1100000000000001</v>
      </c>
      <c r="DA165">
        <f>AJ165</f>
        <v>1</v>
      </c>
      <c r="DB165">
        <f>ROUND(((ROUND(AT165*CZ165,2)*1.2)*0.3),6)</f>
        <v>1.0007999999999999</v>
      </c>
      <c r="DC165">
        <f>ROUND(((ROUND(AT165*AG165,2)*1.2)*0.3),6)</f>
        <v>0</v>
      </c>
      <c r="DD165" t="s">
        <v>3</v>
      </c>
      <c r="DE165" t="s">
        <v>3</v>
      </c>
      <c r="DF165">
        <f t="shared" si="67"/>
        <v>0</v>
      </c>
      <c r="DG165">
        <f t="shared" si="65"/>
        <v>0.9</v>
      </c>
      <c r="DH165">
        <f t="shared" si="66"/>
        <v>0</v>
      </c>
      <c r="DI165">
        <f t="shared" si="61"/>
        <v>0</v>
      </c>
      <c r="DJ165">
        <f>DG165</f>
        <v>0.9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ROW(Source!A56)</f>
        <v>56</v>
      </c>
      <c r="B166">
        <v>55929113</v>
      </c>
      <c r="C166">
        <v>55983900</v>
      </c>
      <c r="D166">
        <v>55469263</v>
      </c>
      <c r="E166">
        <v>1</v>
      </c>
      <c r="F166">
        <v>1</v>
      </c>
      <c r="G166">
        <v>1081</v>
      </c>
      <c r="H166">
        <v>3</v>
      </c>
      <c r="I166" t="s">
        <v>802</v>
      </c>
      <c r="J166" t="s">
        <v>803</v>
      </c>
      <c r="K166" t="s">
        <v>804</v>
      </c>
      <c r="L166">
        <v>1354</v>
      </c>
      <c r="N166">
        <v>1010</v>
      </c>
      <c r="O166" t="s">
        <v>279</v>
      </c>
      <c r="P166" t="s">
        <v>279</v>
      </c>
      <c r="Q166">
        <v>1</v>
      </c>
      <c r="W166">
        <v>0</v>
      </c>
      <c r="X166">
        <v>955560065</v>
      </c>
      <c r="Y166">
        <f>((AT166*1)*0)</f>
        <v>0</v>
      </c>
      <c r="AA166">
        <v>14.22</v>
      </c>
      <c r="AB166">
        <v>0</v>
      </c>
      <c r="AC166">
        <v>0</v>
      </c>
      <c r="AD166">
        <v>0</v>
      </c>
      <c r="AE166">
        <v>14.22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0.27</v>
      </c>
      <c r="AU166" t="s">
        <v>28</v>
      </c>
      <c r="AV166">
        <v>0</v>
      </c>
      <c r="AW166">
        <v>2</v>
      </c>
      <c r="AX166">
        <v>55983908</v>
      </c>
      <c r="AY166">
        <v>1</v>
      </c>
      <c r="AZ166">
        <v>0</v>
      </c>
      <c r="BA166">
        <v>210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ROUND(Y166*Source!I56,9)</f>
        <v>0</v>
      </c>
      <c r="CY166">
        <f>AA166</f>
        <v>14.22</v>
      </c>
      <c r="CZ166">
        <f>AE166</f>
        <v>14.22</v>
      </c>
      <c r="DA166">
        <f>AI166</f>
        <v>1</v>
      </c>
      <c r="DB166">
        <f>ROUND(((ROUND(AT166*CZ166,2)*1)*0),6)</f>
        <v>0</v>
      </c>
      <c r="DC166">
        <f>ROUND(((ROUND(AT166*AG166,2)*1)*0),6)</f>
        <v>0</v>
      </c>
      <c r="DD166" t="s">
        <v>3</v>
      </c>
      <c r="DE166" t="s">
        <v>3</v>
      </c>
      <c r="DF166">
        <f t="shared" si="67"/>
        <v>0</v>
      </c>
      <c r="DG166">
        <f t="shared" si="65"/>
        <v>0</v>
      </c>
      <c r="DH166">
        <f t="shared" si="66"/>
        <v>0</v>
      </c>
      <c r="DI166">
        <f t="shared" si="61"/>
        <v>0</v>
      </c>
      <c r="DJ166">
        <f>DF166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ROW(Source!A57)</f>
        <v>57</v>
      </c>
      <c r="B167">
        <v>55929115</v>
      </c>
      <c r="C167">
        <v>55983900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679</v>
      </c>
      <c r="J167" t="s">
        <v>3</v>
      </c>
      <c r="K167" t="s">
        <v>680</v>
      </c>
      <c r="L167">
        <v>1191</v>
      </c>
      <c r="N167">
        <v>1013</v>
      </c>
      <c r="O167" t="s">
        <v>681</v>
      </c>
      <c r="P167" t="s">
        <v>681</v>
      </c>
      <c r="Q167">
        <v>1</v>
      </c>
      <c r="W167">
        <v>0</v>
      </c>
      <c r="X167">
        <v>476480486</v>
      </c>
      <c r="Y167">
        <f>((AT167*1.2)*0.3)</f>
        <v>7.8155999999999999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5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21.71</v>
      </c>
      <c r="AU167" t="s">
        <v>29</v>
      </c>
      <c r="AV167">
        <v>1</v>
      </c>
      <c r="AW167">
        <v>2</v>
      </c>
      <c r="AX167">
        <v>55983905</v>
      </c>
      <c r="AY167">
        <v>1</v>
      </c>
      <c r="AZ167">
        <v>0</v>
      </c>
      <c r="BA167">
        <v>213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ROUND(AT167*Source!I57*AH167*AL167,2)</f>
        <v>0</v>
      </c>
      <c r="CV167">
        <f>ROUND(Y167*Source!I57,9)</f>
        <v>7.0340400000000001</v>
      </c>
      <c r="CW167">
        <v>0</v>
      </c>
      <c r="CX167">
        <f>ROUND(Y167*Source!I57,9)</f>
        <v>7.0340400000000001</v>
      </c>
      <c r="CY167">
        <f>AD167</f>
        <v>0</v>
      </c>
      <c r="CZ167">
        <f>AH167</f>
        <v>0</v>
      </c>
      <c r="DA167">
        <f>AL167</f>
        <v>1</v>
      </c>
      <c r="DB167">
        <f>ROUND(((ROUND(AT167*CZ167,2)*1.2)*0.3),6)</f>
        <v>0</v>
      </c>
      <c r="DC167">
        <f>ROUND(((ROUND(AT167*AG167,2)*1.2)*0.3),6)</f>
        <v>0</v>
      </c>
      <c r="DD167" t="s">
        <v>3</v>
      </c>
      <c r="DE167" t="s">
        <v>3</v>
      </c>
      <c r="DF167">
        <f t="shared" si="67"/>
        <v>0</v>
      </c>
      <c r="DG167">
        <f t="shared" si="65"/>
        <v>0</v>
      </c>
      <c r="DH167">
        <f t="shared" si="66"/>
        <v>0</v>
      </c>
      <c r="DI167">
        <f t="shared" si="61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ROW(Source!A57)</f>
        <v>57</v>
      </c>
      <c r="B168">
        <v>55929115</v>
      </c>
      <c r="C168">
        <v>55983900</v>
      </c>
      <c r="D168">
        <v>55490209</v>
      </c>
      <c r="E168">
        <v>1</v>
      </c>
      <c r="F168">
        <v>1</v>
      </c>
      <c r="G168">
        <v>1081</v>
      </c>
      <c r="H168">
        <v>2</v>
      </c>
      <c r="I168" t="s">
        <v>722</v>
      </c>
      <c r="J168" t="s">
        <v>723</v>
      </c>
      <c r="K168" t="s">
        <v>724</v>
      </c>
      <c r="L168">
        <v>1368</v>
      </c>
      <c r="N168">
        <v>1011</v>
      </c>
      <c r="O168" t="s">
        <v>685</v>
      </c>
      <c r="P168" t="s">
        <v>685</v>
      </c>
      <c r="Q168">
        <v>1</v>
      </c>
      <c r="W168">
        <v>0</v>
      </c>
      <c r="X168">
        <v>874612079</v>
      </c>
      <c r="Y168">
        <f>((AT168*1.2)*0.3)</f>
        <v>2.8799999999999999E-2</v>
      </c>
      <c r="AA168">
        <v>0</v>
      </c>
      <c r="AB168">
        <v>1485.19</v>
      </c>
      <c r="AC168">
        <v>744.56</v>
      </c>
      <c r="AD168">
        <v>0</v>
      </c>
      <c r="AE168">
        <v>0</v>
      </c>
      <c r="AF168">
        <v>83.1</v>
      </c>
      <c r="AG168">
        <v>12.62</v>
      </c>
      <c r="AH168">
        <v>0</v>
      </c>
      <c r="AI168">
        <v>1</v>
      </c>
      <c r="AJ168">
        <v>17.07</v>
      </c>
      <c r="AK168">
        <v>56.35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0.08</v>
      </c>
      <c r="AU168" t="s">
        <v>29</v>
      </c>
      <c r="AV168">
        <v>0</v>
      </c>
      <c r="AW168">
        <v>2</v>
      </c>
      <c r="AX168">
        <v>55983906</v>
      </c>
      <c r="AY168">
        <v>1</v>
      </c>
      <c r="AZ168">
        <v>0</v>
      </c>
      <c r="BA168">
        <v>214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f>ROUND(Y168*Source!I57*DO168,9)</f>
        <v>0.32711040000000002</v>
      </c>
      <c r="CX168">
        <f>ROUND(Y168*Source!I57,9)</f>
        <v>2.5919999999999999E-2</v>
      </c>
      <c r="CY168">
        <f>AB168</f>
        <v>1485.19</v>
      </c>
      <c r="CZ168">
        <f>AF168</f>
        <v>83.1</v>
      </c>
      <c r="DA168">
        <f>AJ168</f>
        <v>17.07</v>
      </c>
      <c r="DB168">
        <f>ROUND(((ROUND(AT168*CZ168,2)*1.2)*0.3),6)</f>
        <v>2.3940000000000001</v>
      </c>
      <c r="DC168">
        <f>ROUND(((ROUND(AT168*AG168,2)*1.2)*0.3),6)</f>
        <v>0.36359999999999998</v>
      </c>
      <c r="DD168" t="s">
        <v>3</v>
      </c>
      <c r="DE168" t="s">
        <v>3</v>
      </c>
      <c r="DF168">
        <f t="shared" si="67"/>
        <v>0</v>
      </c>
      <c r="DG168">
        <f>ROUND(ROUND(AF168*AJ168,2)*CX168,2)</f>
        <v>36.770000000000003</v>
      </c>
      <c r="DH168">
        <f>ROUND(ROUND(AG168*AK168,2)*CX168,2)</f>
        <v>18.43</v>
      </c>
      <c r="DI168">
        <f t="shared" si="61"/>
        <v>0</v>
      </c>
      <c r="DJ168">
        <f>DG168</f>
        <v>36.770000000000003</v>
      </c>
      <c r="DK168">
        <v>0</v>
      </c>
      <c r="DL168" t="s">
        <v>686</v>
      </c>
      <c r="DM168">
        <v>0</v>
      </c>
      <c r="DN168" t="s">
        <v>681</v>
      </c>
      <c r="DO168">
        <v>12.62</v>
      </c>
    </row>
    <row r="169" spans="1:119" x14ac:dyDescent="0.25">
      <c r="A169">
        <f>ROW(Source!A57)</f>
        <v>57</v>
      </c>
      <c r="B169">
        <v>55929115</v>
      </c>
      <c r="C169">
        <v>55983900</v>
      </c>
      <c r="D169">
        <v>55490331</v>
      </c>
      <c r="E169">
        <v>1</v>
      </c>
      <c r="F169">
        <v>1</v>
      </c>
      <c r="G169">
        <v>1081</v>
      </c>
      <c r="H169">
        <v>2</v>
      </c>
      <c r="I169" t="s">
        <v>799</v>
      </c>
      <c r="J169" t="s">
        <v>800</v>
      </c>
      <c r="K169" t="s">
        <v>801</v>
      </c>
      <c r="L169">
        <v>1368</v>
      </c>
      <c r="N169">
        <v>1011</v>
      </c>
      <c r="O169" t="s">
        <v>685</v>
      </c>
      <c r="P169" t="s">
        <v>685</v>
      </c>
      <c r="Q169">
        <v>1</v>
      </c>
      <c r="W169">
        <v>0</v>
      </c>
      <c r="X169">
        <v>1043446422</v>
      </c>
      <c r="Y169">
        <f>((AT169*1.2)*0.3)</f>
        <v>0.89999999999999991</v>
      </c>
      <c r="AA169">
        <v>0</v>
      </c>
      <c r="AB169">
        <v>11.06</v>
      </c>
      <c r="AC169">
        <v>0</v>
      </c>
      <c r="AD169">
        <v>0</v>
      </c>
      <c r="AE169">
        <v>0</v>
      </c>
      <c r="AF169">
        <v>1.1100000000000001</v>
      </c>
      <c r="AG169">
        <v>0</v>
      </c>
      <c r="AH169">
        <v>0</v>
      </c>
      <c r="AI169">
        <v>1</v>
      </c>
      <c r="AJ169">
        <v>9.52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2.5</v>
      </c>
      <c r="AU169" t="s">
        <v>29</v>
      </c>
      <c r="AV169">
        <v>0</v>
      </c>
      <c r="AW169">
        <v>2</v>
      </c>
      <c r="AX169">
        <v>55983907</v>
      </c>
      <c r="AY169">
        <v>1</v>
      </c>
      <c r="AZ169">
        <v>0</v>
      </c>
      <c r="BA169">
        <v>215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f>ROUND(Y169*Source!I57*DO169,9)</f>
        <v>0</v>
      </c>
      <c r="CX169">
        <f>ROUND(Y169*Source!I57,9)</f>
        <v>0.81</v>
      </c>
      <c r="CY169">
        <f>AB169</f>
        <v>11.06</v>
      </c>
      <c r="CZ169">
        <f>AF169</f>
        <v>1.1100000000000001</v>
      </c>
      <c r="DA169">
        <f>AJ169</f>
        <v>9.52</v>
      </c>
      <c r="DB169">
        <f>ROUND(((ROUND(AT169*CZ169,2)*1.2)*0.3),6)</f>
        <v>1.0007999999999999</v>
      </c>
      <c r="DC169">
        <f>ROUND(((ROUND(AT169*AG169,2)*1.2)*0.3),6)</f>
        <v>0</v>
      </c>
      <c r="DD169" t="s">
        <v>3</v>
      </c>
      <c r="DE169" t="s">
        <v>3</v>
      </c>
      <c r="DF169">
        <f t="shared" si="67"/>
        <v>0</v>
      </c>
      <c r="DG169">
        <f>ROUND(ROUND(AF169*AJ169,2)*CX169,2)</f>
        <v>8.56</v>
      </c>
      <c r="DH169">
        <f t="shared" ref="DH169:DH195" si="68">ROUND(ROUND(AG169,2)*CX169,2)</f>
        <v>0</v>
      </c>
      <c r="DI169">
        <f t="shared" si="61"/>
        <v>0</v>
      </c>
      <c r="DJ169">
        <f>DG169</f>
        <v>8.56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ROW(Source!A57)</f>
        <v>57</v>
      </c>
      <c r="B170">
        <v>55929115</v>
      </c>
      <c r="C170">
        <v>55983900</v>
      </c>
      <c r="D170">
        <v>55469263</v>
      </c>
      <c r="E170">
        <v>1</v>
      </c>
      <c r="F170">
        <v>1</v>
      </c>
      <c r="G170">
        <v>1081</v>
      </c>
      <c r="H170">
        <v>3</v>
      </c>
      <c r="I170" t="s">
        <v>802</v>
      </c>
      <c r="J170" t="s">
        <v>803</v>
      </c>
      <c r="K170" t="s">
        <v>804</v>
      </c>
      <c r="L170">
        <v>1354</v>
      </c>
      <c r="N170">
        <v>1010</v>
      </c>
      <c r="O170" t="s">
        <v>279</v>
      </c>
      <c r="P170" t="s">
        <v>279</v>
      </c>
      <c r="Q170">
        <v>1</v>
      </c>
      <c r="W170">
        <v>0</v>
      </c>
      <c r="X170">
        <v>955560065</v>
      </c>
      <c r="Y170">
        <f>((AT170*1)*0)</f>
        <v>0</v>
      </c>
      <c r="AA170">
        <v>165.81</v>
      </c>
      <c r="AB170">
        <v>0</v>
      </c>
      <c r="AC170">
        <v>0</v>
      </c>
      <c r="AD170">
        <v>0</v>
      </c>
      <c r="AE170">
        <v>14.22</v>
      </c>
      <c r="AF170">
        <v>0</v>
      </c>
      <c r="AG170">
        <v>0</v>
      </c>
      <c r="AH170">
        <v>0</v>
      </c>
      <c r="AI170">
        <v>11.66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0.27</v>
      </c>
      <c r="AU170" t="s">
        <v>28</v>
      </c>
      <c r="AV170">
        <v>0</v>
      </c>
      <c r="AW170">
        <v>2</v>
      </c>
      <c r="AX170">
        <v>55983908</v>
      </c>
      <c r="AY170">
        <v>1</v>
      </c>
      <c r="AZ170">
        <v>0</v>
      </c>
      <c r="BA170">
        <v>216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ROUND(Y170*Source!I57,9)</f>
        <v>0</v>
      </c>
      <c r="CY170">
        <f>AA170</f>
        <v>165.81</v>
      </c>
      <c r="CZ170">
        <f>AE170</f>
        <v>14.22</v>
      </c>
      <c r="DA170">
        <f>AI170</f>
        <v>11.66</v>
      </c>
      <c r="DB170">
        <f>ROUND(((ROUND(AT170*CZ170,2)*1)*0),6)</f>
        <v>0</v>
      </c>
      <c r="DC170">
        <f>ROUND(((ROUND(AT170*AG170,2)*1)*0),6)</f>
        <v>0</v>
      </c>
      <c r="DD170" t="s">
        <v>3</v>
      </c>
      <c r="DE170" t="s">
        <v>3</v>
      </c>
      <c r="DF170">
        <f>ROUND(ROUND(AE170*AI170,2)*CX170,2)</f>
        <v>0</v>
      </c>
      <c r="DG170">
        <f t="shared" ref="DG170:DG179" si="69">ROUND(ROUND(AF170,2)*CX170,2)</f>
        <v>0</v>
      </c>
      <c r="DH170">
        <f t="shared" si="68"/>
        <v>0</v>
      </c>
      <c r="DI170">
        <f t="shared" si="61"/>
        <v>0</v>
      </c>
      <c r="DJ170">
        <f>DF170</f>
        <v>0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ROW(Source!A58)</f>
        <v>58</v>
      </c>
      <c r="B171">
        <v>55929113</v>
      </c>
      <c r="C171">
        <v>57037857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679</v>
      </c>
      <c r="J171" t="s">
        <v>3</v>
      </c>
      <c r="K171" t="s">
        <v>680</v>
      </c>
      <c r="L171">
        <v>1191</v>
      </c>
      <c r="N171">
        <v>1013</v>
      </c>
      <c r="O171" t="s">
        <v>681</v>
      </c>
      <c r="P171" t="s">
        <v>681</v>
      </c>
      <c r="Q171">
        <v>1</v>
      </c>
      <c r="W171">
        <v>0</v>
      </c>
      <c r="X171">
        <v>476480486</v>
      </c>
      <c r="Y171">
        <f>((AT171*1.2)*0.3)</f>
        <v>5.976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16.600000000000001</v>
      </c>
      <c r="AU171" t="s">
        <v>29</v>
      </c>
      <c r="AV171">
        <v>1</v>
      </c>
      <c r="AW171">
        <v>2</v>
      </c>
      <c r="AX171">
        <v>57037858</v>
      </c>
      <c r="AY171">
        <v>1</v>
      </c>
      <c r="AZ171">
        <v>0</v>
      </c>
      <c r="BA171">
        <v>219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ROUND(AT171*Source!I58*AH171*AL171,2)</f>
        <v>0</v>
      </c>
      <c r="CV171">
        <f>ROUND(Y171*Source!I58,9)</f>
        <v>273.10320000000002</v>
      </c>
      <c r="CW171">
        <v>0</v>
      </c>
      <c r="CX171">
        <f>ROUND(Y171*Source!I58,9)</f>
        <v>273.10320000000002</v>
      </c>
      <c r="CY171">
        <f>AD171</f>
        <v>0</v>
      </c>
      <c r="CZ171">
        <f>AH171</f>
        <v>0</v>
      </c>
      <c r="DA171">
        <f>AL171</f>
        <v>1</v>
      </c>
      <c r="DB171">
        <f>ROUND(((ROUND(AT171*CZ171,2)*1.2)*0.3),6)</f>
        <v>0</v>
      </c>
      <c r="DC171">
        <f>ROUND(((ROUND(AT171*AG171,2)*1.2)*0.3),6)</f>
        <v>0</v>
      </c>
      <c r="DD171" t="s">
        <v>3</v>
      </c>
      <c r="DE171" t="s">
        <v>3</v>
      </c>
      <c r="DF171">
        <f t="shared" ref="DF171:DF181" si="70">ROUND(ROUND(AE171,2)*CX171,2)</f>
        <v>0</v>
      </c>
      <c r="DG171">
        <f t="shared" si="69"/>
        <v>0</v>
      </c>
      <c r="DH171">
        <f t="shared" si="68"/>
        <v>0</v>
      </c>
      <c r="DI171">
        <f t="shared" si="61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ROW(Source!A58)</f>
        <v>58</v>
      </c>
      <c r="B172">
        <v>55929113</v>
      </c>
      <c r="C172">
        <v>57037857</v>
      </c>
      <c r="D172">
        <v>55490263</v>
      </c>
      <c r="E172">
        <v>1</v>
      </c>
      <c r="F172">
        <v>1</v>
      </c>
      <c r="G172">
        <v>1081</v>
      </c>
      <c r="H172">
        <v>2</v>
      </c>
      <c r="I172" t="s">
        <v>750</v>
      </c>
      <c r="J172" t="s">
        <v>751</v>
      </c>
      <c r="K172" t="s">
        <v>752</v>
      </c>
      <c r="L172">
        <v>1368</v>
      </c>
      <c r="N172">
        <v>1011</v>
      </c>
      <c r="O172" t="s">
        <v>685</v>
      </c>
      <c r="P172" t="s">
        <v>685</v>
      </c>
      <c r="Q172">
        <v>1</v>
      </c>
      <c r="W172">
        <v>0</v>
      </c>
      <c r="X172">
        <v>-1895752648</v>
      </c>
      <c r="Y172">
        <f>((AT172*1.2)*0.3)</f>
        <v>0.41399999999999998</v>
      </c>
      <c r="AA172">
        <v>0</v>
      </c>
      <c r="AB172">
        <v>0.81</v>
      </c>
      <c r="AC172">
        <v>0</v>
      </c>
      <c r="AD172">
        <v>0</v>
      </c>
      <c r="AE172">
        <v>0</v>
      </c>
      <c r="AF172">
        <v>0.77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1.1499999999999999</v>
      </c>
      <c r="AU172" t="s">
        <v>29</v>
      </c>
      <c r="AV172">
        <v>0</v>
      </c>
      <c r="AW172">
        <v>2</v>
      </c>
      <c r="AX172">
        <v>57037859</v>
      </c>
      <c r="AY172">
        <v>1</v>
      </c>
      <c r="AZ172">
        <v>0</v>
      </c>
      <c r="BA172">
        <v>220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ROUND(Y172*Source!I58*DO172,9)</f>
        <v>0</v>
      </c>
      <c r="CX172">
        <f>ROUND(Y172*Source!I58,9)</f>
        <v>18.919799999999999</v>
      </c>
      <c r="CY172">
        <f>AB172</f>
        <v>0.81</v>
      </c>
      <c r="CZ172">
        <f>AF172</f>
        <v>0.77</v>
      </c>
      <c r="DA172">
        <f>AJ172</f>
        <v>1</v>
      </c>
      <c r="DB172">
        <f>ROUND(((ROUND(AT172*CZ172,2)*1.2)*0.3),6)</f>
        <v>0.32040000000000002</v>
      </c>
      <c r="DC172">
        <f>ROUND(((ROUND(AT172*AG172,2)*1.2)*0.3),6)</f>
        <v>0</v>
      </c>
      <c r="DD172" t="s">
        <v>3</v>
      </c>
      <c r="DE172" t="s">
        <v>3</v>
      </c>
      <c r="DF172">
        <f t="shared" si="70"/>
        <v>0</v>
      </c>
      <c r="DG172">
        <f t="shared" si="69"/>
        <v>14.57</v>
      </c>
      <c r="DH172">
        <f t="shared" si="68"/>
        <v>0</v>
      </c>
      <c r="DI172">
        <f t="shared" si="61"/>
        <v>0</v>
      </c>
      <c r="DJ172">
        <f>DG172</f>
        <v>14.57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ROW(Source!A58)</f>
        <v>58</v>
      </c>
      <c r="B173">
        <v>55929113</v>
      </c>
      <c r="C173">
        <v>57037857</v>
      </c>
      <c r="D173">
        <v>55490296</v>
      </c>
      <c r="E173">
        <v>1</v>
      </c>
      <c r="F173">
        <v>1</v>
      </c>
      <c r="G173">
        <v>1081</v>
      </c>
      <c r="H173">
        <v>2</v>
      </c>
      <c r="I173" t="s">
        <v>763</v>
      </c>
      <c r="J173" t="s">
        <v>764</v>
      </c>
      <c r="K173" t="s">
        <v>765</v>
      </c>
      <c r="L173">
        <v>1368</v>
      </c>
      <c r="N173">
        <v>1011</v>
      </c>
      <c r="O173" t="s">
        <v>685</v>
      </c>
      <c r="P173" t="s">
        <v>685</v>
      </c>
      <c r="Q173">
        <v>1</v>
      </c>
      <c r="W173">
        <v>0</v>
      </c>
      <c r="X173">
        <v>-643591644</v>
      </c>
      <c r="Y173">
        <f>((AT173*1.2)*0.3)</f>
        <v>0.64800000000000002</v>
      </c>
      <c r="AA173">
        <v>0</v>
      </c>
      <c r="AB173">
        <v>0.49</v>
      </c>
      <c r="AC173">
        <v>0</v>
      </c>
      <c r="AD173">
        <v>0</v>
      </c>
      <c r="AE173">
        <v>0</v>
      </c>
      <c r="AF173">
        <v>0.47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1.8</v>
      </c>
      <c r="AU173" t="s">
        <v>29</v>
      </c>
      <c r="AV173">
        <v>0</v>
      </c>
      <c r="AW173">
        <v>2</v>
      </c>
      <c r="AX173">
        <v>57037860</v>
      </c>
      <c r="AY173">
        <v>1</v>
      </c>
      <c r="AZ173">
        <v>0</v>
      </c>
      <c r="BA173">
        <v>221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ROUND(Y173*Source!I58*DO173,9)</f>
        <v>0</v>
      </c>
      <c r="CX173">
        <f>ROUND(Y173*Source!I58,9)</f>
        <v>29.613600000000002</v>
      </c>
      <c r="CY173">
        <f>AB173</f>
        <v>0.49</v>
      </c>
      <c r="CZ173">
        <f>AF173</f>
        <v>0.47</v>
      </c>
      <c r="DA173">
        <f>AJ173</f>
        <v>1</v>
      </c>
      <c r="DB173">
        <f>ROUND(((ROUND(AT173*CZ173,2)*1.2)*0.3),6)</f>
        <v>0.30599999999999999</v>
      </c>
      <c r="DC173">
        <f>ROUND(((ROUND(AT173*AG173,2)*1.2)*0.3),6)</f>
        <v>0</v>
      </c>
      <c r="DD173" t="s">
        <v>3</v>
      </c>
      <c r="DE173" t="s">
        <v>3</v>
      </c>
      <c r="DF173">
        <f t="shared" si="70"/>
        <v>0</v>
      </c>
      <c r="DG173">
        <f t="shared" si="69"/>
        <v>13.92</v>
      </c>
      <c r="DH173">
        <f t="shared" si="68"/>
        <v>0</v>
      </c>
      <c r="DI173">
        <f t="shared" si="61"/>
        <v>0</v>
      </c>
      <c r="DJ173">
        <f>DG173</f>
        <v>13.92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ROW(Source!A58)</f>
        <v>58</v>
      </c>
      <c r="B174">
        <v>55929113</v>
      </c>
      <c r="C174">
        <v>57037857</v>
      </c>
      <c r="D174">
        <v>55460960</v>
      </c>
      <c r="E174">
        <v>1</v>
      </c>
      <c r="F174">
        <v>1</v>
      </c>
      <c r="G174">
        <v>1081</v>
      </c>
      <c r="H174">
        <v>3</v>
      </c>
      <c r="I174" t="s">
        <v>805</v>
      </c>
      <c r="J174" t="s">
        <v>806</v>
      </c>
      <c r="K174" t="s">
        <v>807</v>
      </c>
      <c r="L174">
        <v>1348</v>
      </c>
      <c r="N174">
        <v>1009</v>
      </c>
      <c r="O174" t="s">
        <v>566</v>
      </c>
      <c r="P174" t="s">
        <v>566</v>
      </c>
      <c r="Q174">
        <v>1000</v>
      </c>
      <c r="W174">
        <v>0</v>
      </c>
      <c r="X174">
        <v>-260579272</v>
      </c>
      <c r="Y174">
        <f>((AT174*1)*0)</f>
        <v>0</v>
      </c>
      <c r="AA174">
        <v>58463.58</v>
      </c>
      <c r="AB174">
        <v>0</v>
      </c>
      <c r="AC174">
        <v>0</v>
      </c>
      <c r="AD174">
        <v>0</v>
      </c>
      <c r="AE174">
        <v>58463.58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1E-3</v>
      </c>
      <c r="AU174" t="s">
        <v>28</v>
      </c>
      <c r="AV174">
        <v>0</v>
      </c>
      <c r="AW174">
        <v>2</v>
      </c>
      <c r="AX174">
        <v>57037861</v>
      </c>
      <c r="AY174">
        <v>1</v>
      </c>
      <c r="AZ174">
        <v>0</v>
      </c>
      <c r="BA174">
        <v>222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ROUND(Y174*Source!I58,9)</f>
        <v>0</v>
      </c>
      <c r="CY174">
        <f>AA174</f>
        <v>58463.58</v>
      </c>
      <c r="CZ174">
        <f>AE174</f>
        <v>58463.58</v>
      </c>
      <c r="DA174">
        <f>AI174</f>
        <v>1</v>
      </c>
      <c r="DB174">
        <f>ROUND(((ROUND(AT174*CZ174,2)*1)*0),6)</f>
        <v>0</v>
      </c>
      <c r="DC174">
        <f>ROUND(((ROUND(AT174*AG174,2)*1)*0),6)</f>
        <v>0</v>
      </c>
      <c r="DD174" t="s">
        <v>3</v>
      </c>
      <c r="DE174" t="s">
        <v>3</v>
      </c>
      <c r="DF174">
        <f t="shared" si="70"/>
        <v>0</v>
      </c>
      <c r="DG174">
        <f t="shared" si="69"/>
        <v>0</v>
      </c>
      <c r="DH174">
        <f t="shared" si="68"/>
        <v>0</v>
      </c>
      <c r="DI174">
        <f t="shared" si="61"/>
        <v>0</v>
      </c>
      <c r="DJ174">
        <f>DF174</f>
        <v>0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ROW(Source!A58)</f>
        <v>58</v>
      </c>
      <c r="B175">
        <v>55929113</v>
      </c>
      <c r="C175">
        <v>57037857</v>
      </c>
      <c r="D175">
        <v>55461791</v>
      </c>
      <c r="E175">
        <v>1</v>
      </c>
      <c r="F175">
        <v>1</v>
      </c>
      <c r="G175">
        <v>1081</v>
      </c>
      <c r="H175">
        <v>3</v>
      </c>
      <c r="I175" t="s">
        <v>808</v>
      </c>
      <c r="J175" t="s">
        <v>809</v>
      </c>
      <c r="K175" t="s">
        <v>810</v>
      </c>
      <c r="L175">
        <v>1355</v>
      </c>
      <c r="N175">
        <v>1010</v>
      </c>
      <c r="O175" t="s">
        <v>64</v>
      </c>
      <c r="P175" t="s">
        <v>64</v>
      </c>
      <c r="Q175">
        <v>100</v>
      </c>
      <c r="W175">
        <v>0</v>
      </c>
      <c r="X175">
        <v>-429645653</v>
      </c>
      <c r="Y175">
        <f>((AT175*1)*0)</f>
        <v>0</v>
      </c>
      <c r="AA175">
        <v>10.6</v>
      </c>
      <c r="AB175">
        <v>0</v>
      </c>
      <c r="AC175">
        <v>0</v>
      </c>
      <c r="AD175">
        <v>0</v>
      </c>
      <c r="AE175">
        <v>10.6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2.1419999999999999</v>
      </c>
      <c r="AU175" t="s">
        <v>28</v>
      </c>
      <c r="AV175">
        <v>0</v>
      </c>
      <c r="AW175">
        <v>2</v>
      </c>
      <c r="AX175">
        <v>57037862</v>
      </c>
      <c r="AY175">
        <v>1</v>
      </c>
      <c r="AZ175">
        <v>0</v>
      </c>
      <c r="BA175">
        <v>223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ROUND(Y175*Source!I58,9)</f>
        <v>0</v>
      </c>
      <c r="CY175">
        <f>AA175</f>
        <v>10.6</v>
      </c>
      <c r="CZ175">
        <f>AE175</f>
        <v>10.6</v>
      </c>
      <c r="DA175">
        <f>AI175</f>
        <v>1</v>
      </c>
      <c r="DB175">
        <f>ROUND(((ROUND(AT175*CZ175,2)*1)*0),6)</f>
        <v>0</v>
      </c>
      <c r="DC175">
        <f>ROUND(((ROUND(AT175*AG175,2)*1)*0),6)</f>
        <v>0</v>
      </c>
      <c r="DD175" t="s">
        <v>3</v>
      </c>
      <c r="DE175" t="s">
        <v>3</v>
      </c>
      <c r="DF175">
        <f t="shared" si="70"/>
        <v>0</v>
      </c>
      <c r="DG175">
        <f t="shared" si="69"/>
        <v>0</v>
      </c>
      <c r="DH175">
        <f t="shared" si="68"/>
        <v>0</v>
      </c>
      <c r="DI175">
        <f t="shared" si="61"/>
        <v>0</v>
      </c>
      <c r="DJ175">
        <f>DF175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ROW(Source!A58)</f>
        <v>58</v>
      </c>
      <c r="B176">
        <v>55929113</v>
      </c>
      <c r="C176">
        <v>57037857</v>
      </c>
      <c r="D176">
        <v>55482203</v>
      </c>
      <c r="E176">
        <v>1</v>
      </c>
      <c r="F176">
        <v>1</v>
      </c>
      <c r="G176">
        <v>1081</v>
      </c>
      <c r="H176">
        <v>3</v>
      </c>
      <c r="I176" t="s">
        <v>811</v>
      </c>
      <c r="J176" t="s">
        <v>812</v>
      </c>
      <c r="K176" t="s">
        <v>813</v>
      </c>
      <c r="L176">
        <v>1356</v>
      </c>
      <c r="N176">
        <v>1010</v>
      </c>
      <c r="O176" t="s">
        <v>419</v>
      </c>
      <c r="P176" t="s">
        <v>419</v>
      </c>
      <c r="Q176">
        <v>1000</v>
      </c>
      <c r="W176">
        <v>0</v>
      </c>
      <c r="X176">
        <v>474149623</v>
      </c>
      <c r="Y176">
        <f>((AT176*1)*0)</f>
        <v>0</v>
      </c>
      <c r="AA176">
        <v>226.66</v>
      </c>
      <c r="AB176">
        <v>0</v>
      </c>
      <c r="AC176">
        <v>0</v>
      </c>
      <c r="AD176">
        <v>0</v>
      </c>
      <c r="AE176">
        <v>226.66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1.7000000000000001E-2</v>
      </c>
      <c r="AU176" t="s">
        <v>28</v>
      </c>
      <c r="AV176">
        <v>0</v>
      </c>
      <c r="AW176">
        <v>2</v>
      </c>
      <c r="AX176">
        <v>57037863</v>
      </c>
      <c r="AY176">
        <v>1</v>
      </c>
      <c r="AZ176">
        <v>0</v>
      </c>
      <c r="BA176">
        <v>224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ROUND(Y176*Source!I58,9)</f>
        <v>0</v>
      </c>
      <c r="CY176">
        <f>AA176</f>
        <v>226.66</v>
      </c>
      <c r="CZ176">
        <f>AE176</f>
        <v>226.66</v>
      </c>
      <c r="DA176">
        <f>AI176</f>
        <v>1</v>
      </c>
      <c r="DB176">
        <f>ROUND(((ROUND(AT176*CZ176,2)*1)*0),6)</f>
        <v>0</v>
      </c>
      <c r="DC176">
        <f>ROUND(((ROUND(AT176*AG176,2)*1)*0),6)</f>
        <v>0</v>
      </c>
      <c r="DD176" t="s">
        <v>3</v>
      </c>
      <c r="DE176" t="s">
        <v>3</v>
      </c>
      <c r="DF176">
        <f t="shared" si="70"/>
        <v>0</v>
      </c>
      <c r="DG176">
        <f t="shared" si="69"/>
        <v>0</v>
      </c>
      <c r="DH176">
        <f t="shared" si="68"/>
        <v>0</v>
      </c>
      <c r="DI176">
        <f t="shared" si="61"/>
        <v>0</v>
      </c>
      <c r="DJ176">
        <f>DF176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ROW(Source!A58)</f>
        <v>58</v>
      </c>
      <c r="B177">
        <v>55929113</v>
      </c>
      <c r="C177">
        <v>57037857</v>
      </c>
      <c r="D177">
        <v>55481977</v>
      </c>
      <c r="E177">
        <v>1</v>
      </c>
      <c r="F177">
        <v>1</v>
      </c>
      <c r="G177">
        <v>1081</v>
      </c>
      <c r="H177">
        <v>3</v>
      </c>
      <c r="I177" t="s">
        <v>814</v>
      </c>
      <c r="J177" t="s">
        <v>815</v>
      </c>
      <c r="K177" t="s">
        <v>816</v>
      </c>
      <c r="L177">
        <v>1355</v>
      </c>
      <c r="N177">
        <v>1010</v>
      </c>
      <c r="O177" t="s">
        <v>64</v>
      </c>
      <c r="P177" t="s">
        <v>64</v>
      </c>
      <c r="Q177">
        <v>100</v>
      </c>
      <c r="W177">
        <v>0</v>
      </c>
      <c r="X177">
        <v>1356827684</v>
      </c>
      <c r="Y177">
        <f>((AT177*1)*0)</f>
        <v>0</v>
      </c>
      <c r="AA177">
        <v>26.71</v>
      </c>
      <c r="AB177">
        <v>0</v>
      </c>
      <c r="AC177">
        <v>0</v>
      </c>
      <c r="AD177">
        <v>0</v>
      </c>
      <c r="AE177">
        <v>26.71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0.17</v>
      </c>
      <c r="AU177" t="s">
        <v>28</v>
      </c>
      <c r="AV177">
        <v>0</v>
      </c>
      <c r="AW177">
        <v>2</v>
      </c>
      <c r="AX177">
        <v>57037864</v>
      </c>
      <c r="AY177">
        <v>1</v>
      </c>
      <c r="AZ177">
        <v>0</v>
      </c>
      <c r="BA177">
        <v>225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ROUND(Y177*Source!I58,9)</f>
        <v>0</v>
      </c>
      <c r="CY177">
        <f>AA177</f>
        <v>26.71</v>
      </c>
      <c r="CZ177">
        <f>AE177</f>
        <v>26.71</v>
      </c>
      <c r="DA177">
        <f>AI177</f>
        <v>1</v>
      </c>
      <c r="DB177">
        <f>ROUND(((ROUND(AT177*CZ177,2)*1)*0),6)</f>
        <v>0</v>
      </c>
      <c r="DC177">
        <f>ROUND(((ROUND(AT177*AG177,2)*1)*0),6)</f>
        <v>0</v>
      </c>
      <c r="DD177" t="s">
        <v>3</v>
      </c>
      <c r="DE177" t="s">
        <v>3</v>
      </c>
      <c r="DF177">
        <f t="shared" si="70"/>
        <v>0</v>
      </c>
      <c r="DG177">
        <f t="shared" si="69"/>
        <v>0</v>
      </c>
      <c r="DH177">
        <f t="shared" si="68"/>
        <v>0</v>
      </c>
      <c r="DI177">
        <f t="shared" si="61"/>
        <v>0</v>
      </c>
      <c r="DJ177">
        <f>DF177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ROW(Source!A58)</f>
        <v>58</v>
      </c>
      <c r="B178">
        <v>55929113</v>
      </c>
      <c r="C178">
        <v>57037857</v>
      </c>
      <c r="D178">
        <v>55469271</v>
      </c>
      <c r="E178">
        <v>1</v>
      </c>
      <c r="F178">
        <v>1</v>
      </c>
      <c r="G178">
        <v>1081</v>
      </c>
      <c r="H178">
        <v>3</v>
      </c>
      <c r="I178" t="s">
        <v>817</v>
      </c>
      <c r="J178" t="s">
        <v>818</v>
      </c>
      <c r="K178" t="s">
        <v>819</v>
      </c>
      <c r="L178">
        <v>1354</v>
      </c>
      <c r="N178">
        <v>1010</v>
      </c>
      <c r="O178" t="s">
        <v>279</v>
      </c>
      <c r="P178" t="s">
        <v>279</v>
      </c>
      <c r="Q178">
        <v>1</v>
      </c>
      <c r="W178">
        <v>0</v>
      </c>
      <c r="X178">
        <v>1339646332</v>
      </c>
      <c r="Y178">
        <f>((AT178*1)*0)</f>
        <v>0</v>
      </c>
      <c r="AA178">
        <v>14.56</v>
      </c>
      <c r="AB178">
        <v>0</v>
      </c>
      <c r="AC178">
        <v>0</v>
      </c>
      <c r="AD178">
        <v>0</v>
      </c>
      <c r="AE178">
        <v>14.56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0.161</v>
      </c>
      <c r="AU178" t="s">
        <v>28</v>
      </c>
      <c r="AV178">
        <v>0</v>
      </c>
      <c r="AW178">
        <v>2</v>
      </c>
      <c r="AX178">
        <v>57037865</v>
      </c>
      <c r="AY178">
        <v>1</v>
      </c>
      <c r="AZ178">
        <v>0</v>
      </c>
      <c r="BA178">
        <v>226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ROUND(Y178*Source!I58,9)</f>
        <v>0</v>
      </c>
      <c r="CY178">
        <f>AA178</f>
        <v>14.56</v>
      </c>
      <c r="CZ178">
        <f>AE178</f>
        <v>14.56</v>
      </c>
      <c r="DA178">
        <f>AI178</f>
        <v>1</v>
      </c>
      <c r="DB178">
        <f>ROUND(((ROUND(AT178*CZ178,2)*1)*0),6)</f>
        <v>0</v>
      </c>
      <c r="DC178">
        <f>ROUND(((ROUND(AT178*AG178,2)*1)*0),6)</f>
        <v>0</v>
      </c>
      <c r="DD178" t="s">
        <v>3</v>
      </c>
      <c r="DE178" t="s">
        <v>3</v>
      </c>
      <c r="DF178">
        <f t="shared" si="70"/>
        <v>0</v>
      </c>
      <c r="DG178">
        <f t="shared" si="69"/>
        <v>0</v>
      </c>
      <c r="DH178">
        <f t="shared" si="68"/>
        <v>0</v>
      </c>
      <c r="DI178">
        <f t="shared" si="61"/>
        <v>0</v>
      </c>
      <c r="DJ178">
        <f>DF178</f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ROW(Source!A59)</f>
        <v>59</v>
      </c>
      <c r="B179">
        <v>55929115</v>
      </c>
      <c r="C179">
        <v>57037857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679</v>
      </c>
      <c r="J179" t="s">
        <v>3</v>
      </c>
      <c r="K179" t="s">
        <v>680</v>
      </c>
      <c r="L179">
        <v>1191</v>
      </c>
      <c r="N179">
        <v>1013</v>
      </c>
      <c r="O179" t="s">
        <v>681</v>
      </c>
      <c r="P179" t="s">
        <v>681</v>
      </c>
      <c r="Q179">
        <v>1</v>
      </c>
      <c r="W179">
        <v>0</v>
      </c>
      <c r="X179">
        <v>476480486</v>
      </c>
      <c r="Y179">
        <f>((AT179*1.2)*0.3)</f>
        <v>5.976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5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16.600000000000001</v>
      </c>
      <c r="AU179" t="s">
        <v>29</v>
      </c>
      <c r="AV179">
        <v>1</v>
      </c>
      <c r="AW179">
        <v>2</v>
      </c>
      <c r="AX179">
        <v>57037858</v>
      </c>
      <c r="AY179">
        <v>1</v>
      </c>
      <c r="AZ179">
        <v>0</v>
      </c>
      <c r="BA179">
        <v>230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ROUND(AT179*Source!I59*AH179*AL179,2)</f>
        <v>0</v>
      </c>
      <c r="CV179">
        <f>ROUND(Y179*Source!I59,9)</f>
        <v>273.10320000000002</v>
      </c>
      <c r="CW179">
        <v>0</v>
      </c>
      <c r="CX179">
        <f>ROUND(Y179*Source!I59,9)</f>
        <v>273.10320000000002</v>
      </c>
      <c r="CY179">
        <f>AD179</f>
        <v>0</v>
      </c>
      <c r="CZ179">
        <f>AH179</f>
        <v>0</v>
      </c>
      <c r="DA179">
        <f>AL179</f>
        <v>1</v>
      </c>
      <c r="DB179">
        <f>ROUND(((ROUND(AT179*CZ179,2)*1.2)*0.3),6)</f>
        <v>0</v>
      </c>
      <c r="DC179">
        <f>ROUND(((ROUND(AT179*AG179,2)*1.2)*0.3),6)</f>
        <v>0</v>
      </c>
      <c r="DD179" t="s">
        <v>3</v>
      </c>
      <c r="DE179" t="s">
        <v>3</v>
      </c>
      <c r="DF179">
        <f t="shared" si="70"/>
        <v>0</v>
      </c>
      <c r="DG179">
        <f t="shared" si="69"/>
        <v>0</v>
      </c>
      <c r="DH179">
        <f t="shared" si="68"/>
        <v>0</v>
      </c>
      <c r="DI179">
        <f t="shared" si="61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ROW(Source!A59)</f>
        <v>59</v>
      </c>
      <c r="B180">
        <v>55929115</v>
      </c>
      <c r="C180">
        <v>57037857</v>
      </c>
      <c r="D180">
        <v>55490263</v>
      </c>
      <c r="E180">
        <v>1</v>
      </c>
      <c r="F180">
        <v>1</v>
      </c>
      <c r="G180">
        <v>1081</v>
      </c>
      <c r="H180">
        <v>2</v>
      </c>
      <c r="I180" t="s">
        <v>750</v>
      </c>
      <c r="J180" t="s">
        <v>751</v>
      </c>
      <c r="K180" t="s">
        <v>752</v>
      </c>
      <c r="L180">
        <v>1368</v>
      </c>
      <c r="N180">
        <v>1011</v>
      </c>
      <c r="O180" t="s">
        <v>685</v>
      </c>
      <c r="P180" t="s">
        <v>685</v>
      </c>
      <c r="Q180">
        <v>1</v>
      </c>
      <c r="W180">
        <v>0</v>
      </c>
      <c r="X180">
        <v>-1895752648</v>
      </c>
      <c r="Y180">
        <f>((AT180*1.2)*0.3)</f>
        <v>0.41399999999999998</v>
      </c>
      <c r="AA180">
        <v>0</v>
      </c>
      <c r="AB180">
        <v>7.71</v>
      </c>
      <c r="AC180">
        <v>0</v>
      </c>
      <c r="AD180">
        <v>0</v>
      </c>
      <c r="AE180">
        <v>0</v>
      </c>
      <c r="AF180">
        <v>0.77</v>
      </c>
      <c r="AG180">
        <v>0</v>
      </c>
      <c r="AH180">
        <v>0</v>
      </c>
      <c r="AI180">
        <v>1</v>
      </c>
      <c r="AJ180">
        <v>9.56</v>
      </c>
      <c r="AK180">
        <v>1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1.1499999999999999</v>
      </c>
      <c r="AU180" t="s">
        <v>29</v>
      </c>
      <c r="AV180">
        <v>0</v>
      </c>
      <c r="AW180">
        <v>2</v>
      </c>
      <c r="AX180">
        <v>57037859</v>
      </c>
      <c r="AY180">
        <v>1</v>
      </c>
      <c r="AZ180">
        <v>0</v>
      </c>
      <c r="BA180">
        <v>231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ROUND(Y180*Source!I59*DO180,9)</f>
        <v>0</v>
      </c>
      <c r="CX180">
        <f>ROUND(Y180*Source!I59,9)</f>
        <v>18.919799999999999</v>
      </c>
      <c r="CY180">
        <f>AB180</f>
        <v>7.71</v>
      </c>
      <c r="CZ180">
        <f>AF180</f>
        <v>0.77</v>
      </c>
      <c r="DA180">
        <f>AJ180</f>
        <v>9.56</v>
      </c>
      <c r="DB180">
        <f>ROUND(((ROUND(AT180*CZ180,2)*1.2)*0.3),6)</f>
        <v>0.32040000000000002</v>
      </c>
      <c r="DC180">
        <f>ROUND(((ROUND(AT180*AG180,2)*1.2)*0.3),6)</f>
        <v>0</v>
      </c>
      <c r="DD180" t="s">
        <v>3</v>
      </c>
      <c r="DE180" t="s">
        <v>3</v>
      </c>
      <c r="DF180">
        <f t="shared" si="70"/>
        <v>0</v>
      </c>
      <c r="DG180">
        <f>ROUND(ROUND(AF180*AJ180,2)*CX180,2)</f>
        <v>139.25</v>
      </c>
      <c r="DH180">
        <f t="shared" si="68"/>
        <v>0</v>
      </c>
      <c r="DI180">
        <f t="shared" si="61"/>
        <v>0</v>
      </c>
      <c r="DJ180">
        <f>DG180</f>
        <v>139.25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ROW(Source!A59)</f>
        <v>59</v>
      </c>
      <c r="B181">
        <v>55929115</v>
      </c>
      <c r="C181">
        <v>57037857</v>
      </c>
      <c r="D181">
        <v>55490296</v>
      </c>
      <c r="E181">
        <v>1</v>
      </c>
      <c r="F181">
        <v>1</v>
      </c>
      <c r="G181">
        <v>1081</v>
      </c>
      <c r="H181">
        <v>2</v>
      </c>
      <c r="I181" t="s">
        <v>763</v>
      </c>
      <c r="J181" t="s">
        <v>764</v>
      </c>
      <c r="K181" t="s">
        <v>765</v>
      </c>
      <c r="L181">
        <v>1368</v>
      </c>
      <c r="N181">
        <v>1011</v>
      </c>
      <c r="O181" t="s">
        <v>685</v>
      </c>
      <c r="P181" t="s">
        <v>685</v>
      </c>
      <c r="Q181">
        <v>1</v>
      </c>
      <c r="W181">
        <v>0</v>
      </c>
      <c r="X181">
        <v>-643591644</v>
      </c>
      <c r="Y181">
        <f>((AT181*1.2)*0.3)</f>
        <v>0.64800000000000002</v>
      </c>
      <c r="AA181">
        <v>0</v>
      </c>
      <c r="AB181">
        <v>4.75</v>
      </c>
      <c r="AC181">
        <v>0</v>
      </c>
      <c r="AD181">
        <v>0</v>
      </c>
      <c r="AE181">
        <v>0</v>
      </c>
      <c r="AF181">
        <v>0.47</v>
      </c>
      <c r="AG181">
        <v>0</v>
      </c>
      <c r="AH181">
        <v>0</v>
      </c>
      <c r="AI181">
        <v>1</v>
      </c>
      <c r="AJ181">
        <v>9.66</v>
      </c>
      <c r="AK181">
        <v>1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1.8</v>
      </c>
      <c r="AU181" t="s">
        <v>29</v>
      </c>
      <c r="AV181">
        <v>0</v>
      </c>
      <c r="AW181">
        <v>2</v>
      </c>
      <c r="AX181">
        <v>57037860</v>
      </c>
      <c r="AY181">
        <v>1</v>
      </c>
      <c r="AZ181">
        <v>0</v>
      </c>
      <c r="BA181">
        <v>232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f>ROUND(Y181*Source!I59*DO181,9)</f>
        <v>0</v>
      </c>
      <c r="CX181">
        <f>ROUND(Y181*Source!I59,9)</f>
        <v>29.613600000000002</v>
      </c>
      <c r="CY181">
        <f>AB181</f>
        <v>4.75</v>
      </c>
      <c r="CZ181">
        <f>AF181</f>
        <v>0.47</v>
      </c>
      <c r="DA181">
        <f>AJ181</f>
        <v>9.66</v>
      </c>
      <c r="DB181">
        <f>ROUND(((ROUND(AT181*CZ181,2)*1.2)*0.3),6)</f>
        <v>0.30599999999999999</v>
      </c>
      <c r="DC181">
        <f>ROUND(((ROUND(AT181*AG181,2)*1.2)*0.3),6)</f>
        <v>0</v>
      </c>
      <c r="DD181" t="s">
        <v>3</v>
      </c>
      <c r="DE181" t="s">
        <v>3</v>
      </c>
      <c r="DF181">
        <f t="shared" si="70"/>
        <v>0</v>
      </c>
      <c r="DG181">
        <f>ROUND(ROUND(AF181*AJ181,2)*CX181,2)</f>
        <v>134.44999999999999</v>
      </c>
      <c r="DH181">
        <f t="shared" si="68"/>
        <v>0</v>
      </c>
      <c r="DI181">
        <f t="shared" si="61"/>
        <v>0</v>
      </c>
      <c r="DJ181">
        <f>DG181</f>
        <v>134.44999999999999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ROW(Source!A59)</f>
        <v>59</v>
      </c>
      <c r="B182">
        <v>55929115</v>
      </c>
      <c r="C182">
        <v>57037857</v>
      </c>
      <c r="D182">
        <v>55460960</v>
      </c>
      <c r="E182">
        <v>1</v>
      </c>
      <c r="F182">
        <v>1</v>
      </c>
      <c r="G182">
        <v>1081</v>
      </c>
      <c r="H182">
        <v>3</v>
      </c>
      <c r="I182" t="s">
        <v>805</v>
      </c>
      <c r="J182" t="s">
        <v>806</v>
      </c>
      <c r="K182" t="s">
        <v>807</v>
      </c>
      <c r="L182">
        <v>1348</v>
      </c>
      <c r="N182">
        <v>1009</v>
      </c>
      <c r="O182" t="s">
        <v>566</v>
      </c>
      <c r="P182" t="s">
        <v>566</v>
      </c>
      <c r="Q182">
        <v>1000</v>
      </c>
      <c r="W182">
        <v>0</v>
      </c>
      <c r="X182">
        <v>-260579272</v>
      </c>
      <c r="Y182">
        <f>((AT182*1)*0)</f>
        <v>0</v>
      </c>
      <c r="AA182">
        <v>136220.14000000001</v>
      </c>
      <c r="AB182">
        <v>0</v>
      </c>
      <c r="AC182">
        <v>0</v>
      </c>
      <c r="AD182">
        <v>0</v>
      </c>
      <c r="AE182">
        <v>58463.58</v>
      </c>
      <c r="AF182">
        <v>0</v>
      </c>
      <c r="AG182">
        <v>0</v>
      </c>
      <c r="AH182">
        <v>0</v>
      </c>
      <c r="AI182">
        <v>2.33</v>
      </c>
      <c r="AJ182">
        <v>1</v>
      </c>
      <c r="AK182">
        <v>1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1E-3</v>
      </c>
      <c r="AU182" t="s">
        <v>28</v>
      </c>
      <c r="AV182">
        <v>0</v>
      </c>
      <c r="AW182">
        <v>2</v>
      </c>
      <c r="AX182">
        <v>57037861</v>
      </c>
      <c r="AY182">
        <v>1</v>
      </c>
      <c r="AZ182">
        <v>0</v>
      </c>
      <c r="BA182">
        <v>233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ROUND(Y182*Source!I59,9)</f>
        <v>0</v>
      </c>
      <c r="CY182">
        <f>AA182</f>
        <v>136220.14000000001</v>
      </c>
      <c r="CZ182">
        <f>AE182</f>
        <v>58463.58</v>
      </c>
      <c r="DA182">
        <f>AI182</f>
        <v>2.33</v>
      </c>
      <c r="DB182">
        <f>ROUND(((ROUND(AT182*CZ182,2)*1)*0),6)</f>
        <v>0</v>
      </c>
      <c r="DC182">
        <f>ROUND(((ROUND(AT182*AG182,2)*1)*0),6)</f>
        <v>0</v>
      </c>
      <c r="DD182" t="s">
        <v>3</v>
      </c>
      <c r="DE182" t="s">
        <v>3</v>
      </c>
      <c r="DF182">
        <f>ROUND(ROUND(AE182*AI182,2)*CX182,2)</f>
        <v>0</v>
      </c>
      <c r="DG182">
        <f t="shared" ref="DG182:DG195" si="71">ROUND(ROUND(AF182,2)*CX182,2)</f>
        <v>0</v>
      </c>
      <c r="DH182">
        <f t="shared" si="68"/>
        <v>0</v>
      </c>
      <c r="DI182">
        <f t="shared" si="61"/>
        <v>0</v>
      </c>
      <c r="DJ182">
        <f>DF182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ROW(Source!A59)</f>
        <v>59</v>
      </c>
      <c r="B183">
        <v>55929115</v>
      </c>
      <c r="C183">
        <v>57037857</v>
      </c>
      <c r="D183">
        <v>55461791</v>
      </c>
      <c r="E183">
        <v>1</v>
      </c>
      <c r="F183">
        <v>1</v>
      </c>
      <c r="G183">
        <v>1081</v>
      </c>
      <c r="H183">
        <v>3</v>
      </c>
      <c r="I183" t="s">
        <v>808</v>
      </c>
      <c r="J183" t="s">
        <v>809</v>
      </c>
      <c r="K183" t="s">
        <v>810</v>
      </c>
      <c r="L183">
        <v>1355</v>
      </c>
      <c r="N183">
        <v>1010</v>
      </c>
      <c r="O183" t="s">
        <v>64</v>
      </c>
      <c r="P183" t="s">
        <v>64</v>
      </c>
      <c r="Q183">
        <v>100</v>
      </c>
      <c r="W183">
        <v>0</v>
      </c>
      <c r="X183">
        <v>-429645653</v>
      </c>
      <c r="Y183">
        <f>((AT183*1)*0)</f>
        <v>0</v>
      </c>
      <c r="AA183">
        <v>16.43</v>
      </c>
      <c r="AB183">
        <v>0</v>
      </c>
      <c r="AC183">
        <v>0</v>
      </c>
      <c r="AD183">
        <v>0</v>
      </c>
      <c r="AE183">
        <v>10.6</v>
      </c>
      <c r="AF183">
        <v>0</v>
      </c>
      <c r="AG183">
        <v>0</v>
      </c>
      <c r="AH183">
        <v>0</v>
      </c>
      <c r="AI183">
        <v>1.55</v>
      </c>
      <c r="AJ183">
        <v>1</v>
      </c>
      <c r="AK183">
        <v>1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2.1419999999999999</v>
      </c>
      <c r="AU183" t="s">
        <v>28</v>
      </c>
      <c r="AV183">
        <v>0</v>
      </c>
      <c r="AW183">
        <v>2</v>
      </c>
      <c r="AX183">
        <v>57037862</v>
      </c>
      <c r="AY183">
        <v>1</v>
      </c>
      <c r="AZ183">
        <v>0</v>
      </c>
      <c r="BA183">
        <v>234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ROUND(Y183*Source!I59,9)</f>
        <v>0</v>
      </c>
      <c r="CY183">
        <f>AA183</f>
        <v>16.43</v>
      </c>
      <c r="CZ183">
        <f>AE183</f>
        <v>10.6</v>
      </c>
      <c r="DA183">
        <f>AI183</f>
        <v>1.55</v>
      </c>
      <c r="DB183">
        <f>ROUND(((ROUND(AT183*CZ183,2)*1)*0),6)</f>
        <v>0</v>
      </c>
      <c r="DC183">
        <f>ROUND(((ROUND(AT183*AG183,2)*1)*0),6)</f>
        <v>0</v>
      </c>
      <c r="DD183" t="s">
        <v>3</v>
      </c>
      <c r="DE183" t="s">
        <v>3</v>
      </c>
      <c r="DF183">
        <f>ROUND(ROUND(AE183*AI183,2)*CX183,2)</f>
        <v>0</v>
      </c>
      <c r="DG183">
        <f t="shared" si="71"/>
        <v>0</v>
      </c>
      <c r="DH183">
        <f t="shared" si="68"/>
        <v>0</v>
      </c>
      <c r="DI183">
        <f t="shared" si="61"/>
        <v>0</v>
      </c>
      <c r="DJ183">
        <f>DF183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ROW(Source!A59)</f>
        <v>59</v>
      </c>
      <c r="B184">
        <v>55929115</v>
      </c>
      <c r="C184">
        <v>57037857</v>
      </c>
      <c r="D184">
        <v>55482203</v>
      </c>
      <c r="E184">
        <v>1</v>
      </c>
      <c r="F184">
        <v>1</v>
      </c>
      <c r="G184">
        <v>1081</v>
      </c>
      <c r="H184">
        <v>3</v>
      </c>
      <c r="I184" t="s">
        <v>811</v>
      </c>
      <c r="J184" t="s">
        <v>812</v>
      </c>
      <c r="K184" t="s">
        <v>813</v>
      </c>
      <c r="L184">
        <v>1356</v>
      </c>
      <c r="N184">
        <v>1010</v>
      </c>
      <c r="O184" t="s">
        <v>419</v>
      </c>
      <c r="P184" t="s">
        <v>419</v>
      </c>
      <c r="Q184">
        <v>1000</v>
      </c>
      <c r="W184">
        <v>0</v>
      </c>
      <c r="X184">
        <v>474149623</v>
      </c>
      <c r="Y184">
        <f>((AT184*1)*0)</f>
        <v>0</v>
      </c>
      <c r="AA184">
        <v>1527.69</v>
      </c>
      <c r="AB184">
        <v>0</v>
      </c>
      <c r="AC184">
        <v>0</v>
      </c>
      <c r="AD184">
        <v>0</v>
      </c>
      <c r="AE184">
        <v>226.66</v>
      </c>
      <c r="AF184">
        <v>0</v>
      </c>
      <c r="AG184">
        <v>0</v>
      </c>
      <c r="AH184">
        <v>0</v>
      </c>
      <c r="AI184">
        <v>6.74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1.7000000000000001E-2</v>
      </c>
      <c r="AU184" t="s">
        <v>28</v>
      </c>
      <c r="AV184">
        <v>0</v>
      </c>
      <c r="AW184">
        <v>2</v>
      </c>
      <c r="AX184">
        <v>57037863</v>
      </c>
      <c r="AY184">
        <v>1</v>
      </c>
      <c r="AZ184">
        <v>0</v>
      </c>
      <c r="BA184">
        <v>235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ROUND(Y184*Source!I59,9)</f>
        <v>0</v>
      </c>
      <c r="CY184">
        <f>AA184</f>
        <v>1527.69</v>
      </c>
      <c r="CZ184">
        <f>AE184</f>
        <v>226.66</v>
      </c>
      <c r="DA184">
        <f>AI184</f>
        <v>6.74</v>
      </c>
      <c r="DB184">
        <f>ROUND(((ROUND(AT184*CZ184,2)*1)*0),6)</f>
        <v>0</v>
      </c>
      <c r="DC184">
        <f>ROUND(((ROUND(AT184*AG184,2)*1)*0),6)</f>
        <v>0</v>
      </c>
      <c r="DD184" t="s">
        <v>3</v>
      </c>
      <c r="DE184" t="s">
        <v>3</v>
      </c>
      <c r="DF184">
        <f>ROUND(ROUND(AE184*AI184,2)*CX184,2)</f>
        <v>0</v>
      </c>
      <c r="DG184">
        <f t="shared" si="71"/>
        <v>0</v>
      </c>
      <c r="DH184">
        <f t="shared" si="68"/>
        <v>0</v>
      </c>
      <c r="DI184">
        <f t="shared" si="61"/>
        <v>0</v>
      </c>
      <c r="DJ184">
        <f>DF184</f>
        <v>0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ROW(Source!A59)</f>
        <v>59</v>
      </c>
      <c r="B185">
        <v>55929115</v>
      </c>
      <c r="C185">
        <v>57037857</v>
      </c>
      <c r="D185">
        <v>55481977</v>
      </c>
      <c r="E185">
        <v>1</v>
      </c>
      <c r="F185">
        <v>1</v>
      </c>
      <c r="G185">
        <v>1081</v>
      </c>
      <c r="H185">
        <v>3</v>
      </c>
      <c r="I185" t="s">
        <v>814</v>
      </c>
      <c r="J185" t="s">
        <v>815</v>
      </c>
      <c r="K185" t="s">
        <v>816</v>
      </c>
      <c r="L185">
        <v>1355</v>
      </c>
      <c r="N185">
        <v>1010</v>
      </c>
      <c r="O185" t="s">
        <v>64</v>
      </c>
      <c r="P185" t="s">
        <v>64</v>
      </c>
      <c r="Q185">
        <v>100</v>
      </c>
      <c r="W185">
        <v>0</v>
      </c>
      <c r="X185">
        <v>1356827684</v>
      </c>
      <c r="Y185">
        <f>((AT185*1)*0)</f>
        <v>0</v>
      </c>
      <c r="AA185">
        <v>105.5</v>
      </c>
      <c r="AB185">
        <v>0</v>
      </c>
      <c r="AC185">
        <v>0</v>
      </c>
      <c r="AD185">
        <v>0</v>
      </c>
      <c r="AE185">
        <v>26.71</v>
      </c>
      <c r="AF185">
        <v>0</v>
      </c>
      <c r="AG185">
        <v>0</v>
      </c>
      <c r="AH185">
        <v>0</v>
      </c>
      <c r="AI185">
        <v>3.95</v>
      </c>
      <c r="AJ185">
        <v>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0.17</v>
      </c>
      <c r="AU185" t="s">
        <v>28</v>
      </c>
      <c r="AV185">
        <v>0</v>
      </c>
      <c r="AW185">
        <v>2</v>
      </c>
      <c r="AX185">
        <v>57037864</v>
      </c>
      <c r="AY185">
        <v>1</v>
      </c>
      <c r="AZ185">
        <v>0</v>
      </c>
      <c r="BA185">
        <v>236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ROUND(Y185*Source!I59,9)</f>
        <v>0</v>
      </c>
      <c r="CY185">
        <f>AA185</f>
        <v>105.5</v>
      </c>
      <c r="CZ185">
        <f>AE185</f>
        <v>26.71</v>
      </c>
      <c r="DA185">
        <f>AI185</f>
        <v>3.95</v>
      </c>
      <c r="DB185">
        <f>ROUND(((ROUND(AT185*CZ185,2)*1)*0),6)</f>
        <v>0</v>
      </c>
      <c r="DC185">
        <f>ROUND(((ROUND(AT185*AG185,2)*1)*0),6)</f>
        <v>0</v>
      </c>
      <c r="DD185" t="s">
        <v>3</v>
      </c>
      <c r="DE185" t="s">
        <v>3</v>
      </c>
      <c r="DF185">
        <f>ROUND(ROUND(AE185*AI185,2)*CX185,2)</f>
        <v>0</v>
      </c>
      <c r="DG185">
        <f t="shared" si="71"/>
        <v>0</v>
      </c>
      <c r="DH185">
        <f t="shared" si="68"/>
        <v>0</v>
      </c>
      <c r="DI185">
        <f t="shared" si="61"/>
        <v>0</v>
      </c>
      <c r="DJ185">
        <f>DF185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ROW(Source!A59)</f>
        <v>59</v>
      </c>
      <c r="B186">
        <v>55929115</v>
      </c>
      <c r="C186">
        <v>57037857</v>
      </c>
      <c r="D186">
        <v>55469271</v>
      </c>
      <c r="E186">
        <v>1</v>
      </c>
      <c r="F186">
        <v>1</v>
      </c>
      <c r="G186">
        <v>1081</v>
      </c>
      <c r="H186">
        <v>3</v>
      </c>
      <c r="I186" t="s">
        <v>817</v>
      </c>
      <c r="J186" t="s">
        <v>818</v>
      </c>
      <c r="K186" t="s">
        <v>819</v>
      </c>
      <c r="L186">
        <v>1354</v>
      </c>
      <c r="N186">
        <v>1010</v>
      </c>
      <c r="O186" t="s">
        <v>279</v>
      </c>
      <c r="P186" t="s">
        <v>279</v>
      </c>
      <c r="Q186">
        <v>1</v>
      </c>
      <c r="W186">
        <v>0</v>
      </c>
      <c r="X186">
        <v>1339646332</v>
      </c>
      <c r="Y186">
        <f>((AT186*1)*0)</f>
        <v>0</v>
      </c>
      <c r="AA186">
        <v>71.78</v>
      </c>
      <c r="AB186">
        <v>0</v>
      </c>
      <c r="AC186">
        <v>0</v>
      </c>
      <c r="AD186">
        <v>0</v>
      </c>
      <c r="AE186">
        <v>14.56</v>
      </c>
      <c r="AF186">
        <v>0</v>
      </c>
      <c r="AG186">
        <v>0</v>
      </c>
      <c r="AH186">
        <v>0</v>
      </c>
      <c r="AI186">
        <v>4.93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0.161</v>
      </c>
      <c r="AU186" t="s">
        <v>28</v>
      </c>
      <c r="AV186">
        <v>0</v>
      </c>
      <c r="AW186">
        <v>2</v>
      </c>
      <c r="AX186">
        <v>57037865</v>
      </c>
      <c r="AY186">
        <v>1</v>
      </c>
      <c r="AZ186">
        <v>0</v>
      </c>
      <c r="BA186">
        <v>237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ROUND(Y186*Source!I59,9)</f>
        <v>0</v>
      </c>
      <c r="CY186">
        <f>AA186</f>
        <v>71.78</v>
      </c>
      <c r="CZ186">
        <f>AE186</f>
        <v>14.56</v>
      </c>
      <c r="DA186">
        <f>AI186</f>
        <v>4.93</v>
      </c>
      <c r="DB186">
        <f>ROUND(((ROUND(AT186*CZ186,2)*1)*0),6)</f>
        <v>0</v>
      </c>
      <c r="DC186">
        <f>ROUND(((ROUND(AT186*AG186,2)*1)*0),6)</f>
        <v>0</v>
      </c>
      <c r="DD186" t="s">
        <v>3</v>
      </c>
      <c r="DE186" t="s">
        <v>3</v>
      </c>
      <c r="DF186">
        <f>ROUND(ROUND(AE186*AI186,2)*CX186,2)</f>
        <v>0</v>
      </c>
      <c r="DG186">
        <f t="shared" si="71"/>
        <v>0</v>
      </c>
      <c r="DH186">
        <f t="shared" si="68"/>
        <v>0</v>
      </c>
      <c r="DI186">
        <f t="shared" si="61"/>
        <v>0</v>
      </c>
      <c r="DJ186">
        <f>DF186</f>
        <v>0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ROW(Source!A60)</f>
        <v>60</v>
      </c>
      <c r="B187">
        <v>55929113</v>
      </c>
      <c r="C187">
        <v>55983911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679</v>
      </c>
      <c r="J187" t="s">
        <v>3</v>
      </c>
      <c r="K187" t="s">
        <v>680</v>
      </c>
      <c r="L187">
        <v>1191</v>
      </c>
      <c r="N187">
        <v>1013</v>
      </c>
      <c r="O187" t="s">
        <v>681</v>
      </c>
      <c r="P187" t="s">
        <v>681</v>
      </c>
      <c r="Q187">
        <v>1</v>
      </c>
      <c r="W187">
        <v>0</v>
      </c>
      <c r="X187">
        <v>476480486</v>
      </c>
      <c r="Y187">
        <f>(AT187*1.2)</f>
        <v>36.527999999999999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30.44</v>
      </c>
      <c r="AU187" t="s">
        <v>67</v>
      </c>
      <c r="AV187">
        <v>1</v>
      </c>
      <c r="AW187">
        <v>2</v>
      </c>
      <c r="AX187">
        <v>55983914</v>
      </c>
      <c r="AY187">
        <v>1</v>
      </c>
      <c r="AZ187">
        <v>0</v>
      </c>
      <c r="BA187">
        <v>241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ROUND(AT187*Source!I60*AH187*AL187,2)</f>
        <v>0</v>
      </c>
      <c r="CV187">
        <f>ROUND(Y187*Source!I60,9)</f>
        <v>1669.3296</v>
      </c>
      <c r="CW187">
        <v>0</v>
      </c>
      <c r="CX187">
        <f>ROUND(Y187*Source!I60,9)</f>
        <v>1669.3296</v>
      </c>
      <c r="CY187">
        <f>AD187</f>
        <v>0</v>
      </c>
      <c r="CZ187">
        <f>AH187</f>
        <v>0</v>
      </c>
      <c r="DA187">
        <f>AL187</f>
        <v>1</v>
      </c>
      <c r="DB187">
        <f>ROUND((ROUND(AT187*CZ187,2)*1.2),6)</f>
        <v>0</v>
      </c>
      <c r="DC187">
        <f>ROUND((ROUND(AT187*AG187,2)*1.2),6)</f>
        <v>0</v>
      </c>
      <c r="DD187" t="s">
        <v>3</v>
      </c>
      <c r="DE187" t="s">
        <v>3</v>
      </c>
      <c r="DF187">
        <f>ROUND(ROUND(AE187,2)*CX187,2)</f>
        <v>0</v>
      </c>
      <c r="DG187">
        <f t="shared" si="71"/>
        <v>0</v>
      </c>
      <c r="DH187">
        <f t="shared" si="68"/>
        <v>0</v>
      </c>
      <c r="DI187">
        <f t="shared" si="61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ROW(Source!A60)</f>
        <v>60</v>
      </c>
      <c r="B188">
        <v>55929113</v>
      </c>
      <c r="C188">
        <v>55983911</v>
      </c>
      <c r="D188">
        <v>55424288</v>
      </c>
      <c r="E188">
        <v>1081</v>
      </c>
      <c r="F188">
        <v>1</v>
      </c>
      <c r="G188">
        <v>1081</v>
      </c>
      <c r="H188">
        <v>3</v>
      </c>
      <c r="I188" t="s">
        <v>820</v>
      </c>
      <c r="J188" t="s">
        <v>3</v>
      </c>
      <c r="K188" t="s">
        <v>821</v>
      </c>
      <c r="L188">
        <v>1348</v>
      </c>
      <c r="N188">
        <v>1009</v>
      </c>
      <c r="O188" t="s">
        <v>566</v>
      </c>
      <c r="P188" t="s">
        <v>566</v>
      </c>
      <c r="Q188">
        <v>1000</v>
      </c>
      <c r="W188">
        <v>0</v>
      </c>
      <c r="X188">
        <v>1489638031</v>
      </c>
      <c r="Y188">
        <f>(AT188*1)</f>
        <v>0.247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0.247</v>
      </c>
      <c r="AU188" t="s">
        <v>66</v>
      </c>
      <c r="AV188">
        <v>0</v>
      </c>
      <c r="AW188">
        <v>2</v>
      </c>
      <c r="AX188">
        <v>55983915</v>
      </c>
      <c r="AY188">
        <v>1</v>
      </c>
      <c r="AZ188">
        <v>0</v>
      </c>
      <c r="BA188">
        <v>242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ROUND(Y188*Source!I60,9)</f>
        <v>11.2879</v>
      </c>
      <c r="CY188">
        <f>AA188</f>
        <v>0</v>
      </c>
      <c r="CZ188">
        <f>AE188</f>
        <v>0</v>
      </c>
      <c r="DA188">
        <f>AI188</f>
        <v>1</v>
      </c>
      <c r="DB188">
        <f>ROUND((ROUND(AT188*CZ188,2)*1),6)</f>
        <v>0</v>
      </c>
      <c r="DC188">
        <f>ROUND((ROUND(AT188*AG188,2)*1),6)</f>
        <v>0</v>
      </c>
      <c r="DD188" t="s">
        <v>3</v>
      </c>
      <c r="DE188" t="s">
        <v>3</v>
      </c>
      <c r="DF188">
        <f>ROUND(ROUND(AE188,2)*CX188,2)</f>
        <v>0</v>
      </c>
      <c r="DG188">
        <f t="shared" si="71"/>
        <v>0</v>
      </c>
      <c r="DH188">
        <f t="shared" si="68"/>
        <v>0</v>
      </c>
      <c r="DI188">
        <f t="shared" si="61"/>
        <v>0</v>
      </c>
      <c r="DJ188">
        <f>DF188</f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ROW(Source!A61)</f>
        <v>61</v>
      </c>
      <c r="B189">
        <v>55929115</v>
      </c>
      <c r="C189">
        <v>55983911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679</v>
      </c>
      <c r="J189" t="s">
        <v>3</v>
      </c>
      <c r="K189" t="s">
        <v>680</v>
      </c>
      <c r="L189">
        <v>1191</v>
      </c>
      <c r="N189">
        <v>1013</v>
      </c>
      <c r="O189" t="s">
        <v>681</v>
      </c>
      <c r="P189" t="s">
        <v>681</v>
      </c>
      <c r="Q189">
        <v>1</v>
      </c>
      <c r="W189">
        <v>0</v>
      </c>
      <c r="X189">
        <v>476480486</v>
      </c>
      <c r="Y189">
        <f>(AT189*1.2)</f>
        <v>36.527999999999999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5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30.44</v>
      </c>
      <c r="AU189" t="s">
        <v>67</v>
      </c>
      <c r="AV189">
        <v>1</v>
      </c>
      <c r="AW189">
        <v>2</v>
      </c>
      <c r="AX189">
        <v>55983914</v>
      </c>
      <c r="AY189">
        <v>1</v>
      </c>
      <c r="AZ189">
        <v>0</v>
      </c>
      <c r="BA189">
        <v>243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ROUND(AT189*Source!I61*AH189*AL189,2)</f>
        <v>0</v>
      </c>
      <c r="CV189">
        <f>ROUND(Y189*Source!I61,9)</f>
        <v>1669.3296</v>
      </c>
      <c r="CW189">
        <v>0</v>
      </c>
      <c r="CX189">
        <f>ROUND(Y189*Source!I61,9)</f>
        <v>1669.3296</v>
      </c>
      <c r="CY189">
        <f>AD189</f>
        <v>0</v>
      </c>
      <c r="CZ189">
        <f>AH189</f>
        <v>0</v>
      </c>
      <c r="DA189">
        <f>AL189</f>
        <v>1</v>
      </c>
      <c r="DB189">
        <f>ROUND((ROUND(AT189*CZ189,2)*1.2),6)</f>
        <v>0</v>
      </c>
      <c r="DC189">
        <f>ROUND((ROUND(AT189*AG189,2)*1.2),6)</f>
        <v>0</v>
      </c>
      <c r="DD189" t="s">
        <v>3</v>
      </c>
      <c r="DE189" t="s">
        <v>3</v>
      </c>
      <c r="DF189">
        <f>ROUND(ROUND(AE189,2)*CX189,2)</f>
        <v>0</v>
      </c>
      <c r="DG189">
        <f t="shared" si="71"/>
        <v>0</v>
      </c>
      <c r="DH189">
        <f t="shared" si="68"/>
        <v>0</v>
      </c>
      <c r="DI189">
        <f t="shared" si="61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ROW(Source!A61)</f>
        <v>61</v>
      </c>
      <c r="B190">
        <v>55929115</v>
      </c>
      <c r="C190">
        <v>55983911</v>
      </c>
      <c r="D190">
        <v>55424288</v>
      </c>
      <c r="E190">
        <v>1081</v>
      </c>
      <c r="F190">
        <v>1</v>
      </c>
      <c r="G190">
        <v>1081</v>
      </c>
      <c r="H190">
        <v>3</v>
      </c>
      <c r="I190" t="s">
        <v>820</v>
      </c>
      <c r="J190" t="s">
        <v>3</v>
      </c>
      <c r="K190" t="s">
        <v>821</v>
      </c>
      <c r="L190">
        <v>1348</v>
      </c>
      <c r="N190">
        <v>1009</v>
      </c>
      <c r="O190" t="s">
        <v>566</v>
      </c>
      <c r="P190" t="s">
        <v>566</v>
      </c>
      <c r="Q190">
        <v>1000</v>
      </c>
      <c r="W190">
        <v>0</v>
      </c>
      <c r="X190">
        <v>1489638031</v>
      </c>
      <c r="Y190">
        <f>(AT190*1)</f>
        <v>0.247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9.84</v>
      </c>
      <c r="AJ190">
        <v>1</v>
      </c>
      <c r="AK190">
        <v>1</v>
      </c>
      <c r="AL190">
        <v>1</v>
      </c>
      <c r="AM190">
        <v>5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0.247</v>
      </c>
      <c r="AU190" t="s">
        <v>66</v>
      </c>
      <c r="AV190">
        <v>0</v>
      </c>
      <c r="AW190">
        <v>2</v>
      </c>
      <c r="AX190">
        <v>55983915</v>
      </c>
      <c r="AY190">
        <v>1</v>
      </c>
      <c r="AZ190">
        <v>0</v>
      </c>
      <c r="BA190">
        <v>244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ROUND(Y190*Source!I61,9)</f>
        <v>11.2879</v>
      </c>
      <c r="CY190">
        <f>AA190</f>
        <v>0</v>
      </c>
      <c r="CZ190">
        <f>AE190</f>
        <v>0</v>
      </c>
      <c r="DA190">
        <f>AI190</f>
        <v>9.84</v>
      </c>
      <c r="DB190">
        <f>ROUND((ROUND(AT190*CZ190,2)*1),6)</f>
        <v>0</v>
      </c>
      <c r="DC190">
        <f>ROUND((ROUND(AT190*AG190,2)*1),6)</f>
        <v>0</v>
      </c>
      <c r="DD190" t="s">
        <v>3</v>
      </c>
      <c r="DE190" t="s">
        <v>3</v>
      </c>
      <c r="DF190">
        <f>ROUND(ROUND(AE190*AI190,2)*CX190,2)</f>
        <v>0</v>
      </c>
      <c r="DG190">
        <f t="shared" si="71"/>
        <v>0</v>
      </c>
      <c r="DH190">
        <f t="shared" si="68"/>
        <v>0</v>
      </c>
      <c r="DI190">
        <f t="shared" si="61"/>
        <v>0</v>
      </c>
      <c r="DJ190">
        <f>DF190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ROW(Source!A97)</f>
        <v>97</v>
      </c>
      <c r="B191">
        <v>55929113</v>
      </c>
      <c r="C191">
        <v>55929237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679</v>
      </c>
      <c r="J191" t="s">
        <v>3</v>
      </c>
      <c r="K191" t="s">
        <v>680</v>
      </c>
      <c r="L191">
        <v>1191</v>
      </c>
      <c r="N191">
        <v>1013</v>
      </c>
      <c r="O191" t="s">
        <v>681</v>
      </c>
      <c r="P191" t="s">
        <v>681</v>
      </c>
      <c r="Q191">
        <v>1</v>
      </c>
      <c r="W191">
        <v>0</v>
      </c>
      <c r="X191">
        <v>476480486</v>
      </c>
      <c r="Y191">
        <f>(AT191*1.2)</f>
        <v>7.4399999999999995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6.2</v>
      </c>
      <c r="AU191" t="s">
        <v>67</v>
      </c>
      <c r="AV191">
        <v>1</v>
      </c>
      <c r="AW191">
        <v>2</v>
      </c>
      <c r="AX191">
        <v>55929238</v>
      </c>
      <c r="AY191">
        <v>1</v>
      </c>
      <c r="AZ191">
        <v>0</v>
      </c>
      <c r="BA191">
        <v>245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U191">
        <f>ROUND(AT191*Source!I97*AH191*AL191,2)</f>
        <v>0</v>
      </c>
      <c r="CV191">
        <f>ROUND(Y191*Source!I97,9)</f>
        <v>59.52</v>
      </c>
      <c r="CW191">
        <v>0</v>
      </c>
      <c r="CX191">
        <f>ROUND(Y191*Source!I97,9)</f>
        <v>59.52</v>
      </c>
      <c r="CY191">
        <f>AD191</f>
        <v>0</v>
      </c>
      <c r="CZ191">
        <f>AH191</f>
        <v>0</v>
      </c>
      <c r="DA191">
        <f>AL191</f>
        <v>1</v>
      </c>
      <c r="DB191">
        <f>ROUND((ROUND(AT191*CZ191,2)*1.2),6)</f>
        <v>0</v>
      </c>
      <c r="DC191">
        <f>ROUND((ROUND(AT191*AG191,2)*1.2),6)</f>
        <v>0</v>
      </c>
      <c r="DD191" t="s">
        <v>3</v>
      </c>
      <c r="DE191" t="s">
        <v>3</v>
      </c>
      <c r="DF191">
        <f t="shared" ref="DF191:DF196" si="72">ROUND(ROUND(AE191,2)*CX191,2)</f>
        <v>0</v>
      </c>
      <c r="DG191">
        <f t="shared" si="71"/>
        <v>0</v>
      </c>
      <c r="DH191">
        <f t="shared" si="68"/>
        <v>0</v>
      </c>
      <c r="DI191">
        <f t="shared" si="61"/>
        <v>0</v>
      </c>
      <c r="DJ191">
        <f>DI191</f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ROW(Source!A97)</f>
        <v>97</v>
      </c>
      <c r="B192">
        <v>55929113</v>
      </c>
      <c r="C192">
        <v>55929237</v>
      </c>
      <c r="D192">
        <v>55489513</v>
      </c>
      <c r="E192">
        <v>1</v>
      </c>
      <c r="F192">
        <v>1</v>
      </c>
      <c r="G192">
        <v>1081</v>
      </c>
      <c r="H192">
        <v>2</v>
      </c>
      <c r="I192" t="s">
        <v>682</v>
      </c>
      <c r="J192" t="s">
        <v>683</v>
      </c>
      <c r="K192" t="s">
        <v>684</v>
      </c>
      <c r="L192">
        <v>1368</v>
      </c>
      <c r="N192">
        <v>1011</v>
      </c>
      <c r="O192" t="s">
        <v>685</v>
      </c>
      <c r="P192" t="s">
        <v>685</v>
      </c>
      <c r="Q192">
        <v>1</v>
      </c>
      <c r="W192">
        <v>0</v>
      </c>
      <c r="X192">
        <v>-1520980008</v>
      </c>
      <c r="Y192">
        <f>(AT192*1.2)</f>
        <v>0.3</v>
      </c>
      <c r="AA192">
        <v>0</v>
      </c>
      <c r="AB192">
        <v>120.23</v>
      </c>
      <c r="AC192">
        <v>13.21</v>
      </c>
      <c r="AD192">
        <v>0</v>
      </c>
      <c r="AE192">
        <v>0</v>
      </c>
      <c r="AF192">
        <v>114.83</v>
      </c>
      <c r="AG192">
        <v>12.62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0.25</v>
      </c>
      <c r="AU192" t="s">
        <v>67</v>
      </c>
      <c r="AV192">
        <v>0</v>
      </c>
      <c r="AW192">
        <v>2</v>
      </c>
      <c r="AX192">
        <v>55929239</v>
      </c>
      <c r="AY192">
        <v>1</v>
      </c>
      <c r="AZ192">
        <v>0</v>
      </c>
      <c r="BA192">
        <v>246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ROUND(Y192*Source!I97*DO192,9)</f>
        <v>30.288</v>
      </c>
      <c r="CX192">
        <f>ROUND(Y192*Source!I97,9)</f>
        <v>2.4</v>
      </c>
      <c r="CY192">
        <f>AB192</f>
        <v>120.23</v>
      </c>
      <c r="CZ192">
        <f>AF192</f>
        <v>114.83</v>
      </c>
      <c r="DA192">
        <f>AJ192</f>
        <v>1</v>
      </c>
      <c r="DB192">
        <f>ROUND((ROUND(AT192*CZ192,2)*1.2),6)</f>
        <v>34.451999999999998</v>
      </c>
      <c r="DC192">
        <f>ROUND((ROUND(AT192*AG192,2)*1.2),6)</f>
        <v>3.7919999999999998</v>
      </c>
      <c r="DD192" t="s">
        <v>3</v>
      </c>
      <c r="DE192" t="s">
        <v>3</v>
      </c>
      <c r="DF192">
        <f t="shared" si="72"/>
        <v>0</v>
      </c>
      <c r="DG192">
        <f t="shared" si="71"/>
        <v>275.58999999999997</v>
      </c>
      <c r="DH192">
        <f t="shared" si="68"/>
        <v>30.29</v>
      </c>
      <c r="DI192">
        <f t="shared" si="61"/>
        <v>0</v>
      </c>
      <c r="DJ192">
        <f>DG192</f>
        <v>275.58999999999997</v>
      </c>
      <c r="DK192">
        <v>0</v>
      </c>
      <c r="DL192" t="s">
        <v>686</v>
      </c>
      <c r="DM192">
        <v>0</v>
      </c>
      <c r="DN192" t="s">
        <v>681</v>
      </c>
      <c r="DO192">
        <v>12.62</v>
      </c>
    </row>
    <row r="193" spans="1:119" x14ac:dyDescent="0.25">
      <c r="A193">
        <f>ROW(Source!A97)</f>
        <v>97</v>
      </c>
      <c r="B193">
        <v>55929113</v>
      </c>
      <c r="C193">
        <v>55929237</v>
      </c>
      <c r="D193">
        <v>55461719</v>
      </c>
      <c r="E193">
        <v>1</v>
      </c>
      <c r="F193">
        <v>1</v>
      </c>
      <c r="G193">
        <v>1081</v>
      </c>
      <c r="H193">
        <v>3</v>
      </c>
      <c r="I193" t="s">
        <v>687</v>
      </c>
      <c r="J193" t="s">
        <v>688</v>
      </c>
      <c r="K193" t="s">
        <v>689</v>
      </c>
      <c r="L193">
        <v>1348</v>
      </c>
      <c r="N193">
        <v>1009</v>
      </c>
      <c r="O193" t="s">
        <v>566</v>
      </c>
      <c r="P193" t="s">
        <v>566</v>
      </c>
      <c r="Q193">
        <v>1000</v>
      </c>
      <c r="W193">
        <v>0</v>
      </c>
      <c r="X193">
        <v>-1265888387</v>
      </c>
      <c r="Y193">
        <f>(AT193*1)</f>
        <v>1.1000000000000001E-3</v>
      </c>
      <c r="AA193">
        <v>10643.18</v>
      </c>
      <c r="AB193">
        <v>0</v>
      </c>
      <c r="AC193">
        <v>0</v>
      </c>
      <c r="AD193">
        <v>0</v>
      </c>
      <c r="AE193">
        <v>10643.18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1.1000000000000001E-3</v>
      </c>
      <c r="AU193" t="s">
        <v>66</v>
      </c>
      <c r="AV193">
        <v>0</v>
      </c>
      <c r="AW193">
        <v>2</v>
      </c>
      <c r="AX193">
        <v>55929240</v>
      </c>
      <c r="AY193">
        <v>1</v>
      </c>
      <c r="AZ193">
        <v>0</v>
      </c>
      <c r="BA193">
        <v>247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ROUND(Y193*Source!I97,9)</f>
        <v>8.8000000000000005E-3</v>
      </c>
      <c r="CY193">
        <f>AA193</f>
        <v>10643.18</v>
      </c>
      <c r="CZ193">
        <f>AE193</f>
        <v>10643.18</v>
      </c>
      <c r="DA193">
        <f>AI193</f>
        <v>1</v>
      </c>
      <c r="DB193">
        <f>ROUND((ROUND(AT193*CZ193,2)*1),6)</f>
        <v>11.71</v>
      </c>
      <c r="DC193">
        <f>ROUND((ROUND(AT193*AG193,2)*1),6)</f>
        <v>0</v>
      </c>
      <c r="DD193" t="s">
        <v>3</v>
      </c>
      <c r="DE193" t="s">
        <v>3</v>
      </c>
      <c r="DF193">
        <f t="shared" si="72"/>
        <v>93.66</v>
      </c>
      <c r="DG193">
        <f t="shared" si="71"/>
        <v>0</v>
      </c>
      <c r="DH193">
        <f t="shared" si="68"/>
        <v>0</v>
      </c>
      <c r="DI193">
        <f t="shared" ref="DI193:DI256" si="73">ROUND(ROUND(AH193,2)*CX193,2)</f>
        <v>0</v>
      </c>
      <c r="DJ193">
        <f>DF193</f>
        <v>93.66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ROW(Source!A97)</f>
        <v>97</v>
      </c>
      <c r="B194">
        <v>55929113</v>
      </c>
      <c r="C194">
        <v>55929237</v>
      </c>
      <c r="D194">
        <v>55459793</v>
      </c>
      <c r="E194">
        <v>1</v>
      </c>
      <c r="F194">
        <v>1</v>
      </c>
      <c r="G194">
        <v>1081</v>
      </c>
      <c r="H194">
        <v>3</v>
      </c>
      <c r="I194" t="s">
        <v>690</v>
      </c>
      <c r="J194" t="s">
        <v>691</v>
      </c>
      <c r="K194" t="s">
        <v>692</v>
      </c>
      <c r="L194">
        <v>1348</v>
      </c>
      <c r="N194">
        <v>1009</v>
      </c>
      <c r="O194" t="s">
        <v>566</v>
      </c>
      <c r="P194" t="s">
        <v>566</v>
      </c>
      <c r="Q194">
        <v>1000</v>
      </c>
      <c r="W194">
        <v>0</v>
      </c>
      <c r="X194">
        <v>-761454284</v>
      </c>
      <c r="Y194">
        <f>(AT194*1)</f>
        <v>1.0000000000000001E-5</v>
      </c>
      <c r="AA194">
        <v>64123.05</v>
      </c>
      <c r="AB194">
        <v>0</v>
      </c>
      <c r="AC194">
        <v>0</v>
      </c>
      <c r="AD194">
        <v>0</v>
      </c>
      <c r="AE194">
        <v>64123.05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1.0000000000000001E-5</v>
      </c>
      <c r="AU194" t="s">
        <v>66</v>
      </c>
      <c r="AV194">
        <v>0</v>
      </c>
      <c r="AW194">
        <v>2</v>
      </c>
      <c r="AX194">
        <v>55929241</v>
      </c>
      <c r="AY194">
        <v>1</v>
      </c>
      <c r="AZ194">
        <v>0</v>
      </c>
      <c r="BA194">
        <v>248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ROUND(Y194*Source!I97,9)</f>
        <v>8.0000000000000007E-5</v>
      </c>
      <c r="CY194">
        <f>AA194</f>
        <v>64123.05</v>
      </c>
      <c r="CZ194">
        <f>AE194</f>
        <v>64123.05</v>
      </c>
      <c r="DA194">
        <f>AI194</f>
        <v>1</v>
      </c>
      <c r="DB194">
        <f>ROUND((ROUND(AT194*CZ194,2)*1),6)</f>
        <v>0.64</v>
      </c>
      <c r="DC194">
        <f>ROUND((ROUND(AT194*AG194,2)*1),6)</f>
        <v>0</v>
      </c>
      <c r="DD194" t="s">
        <v>3</v>
      </c>
      <c r="DE194" t="s">
        <v>3</v>
      </c>
      <c r="DF194">
        <f t="shared" si="72"/>
        <v>5.13</v>
      </c>
      <c r="DG194">
        <f t="shared" si="71"/>
        <v>0</v>
      </c>
      <c r="DH194">
        <f t="shared" si="68"/>
        <v>0</v>
      </c>
      <c r="DI194">
        <f t="shared" si="73"/>
        <v>0</v>
      </c>
      <c r="DJ194">
        <f>DF194</f>
        <v>5.13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ROW(Source!A98)</f>
        <v>98</v>
      </c>
      <c r="B195">
        <v>55929115</v>
      </c>
      <c r="C195">
        <v>55929237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679</v>
      </c>
      <c r="J195" t="s">
        <v>3</v>
      </c>
      <c r="K195" t="s">
        <v>680</v>
      </c>
      <c r="L195">
        <v>1191</v>
      </c>
      <c r="N195">
        <v>1013</v>
      </c>
      <c r="O195" t="s">
        <v>681</v>
      </c>
      <c r="P195" t="s">
        <v>681</v>
      </c>
      <c r="Q195">
        <v>1</v>
      </c>
      <c r="W195">
        <v>0</v>
      </c>
      <c r="X195">
        <v>476480486</v>
      </c>
      <c r="Y195">
        <f>(AT195*1.2)</f>
        <v>7.4399999999999995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5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6.2</v>
      </c>
      <c r="AU195" t="s">
        <v>67</v>
      </c>
      <c r="AV195">
        <v>1</v>
      </c>
      <c r="AW195">
        <v>2</v>
      </c>
      <c r="AX195">
        <v>55929238</v>
      </c>
      <c r="AY195">
        <v>1</v>
      </c>
      <c r="AZ195">
        <v>0</v>
      </c>
      <c r="BA195">
        <v>250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U195">
        <f>ROUND(AT195*Source!I98*AH195*AL195,2)</f>
        <v>0</v>
      </c>
      <c r="CV195">
        <f>ROUND(Y195*Source!I98,9)</f>
        <v>59.52</v>
      </c>
      <c r="CW195">
        <v>0</v>
      </c>
      <c r="CX195">
        <f>ROUND(Y195*Source!I98,9)</f>
        <v>59.52</v>
      </c>
      <c r="CY195">
        <f>AD195</f>
        <v>0</v>
      </c>
      <c r="CZ195">
        <f>AH195</f>
        <v>0</v>
      </c>
      <c r="DA195">
        <f>AL195</f>
        <v>1</v>
      </c>
      <c r="DB195">
        <f>ROUND((ROUND(AT195*CZ195,2)*1.2),6)</f>
        <v>0</v>
      </c>
      <c r="DC195">
        <f>ROUND((ROUND(AT195*AG195,2)*1.2),6)</f>
        <v>0</v>
      </c>
      <c r="DD195" t="s">
        <v>3</v>
      </c>
      <c r="DE195" t="s">
        <v>3</v>
      </c>
      <c r="DF195">
        <f t="shared" si="72"/>
        <v>0</v>
      </c>
      <c r="DG195">
        <f t="shared" si="71"/>
        <v>0</v>
      </c>
      <c r="DH195">
        <f t="shared" si="68"/>
        <v>0</v>
      </c>
      <c r="DI195">
        <f t="shared" si="73"/>
        <v>0</v>
      </c>
      <c r="DJ195">
        <f>DI195</f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ROW(Source!A98)</f>
        <v>98</v>
      </c>
      <c r="B196">
        <v>55929115</v>
      </c>
      <c r="C196">
        <v>55929237</v>
      </c>
      <c r="D196">
        <v>55489513</v>
      </c>
      <c r="E196">
        <v>1</v>
      </c>
      <c r="F196">
        <v>1</v>
      </c>
      <c r="G196">
        <v>1081</v>
      </c>
      <c r="H196">
        <v>2</v>
      </c>
      <c r="I196" t="s">
        <v>682</v>
      </c>
      <c r="J196" t="s">
        <v>683</v>
      </c>
      <c r="K196" t="s">
        <v>684</v>
      </c>
      <c r="L196">
        <v>1368</v>
      </c>
      <c r="N196">
        <v>1011</v>
      </c>
      <c r="O196" t="s">
        <v>685</v>
      </c>
      <c r="P196" t="s">
        <v>685</v>
      </c>
      <c r="Q196">
        <v>1</v>
      </c>
      <c r="W196">
        <v>0</v>
      </c>
      <c r="X196">
        <v>-1520980008</v>
      </c>
      <c r="Y196">
        <f>(AT196*1.2)</f>
        <v>0.3</v>
      </c>
      <c r="AA196">
        <v>0</v>
      </c>
      <c r="AB196">
        <v>1942.87</v>
      </c>
      <c r="AC196">
        <v>744.56</v>
      </c>
      <c r="AD196">
        <v>0</v>
      </c>
      <c r="AE196">
        <v>0</v>
      </c>
      <c r="AF196">
        <v>114.83</v>
      </c>
      <c r="AG196">
        <v>12.62</v>
      </c>
      <c r="AH196">
        <v>0</v>
      </c>
      <c r="AI196">
        <v>1</v>
      </c>
      <c r="AJ196">
        <v>16.16</v>
      </c>
      <c r="AK196">
        <v>56.35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0.25</v>
      </c>
      <c r="AU196" t="s">
        <v>67</v>
      </c>
      <c r="AV196">
        <v>0</v>
      </c>
      <c r="AW196">
        <v>2</v>
      </c>
      <c r="AX196">
        <v>55929239</v>
      </c>
      <c r="AY196">
        <v>1</v>
      </c>
      <c r="AZ196">
        <v>0</v>
      </c>
      <c r="BA196">
        <v>251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ROUND(Y196*Source!I98*DO196,9)</f>
        <v>30.288</v>
      </c>
      <c r="CX196">
        <f>ROUND(Y196*Source!I98,9)</f>
        <v>2.4</v>
      </c>
      <c r="CY196">
        <f>AB196</f>
        <v>1942.87</v>
      </c>
      <c r="CZ196">
        <f>AF196</f>
        <v>114.83</v>
      </c>
      <c r="DA196">
        <f>AJ196</f>
        <v>16.16</v>
      </c>
      <c r="DB196">
        <f>ROUND((ROUND(AT196*CZ196,2)*1.2),6)</f>
        <v>34.451999999999998</v>
      </c>
      <c r="DC196">
        <f>ROUND((ROUND(AT196*AG196,2)*1.2),6)</f>
        <v>3.7919999999999998</v>
      </c>
      <c r="DD196" t="s">
        <v>3</v>
      </c>
      <c r="DE196" t="s">
        <v>3</v>
      </c>
      <c r="DF196">
        <f t="shared" si="72"/>
        <v>0</v>
      </c>
      <c r="DG196">
        <f>ROUND(ROUND(AF196*AJ196,2)*CX196,2)</f>
        <v>4453.5600000000004</v>
      </c>
      <c r="DH196">
        <f>ROUND(ROUND(AG196*AK196,2)*CX196,2)</f>
        <v>1706.74</v>
      </c>
      <c r="DI196">
        <f t="shared" si="73"/>
        <v>0</v>
      </c>
      <c r="DJ196">
        <f>DG196</f>
        <v>4453.5600000000004</v>
      </c>
      <c r="DK196">
        <v>0</v>
      </c>
      <c r="DL196" t="s">
        <v>686</v>
      </c>
      <c r="DM196">
        <v>0</v>
      </c>
      <c r="DN196" t="s">
        <v>681</v>
      </c>
      <c r="DO196">
        <v>12.62</v>
      </c>
    </row>
    <row r="197" spans="1:119" x14ac:dyDescent="0.25">
      <c r="A197">
        <f>ROW(Source!A98)</f>
        <v>98</v>
      </c>
      <c r="B197">
        <v>55929115</v>
      </c>
      <c r="C197">
        <v>55929237</v>
      </c>
      <c r="D197">
        <v>55461719</v>
      </c>
      <c r="E197">
        <v>1</v>
      </c>
      <c r="F197">
        <v>1</v>
      </c>
      <c r="G197">
        <v>1081</v>
      </c>
      <c r="H197">
        <v>3</v>
      </c>
      <c r="I197" t="s">
        <v>687</v>
      </c>
      <c r="J197" t="s">
        <v>688</v>
      </c>
      <c r="K197" t="s">
        <v>689</v>
      </c>
      <c r="L197">
        <v>1348</v>
      </c>
      <c r="N197">
        <v>1009</v>
      </c>
      <c r="O197" t="s">
        <v>566</v>
      </c>
      <c r="P197" t="s">
        <v>566</v>
      </c>
      <c r="Q197">
        <v>1000</v>
      </c>
      <c r="W197">
        <v>0</v>
      </c>
      <c r="X197">
        <v>-1265888387</v>
      </c>
      <c r="Y197">
        <f>(AT197*1)</f>
        <v>1.1000000000000001E-3</v>
      </c>
      <c r="AA197">
        <v>147514.47</v>
      </c>
      <c r="AB197">
        <v>0</v>
      </c>
      <c r="AC197">
        <v>0</v>
      </c>
      <c r="AD197">
        <v>0</v>
      </c>
      <c r="AE197">
        <v>10643.18</v>
      </c>
      <c r="AF197">
        <v>0</v>
      </c>
      <c r="AG197">
        <v>0</v>
      </c>
      <c r="AH197">
        <v>0</v>
      </c>
      <c r="AI197">
        <v>13.86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1.1000000000000001E-3</v>
      </c>
      <c r="AU197" t="s">
        <v>66</v>
      </c>
      <c r="AV197">
        <v>0</v>
      </c>
      <c r="AW197">
        <v>2</v>
      </c>
      <c r="AX197">
        <v>55929240</v>
      </c>
      <c r="AY197">
        <v>1</v>
      </c>
      <c r="AZ197">
        <v>0</v>
      </c>
      <c r="BA197">
        <v>252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ROUND(Y197*Source!I98,9)</f>
        <v>8.8000000000000005E-3</v>
      </c>
      <c r="CY197">
        <f>AA197</f>
        <v>147514.47</v>
      </c>
      <c r="CZ197">
        <f>AE197</f>
        <v>10643.18</v>
      </c>
      <c r="DA197">
        <f>AI197</f>
        <v>13.86</v>
      </c>
      <c r="DB197">
        <f>ROUND((ROUND(AT197*CZ197,2)*1),6)</f>
        <v>11.71</v>
      </c>
      <c r="DC197">
        <f>ROUND((ROUND(AT197*AG197,2)*1),6)</f>
        <v>0</v>
      </c>
      <c r="DD197" t="s">
        <v>3</v>
      </c>
      <c r="DE197" t="s">
        <v>3</v>
      </c>
      <c r="DF197">
        <f>ROUND(ROUND(AE197*AI197,2)*CX197,2)</f>
        <v>1298.1300000000001</v>
      </c>
      <c r="DG197">
        <f>ROUND(ROUND(AF197,2)*CX197,2)</f>
        <v>0</v>
      </c>
      <c r="DH197">
        <f>ROUND(ROUND(AG197,2)*CX197,2)</f>
        <v>0</v>
      </c>
      <c r="DI197">
        <f t="shared" si="73"/>
        <v>0</v>
      </c>
      <c r="DJ197">
        <f>DF197</f>
        <v>1298.1300000000001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ROW(Source!A98)</f>
        <v>98</v>
      </c>
      <c r="B198">
        <v>55929115</v>
      </c>
      <c r="C198">
        <v>55929237</v>
      </c>
      <c r="D198">
        <v>55459793</v>
      </c>
      <c r="E198">
        <v>1</v>
      </c>
      <c r="F198">
        <v>1</v>
      </c>
      <c r="G198">
        <v>1081</v>
      </c>
      <c r="H198">
        <v>3</v>
      </c>
      <c r="I198" t="s">
        <v>690</v>
      </c>
      <c r="J198" t="s">
        <v>691</v>
      </c>
      <c r="K198" t="s">
        <v>692</v>
      </c>
      <c r="L198">
        <v>1348</v>
      </c>
      <c r="N198">
        <v>1009</v>
      </c>
      <c r="O198" t="s">
        <v>566</v>
      </c>
      <c r="P198" t="s">
        <v>566</v>
      </c>
      <c r="Q198">
        <v>1000</v>
      </c>
      <c r="W198">
        <v>0</v>
      </c>
      <c r="X198">
        <v>-761454284</v>
      </c>
      <c r="Y198">
        <f>(AT198*1)</f>
        <v>1.0000000000000001E-5</v>
      </c>
      <c r="AA198">
        <v>1930745.04</v>
      </c>
      <c r="AB198">
        <v>0</v>
      </c>
      <c r="AC198">
        <v>0</v>
      </c>
      <c r="AD198">
        <v>0</v>
      </c>
      <c r="AE198">
        <v>64123.05</v>
      </c>
      <c r="AF198">
        <v>0</v>
      </c>
      <c r="AG198">
        <v>0</v>
      </c>
      <c r="AH198">
        <v>0</v>
      </c>
      <c r="AI198">
        <v>30.11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1.0000000000000001E-5</v>
      </c>
      <c r="AU198" t="s">
        <v>66</v>
      </c>
      <c r="AV198">
        <v>0</v>
      </c>
      <c r="AW198">
        <v>2</v>
      </c>
      <c r="AX198">
        <v>55929241</v>
      </c>
      <c r="AY198">
        <v>1</v>
      </c>
      <c r="AZ198">
        <v>0</v>
      </c>
      <c r="BA198">
        <v>253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ROUND(Y198*Source!I98,9)</f>
        <v>8.0000000000000007E-5</v>
      </c>
      <c r="CY198">
        <f>AA198</f>
        <v>1930745.04</v>
      </c>
      <c r="CZ198">
        <f>AE198</f>
        <v>64123.05</v>
      </c>
      <c r="DA198">
        <f>AI198</f>
        <v>30.11</v>
      </c>
      <c r="DB198">
        <f>ROUND((ROUND(AT198*CZ198,2)*1),6)</f>
        <v>0.64</v>
      </c>
      <c r="DC198">
        <f>ROUND((ROUND(AT198*AG198,2)*1),6)</f>
        <v>0</v>
      </c>
      <c r="DD198" t="s">
        <v>3</v>
      </c>
      <c r="DE198" t="s">
        <v>3</v>
      </c>
      <c r="DF198">
        <f>ROUND(ROUND(AE198*AI198,2)*CX198,2)</f>
        <v>154.46</v>
      </c>
      <c r="DG198">
        <f>ROUND(ROUND(AF198,2)*CX198,2)</f>
        <v>0</v>
      </c>
      <c r="DH198">
        <f>ROUND(ROUND(AG198,2)*CX198,2)</f>
        <v>0</v>
      </c>
      <c r="DI198">
        <f t="shared" si="73"/>
        <v>0</v>
      </c>
      <c r="DJ198">
        <f>DF198</f>
        <v>154.46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ROW(Source!A103)</f>
        <v>103</v>
      </c>
      <c r="B199">
        <v>55929113</v>
      </c>
      <c r="C199">
        <v>57036683</v>
      </c>
      <c r="D199">
        <v>55424304</v>
      </c>
      <c r="E199">
        <v>1081</v>
      </c>
      <c r="F199">
        <v>1</v>
      </c>
      <c r="G199">
        <v>1081</v>
      </c>
      <c r="H199">
        <v>1</v>
      </c>
      <c r="I199" t="s">
        <v>679</v>
      </c>
      <c r="J199" t="s">
        <v>3</v>
      </c>
      <c r="K199" t="s">
        <v>680</v>
      </c>
      <c r="L199">
        <v>1191</v>
      </c>
      <c r="N199">
        <v>1013</v>
      </c>
      <c r="O199" t="s">
        <v>681</v>
      </c>
      <c r="P199" t="s">
        <v>681</v>
      </c>
      <c r="Q199">
        <v>1</v>
      </c>
      <c r="W199">
        <v>0</v>
      </c>
      <c r="X199">
        <v>476480486</v>
      </c>
      <c r="Y199">
        <f t="shared" ref="Y199:Y204" si="74">(AT199*1.2)</f>
        <v>1.236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1.03</v>
      </c>
      <c r="AU199" t="s">
        <v>67</v>
      </c>
      <c r="AV199">
        <v>1</v>
      </c>
      <c r="AW199">
        <v>2</v>
      </c>
      <c r="AX199">
        <v>57036684</v>
      </c>
      <c r="AY199">
        <v>1</v>
      </c>
      <c r="AZ199">
        <v>0</v>
      </c>
      <c r="BA199">
        <v>255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U199">
        <f>ROUND(AT199*Source!I103*AH199*AL199,2)</f>
        <v>0</v>
      </c>
      <c r="CV199">
        <f>ROUND(Y199*Source!I103,9)</f>
        <v>7.4160000000000004</v>
      </c>
      <c r="CW199">
        <v>0</v>
      </c>
      <c r="CX199">
        <f>ROUND(Y199*Source!I103,9)</f>
        <v>7.4160000000000004</v>
      </c>
      <c r="CY199">
        <f>AD199</f>
        <v>0</v>
      </c>
      <c r="CZ199">
        <f>AH199</f>
        <v>0</v>
      </c>
      <c r="DA199">
        <f>AL199</f>
        <v>1</v>
      </c>
      <c r="DB199">
        <f t="shared" ref="DB199:DB204" si="75">ROUND((ROUND(AT199*CZ199,2)*1.2),6)</f>
        <v>0</v>
      </c>
      <c r="DC199">
        <f t="shared" ref="DC199:DC204" si="76">ROUND((ROUND(AT199*AG199,2)*1.2),6)</f>
        <v>0</v>
      </c>
      <c r="DD199" t="s">
        <v>3</v>
      </c>
      <c r="DE199" t="s">
        <v>3</v>
      </c>
      <c r="DF199">
        <f t="shared" ref="DF199:DF219" si="77">ROUND(ROUND(AE199,2)*CX199,2)</f>
        <v>0</v>
      </c>
      <c r="DG199">
        <f>ROUND(ROUND(AF199,2)*CX199,2)</f>
        <v>0</v>
      </c>
      <c r="DH199">
        <f>ROUND(ROUND(AG199,2)*CX199,2)</f>
        <v>0</v>
      </c>
      <c r="DI199">
        <f t="shared" si="73"/>
        <v>0</v>
      </c>
      <c r="DJ199">
        <f>DI199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ROW(Source!A103)</f>
        <v>103</v>
      </c>
      <c r="B200">
        <v>55929113</v>
      </c>
      <c r="C200">
        <v>57036683</v>
      </c>
      <c r="D200">
        <v>55490209</v>
      </c>
      <c r="E200">
        <v>1</v>
      </c>
      <c r="F200">
        <v>1</v>
      </c>
      <c r="G200">
        <v>1081</v>
      </c>
      <c r="H200">
        <v>2</v>
      </c>
      <c r="I200" t="s">
        <v>722</v>
      </c>
      <c r="J200" t="s">
        <v>723</v>
      </c>
      <c r="K200" t="s">
        <v>724</v>
      </c>
      <c r="L200">
        <v>1368</v>
      </c>
      <c r="N200">
        <v>1011</v>
      </c>
      <c r="O200" t="s">
        <v>685</v>
      </c>
      <c r="P200" t="s">
        <v>685</v>
      </c>
      <c r="Q200">
        <v>1</v>
      </c>
      <c r="W200">
        <v>0</v>
      </c>
      <c r="X200">
        <v>874612079</v>
      </c>
      <c r="Y200">
        <f t="shared" si="74"/>
        <v>7.1999999999999998E-3</v>
      </c>
      <c r="AA200">
        <v>0</v>
      </c>
      <c r="AB200">
        <v>87.01</v>
      </c>
      <c r="AC200">
        <v>13.21</v>
      </c>
      <c r="AD200">
        <v>0</v>
      </c>
      <c r="AE200">
        <v>0</v>
      </c>
      <c r="AF200">
        <v>83.1</v>
      </c>
      <c r="AG200">
        <v>12.62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6.0000000000000001E-3</v>
      </c>
      <c r="AU200" t="s">
        <v>67</v>
      </c>
      <c r="AV200">
        <v>0</v>
      </c>
      <c r="AW200">
        <v>2</v>
      </c>
      <c r="AX200">
        <v>57036685</v>
      </c>
      <c r="AY200">
        <v>1</v>
      </c>
      <c r="AZ200">
        <v>0</v>
      </c>
      <c r="BA200">
        <v>256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ROUND(Y200*Source!I103*DO200,9)</f>
        <v>0.545184</v>
      </c>
      <c r="CX200">
        <f>ROUND(Y200*Source!I103,9)</f>
        <v>4.3200000000000002E-2</v>
      </c>
      <c r="CY200">
        <f>AB200</f>
        <v>87.01</v>
      </c>
      <c r="CZ200">
        <f>AF200</f>
        <v>83.1</v>
      </c>
      <c r="DA200">
        <f>AJ200</f>
        <v>1</v>
      </c>
      <c r="DB200">
        <f t="shared" si="75"/>
        <v>0.6</v>
      </c>
      <c r="DC200">
        <f t="shared" si="76"/>
        <v>9.6000000000000002E-2</v>
      </c>
      <c r="DD200" t="s">
        <v>3</v>
      </c>
      <c r="DE200" t="s">
        <v>3</v>
      </c>
      <c r="DF200">
        <f t="shared" si="77"/>
        <v>0</v>
      </c>
      <c r="DG200">
        <f>ROUND(ROUND(AF200,2)*CX200,2)</f>
        <v>3.59</v>
      </c>
      <c r="DH200">
        <f>ROUND(ROUND(AG200,2)*CX200,2)</f>
        <v>0.55000000000000004</v>
      </c>
      <c r="DI200">
        <f t="shared" si="73"/>
        <v>0</v>
      </c>
      <c r="DJ200">
        <f>DG200</f>
        <v>3.59</v>
      </c>
      <c r="DK200">
        <v>0</v>
      </c>
      <c r="DL200" t="s">
        <v>686</v>
      </c>
      <c r="DM200">
        <v>0</v>
      </c>
      <c r="DN200" t="s">
        <v>681</v>
      </c>
      <c r="DO200">
        <v>12.62</v>
      </c>
    </row>
    <row r="201" spans="1:119" x14ac:dyDescent="0.25">
      <c r="A201">
        <f>ROW(Source!A104)</f>
        <v>104</v>
      </c>
      <c r="B201">
        <v>55929115</v>
      </c>
      <c r="C201">
        <v>57036683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679</v>
      </c>
      <c r="J201" t="s">
        <v>3</v>
      </c>
      <c r="K201" t="s">
        <v>680</v>
      </c>
      <c r="L201">
        <v>1191</v>
      </c>
      <c r="N201">
        <v>1013</v>
      </c>
      <c r="O201" t="s">
        <v>681</v>
      </c>
      <c r="P201" t="s">
        <v>681</v>
      </c>
      <c r="Q201">
        <v>1</v>
      </c>
      <c r="W201">
        <v>0</v>
      </c>
      <c r="X201">
        <v>476480486</v>
      </c>
      <c r="Y201">
        <f t="shared" si="74"/>
        <v>1.236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5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1.03</v>
      </c>
      <c r="AU201" t="s">
        <v>67</v>
      </c>
      <c r="AV201">
        <v>1</v>
      </c>
      <c r="AW201">
        <v>2</v>
      </c>
      <c r="AX201">
        <v>57036684</v>
      </c>
      <c r="AY201">
        <v>1</v>
      </c>
      <c r="AZ201">
        <v>0</v>
      </c>
      <c r="BA201">
        <v>258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ROUND(AT201*Source!I104*AH201*AL201,2)</f>
        <v>0</v>
      </c>
      <c r="CV201">
        <f>ROUND(Y201*Source!I104,9)</f>
        <v>7.4160000000000004</v>
      </c>
      <c r="CW201">
        <v>0</v>
      </c>
      <c r="CX201">
        <f>ROUND(Y201*Source!I104,9)</f>
        <v>7.4160000000000004</v>
      </c>
      <c r="CY201">
        <f>AD201</f>
        <v>0</v>
      </c>
      <c r="CZ201">
        <f>AH201</f>
        <v>0</v>
      </c>
      <c r="DA201">
        <f>AL201</f>
        <v>1</v>
      </c>
      <c r="DB201">
        <f t="shared" si="75"/>
        <v>0</v>
      </c>
      <c r="DC201">
        <f t="shared" si="76"/>
        <v>0</v>
      </c>
      <c r="DD201" t="s">
        <v>3</v>
      </c>
      <c r="DE201" t="s">
        <v>3</v>
      </c>
      <c r="DF201">
        <f t="shared" si="77"/>
        <v>0</v>
      </c>
      <c r="DG201">
        <f>ROUND(ROUND(AF201,2)*CX201,2)</f>
        <v>0</v>
      </c>
      <c r="DH201">
        <f>ROUND(ROUND(AG201,2)*CX201,2)</f>
        <v>0</v>
      </c>
      <c r="DI201">
        <f t="shared" si="73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ROW(Source!A104)</f>
        <v>104</v>
      </c>
      <c r="B202">
        <v>55929115</v>
      </c>
      <c r="C202">
        <v>57036683</v>
      </c>
      <c r="D202">
        <v>55490209</v>
      </c>
      <c r="E202">
        <v>1</v>
      </c>
      <c r="F202">
        <v>1</v>
      </c>
      <c r="G202">
        <v>1081</v>
      </c>
      <c r="H202">
        <v>2</v>
      </c>
      <c r="I202" t="s">
        <v>722</v>
      </c>
      <c r="J202" t="s">
        <v>723</v>
      </c>
      <c r="K202" t="s">
        <v>724</v>
      </c>
      <c r="L202">
        <v>1368</v>
      </c>
      <c r="N202">
        <v>1011</v>
      </c>
      <c r="O202" t="s">
        <v>685</v>
      </c>
      <c r="P202" t="s">
        <v>685</v>
      </c>
      <c r="Q202">
        <v>1</v>
      </c>
      <c r="W202">
        <v>0</v>
      </c>
      <c r="X202">
        <v>874612079</v>
      </c>
      <c r="Y202">
        <f t="shared" si="74"/>
        <v>7.1999999999999998E-3</v>
      </c>
      <c r="AA202">
        <v>0</v>
      </c>
      <c r="AB202">
        <v>1485.19</v>
      </c>
      <c r="AC202">
        <v>744.56</v>
      </c>
      <c r="AD202">
        <v>0</v>
      </c>
      <c r="AE202">
        <v>0</v>
      </c>
      <c r="AF202">
        <v>83.1</v>
      </c>
      <c r="AG202">
        <v>12.62</v>
      </c>
      <c r="AH202">
        <v>0</v>
      </c>
      <c r="AI202">
        <v>1</v>
      </c>
      <c r="AJ202">
        <v>17.07</v>
      </c>
      <c r="AK202">
        <v>56.35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6.0000000000000001E-3</v>
      </c>
      <c r="AU202" t="s">
        <v>67</v>
      </c>
      <c r="AV202">
        <v>0</v>
      </c>
      <c r="AW202">
        <v>2</v>
      </c>
      <c r="AX202">
        <v>57036685</v>
      </c>
      <c r="AY202">
        <v>1</v>
      </c>
      <c r="AZ202">
        <v>0</v>
      </c>
      <c r="BA202">
        <v>259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ROUND(Y202*Source!I104*DO202,9)</f>
        <v>0.545184</v>
      </c>
      <c r="CX202">
        <f>ROUND(Y202*Source!I104,9)</f>
        <v>4.3200000000000002E-2</v>
      </c>
      <c r="CY202">
        <f>AB202</f>
        <v>1485.19</v>
      </c>
      <c r="CZ202">
        <f>AF202</f>
        <v>83.1</v>
      </c>
      <c r="DA202">
        <f>AJ202</f>
        <v>17.07</v>
      </c>
      <c r="DB202">
        <f t="shared" si="75"/>
        <v>0.6</v>
      </c>
      <c r="DC202">
        <f t="shared" si="76"/>
        <v>9.6000000000000002E-2</v>
      </c>
      <c r="DD202" t="s">
        <v>3</v>
      </c>
      <c r="DE202" t="s">
        <v>3</v>
      </c>
      <c r="DF202">
        <f t="shared" si="77"/>
        <v>0</v>
      </c>
      <c r="DG202">
        <f>ROUND(ROUND(AF202*AJ202,2)*CX202,2)</f>
        <v>61.28</v>
      </c>
      <c r="DH202">
        <f>ROUND(ROUND(AG202*AK202,2)*CX202,2)</f>
        <v>30.72</v>
      </c>
      <c r="DI202">
        <f t="shared" si="73"/>
        <v>0</v>
      </c>
      <c r="DJ202">
        <f>DG202</f>
        <v>61.28</v>
      </c>
      <c r="DK202">
        <v>0</v>
      </c>
      <c r="DL202" t="s">
        <v>686</v>
      </c>
      <c r="DM202">
        <v>0</v>
      </c>
      <c r="DN202" t="s">
        <v>681</v>
      </c>
      <c r="DO202">
        <v>12.62</v>
      </c>
    </row>
    <row r="203" spans="1:119" x14ac:dyDescent="0.25">
      <c r="A203">
        <f>ROW(Source!A105)</f>
        <v>105</v>
      </c>
      <c r="B203">
        <v>55929113</v>
      </c>
      <c r="C203">
        <v>55929266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679</v>
      </c>
      <c r="J203" t="s">
        <v>3</v>
      </c>
      <c r="K203" t="s">
        <v>680</v>
      </c>
      <c r="L203">
        <v>1191</v>
      </c>
      <c r="N203">
        <v>1013</v>
      </c>
      <c r="O203" t="s">
        <v>681</v>
      </c>
      <c r="P203" t="s">
        <v>681</v>
      </c>
      <c r="Q203">
        <v>1</v>
      </c>
      <c r="W203">
        <v>0</v>
      </c>
      <c r="X203">
        <v>476480486</v>
      </c>
      <c r="Y203">
        <f t="shared" si="74"/>
        <v>11.16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9.3000000000000007</v>
      </c>
      <c r="AU203" t="s">
        <v>67</v>
      </c>
      <c r="AV203">
        <v>1</v>
      </c>
      <c r="AW203">
        <v>2</v>
      </c>
      <c r="AX203">
        <v>55929267</v>
      </c>
      <c r="AY203">
        <v>1</v>
      </c>
      <c r="AZ203">
        <v>0</v>
      </c>
      <c r="BA203">
        <v>261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ROUND(AT203*Source!I105*AH203*AL203,2)</f>
        <v>0</v>
      </c>
      <c r="CV203">
        <f>ROUND(Y203*Source!I105,9)</f>
        <v>66.959999999999994</v>
      </c>
      <c r="CW203">
        <v>0</v>
      </c>
      <c r="CX203">
        <f>ROUND(Y203*Source!I105,9)</f>
        <v>66.959999999999994</v>
      </c>
      <c r="CY203">
        <f>AD203</f>
        <v>0</v>
      </c>
      <c r="CZ203">
        <f>AH203</f>
        <v>0</v>
      </c>
      <c r="DA203">
        <f>AL203</f>
        <v>1</v>
      </c>
      <c r="DB203">
        <f t="shared" si="75"/>
        <v>0</v>
      </c>
      <c r="DC203">
        <f t="shared" si="76"/>
        <v>0</v>
      </c>
      <c r="DD203" t="s">
        <v>3</v>
      </c>
      <c r="DE203" t="s">
        <v>3</v>
      </c>
      <c r="DF203">
        <f t="shared" si="77"/>
        <v>0</v>
      </c>
      <c r="DG203">
        <f t="shared" ref="DG203:DG218" si="78">ROUND(ROUND(AF203,2)*CX203,2)</f>
        <v>0</v>
      </c>
      <c r="DH203">
        <f t="shared" ref="DH203:DH218" si="79">ROUND(ROUND(AG203,2)*CX203,2)</f>
        <v>0</v>
      </c>
      <c r="DI203">
        <f t="shared" si="73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ROW(Source!A105)</f>
        <v>105</v>
      </c>
      <c r="B204">
        <v>55929113</v>
      </c>
      <c r="C204">
        <v>55929266</v>
      </c>
      <c r="D204">
        <v>55489513</v>
      </c>
      <c r="E204">
        <v>1</v>
      </c>
      <c r="F204">
        <v>1</v>
      </c>
      <c r="G204">
        <v>1081</v>
      </c>
      <c r="H204">
        <v>2</v>
      </c>
      <c r="I204" t="s">
        <v>682</v>
      </c>
      <c r="J204" t="s">
        <v>683</v>
      </c>
      <c r="K204" t="s">
        <v>684</v>
      </c>
      <c r="L204">
        <v>1368</v>
      </c>
      <c r="N204">
        <v>1011</v>
      </c>
      <c r="O204" t="s">
        <v>685</v>
      </c>
      <c r="P204" t="s">
        <v>685</v>
      </c>
      <c r="Q204">
        <v>1</v>
      </c>
      <c r="W204">
        <v>0</v>
      </c>
      <c r="X204">
        <v>-1520980008</v>
      </c>
      <c r="Y204">
        <f t="shared" si="74"/>
        <v>0.48</v>
      </c>
      <c r="AA204">
        <v>0</v>
      </c>
      <c r="AB204">
        <v>120.23</v>
      </c>
      <c r="AC204">
        <v>13.21</v>
      </c>
      <c r="AD204">
        <v>0</v>
      </c>
      <c r="AE204">
        <v>0</v>
      </c>
      <c r="AF204">
        <v>114.83</v>
      </c>
      <c r="AG204">
        <v>12.62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0.4</v>
      </c>
      <c r="AU204" t="s">
        <v>67</v>
      </c>
      <c r="AV204">
        <v>0</v>
      </c>
      <c r="AW204">
        <v>2</v>
      </c>
      <c r="AX204">
        <v>55929268</v>
      </c>
      <c r="AY204">
        <v>1</v>
      </c>
      <c r="AZ204">
        <v>0</v>
      </c>
      <c r="BA204">
        <v>262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ROUND(Y204*Source!I105*DO204,9)</f>
        <v>36.345599999999997</v>
      </c>
      <c r="CX204">
        <f>ROUND(Y204*Source!I105,9)</f>
        <v>2.88</v>
      </c>
      <c r="CY204">
        <f>AB204</f>
        <v>120.23</v>
      </c>
      <c r="CZ204">
        <f>AF204</f>
        <v>114.83</v>
      </c>
      <c r="DA204">
        <f>AJ204</f>
        <v>1</v>
      </c>
      <c r="DB204">
        <f t="shared" si="75"/>
        <v>55.116</v>
      </c>
      <c r="DC204">
        <f t="shared" si="76"/>
        <v>6.06</v>
      </c>
      <c r="DD204" t="s">
        <v>3</v>
      </c>
      <c r="DE204" t="s">
        <v>3</v>
      </c>
      <c r="DF204">
        <f t="shared" si="77"/>
        <v>0</v>
      </c>
      <c r="DG204">
        <f t="shared" si="78"/>
        <v>330.71</v>
      </c>
      <c r="DH204">
        <f t="shared" si="79"/>
        <v>36.35</v>
      </c>
      <c r="DI204">
        <f t="shared" si="73"/>
        <v>0</v>
      </c>
      <c r="DJ204">
        <f>DG204</f>
        <v>330.71</v>
      </c>
      <c r="DK204">
        <v>0</v>
      </c>
      <c r="DL204" t="s">
        <v>686</v>
      </c>
      <c r="DM204">
        <v>0</v>
      </c>
      <c r="DN204" t="s">
        <v>681</v>
      </c>
      <c r="DO204">
        <v>12.62</v>
      </c>
    </row>
    <row r="205" spans="1:119" x14ac:dyDescent="0.25">
      <c r="A205">
        <f>ROW(Source!A105)</f>
        <v>105</v>
      </c>
      <c r="B205">
        <v>55929113</v>
      </c>
      <c r="C205">
        <v>55929266</v>
      </c>
      <c r="D205">
        <v>55459261</v>
      </c>
      <c r="E205">
        <v>1</v>
      </c>
      <c r="F205">
        <v>1</v>
      </c>
      <c r="G205">
        <v>1081</v>
      </c>
      <c r="H205">
        <v>3</v>
      </c>
      <c r="I205" t="s">
        <v>693</v>
      </c>
      <c r="J205" t="s">
        <v>694</v>
      </c>
      <c r="K205" t="s">
        <v>695</v>
      </c>
      <c r="L205">
        <v>1348</v>
      </c>
      <c r="N205">
        <v>1009</v>
      </c>
      <c r="O205" t="s">
        <v>566</v>
      </c>
      <c r="P205" t="s">
        <v>566</v>
      </c>
      <c r="Q205">
        <v>1000</v>
      </c>
      <c r="W205">
        <v>0</v>
      </c>
      <c r="X205">
        <v>-2092697376</v>
      </c>
      <c r="Y205">
        <f t="shared" ref="Y205:Y217" si="80">(AT205*1)</f>
        <v>2.9999999999999997E-4</v>
      </c>
      <c r="AA205">
        <v>1219.68</v>
      </c>
      <c r="AB205">
        <v>0</v>
      </c>
      <c r="AC205">
        <v>0</v>
      </c>
      <c r="AD205">
        <v>0</v>
      </c>
      <c r="AE205">
        <v>1219.68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2.9999999999999997E-4</v>
      </c>
      <c r="AU205" t="s">
        <v>66</v>
      </c>
      <c r="AV205">
        <v>0</v>
      </c>
      <c r="AW205">
        <v>2</v>
      </c>
      <c r="AX205">
        <v>55929269</v>
      </c>
      <c r="AY205">
        <v>1</v>
      </c>
      <c r="AZ205">
        <v>0</v>
      </c>
      <c r="BA205">
        <v>263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ROUND(Y205*Source!I105,9)</f>
        <v>1.8E-3</v>
      </c>
      <c r="CY205">
        <f t="shared" ref="CY205:CY217" si="81">AA205</f>
        <v>1219.68</v>
      </c>
      <c r="CZ205">
        <f t="shared" ref="CZ205:CZ217" si="82">AE205</f>
        <v>1219.68</v>
      </c>
      <c r="DA205">
        <f t="shared" ref="DA205:DA217" si="83">AI205</f>
        <v>1</v>
      </c>
      <c r="DB205">
        <f t="shared" ref="DB205:DB217" si="84">ROUND((ROUND(AT205*CZ205,2)*1),6)</f>
        <v>0.37</v>
      </c>
      <c r="DC205">
        <f t="shared" ref="DC205:DC217" si="85">ROUND((ROUND(AT205*AG205,2)*1),6)</f>
        <v>0</v>
      </c>
      <c r="DD205" t="s">
        <v>3</v>
      </c>
      <c r="DE205" t="s">
        <v>3</v>
      </c>
      <c r="DF205">
        <f t="shared" si="77"/>
        <v>2.2000000000000002</v>
      </c>
      <c r="DG205">
        <f t="shared" si="78"/>
        <v>0</v>
      </c>
      <c r="DH205">
        <f t="shared" si="79"/>
        <v>0</v>
      </c>
      <c r="DI205">
        <f t="shared" si="73"/>
        <v>0</v>
      </c>
      <c r="DJ205">
        <f t="shared" ref="DJ205:DJ217" si="86">DF205</f>
        <v>2.2000000000000002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ROW(Source!A105)</f>
        <v>105</v>
      </c>
      <c r="B206">
        <v>55929113</v>
      </c>
      <c r="C206">
        <v>55929266</v>
      </c>
      <c r="D206">
        <v>55461230</v>
      </c>
      <c r="E206">
        <v>1</v>
      </c>
      <c r="F206">
        <v>1</v>
      </c>
      <c r="G206">
        <v>1081</v>
      </c>
      <c r="H206">
        <v>3</v>
      </c>
      <c r="I206" t="s">
        <v>696</v>
      </c>
      <c r="J206" t="s">
        <v>697</v>
      </c>
      <c r="K206" t="s">
        <v>698</v>
      </c>
      <c r="L206">
        <v>1346</v>
      </c>
      <c r="N206">
        <v>1009</v>
      </c>
      <c r="O206" t="s">
        <v>185</v>
      </c>
      <c r="P206" t="s">
        <v>185</v>
      </c>
      <c r="Q206">
        <v>1</v>
      </c>
      <c r="W206">
        <v>0</v>
      </c>
      <c r="X206">
        <v>1561715650</v>
      </c>
      <c r="Y206">
        <f t="shared" si="80"/>
        <v>0.03</v>
      </c>
      <c r="AA206">
        <v>15.11</v>
      </c>
      <c r="AB206">
        <v>0</v>
      </c>
      <c r="AC206">
        <v>0</v>
      </c>
      <c r="AD206">
        <v>0</v>
      </c>
      <c r="AE206">
        <v>15.11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0.03</v>
      </c>
      <c r="AU206" t="s">
        <v>66</v>
      </c>
      <c r="AV206">
        <v>0</v>
      </c>
      <c r="AW206">
        <v>2</v>
      </c>
      <c r="AX206">
        <v>55929270</v>
      </c>
      <c r="AY206">
        <v>1</v>
      </c>
      <c r="AZ206">
        <v>0</v>
      </c>
      <c r="BA206">
        <v>264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ROUND(Y206*Source!I105,9)</f>
        <v>0.18</v>
      </c>
      <c r="CY206">
        <f t="shared" si="81"/>
        <v>15.11</v>
      </c>
      <c r="CZ206">
        <f t="shared" si="82"/>
        <v>15.11</v>
      </c>
      <c r="DA206">
        <f t="shared" si="83"/>
        <v>1</v>
      </c>
      <c r="DB206">
        <f t="shared" si="84"/>
        <v>0.45</v>
      </c>
      <c r="DC206">
        <f t="shared" si="85"/>
        <v>0</v>
      </c>
      <c r="DD206" t="s">
        <v>3</v>
      </c>
      <c r="DE206" t="s">
        <v>3</v>
      </c>
      <c r="DF206">
        <f t="shared" si="77"/>
        <v>2.72</v>
      </c>
      <c r="DG206">
        <f t="shared" si="78"/>
        <v>0</v>
      </c>
      <c r="DH206">
        <f t="shared" si="79"/>
        <v>0</v>
      </c>
      <c r="DI206">
        <f t="shared" si="73"/>
        <v>0</v>
      </c>
      <c r="DJ206">
        <f t="shared" si="86"/>
        <v>2.72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ROW(Source!A105)</f>
        <v>105</v>
      </c>
      <c r="B207">
        <v>55929113</v>
      </c>
      <c r="C207">
        <v>55929266</v>
      </c>
      <c r="D207">
        <v>55459400</v>
      </c>
      <c r="E207">
        <v>1</v>
      </c>
      <c r="F207">
        <v>1</v>
      </c>
      <c r="G207">
        <v>1081</v>
      </c>
      <c r="H207">
        <v>3</v>
      </c>
      <c r="I207" t="s">
        <v>699</v>
      </c>
      <c r="J207" t="s">
        <v>700</v>
      </c>
      <c r="K207" t="s">
        <v>701</v>
      </c>
      <c r="L207">
        <v>1346</v>
      </c>
      <c r="N207">
        <v>1009</v>
      </c>
      <c r="O207" t="s">
        <v>185</v>
      </c>
      <c r="P207" t="s">
        <v>185</v>
      </c>
      <c r="Q207">
        <v>1</v>
      </c>
      <c r="W207">
        <v>0</v>
      </c>
      <c r="X207">
        <v>-2129869794</v>
      </c>
      <c r="Y207">
        <f t="shared" si="80"/>
        <v>0.01</v>
      </c>
      <c r="AA207">
        <v>16.690000000000001</v>
      </c>
      <c r="AB207">
        <v>0</v>
      </c>
      <c r="AC207">
        <v>0</v>
      </c>
      <c r="AD207">
        <v>0</v>
      </c>
      <c r="AE207">
        <v>16.690000000000001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0.01</v>
      </c>
      <c r="AU207" t="s">
        <v>66</v>
      </c>
      <c r="AV207">
        <v>0</v>
      </c>
      <c r="AW207">
        <v>2</v>
      </c>
      <c r="AX207">
        <v>55929271</v>
      </c>
      <c r="AY207">
        <v>1</v>
      </c>
      <c r="AZ207">
        <v>0</v>
      </c>
      <c r="BA207">
        <v>265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ROUND(Y207*Source!I105,9)</f>
        <v>0.06</v>
      </c>
      <c r="CY207">
        <f t="shared" si="81"/>
        <v>16.690000000000001</v>
      </c>
      <c r="CZ207">
        <f t="shared" si="82"/>
        <v>16.690000000000001</v>
      </c>
      <c r="DA207">
        <f t="shared" si="83"/>
        <v>1</v>
      </c>
      <c r="DB207">
        <f t="shared" si="84"/>
        <v>0.17</v>
      </c>
      <c r="DC207">
        <f t="shared" si="85"/>
        <v>0</v>
      </c>
      <c r="DD207" t="s">
        <v>3</v>
      </c>
      <c r="DE207" t="s">
        <v>3</v>
      </c>
      <c r="DF207">
        <f t="shared" si="77"/>
        <v>1</v>
      </c>
      <c r="DG207">
        <f t="shared" si="78"/>
        <v>0</v>
      </c>
      <c r="DH207">
        <f t="shared" si="79"/>
        <v>0</v>
      </c>
      <c r="DI207">
        <f t="shared" si="73"/>
        <v>0</v>
      </c>
      <c r="DJ207">
        <f t="shared" si="86"/>
        <v>1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ROW(Source!A105)</f>
        <v>105</v>
      </c>
      <c r="B208">
        <v>55929113</v>
      </c>
      <c r="C208">
        <v>55929266</v>
      </c>
      <c r="D208">
        <v>55459485</v>
      </c>
      <c r="E208">
        <v>1</v>
      </c>
      <c r="F208">
        <v>1</v>
      </c>
      <c r="G208">
        <v>1081</v>
      </c>
      <c r="H208">
        <v>3</v>
      </c>
      <c r="I208" t="s">
        <v>702</v>
      </c>
      <c r="J208" t="s">
        <v>703</v>
      </c>
      <c r="K208" t="s">
        <v>704</v>
      </c>
      <c r="L208">
        <v>1348</v>
      </c>
      <c r="N208">
        <v>1009</v>
      </c>
      <c r="O208" t="s">
        <v>566</v>
      </c>
      <c r="P208" t="s">
        <v>566</v>
      </c>
      <c r="Q208">
        <v>1000</v>
      </c>
      <c r="W208">
        <v>0</v>
      </c>
      <c r="X208">
        <v>1193527006</v>
      </c>
      <c r="Y208">
        <f t="shared" si="80"/>
        <v>2.0000000000000002E-5</v>
      </c>
      <c r="AA208">
        <v>17722.25</v>
      </c>
      <c r="AB208">
        <v>0</v>
      </c>
      <c r="AC208">
        <v>0</v>
      </c>
      <c r="AD208">
        <v>0</v>
      </c>
      <c r="AE208">
        <v>17722.25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2.0000000000000002E-5</v>
      </c>
      <c r="AU208" t="s">
        <v>66</v>
      </c>
      <c r="AV208">
        <v>0</v>
      </c>
      <c r="AW208">
        <v>2</v>
      </c>
      <c r="AX208">
        <v>55929272</v>
      </c>
      <c r="AY208">
        <v>1</v>
      </c>
      <c r="AZ208">
        <v>0</v>
      </c>
      <c r="BA208">
        <v>266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ROUND(Y208*Source!I105,9)</f>
        <v>1.2E-4</v>
      </c>
      <c r="CY208">
        <f t="shared" si="81"/>
        <v>17722.25</v>
      </c>
      <c r="CZ208">
        <f t="shared" si="82"/>
        <v>17722.25</v>
      </c>
      <c r="DA208">
        <f t="shared" si="83"/>
        <v>1</v>
      </c>
      <c r="DB208">
        <f t="shared" si="84"/>
        <v>0.35</v>
      </c>
      <c r="DC208">
        <f t="shared" si="85"/>
        <v>0</v>
      </c>
      <c r="DD208" t="s">
        <v>3</v>
      </c>
      <c r="DE208" t="s">
        <v>3</v>
      </c>
      <c r="DF208">
        <f t="shared" si="77"/>
        <v>2.13</v>
      </c>
      <c r="DG208">
        <f t="shared" si="78"/>
        <v>0</v>
      </c>
      <c r="DH208">
        <f t="shared" si="79"/>
        <v>0</v>
      </c>
      <c r="DI208">
        <f t="shared" si="73"/>
        <v>0</v>
      </c>
      <c r="DJ208">
        <f t="shared" si="86"/>
        <v>2.13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ROW(Source!A105)</f>
        <v>105</v>
      </c>
      <c r="B209">
        <v>55929113</v>
      </c>
      <c r="C209">
        <v>55929266</v>
      </c>
      <c r="D209">
        <v>55466000</v>
      </c>
      <c r="E209">
        <v>1</v>
      </c>
      <c r="F209">
        <v>1</v>
      </c>
      <c r="G209">
        <v>1081</v>
      </c>
      <c r="H209">
        <v>3</v>
      </c>
      <c r="I209" t="s">
        <v>705</v>
      </c>
      <c r="J209" t="s">
        <v>706</v>
      </c>
      <c r="K209" t="s">
        <v>707</v>
      </c>
      <c r="L209">
        <v>1355</v>
      </c>
      <c r="N209">
        <v>1010</v>
      </c>
      <c r="O209" t="s">
        <v>64</v>
      </c>
      <c r="P209" t="s">
        <v>64</v>
      </c>
      <c r="Q209">
        <v>100</v>
      </c>
      <c r="W209">
        <v>0</v>
      </c>
      <c r="X209">
        <v>436393287</v>
      </c>
      <c r="Y209">
        <f t="shared" si="80"/>
        <v>0.1</v>
      </c>
      <c r="AA209">
        <v>120.19</v>
      </c>
      <c r="AB209">
        <v>0</v>
      </c>
      <c r="AC209">
        <v>0</v>
      </c>
      <c r="AD209">
        <v>0</v>
      </c>
      <c r="AE209">
        <v>120.19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0.1</v>
      </c>
      <c r="AU209" t="s">
        <v>66</v>
      </c>
      <c r="AV209">
        <v>0</v>
      </c>
      <c r="AW209">
        <v>2</v>
      </c>
      <c r="AX209">
        <v>55929273</v>
      </c>
      <c r="AY209">
        <v>1</v>
      </c>
      <c r="AZ209">
        <v>0</v>
      </c>
      <c r="BA209">
        <v>267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ROUND(Y209*Source!I105,9)</f>
        <v>0.6</v>
      </c>
      <c r="CY209">
        <f t="shared" si="81"/>
        <v>120.19</v>
      </c>
      <c r="CZ209">
        <f t="shared" si="82"/>
        <v>120.19</v>
      </c>
      <c r="DA209">
        <f t="shared" si="83"/>
        <v>1</v>
      </c>
      <c r="DB209">
        <f t="shared" si="84"/>
        <v>12.02</v>
      </c>
      <c r="DC209">
        <f t="shared" si="85"/>
        <v>0</v>
      </c>
      <c r="DD209" t="s">
        <v>3</v>
      </c>
      <c r="DE209" t="s">
        <v>3</v>
      </c>
      <c r="DF209">
        <f t="shared" si="77"/>
        <v>72.11</v>
      </c>
      <c r="DG209">
        <f t="shared" si="78"/>
        <v>0</v>
      </c>
      <c r="DH209">
        <f t="shared" si="79"/>
        <v>0</v>
      </c>
      <c r="DI209">
        <f t="shared" si="73"/>
        <v>0</v>
      </c>
      <c r="DJ209">
        <f t="shared" si="86"/>
        <v>72.11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ROW(Source!A105)</f>
        <v>105</v>
      </c>
      <c r="B210">
        <v>55929113</v>
      </c>
      <c r="C210">
        <v>55929266</v>
      </c>
      <c r="D210">
        <v>55466111</v>
      </c>
      <c r="E210">
        <v>1</v>
      </c>
      <c r="F210">
        <v>1</v>
      </c>
      <c r="G210">
        <v>1081</v>
      </c>
      <c r="H210">
        <v>3</v>
      </c>
      <c r="I210" t="s">
        <v>183</v>
      </c>
      <c r="J210" t="s">
        <v>186</v>
      </c>
      <c r="K210" t="s">
        <v>184</v>
      </c>
      <c r="L210">
        <v>1346</v>
      </c>
      <c r="N210">
        <v>1009</v>
      </c>
      <c r="O210" t="s">
        <v>185</v>
      </c>
      <c r="P210" t="s">
        <v>185</v>
      </c>
      <c r="Q210">
        <v>1</v>
      </c>
      <c r="W210">
        <v>0</v>
      </c>
      <c r="X210">
        <v>-2097101800</v>
      </c>
      <c r="Y210">
        <f t="shared" si="80"/>
        <v>0.3</v>
      </c>
      <c r="AA210">
        <v>31.08</v>
      </c>
      <c r="AB210">
        <v>0</v>
      </c>
      <c r="AC210">
        <v>0</v>
      </c>
      <c r="AD210">
        <v>0</v>
      </c>
      <c r="AE210">
        <v>31.08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 t="s">
        <v>3</v>
      </c>
      <c r="AT210">
        <v>0.3</v>
      </c>
      <c r="AU210" t="s">
        <v>66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ROUND(Y210*Source!I105,9)</f>
        <v>1.8</v>
      </c>
      <c r="CY210">
        <f t="shared" si="81"/>
        <v>31.08</v>
      </c>
      <c r="CZ210">
        <f t="shared" si="82"/>
        <v>31.08</v>
      </c>
      <c r="DA210">
        <f t="shared" si="83"/>
        <v>1</v>
      </c>
      <c r="DB210">
        <f t="shared" si="84"/>
        <v>9.32</v>
      </c>
      <c r="DC210">
        <f t="shared" si="85"/>
        <v>0</v>
      </c>
      <c r="DD210" t="s">
        <v>3</v>
      </c>
      <c r="DE210" t="s">
        <v>3</v>
      </c>
      <c r="DF210">
        <f t="shared" si="77"/>
        <v>55.94</v>
      </c>
      <c r="DG210">
        <f t="shared" si="78"/>
        <v>0</v>
      </c>
      <c r="DH210">
        <f t="shared" si="79"/>
        <v>0</v>
      </c>
      <c r="DI210">
        <f t="shared" si="73"/>
        <v>0</v>
      </c>
      <c r="DJ210">
        <f t="shared" si="86"/>
        <v>55.94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ROW(Source!A105)</f>
        <v>105</v>
      </c>
      <c r="B211">
        <v>55929113</v>
      </c>
      <c r="C211">
        <v>55929266</v>
      </c>
      <c r="D211">
        <v>55459793</v>
      </c>
      <c r="E211">
        <v>1</v>
      </c>
      <c r="F211">
        <v>1</v>
      </c>
      <c r="G211">
        <v>1081</v>
      </c>
      <c r="H211">
        <v>3</v>
      </c>
      <c r="I211" t="s">
        <v>690</v>
      </c>
      <c r="J211" t="s">
        <v>691</v>
      </c>
      <c r="K211" t="s">
        <v>692</v>
      </c>
      <c r="L211">
        <v>1348</v>
      </c>
      <c r="N211">
        <v>1009</v>
      </c>
      <c r="O211" t="s">
        <v>566</v>
      </c>
      <c r="P211" t="s">
        <v>566</v>
      </c>
      <c r="Q211">
        <v>1000</v>
      </c>
      <c r="W211">
        <v>0</v>
      </c>
      <c r="X211">
        <v>-761454284</v>
      </c>
      <c r="Y211">
        <f t="shared" si="80"/>
        <v>6.0000000000000002E-5</v>
      </c>
      <c r="AA211">
        <v>64123.05</v>
      </c>
      <c r="AB211">
        <v>0</v>
      </c>
      <c r="AC211">
        <v>0</v>
      </c>
      <c r="AD211">
        <v>0</v>
      </c>
      <c r="AE211">
        <v>64123.05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6.0000000000000002E-5</v>
      </c>
      <c r="AU211" t="s">
        <v>66</v>
      </c>
      <c r="AV211">
        <v>0</v>
      </c>
      <c r="AW211">
        <v>2</v>
      </c>
      <c r="AX211">
        <v>55929274</v>
      </c>
      <c r="AY211">
        <v>1</v>
      </c>
      <c r="AZ211">
        <v>0</v>
      </c>
      <c r="BA211">
        <v>268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ROUND(Y211*Source!I105,9)</f>
        <v>3.6000000000000002E-4</v>
      </c>
      <c r="CY211">
        <f t="shared" si="81"/>
        <v>64123.05</v>
      </c>
      <c r="CZ211">
        <f t="shared" si="82"/>
        <v>64123.05</v>
      </c>
      <c r="DA211">
        <f t="shared" si="83"/>
        <v>1</v>
      </c>
      <c r="DB211">
        <f t="shared" si="84"/>
        <v>3.85</v>
      </c>
      <c r="DC211">
        <f t="shared" si="85"/>
        <v>0</v>
      </c>
      <c r="DD211" t="s">
        <v>3</v>
      </c>
      <c r="DE211" t="s">
        <v>3</v>
      </c>
      <c r="DF211">
        <f t="shared" si="77"/>
        <v>23.08</v>
      </c>
      <c r="DG211">
        <f t="shared" si="78"/>
        <v>0</v>
      </c>
      <c r="DH211">
        <f t="shared" si="79"/>
        <v>0</v>
      </c>
      <c r="DI211">
        <f t="shared" si="73"/>
        <v>0</v>
      </c>
      <c r="DJ211">
        <f t="shared" si="86"/>
        <v>23.08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ROW(Source!A105)</f>
        <v>105</v>
      </c>
      <c r="B212">
        <v>55929113</v>
      </c>
      <c r="C212">
        <v>55929266</v>
      </c>
      <c r="D212">
        <v>55459801</v>
      </c>
      <c r="E212">
        <v>1</v>
      </c>
      <c r="F212">
        <v>1</v>
      </c>
      <c r="G212">
        <v>1081</v>
      </c>
      <c r="H212">
        <v>3</v>
      </c>
      <c r="I212" t="s">
        <v>708</v>
      </c>
      <c r="J212" t="s">
        <v>709</v>
      </c>
      <c r="K212" t="s">
        <v>710</v>
      </c>
      <c r="L212">
        <v>1348</v>
      </c>
      <c r="N212">
        <v>1009</v>
      </c>
      <c r="O212" t="s">
        <v>566</v>
      </c>
      <c r="P212" t="s">
        <v>566</v>
      </c>
      <c r="Q212">
        <v>1000</v>
      </c>
      <c r="W212">
        <v>0</v>
      </c>
      <c r="X212">
        <v>-148386787</v>
      </c>
      <c r="Y212">
        <f t="shared" si="80"/>
        <v>1E-4</v>
      </c>
      <c r="AA212">
        <v>81241.14</v>
      </c>
      <c r="AB212">
        <v>0</v>
      </c>
      <c r="AC212">
        <v>0</v>
      </c>
      <c r="AD212">
        <v>0</v>
      </c>
      <c r="AE212">
        <v>81241.14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1E-4</v>
      </c>
      <c r="AU212" t="s">
        <v>66</v>
      </c>
      <c r="AV212">
        <v>0</v>
      </c>
      <c r="AW212">
        <v>2</v>
      </c>
      <c r="AX212">
        <v>55929275</v>
      </c>
      <c r="AY212">
        <v>1</v>
      </c>
      <c r="AZ212">
        <v>0</v>
      </c>
      <c r="BA212">
        <v>269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ROUND(Y212*Source!I105,9)</f>
        <v>5.9999999999999995E-4</v>
      </c>
      <c r="CY212">
        <f t="shared" si="81"/>
        <v>81241.14</v>
      </c>
      <c r="CZ212">
        <f t="shared" si="82"/>
        <v>81241.14</v>
      </c>
      <c r="DA212">
        <f t="shared" si="83"/>
        <v>1</v>
      </c>
      <c r="DB212">
        <f t="shared" si="84"/>
        <v>8.1199999999999992</v>
      </c>
      <c r="DC212">
        <f t="shared" si="85"/>
        <v>0</v>
      </c>
      <c r="DD212" t="s">
        <v>3</v>
      </c>
      <c r="DE212" t="s">
        <v>3</v>
      </c>
      <c r="DF212">
        <f t="shared" si="77"/>
        <v>48.74</v>
      </c>
      <c r="DG212">
        <f t="shared" si="78"/>
        <v>0</v>
      </c>
      <c r="DH212">
        <f t="shared" si="79"/>
        <v>0</v>
      </c>
      <c r="DI212">
        <f t="shared" si="73"/>
        <v>0</v>
      </c>
      <c r="DJ212">
        <f t="shared" si="86"/>
        <v>48.74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ROW(Source!A105)</f>
        <v>105</v>
      </c>
      <c r="B213">
        <v>55929113</v>
      </c>
      <c r="C213">
        <v>55929266</v>
      </c>
      <c r="D213">
        <v>55482166</v>
      </c>
      <c r="E213">
        <v>1</v>
      </c>
      <c r="F213">
        <v>1</v>
      </c>
      <c r="G213">
        <v>1081</v>
      </c>
      <c r="H213">
        <v>3</v>
      </c>
      <c r="I213" t="s">
        <v>711</v>
      </c>
      <c r="J213" t="s">
        <v>712</v>
      </c>
      <c r="K213" t="s">
        <v>713</v>
      </c>
      <c r="L213">
        <v>1301</v>
      </c>
      <c r="N213">
        <v>1003</v>
      </c>
      <c r="O213" t="s">
        <v>518</v>
      </c>
      <c r="P213" t="s">
        <v>518</v>
      </c>
      <c r="Q213">
        <v>1</v>
      </c>
      <c r="W213">
        <v>0</v>
      </c>
      <c r="X213">
        <v>876831867</v>
      </c>
      <c r="Y213">
        <f t="shared" si="80"/>
        <v>5.91</v>
      </c>
      <c r="AA213">
        <v>0.69</v>
      </c>
      <c r="AB213">
        <v>0</v>
      </c>
      <c r="AC213">
        <v>0</v>
      </c>
      <c r="AD213">
        <v>0</v>
      </c>
      <c r="AE213">
        <v>0.69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5.91</v>
      </c>
      <c r="AU213" t="s">
        <v>66</v>
      </c>
      <c r="AV213">
        <v>0</v>
      </c>
      <c r="AW213">
        <v>2</v>
      </c>
      <c r="AX213">
        <v>55929276</v>
      </c>
      <c r="AY213">
        <v>1</v>
      </c>
      <c r="AZ213">
        <v>0</v>
      </c>
      <c r="BA213">
        <v>270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ROUND(Y213*Source!I105,9)</f>
        <v>35.46</v>
      </c>
      <c r="CY213">
        <f t="shared" si="81"/>
        <v>0.69</v>
      </c>
      <c r="CZ213">
        <f t="shared" si="82"/>
        <v>0.69</v>
      </c>
      <c r="DA213">
        <f t="shared" si="83"/>
        <v>1</v>
      </c>
      <c r="DB213">
        <f t="shared" si="84"/>
        <v>4.08</v>
      </c>
      <c r="DC213">
        <f t="shared" si="85"/>
        <v>0</v>
      </c>
      <c r="DD213" t="s">
        <v>3</v>
      </c>
      <c r="DE213" t="s">
        <v>3</v>
      </c>
      <c r="DF213">
        <f t="shared" si="77"/>
        <v>24.47</v>
      </c>
      <c r="DG213">
        <f t="shared" si="78"/>
        <v>0</v>
      </c>
      <c r="DH213">
        <f t="shared" si="79"/>
        <v>0</v>
      </c>
      <c r="DI213">
        <f t="shared" si="73"/>
        <v>0</v>
      </c>
      <c r="DJ213">
        <f t="shared" si="86"/>
        <v>24.47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ROW(Source!A105)</f>
        <v>105</v>
      </c>
      <c r="B214">
        <v>55929113</v>
      </c>
      <c r="C214">
        <v>55929266</v>
      </c>
      <c r="D214">
        <v>55482233</v>
      </c>
      <c r="E214">
        <v>1</v>
      </c>
      <c r="F214">
        <v>1</v>
      </c>
      <c r="G214">
        <v>1081</v>
      </c>
      <c r="H214">
        <v>3</v>
      </c>
      <c r="I214" t="s">
        <v>714</v>
      </c>
      <c r="J214" t="s">
        <v>715</v>
      </c>
      <c r="K214" t="s">
        <v>716</v>
      </c>
      <c r="L214">
        <v>1346</v>
      </c>
      <c r="N214">
        <v>1009</v>
      </c>
      <c r="O214" t="s">
        <v>185</v>
      </c>
      <c r="P214" t="s">
        <v>185</v>
      </c>
      <c r="Q214">
        <v>1</v>
      </c>
      <c r="W214">
        <v>0</v>
      </c>
      <c r="X214">
        <v>1566362712</v>
      </c>
      <c r="Y214">
        <f t="shared" si="80"/>
        <v>0.02</v>
      </c>
      <c r="AA214">
        <v>493.08</v>
      </c>
      <c r="AB214">
        <v>0</v>
      </c>
      <c r="AC214">
        <v>0</v>
      </c>
      <c r="AD214">
        <v>0</v>
      </c>
      <c r="AE214">
        <v>493.08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0.02</v>
      </c>
      <c r="AU214" t="s">
        <v>66</v>
      </c>
      <c r="AV214">
        <v>0</v>
      </c>
      <c r="AW214">
        <v>2</v>
      </c>
      <c r="AX214">
        <v>55929277</v>
      </c>
      <c r="AY214">
        <v>1</v>
      </c>
      <c r="AZ214">
        <v>0</v>
      </c>
      <c r="BA214">
        <v>271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ROUND(Y214*Source!I105,9)</f>
        <v>0.12</v>
      </c>
      <c r="CY214">
        <f t="shared" si="81"/>
        <v>493.08</v>
      </c>
      <c r="CZ214">
        <f t="shared" si="82"/>
        <v>493.08</v>
      </c>
      <c r="DA214">
        <f t="shared" si="83"/>
        <v>1</v>
      </c>
      <c r="DB214">
        <f t="shared" si="84"/>
        <v>9.86</v>
      </c>
      <c r="DC214">
        <f t="shared" si="85"/>
        <v>0</v>
      </c>
      <c r="DD214" t="s">
        <v>3</v>
      </c>
      <c r="DE214" t="s">
        <v>3</v>
      </c>
      <c r="DF214">
        <f t="shared" si="77"/>
        <v>59.17</v>
      </c>
      <c r="DG214">
        <f t="shared" si="78"/>
        <v>0</v>
      </c>
      <c r="DH214">
        <f t="shared" si="79"/>
        <v>0</v>
      </c>
      <c r="DI214">
        <f t="shared" si="73"/>
        <v>0</v>
      </c>
      <c r="DJ214">
        <f t="shared" si="86"/>
        <v>59.17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ROW(Source!A105)</f>
        <v>105</v>
      </c>
      <c r="B215">
        <v>55929113</v>
      </c>
      <c r="C215">
        <v>55929266</v>
      </c>
      <c r="D215">
        <v>55481799</v>
      </c>
      <c r="E215">
        <v>1</v>
      </c>
      <c r="F215">
        <v>1</v>
      </c>
      <c r="G215">
        <v>1081</v>
      </c>
      <c r="H215">
        <v>3</v>
      </c>
      <c r="I215" t="s">
        <v>717</v>
      </c>
      <c r="J215" t="s">
        <v>718</v>
      </c>
      <c r="K215" t="s">
        <v>719</v>
      </c>
      <c r="L215">
        <v>1355</v>
      </c>
      <c r="N215">
        <v>1010</v>
      </c>
      <c r="O215" t="s">
        <v>64</v>
      </c>
      <c r="P215" t="s">
        <v>64</v>
      </c>
      <c r="Q215">
        <v>100</v>
      </c>
      <c r="W215">
        <v>0</v>
      </c>
      <c r="X215">
        <v>-846071348</v>
      </c>
      <c r="Y215">
        <f t="shared" si="80"/>
        <v>0.04</v>
      </c>
      <c r="AA215">
        <v>413.16</v>
      </c>
      <c r="AB215">
        <v>0</v>
      </c>
      <c r="AC215">
        <v>0</v>
      </c>
      <c r="AD215">
        <v>0</v>
      </c>
      <c r="AE215">
        <v>413.16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0.04</v>
      </c>
      <c r="AU215" t="s">
        <v>66</v>
      </c>
      <c r="AV215">
        <v>0</v>
      </c>
      <c r="AW215">
        <v>2</v>
      </c>
      <c r="AX215">
        <v>55929278</v>
      </c>
      <c r="AY215">
        <v>1</v>
      </c>
      <c r="AZ215">
        <v>0</v>
      </c>
      <c r="BA215">
        <v>272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ROUND(Y215*Source!I105,9)</f>
        <v>0.24</v>
      </c>
      <c r="CY215">
        <f t="shared" si="81"/>
        <v>413.16</v>
      </c>
      <c r="CZ215">
        <f t="shared" si="82"/>
        <v>413.16</v>
      </c>
      <c r="DA215">
        <f t="shared" si="83"/>
        <v>1</v>
      </c>
      <c r="DB215">
        <f t="shared" si="84"/>
        <v>16.53</v>
      </c>
      <c r="DC215">
        <f t="shared" si="85"/>
        <v>0</v>
      </c>
      <c r="DD215" t="s">
        <v>3</v>
      </c>
      <c r="DE215" t="s">
        <v>3</v>
      </c>
      <c r="DF215">
        <f t="shared" si="77"/>
        <v>99.16</v>
      </c>
      <c r="DG215">
        <f t="shared" si="78"/>
        <v>0</v>
      </c>
      <c r="DH215">
        <f t="shared" si="79"/>
        <v>0</v>
      </c>
      <c r="DI215">
        <f t="shared" si="73"/>
        <v>0</v>
      </c>
      <c r="DJ215">
        <f t="shared" si="86"/>
        <v>99.16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ROW(Source!A105)</f>
        <v>105</v>
      </c>
      <c r="B216">
        <v>55929113</v>
      </c>
      <c r="C216">
        <v>55929266</v>
      </c>
      <c r="D216">
        <v>0</v>
      </c>
      <c r="E216">
        <v>0</v>
      </c>
      <c r="F216">
        <v>1</v>
      </c>
      <c r="G216">
        <v>1081</v>
      </c>
      <c r="H216">
        <v>3</v>
      </c>
      <c r="I216" t="s">
        <v>822</v>
      </c>
      <c r="J216" t="s">
        <v>822</v>
      </c>
      <c r="K216" t="s">
        <v>188</v>
      </c>
      <c r="L216">
        <v>1371</v>
      </c>
      <c r="N216">
        <v>1013</v>
      </c>
      <c r="O216" t="s">
        <v>171</v>
      </c>
      <c r="P216" t="s">
        <v>171</v>
      </c>
      <c r="Q216">
        <v>1</v>
      </c>
      <c r="W216">
        <v>0</v>
      </c>
      <c r="X216">
        <v>-360336614</v>
      </c>
      <c r="Y216">
        <f t="shared" si="80"/>
        <v>1</v>
      </c>
      <c r="AA216">
        <v>9445.73</v>
      </c>
      <c r="AB216">
        <v>0</v>
      </c>
      <c r="AC216">
        <v>0</v>
      </c>
      <c r="AD216">
        <v>0</v>
      </c>
      <c r="AE216">
        <v>9445.7300000000014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 t="s">
        <v>3</v>
      </c>
      <c r="AT216">
        <v>1</v>
      </c>
      <c r="AU216" t="s">
        <v>66</v>
      </c>
      <c r="AV216">
        <v>0</v>
      </c>
      <c r="AW216">
        <v>1</v>
      </c>
      <c r="AX216">
        <v>-1</v>
      </c>
      <c r="AY216">
        <v>0</v>
      </c>
      <c r="AZ216">
        <v>0</v>
      </c>
      <c r="BA216" t="s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ROUND(Y216*Source!I105,9)</f>
        <v>6</v>
      </c>
      <c r="CY216">
        <f t="shared" si="81"/>
        <v>9445.73</v>
      </c>
      <c r="CZ216">
        <f t="shared" si="82"/>
        <v>9445.7300000000014</v>
      </c>
      <c r="DA216">
        <f t="shared" si="83"/>
        <v>1</v>
      </c>
      <c r="DB216">
        <f t="shared" si="84"/>
        <v>9445.73</v>
      </c>
      <c r="DC216">
        <f t="shared" si="85"/>
        <v>0</v>
      </c>
      <c r="DD216" t="s">
        <v>3</v>
      </c>
      <c r="DE216" t="s">
        <v>3</v>
      </c>
      <c r="DF216">
        <f t="shared" si="77"/>
        <v>56674.38</v>
      </c>
      <c r="DG216">
        <f t="shared" si="78"/>
        <v>0</v>
      </c>
      <c r="DH216">
        <f t="shared" si="79"/>
        <v>0</v>
      </c>
      <c r="DI216">
        <f t="shared" si="73"/>
        <v>0</v>
      </c>
      <c r="DJ216">
        <f t="shared" si="86"/>
        <v>56674.38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ROW(Source!A105)</f>
        <v>105</v>
      </c>
      <c r="B217">
        <v>55929113</v>
      </c>
      <c r="C217">
        <v>55929266</v>
      </c>
      <c r="D217">
        <v>55424290</v>
      </c>
      <c r="E217">
        <v>1081</v>
      </c>
      <c r="F217">
        <v>1</v>
      </c>
      <c r="G217">
        <v>1081</v>
      </c>
      <c r="H217">
        <v>3</v>
      </c>
      <c r="I217" t="s">
        <v>720</v>
      </c>
      <c r="J217" t="s">
        <v>3</v>
      </c>
      <c r="K217" t="s">
        <v>721</v>
      </c>
      <c r="L217">
        <v>1348</v>
      </c>
      <c r="N217">
        <v>1009</v>
      </c>
      <c r="O217" t="s">
        <v>566</v>
      </c>
      <c r="P217" t="s">
        <v>566</v>
      </c>
      <c r="Q217">
        <v>1000</v>
      </c>
      <c r="W217">
        <v>0</v>
      </c>
      <c r="X217">
        <v>-783086922</v>
      </c>
      <c r="Y217">
        <f t="shared" si="80"/>
        <v>1E-3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1E-3</v>
      </c>
      <c r="AU217" t="s">
        <v>66</v>
      </c>
      <c r="AV217">
        <v>0</v>
      </c>
      <c r="AW217">
        <v>2</v>
      </c>
      <c r="AX217">
        <v>55929282</v>
      </c>
      <c r="AY217">
        <v>1</v>
      </c>
      <c r="AZ217">
        <v>0</v>
      </c>
      <c r="BA217">
        <v>276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ROUND(Y217*Source!I105,9)</f>
        <v>6.0000000000000001E-3</v>
      </c>
      <c r="CY217">
        <f t="shared" si="81"/>
        <v>0</v>
      </c>
      <c r="CZ217">
        <f t="shared" si="82"/>
        <v>0</v>
      </c>
      <c r="DA217">
        <f t="shared" si="83"/>
        <v>1</v>
      </c>
      <c r="DB217">
        <f t="shared" si="84"/>
        <v>0</v>
      </c>
      <c r="DC217">
        <f t="shared" si="85"/>
        <v>0</v>
      </c>
      <c r="DD217" t="s">
        <v>3</v>
      </c>
      <c r="DE217" t="s">
        <v>3</v>
      </c>
      <c r="DF217">
        <f t="shared" si="77"/>
        <v>0</v>
      </c>
      <c r="DG217">
        <f t="shared" si="78"/>
        <v>0</v>
      </c>
      <c r="DH217">
        <f t="shared" si="79"/>
        <v>0</v>
      </c>
      <c r="DI217">
        <f t="shared" si="73"/>
        <v>0</v>
      </c>
      <c r="DJ217">
        <f t="shared" si="86"/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ROW(Source!A106)</f>
        <v>106</v>
      </c>
      <c r="B218">
        <v>55929115</v>
      </c>
      <c r="C218">
        <v>55929266</v>
      </c>
      <c r="D218">
        <v>55424304</v>
      </c>
      <c r="E218">
        <v>1081</v>
      </c>
      <c r="F218">
        <v>1</v>
      </c>
      <c r="G218">
        <v>1081</v>
      </c>
      <c r="H218">
        <v>1</v>
      </c>
      <c r="I218" t="s">
        <v>679</v>
      </c>
      <c r="J218" t="s">
        <v>3</v>
      </c>
      <c r="K218" t="s">
        <v>680</v>
      </c>
      <c r="L218">
        <v>1191</v>
      </c>
      <c r="N218">
        <v>1013</v>
      </c>
      <c r="O218" t="s">
        <v>681</v>
      </c>
      <c r="P218" t="s">
        <v>681</v>
      </c>
      <c r="Q218">
        <v>1</v>
      </c>
      <c r="W218">
        <v>0</v>
      </c>
      <c r="X218">
        <v>476480486</v>
      </c>
      <c r="Y218">
        <f>(AT218*1.2)</f>
        <v>11.16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5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9.3000000000000007</v>
      </c>
      <c r="AU218" t="s">
        <v>67</v>
      </c>
      <c r="AV218">
        <v>1</v>
      </c>
      <c r="AW218">
        <v>2</v>
      </c>
      <c r="AX218">
        <v>55929267</v>
      </c>
      <c r="AY218">
        <v>1</v>
      </c>
      <c r="AZ218">
        <v>0</v>
      </c>
      <c r="BA218">
        <v>277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U218">
        <f>ROUND(AT218*Source!I106*AH218*AL218,2)</f>
        <v>0</v>
      </c>
      <c r="CV218">
        <f>ROUND(Y218*Source!I106,9)</f>
        <v>66.959999999999994</v>
      </c>
      <c r="CW218">
        <v>0</v>
      </c>
      <c r="CX218">
        <f>ROUND(Y218*Source!I106,9)</f>
        <v>66.959999999999994</v>
      </c>
      <c r="CY218">
        <f>AD218</f>
        <v>0</v>
      </c>
      <c r="CZ218">
        <f>AH218</f>
        <v>0</v>
      </c>
      <c r="DA218">
        <f>AL218</f>
        <v>1</v>
      </c>
      <c r="DB218">
        <f>ROUND((ROUND(AT218*CZ218,2)*1.2),6)</f>
        <v>0</v>
      </c>
      <c r="DC218">
        <f>ROUND((ROUND(AT218*AG218,2)*1.2),6)</f>
        <v>0</v>
      </c>
      <c r="DD218" t="s">
        <v>3</v>
      </c>
      <c r="DE218" t="s">
        <v>3</v>
      </c>
      <c r="DF218">
        <f t="shared" si="77"/>
        <v>0</v>
      </c>
      <c r="DG218">
        <f t="shared" si="78"/>
        <v>0</v>
      </c>
      <c r="DH218">
        <f t="shared" si="79"/>
        <v>0</v>
      </c>
      <c r="DI218">
        <f t="shared" si="73"/>
        <v>0</v>
      </c>
      <c r="DJ218">
        <f>DI218</f>
        <v>0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ROW(Source!A106)</f>
        <v>106</v>
      </c>
      <c r="B219">
        <v>55929115</v>
      </c>
      <c r="C219">
        <v>55929266</v>
      </c>
      <c r="D219">
        <v>55489513</v>
      </c>
      <c r="E219">
        <v>1</v>
      </c>
      <c r="F219">
        <v>1</v>
      </c>
      <c r="G219">
        <v>1081</v>
      </c>
      <c r="H219">
        <v>2</v>
      </c>
      <c r="I219" t="s">
        <v>682</v>
      </c>
      <c r="J219" t="s">
        <v>683</v>
      </c>
      <c r="K219" t="s">
        <v>684</v>
      </c>
      <c r="L219">
        <v>1368</v>
      </c>
      <c r="N219">
        <v>1011</v>
      </c>
      <c r="O219" t="s">
        <v>685</v>
      </c>
      <c r="P219" t="s">
        <v>685</v>
      </c>
      <c r="Q219">
        <v>1</v>
      </c>
      <c r="W219">
        <v>0</v>
      </c>
      <c r="X219">
        <v>-1520980008</v>
      </c>
      <c r="Y219">
        <f>(AT219*1.2)</f>
        <v>0.48</v>
      </c>
      <c r="AA219">
        <v>0</v>
      </c>
      <c r="AB219">
        <v>1942.87</v>
      </c>
      <c r="AC219">
        <v>744.56</v>
      </c>
      <c r="AD219">
        <v>0</v>
      </c>
      <c r="AE219">
        <v>0</v>
      </c>
      <c r="AF219">
        <v>114.83</v>
      </c>
      <c r="AG219">
        <v>12.62</v>
      </c>
      <c r="AH219">
        <v>0</v>
      </c>
      <c r="AI219">
        <v>1</v>
      </c>
      <c r="AJ219">
        <v>16.16</v>
      </c>
      <c r="AK219">
        <v>56.35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0.4</v>
      </c>
      <c r="AU219" t="s">
        <v>67</v>
      </c>
      <c r="AV219">
        <v>0</v>
      </c>
      <c r="AW219">
        <v>2</v>
      </c>
      <c r="AX219">
        <v>55929268</v>
      </c>
      <c r="AY219">
        <v>1</v>
      </c>
      <c r="AZ219">
        <v>0</v>
      </c>
      <c r="BA219">
        <v>278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f>ROUND(Y219*Source!I106*DO219,9)</f>
        <v>36.345599999999997</v>
      </c>
      <c r="CX219">
        <f>ROUND(Y219*Source!I106,9)</f>
        <v>2.88</v>
      </c>
      <c r="CY219">
        <f>AB219</f>
        <v>1942.87</v>
      </c>
      <c r="CZ219">
        <f>AF219</f>
        <v>114.83</v>
      </c>
      <c r="DA219">
        <f>AJ219</f>
        <v>16.16</v>
      </c>
      <c r="DB219">
        <f>ROUND((ROUND(AT219*CZ219,2)*1.2),6)</f>
        <v>55.116</v>
      </c>
      <c r="DC219">
        <f>ROUND((ROUND(AT219*AG219,2)*1.2),6)</f>
        <v>6.06</v>
      </c>
      <c r="DD219" t="s">
        <v>3</v>
      </c>
      <c r="DE219" t="s">
        <v>3</v>
      </c>
      <c r="DF219">
        <f t="shared" si="77"/>
        <v>0</v>
      </c>
      <c r="DG219">
        <f>ROUND(ROUND(AF219*AJ219,2)*CX219,2)</f>
        <v>5344.27</v>
      </c>
      <c r="DH219">
        <f>ROUND(ROUND(AG219*AK219,2)*CX219,2)</f>
        <v>2048.08</v>
      </c>
      <c r="DI219">
        <f t="shared" si="73"/>
        <v>0</v>
      </c>
      <c r="DJ219">
        <f>DG219</f>
        <v>5344.27</v>
      </c>
      <c r="DK219">
        <v>0</v>
      </c>
      <c r="DL219" t="s">
        <v>686</v>
      </c>
      <c r="DM219">
        <v>0</v>
      </c>
      <c r="DN219" t="s">
        <v>681</v>
      </c>
      <c r="DO219">
        <v>12.62</v>
      </c>
    </row>
    <row r="220" spans="1:119" x14ac:dyDescent="0.25">
      <c r="A220">
        <f>ROW(Source!A106)</f>
        <v>106</v>
      </c>
      <c r="B220">
        <v>55929115</v>
      </c>
      <c r="C220">
        <v>55929266</v>
      </c>
      <c r="D220">
        <v>55459261</v>
      </c>
      <c r="E220">
        <v>1</v>
      </c>
      <c r="F220">
        <v>1</v>
      </c>
      <c r="G220">
        <v>1081</v>
      </c>
      <c r="H220">
        <v>3</v>
      </c>
      <c r="I220" t="s">
        <v>693</v>
      </c>
      <c r="J220" t="s">
        <v>694</v>
      </c>
      <c r="K220" t="s">
        <v>695</v>
      </c>
      <c r="L220">
        <v>1348</v>
      </c>
      <c r="N220">
        <v>1009</v>
      </c>
      <c r="O220" t="s">
        <v>566</v>
      </c>
      <c r="P220" t="s">
        <v>566</v>
      </c>
      <c r="Q220">
        <v>1000</v>
      </c>
      <c r="W220">
        <v>0</v>
      </c>
      <c r="X220">
        <v>-2092697376</v>
      </c>
      <c r="Y220">
        <f t="shared" ref="Y220:Y232" si="87">(AT220*1)</f>
        <v>2.9999999999999997E-4</v>
      </c>
      <c r="AA220">
        <v>7305.88</v>
      </c>
      <c r="AB220">
        <v>0</v>
      </c>
      <c r="AC220">
        <v>0</v>
      </c>
      <c r="AD220">
        <v>0</v>
      </c>
      <c r="AE220">
        <v>1219.68</v>
      </c>
      <c r="AF220">
        <v>0</v>
      </c>
      <c r="AG220">
        <v>0</v>
      </c>
      <c r="AH220">
        <v>0</v>
      </c>
      <c r="AI220">
        <v>5.99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2.9999999999999997E-4</v>
      </c>
      <c r="AU220" t="s">
        <v>66</v>
      </c>
      <c r="AV220">
        <v>0</v>
      </c>
      <c r="AW220">
        <v>2</v>
      </c>
      <c r="AX220">
        <v>55929269</v>
      </c>
      <c r="AY220">
        <v>1</v>
      </c>
      <c r="AZ220">
        <v>0</v>
      </c>
      <c r="BA220">
        <v>279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ROUND(Y220*Source!I106,9)</f>
        <v>1.8E-3</v>
      </c>
      <c r="CY220">
        <f t="shared" ref="CY220:CY232" si="88">AA220</f>
        <v>7305.88</v>
      </c>
      <c r="CZ220">
        <f t="shared" ref="CZ220:CZ232" si="89">AE220</f>
        <v>1219.68</v>
      </c>
      <c r="DA220">
        <f t="shared" ref="DA220:DA232" si="90">AI220</f>
        <v>5.99</v>
      </c>
      <c r="DB220">
        <f t="shared" ref="DB220:DB232" si="91">ROUND((ROUND(AT220*CZ220,2)*1),6)</f>
        <v>0.37</v>
      </c>
      <c r="DC220">
        <f t="shared" ref="DC220:DC232" si="92">ROUND((ROUND(AT220*AG220,2)*1),6)</f>
        <v>0</v>
      </c>
      <c r="DD220" t="s">
        <v>3</v>
      </c>
      <c r="DE220" t="s">
        <v>3</v>
      </c>
      <c r="DF220">
        <f t="shared" ref="DF220:DF232" si="93">ROUND(ROUND(AE220*AI220,2)*CX220,2)</f>
        <v>13.15</v>
      </c>
      <c r="DG220">
        <f t="shared" ref="DG220:DG237" si="94">ROUND(ROUND(AF220,2)*CX220,2)</f>
        <v>0</v>
      </c>
      <c r="DH220">
        <f t="shared" ref="DH220:DH237" si="95">ROUND(ROUND(AG220,2)*CX220,2)</f>
        <v>0</v>
      </c>
      <c r="DI220">
        <f t="shared" si="73"/>
        <v>0</v>
      </c>
      <c r="DJ220">
        <f t="shared" ref="DJ220:DJ232" si="96">DF220</f>
        <v>13.15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ROW(Source!A106)</f>
        <v>106</v>
      </c>
      <c r="B221">
        <v>55929115</v>
      </c>
      <c r="C221">
        <v>55929266</v>
      </c>
      <c r="D221">
        <v>55461230</v>
      </c>
      <c r="E221">
        <v>1</v>
      </c>
      <c r="F221">
        <v>1</v>
      </c>
      <c r="G221">
        <v>1081</v>
      </c>
      <c r="H221">
        <v>3</v>
      </c>
      <c r="I221" t="s">
        <v>696</v>
      </c>
      <c r="J221" t="s">
        <v>697</v>
      </c>
      <c r="K221" t="s">
        <v>698</v>
      </c>
      <c r="L221">
        <v>1346</v>
      </c>
      <c r="N221">
        <v>1009</v>
      </c>
      <c r="O221" t="s">
        <v>185</v>
      </c>
      <c r="P221" t="s">
        <v>185</v>
      </c>
      <c r="Q221">
        <v>1</v>
      </c>
      <c r="W221">
        <v>0</v>
      </c>
      <c r="X221">
        <v>1561715650</v>
      </c>
      <c r="Y221">
        <f t="shared" si="87"/>
        <v>0.03</v>
      </c>
      <c r="AA221">
        <v>200.81</v>
      </c>
      <c r="AB221">
        <v>0</v>
      </c>
      <c r="AC221">
        <v>0</v>
      </c>
      <c r="AD221">
        <v>0</v>
      </c>
      <c r="AE221">
        <v>15.11</v>
      </c>
      <c r="AF221">
        <v>0</v>
      </c>
      <c r="AG221">
        <v>0</v>
      </c>
      <c r="AH221">
        <v>0</v>
      </c>
      <c r="AI221">
        <v>13.29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0.03</v>
      </c>
      <c r="AU221" t="s">
        <v>66</v>
      </c>
      <c r="AV221">
        <v>0</v>
      </c>
      <c r="AW221">
        <v>2</v>
      </c>
      <c r="AX221">
        <v>55929270</v>
      </c>
      <c r="AY221">
        <v>1</v>
      </c>
      <c r="AZ221">
        <v>0</v>
      </c>
      <c r="BA221">
        <v>280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ROUND(Y221*Source!I106,9)</f>
        <v>0.18</v>
      </c>
      <c r="CY221">
        <f t="shared" si="88"/>
        <v>200.81</v>
      </c>
      <c r="CZ221">
        <f t="shared" si="89"/>
        <v>15.11</v>
      </c>
      <c r="DA221">
        <f t="shared" si="90"/>
        <v>13.29</v>
      </c>
      <c r="DB221">
        <f t="shared" si="91"/>
        <v>0.45</v>
      </c>
      <c r="DC221">
        <f t="shared" si="92"/>
        <v>0</v>
      </c>
      <c r="DD221" t="s">
        <v>3</v>
      </c>
      <c r="DE221" t="s">
        <v>3</v>
      </c>
      <c r="DF221">
        <f t="shared" si="93"/>
        <v>36.15</v>
      </c>
      <c r="DG221">
        <f t="shared" si="94"/>
        <v>0</v>
      </c>
      <c r="DH221">
        <f t="shared" si="95"/>
        <v>0</v>
      </c>
      <c r="DI221">
        <f t="shared" si="73"/>
        <v>0</v>
      </c>
      <c r="DJ221">
        <f t="shared" si="96"/>
        <v>36.15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ROW(Source!A106)</f>
        <v>106</v>
      </c>
      <c r="B222">
        <v>55929115</v>
      </c>
      <c r="C222">
        <v>55929266</v>
      </c>
      <c r="D222">
        <v>55459400</v>
      </c>
      <c r="E222">
        <v>1</v>
      </c>
      <c r="F222">
        <v>1</v>
      </c>
      <c r="G222">
        <v>1081</v>
      </c>
      <c r="H222">
        <v>3</v>
      </c>
      <c r="I222" t="s">
        <v>699</v>
      </c>
      <c r="J222" t="s">
        <v>700</v>
      </c>
      <c r="K222" t="s">
        <v>701</v>
      </c>
      <c r="L222">
        <v>1346</v>
      </c>
      <c r="N222">
        <v>1009</v>
      </c>
      <c r="O222" t="s">
        <v>185</v>
      </c>
      <c r="P222" t="s">
        <v>185</v>
      </c>
      <c r="Q222">
        <v>1</v>
      </c>
      <c r="W222">
        <v>0</v>
      </c>
      <c r="X222">
        <v>-2129869794</v>
      </c>
      <c r="Y222">
        <f t="shared" si="87"/>
        <v>0.01</v>
      </c>
      <c r="AA222">
        <v>387.54</v>
      </c>
      <c r="AB222">
        <v>0</v>
      </c>
      <c r="AC222">
        <v>0</v>
      </c>
      <c r="AD222">
        <v>0</v>
      </c>
      <c r="AE222">
        <v>16.690000000000001</v>
      </c>
      <c r="AF222">
        <v>0</v>
      </c>
      <c r="AG222">
        <v>0</v>
      </c>
      <c r="AH222">
        <v>0</v>
      </c>
      <c r="AI222">
        <v>23.22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0.01</v>
      </c>
      <c r="AU222" t="s">
        <v>66</v>
      </c>
      <c r="AV222">
        <v>0</v>
      </c>
      <c r="AW222">
        <v>2</v>
      </c>
      <c r="AX222">
        <v>55929271</v>
      </c>
      <c r="AY222">
        <v>1</v>
      </c>
      <c r="AZ222">
        <v>0</v>
      </c>
      <c r="BA222">
        <v>281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ROUND(Y222*Source!I106,9)</f>
        <v>0.06</v>
      </c>
      <c r="CY222">
        <f t="shared" si="88"/>
        <v>387.54</v>
      </c>
      <c r="CZ222">
        <f t="shared" si="89"/>
        <v>16.690000000000001</v>
      </c>
      <c r="DA222">
        <f t="shared" si="90"/>
        <v>23.22</v>
      </c>
      <c r="DB222">
        <f t="shared" si="91"/>
        <v>0.17</v>
      </c>
      <c r="DC222">
        <f t="shared" si="92"/>
        <v>0</v>
      </c>
      <c r="DD222" t="s">
        <v>3</v>
      </c>
      <c r="DE222" t="s">
        <v>3</v>
      </c>
      <c r="DF222">
        <f t="shared" si="93"/>
        <v>23.25</v>
      </c>
      <c r="DG222">
        <f t="shared" si="94"/>
        <v>0</v>
      </c>
      <c r="DH222">
        <f t="shared" si="95"/>
        <v>0</v>
      </c>
      <c r="DI222">
        <f t="shared" si="73"/>
        <v>0</v>
      </c>
      <c r="DJ222">
        <f t="shared" si="96"/>
        <v>23.25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ROW(Source!A106)</f>
        <v>106</v>
      </c>
      <c r="B223">
        <v>55929115</v>
      </c>
      <c r="C223">
        <v>55929266</v>
      </c>
      <c r="D223">
        <v>55459485</v>
      </c>
      <c r="E223">
        <v>1</v>
      </c>
      <c r="F223">
        <v>1</v>
      </c>
      <c r="G223">
        <v>1081</v>
      </c>
      <c r="H223">
        <v>3</v>
      </c>
      <c r="I223" t="s">
        <v>702</v>
      </c>
      <c r="J223" t="s">
        <v>703</v>
      </c>
      <c r="K223" t="s">
        <v>704</v>
      </c>
      <c r="L223">
        <v>1348</v>
      </c>
      <c r="N223">
        <v>1009</v>
      </c>
      <c r="O223" t="s">
        <v>566</v>
      </c>
      <c r="P223" t="s">
        <v>566</v>
      </c>
      <c r="Q223">
        <v>1000</v>
      </c>
      <c r="W223">
        <v>0</v>
      </c>
      <c r="X223">
        <v>1193527006</v>
      </c>
      <c r="Y223">
        <f t="shared" si="87"/>
        <v>2.0000000000000002E-5</v>
      </c>
      <c r="AA223">
        <v>120334.08</v>
      </c>
      <c r="AB223">
        <v>0</v>
      </c>
      <c r="AC223">
        <v>0</v>
      </c>
      <c r="AD223">
        <v>0</v>
      </c>
      <c r="AE223">
        <v>17722.25</v>
      </c>
      <c r="AF223">
        <v>0</v>
      </c>
      <c r="AG223">
        <v>0</v>
      </c>
      <c r="AH223">
        <v>0</v>
      </c>
      <c r="AI223">
        <v>6.79</v>
      </c>
      <c r="AJ223">
        <v>1</v>
      </c>
      <c r="AK223">
        <v>1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2.0000000000000002E-5</v>
      </c>
      <c r="AU223" t="s">
        <v>66</v>
      </c>
      <c r="AV223">
        <v>0</v>
      </c>
      <c r="AW223">
        <v>2</v>
      </c>
      <c r="AX223">
        <v>55929272</v>
      </c>
      <c r="AY223">
        <v>1</v>
      </c>
      <c r="AZ223">
        <v>0</v>
      </c>
      <c r="BA223">
        <v>282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ROUND(Y223*Source!I106,9)</f>
        <v>1.2E-4</v>
      </c>
      <c r="CY223">
        <f t="shared" si="88"/>
        <v>120334.08</v>
      </c>
      <c r="CZ223">
        <f t="shared" si="89"/>
        <v>17722.25</v>
      </c>
      <c r="DA223">
        <f t="shared" si="90"/>
        <v>6.79</v>
      </c>
      <c r="DB223">
        <f t="shared" si="91"/>
        <v>0.35</v>
      </c>
      <c r="DC223">
        <f t="shared" si="92"/>
        <v>0</v>
      </c>
      <c r="DD223" t="s">
        <v>3</v>
      </c>
      <c r="DE223" t="s">
        <v>3</v>
      </c>
      <c r="DF223">
        <f t="shared" si="93"/>
        <v>14.44</v>
      </c>
      <c r="DG223">
        <f t="shared" si="94"/>
        <v>0</v>
      </c>
      <c r="DH223">
        <f t="shared" si="95"/>
        <v>0</v>
      </c>
      <c r="DI223">
        <f t="shared" si="73"/>
        <v>0</v>
      </c>
      <c r="DJ223">
        <f t="shared" si="96"/>
        <v>14.44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ROW(Source!A106)</f>
        <v>106</v>
      </c>
      <c r="B224">
        <v>55929115</v>
      </c>
      <c r="C224">
        <v>55929266</v>
      </c>
      <c r="D224">
        <v>55466000</v>
      </c>
      <c r="E224">
        <v>1</v>
      </c>
      <c r="F224">
        <v>1</v>
      </c>
      <c r="G224">
        <v>1081</v>
      </c>
      <c r="H224">
        <v>3</v>
      </c>
      <c r="I224" t="s">
        <v>705</v>
      </c>
      <c r="J224" t="s">
        <v>706</v>
      </c>
      <c r="K224" t="s">
        <v>707</v>
      </c>
      <c r="L224">
        <v>1355</v>
      </c>
      <c r="N224">
        <v>1010</v>
      </c>
      <c r="O224" t="s">
        <v>64</v>
      </c>
      <c r="P224" t="s">
        <v>64</v>
      </c>
      <c r="Q224">
        <v>100</v>
      </c>
      <c r="W224">
        <v>0</v>
      </c>
      <c r="X224">
        <v>436393287</v>
      </c>
      <c r="Y224">
        <f t="shared" si="87"/>
        <v>0.1</v>
      </c>
      <c r="AA224">
        <v>1555.26</v>
      </c>
      <c r="AB224">
        <v>0</v>
      </c>
      <c r="AC224">
        <v>0</v>
      </c>
      <c r="AD224">
        <v>0</v>
      </c>
      <c r="AE224">
        <v>120.19</v>
      </c>
      <c r="AF224">
        <v>0</v>
      </c>
      <c r="AG224">
        <v>0</v>
      </c>
      <c r="AH224">
        <v>0</v>
      </c>
      <c r="AI224">
        <v>12.94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0.1</v>
      </c>
      <c r="AU224" t="s">
        <v>66</v>
      </c>
      <c r="AV224">
        <v>0</v>
      </c>
      <c r="AW224">
        <v>2</v>
      </c>
      <c r="AX224">
        <v>55929273</v>
      </c>
      <c r="AY224">
        <v>1</v>
      </c>
      <c r="AZ224">
        <v>0</v>
      </c>
      <c r="BA224">
        <v>283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ROUND(Y224*Source!I106,9)</f>
        <v>0.6</v>
      </c>
      <c r="CY224">
        <f t="shared" si="88"/>
        <v>1555.26</v>
      </c>
      <c r="CZ224">
        <f t="shared" si="89"/>
        <v>120.19</v>
      </c>
      <c r="DA224">
        <f t="shared" si="90"/>
        <v>12.94</v>
      </c>
      <c r="DB224">
        <f t="shared" si="91"/>
        <v>12.02</v>
      </c>
      <c r="DC224">
        <f t="shared" si="92"/>
        <v>0</v>
      </c>
      <c r="DD224" t="s">
        <v>3</v>
      </c>
      <c r="DE224" t="s">
        <v>3</v>
      </c>
      <c r="DF224">
        <f t="shared" si="93"/>
        <v>933.16</v>
      </c>
      <c r="DG224">
        <f t="shared" si="94"/>
        <v>0</v>
      </c>
      <c r="DH224">
        <f t="shared" si="95"/>
        <v>0</v>
      </c>
      <c r="DI224">
        <f t="shared" si="73"/>
        <v>0</v>
      </c>
      <c r="DJ224">
        <f t="shared" si="96"/>
        <v>933.16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ROW(Source!A106)</f>
        <v>106</v>
      </c>
      <c r="B225">
        <v>55929115</v>
      </c>
      <c r="C225">
        <v>55929266</v>
      </c>
      <c r="D225">
        <v>55466111</v>
      </c>
      <c r="E225">
        <v>1</v>
      </c>
      <c r="F225">
        <v>1</v>
      </c>
      <c r="G225">
        <v>1081</v>
      </c>
      <c r="H225">
        <v>3</v>
      </c>
      <c r="I225" t="s">
        <v>183</v>
      </c>
      <c r="J225" t="s">
        <v>186</v>
      </c>
      <c r="K225" t="s">
        <v>184</v>
      </c>
      <c r="L225">
        <v>1346</v>
      </c>
      <c r="N225">
        <v>1009</v>
      </c>
      <c r="O225" t="s">
        <v>185</v>
      </c>
      <c r="P225" t="s">
        <v>185</v>
      </c>
      <c r="Q225">
        <v>1</v>
      </c>
      <c r="W225">
        <v>0</v>
      </c>
      <c r="X225">
        <v>-2097101800</v>
      </c>
      <c r="Y225">
        <f t="shared" si="87"/>
        <v>0.3</v>
      </c>
      <c r="AA225">
        <v>111.58</v>
      </c>
      <c r="AB225">
        <v>0</v>
      </c>
      <c r="AC225">
        <v>0</v>
      </c>
      <c r="AD225">
        <v>0</v>
      </c>
      <c r="AE225">
        <v>31.08</v>
      </c>
      <c r="AF225">
        <v>0</v>
      </c>
      <c r="AG225">
        <v>0</v>
      </c>
      <c r="AH225">
        <v>0</v>
      </c>
      <c r="AI225">
        <v>3.59</v>
      </c>
      <c r="AJ225">
        <v>1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 t="s">
        <v>3</v>
      </c>
      <c r="AT225">
        <v>0.3</v>
      </c>
      <c r="AU225" t="s">
        <v>66</v>
      </c>
      <c r="AV225">
        <v>0</v>
      </c>
      <c r="AW225">
        <v>1</v>
      </c>
      <c r="AX225">
        <v>-1</v>
      </c>
      <c r="AY225">
        <v>0</v>
      </c>
      <c r="AZ225">
        <v>0</v>
      </c>
      <c r="BA225" t="s">
        <v>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ROUND(Y225*Source!I106,9)</f>
        <v>1.8</v>
      </c>
      <c r="CY225">
        <f t="shared" si="88"/>
        <v>111.58</v>
      </c>
      <c r="CZ225">
        <f t="shared" si="89"/>
        <v>31.08</v>
      </c>
      <c r="DA225">
        <f t="shared" si="90"/>
        <v>3.59</v>
      </c>
      <c r="DB225">
        <f t="shared" si="91"/>
        <v>9.32</v>
      </c>
      <c r="DC225">
        <f t="shared" si="92"/>
        <v>0</v>
      </c>
      <c r="DD225" t="s">
        <v>3</v>
      </c>
      <c r="DE225" t="s">
        <v>3</v>
      </c>
      <c r="DF225">
        <f t="shared" si="93"/>
        <v>200.84</v>
      </c>
      <c r="DG225">
        <f t="shared" si="94"/>
        <v>0</v>
      </c>
      <c r="DH225">
        <f t="shared" si="95"/>
        <v>0</v>
      </c>
      <c r="DI225">
        <f t="shared" si="73"/>
        <v>0</v>
      </c>
      <c r="DJ225">
        <f t="shared" si="96"/>
        <v>200.84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ROW(Source!A106)</f>
        <v>106</v>
      </c>
      <c r="B226">
        <v>55929115</v>
      </c>
      <c r="C226">
        <v>55929266</v>
      </c>
      <c r="D226">
        <v>55459793</v>
      </c>
      <c r="E226">
        <v>1</v>
      </c>
      <c r="F226">
        <v>1</v>
      </c>
      <c r="G226">
        <v>1081</v>
      </c>
      <c r="H226">
        <v>3</v>
      </c>
      <c r="I226" t="s">
        <v>690</v>
      </c>
      <c r="J226" t="s">
        <v>691</v>
      </c>
      <c r="K226" t="s">
        <v>692</v>
      </c>
      <c r="L226">
        <v>1348</v>
      </c>
      <c r="N226">
        <v>1009</v>
      </c>
      <c r="O226" t="s">
        <v>566</v>
      </c>
      <c r="P226" t="s">
        <v>566</v>
      </c>
      <c r="Q226">
        <v>1000</v>
      </c>
      <c r="W226">
        <v>0</v>
      </c>
      <c r="X226">
        <v>-761454284</v>
      </c>
      <c r="Y226">
        <f t="shared" si="87"/>
        <v>6.0000000000000002E-5</v>
      </c>
      <c r="AA226">
        <v>1930745.04</v>
      </c>
      <c r="AB226">
        <v>0</v>
      </c>
      <c r="AC226">
        <v>0</v>
      </c>
      <c r="AD226">
        <v>0</v>
      </c>
      <c r="AE226">
        <v>64123.05</v>
      </c>
      <c r="AF226">
        <v>0</v>
      </c>
      <c r="AG226">
        <v>0</v>
      </c>
      <c r="AH226">
        <v>0</v>
      </c>
      <c r="AI226">
        <v>30.11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6.0000000000000002E-5</v>
      </c>
      <c r="AU226" t="s">
        <v>66</v>
      </c>
      <c r="AV226">
        <v>0</v>
      </c>
      <c r="AW226">
        <v>2</v>
      </c>
      <c r="AX226">
        <v>55929274</v>
      </c>
      <c r="AY226">
        <v>1</v>
      </c>
      <c r="AZ226">
        <v>0</v>
      </c>
      <c r="BA226">
        <v>284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ROUND(Y226*Source!I106,9)</f>
        <v>3.6000000000000002E-4</v>
      </c>
      <c r="CY226">
        <f t="shared" si="88"/>
        <v>1930745.04</v>
      </c>
      <c r="CZ226">
        <f t="shared" si="89"/>
        <v>64123.05</v>
      </c>
      <c r="DA226">
        <f t="shared" si="90"/>
        <v>30.11</v>
      </c>
      <c r="DB226">
        <f t="shared" si="91"/>
        <v>3.85</v>
      </c>
      <c r="DC226">
        <f t="shared" si="92"/>
        <v>0</v>
      </c>
      <c r="DD226" t="s">
        <v>3</v>
      </c>
      <c r="DE226" t="s">
        <v>3</v>
      </c>
      <c r="DF226">
        <f t="shared" si="93"/>
        <v>695.07</v>
      </c>
      <c r="DG226">
        <f t="shared" si="94"/>
        <v>0</v>
      </c>
      <c r="DH226">
        <f t="shared" si="95"/>
        <v>0</v>
      </c>
      <c r="DI226">
        <f t="shared" si="73"/>
        <v>0</v>
      </c>
      <c r="DJ226">
        <f t="shared" si="96"/>
        <v>695.07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ROW(Source!A106)</f>
        <v>106</v>
      </c>
      <c r="B227">
        <v>55929115</v>
      </c>
      <c r="C227">
        <v>55929266</v>
      </c>
      <c r="D227">
        <v>55459801</v>
      </c>
      <c r="E227">
        <v>1</v>
      </c>
      <c r="F227">
        <v>1</v>
      </c>
      <c r="G227">
        <v>1081</v>
      </c>
      <c r="H227">
        <v>3</v>
      </c>
      <c r="I227" t="s">
        <v>708</v>
      </c>
      <c r="J227" t="s">
        <v>709</v>
      </c>
      <c r="K227" t="s">
        <v>710</v>
      </c>
      <c r="L227">
        <v>1348</v>
      </c>
      <c r="N227">
        <v>1009</v>
      </c>
      <c r="O227" t="s">
        <v>566</v>
      </c>
      <c r="P227" t="s">
        <v>566</v>
      </c>
      <c r="Q227">
        <v>1000</v>
      </c>
      <c r="W227">
        <v>0</v>
      </c>
      <c r="X227">
        <v>-148386787</v>
      </c>
      <c r="Y227">
        <f t="shared" si="87"/>
        <v>1E-4</v>
      </c>
      <c r="AA227">
        <v>1195057.17</v>
      </c>
      <c r="AB227">
        <v>0</v>
      </c>
      <c r="AC227">
        <v>0</v>
      </c>
      <c r="AD227">
        <v>0</v>
      </c>
      <c r="AE227">
        <v>81241.14</v>
      </c>
      <c r="AF227">
        <v>0</v>
      </c>
      <c r="AG227">
        <v>0</v>
      </c>
      <c r="AH227">
        <v>0</v>
      </c>
      <c r="AI227">
        <v>14.71</v>
      </c>
      <c r="AJ227">
        <v>1</v>
      </c>
      <c r="AK227">
        <v>1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1E-4</v>
      </c>
      <c r="AU227" t="s">
        <v>66</v>
      </c>
      <c r="AV227">
        <v>0</v>
      </c>
      <c r="AW227">
        <v>2</v>
      </c>
      <c r="AX227">
        <v>55929275</v>
      </c>
      <c r="AY227">
        <v>1</v>
      </c>
      <c r="AZ227">
        <v>0</v>
      </c>
      <c r="BA227">
        <v>285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ROUND(Y227*Source!I106,9)</f>
        <v>5.9999999999999995E-4</v>
      </c>
      <c r="CY227">
        <f t="shared" si="88"/>
        <v>1195057.17</v>
      </c>
      <c r="CZ227">
        <f t="shared" si="89"/>
        <v>81241.14</v>
      </c>
      <c r="DA227">
        <f t="shared" si="90"/>
        <v>14.71</v>
      </c>
      <c r="DB227">
        <f t="shared" si="91"/>
        <v>8.1199999999999992</v>
      </c>
      <c r="DC227">
        <f t="shared" si="92"/>
        <v>0</v>
      </c>
      <c r="DD227" t="s">
        <v>3</v>
      </c>
      <c r="DE227" t="s">
        <v>3</v>
      </c>
      <c r="DF227">
        <f t="shared" si="93"/>
        <v>717.03</v>
      </c>
      <c r="DG227">
        <f t="shared" si="94"/>
        <v>0</v>
      </c>
      <c r="DH227">
        <f t="shared" si="95"/>
        <v>0</v>
      </c>
      <c r="DI227">
        <f t="shared" si="73"/>
        <v>0</v>
      </c>
      <c r="DJ227">
        <f t="shared" si="96"/>
        <v>717.03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ROW(Source!A106)</f>
        <v>106</v>
      </c>
      <c r="B228">
        <v>55929115</v>
      </c>
      <c r="C228">
        <v>55929266</v>
      </c>
      <c r="D228">
        <v>55482166</v>
      </c>
      <c r="E228">
        <v>1</v>
      </c>
      <c r="F228">
        <v>1</v>
      </c>
      <c r="G228">
        <v>1081</v>
      </c>
      <c r="H228">
        <v>3</v>
      </c>
      <c r="I228" t="s">
        <v>711</v>
      </c>
      <c r="J228" t="s">
        <v>712</v>
      </c>
      <c r="K228" t="s">
        <v>713</v>
      </c>
      <c r="L228">
        <v>1301</v>
      </c>
      <c r="N228">
        <v>1003</v>
      </c>
      <c r="O228" t="s">
        <v>518</v>
      </c>
      <c r="P228" t="s">
        <v>518</v>
      </c>
      <c r="Q228">
        <v>1</v>
      </c>
      <c r="W228">
        <v>0</v>
      </c>
      <c r="X228">
        <v>876831867</v>
      </c>
      <c r="Y228">
        <f t="shared" si="87"/>
        <v>5.91</v>
      </c>
      <c r="AA228">
        <v>4.76</v>
      </c>
      <c r="AB228">
        <v>0</v>
      </c>
      <c r="AC228">
        <v>0</v>
      </c>
      <c r="AD228">
        <v>0</v>
      </c>
      <c r="AE228">
        <v>0.69</v>
      </c>
      <c r="AF228">
        <v>0</v>
      </c>
      <c r="AG228">
        <v>0</v>
      </c>
      <c r="AH228">
        <v>0</v>
      </c>
      <c r="AI228">
        <v>6.9</v>
      </c>
      <c r="AJ228">
        <v>1</v>
      </c>
      <c r="AK228">
        <v>1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5.91</v>
      </c>
      <c r="AU228" t="s">
        <v>66</v>
      </c>
      <c r="AV228">
        <v>0</v>
      </c>
      <c r="AW228">
        <v>2</v>
      </c>
      <c r="AX228">
        <v>55929276</v>
      </c>
      <c r="AY228">
        <v>1</v>
      </c>
      <c r="AZ228">
        <v>0</v>
      </c>
      <c r="BA228">
        <v>286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ROUND(Y228*Source!I106,9)</f>
        <v>35.46</v>
      </c>
      <c r="CY228">
        <f t="shared" si="88"/>
        <v>4.76</v>
      </c>
      <c r="CZ228">
        <f t="shared" si="89"/>
        <v>0.69</v>
      </c>
      <c r="DA228">
        <f t="shared" si="90"/>
        <v>6.9</v>
      </c>
      <c r="DB228">
        <f t="shared" si="91"/>
        <v>4.08</v>
      </c>
      <c r="DC228">
        <f t="shared" si="92"/>
        <v>0</v>
      </c>
      <c r="DD228" t="s">
        <v>3</v>
      </c>
      <c r="DE228" t="s">
        <v>3</v>
      </c>
      <c r="DF228">
        <f t="shared" si="93"/>
        <v>168.79</v>
      </c>
      <c r="DG228">
        <f t="shared" si="94"/>
        <v>0</v>
      </c>
      <c r="DH228">
        <f t="shared" si="95"/>
        <v>0</v>
      </c>
      <c r="DI228">
        <f t="shared" si="73"/>
        <v>0</v>
      </c>
      <c r="DJ228">
        <f t="shared" si="96"/>
        <v>168.79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ROW(Source!A106)</f>
        <v>106</v>
      </c>
      <c r="B229">
        <v>55929115</v>
      </c>
      <c r="C229">
        <v>55929266</v>
      </c>
      <c r="D229">
        <v>55482233</v>
      </c>
      <c r="E229">
        <v>1</v>
      </c>
      <c r="F229">
        <v>1</v>
      </c>
      <c r="G229">
        <v>1081</v>
      </c>
      <c r="H229">
        <v>3</v>
      </c>
      <c r="I229" t="s">
        <v>714</v>
      </c>
      <c r="J229" t="s">
        <v>715</v>
      </c>
      <c r="K229" t="s">
        <v>716</v>
      </c>
      <c r="L229">
        <v>1346</v>
      </c>
      <c r="N229">
        <v>1009</v>
      </c>
      <c r="O229" t="s">
        <v>185</v>
      </c>
      <c r="P229" t="s">
        <v>185</v>
      </c>
      <c r="Q229">
        <v>1</v>
      </c>
      <c r="W229">
        <v>0</v>
      </c>
      <c r="X229">
        <v>1566362712</v>
      </c>
      <c r="Y229">
        <f t="shared" si="87"/>
        <v>0.02</v>
      </c>
      <c r="AA229">
        <v>3047.23</v>
      </c>
      <c r="AB229">
        <v>0</v>
      </c>
      <c r="AC229">
        <v>0</v>
      </c>
      <c r="AD229">
        <v>0</v>
      </c>
      <c r="AE229">
        <v>493.08</v>
      </c>
      <c r="AF229">
        <v>0</v>
      </c>
      <c r="AG229">
        <v>0</v>
      </c>
      <c r="AH229">
        <v>0</v>
      </c>
      <c r="AI229">
        <v>6.18</v>
      </c>
      <c r="AJ229">
        <v>1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0.02</v>
      </c>
      <c r="AU229" t="s">
        <v>66</v>
      </c>
      <c r="AV229">
        <v>0</v>
      </c>
      <c r="AW229">
        <v>2</v>
      </c>
      <c r="AX229">
        <v>55929277</v>
      </c>
      <c r="AY229">
        <v>1</v>
      </c>
      <c r="AZ229">
        <v>0</v>
      </c>
      <c r="BA229">
        <v>287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ROUND(Y229*Source!I106,9)</f>
        <v>0.12</v>
      </c>
      <c r="CY229">
        <f t="shared" si="88"/>
        <v>3047.23</v>
      </c>
      <c r="CZ229">
        <f t="shared" si="89"/>
        <v>493.08</v>
      </c>
      <c r="DA229">
        <f t="shared" si="90"/>
        <v>6.18</v>
      </c>
      <c r="DB229">
        <f t="shared" si="91"/>
        <v>9.86</v>
      </c>
      <c r="DC229">
        <f t="shared" si="92"/>
        <v>0</v>
      </c>
      <c r="DD229" t="s">
        <v>3</v>
      </c>
      <c r="DE229" t="s">
        <v>3</v>
      </c>
      <c r="DF229">
        <f t="shared" si="93"/>
        <v>365.67</v>
      </c>
      <c r="DG229">
        <f t="shared" si="94"/>
        <v>0</v>
      </c>
      <c r="DH229">
        <f t="shared" si="95"/>
        <v>0</v>
      </c>
      <c r="DI229">
        <f t="shared" si="73"/>
        <v>0</v>
      </c>
      <c r="DJ229">
        <f t="shared" si="96"/>
        <v>365.67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ROW(Source!A106)</f>
        <v>106</v>
      </c>
      <c r="B230">
        <v>55929115</v>
      </c>
      <c r="C230">
        <v>55929266</v>
      </c>
      <c r="D230">
        <v>55481799</v>
      </c>
      <c r="E230">
        <v>1</v>
      </c>
      <c r="F230">
        <v>1</v>
      </c>
      <c r="G230">
        <v>1081</v>
      </c>
      <c r="H230">
        <v>3</v>
      </c>
      <c r="I230" t="s">
        <v>717</v>
      </c>
      <c r="J230" t="s">
        <v>718</v>
      </c>
      <c r="K230" t="s">
        <v>719</v>
      </c>
      <c r="L230">
        <v>1355</v>
      </c>
      <c r="N230">
        <v>1010</v>
      </c>
      <c r="O230" t="s">
        <v>64</v>
      </c>
      <c r="P230" t="s">
        <v>64</v>
      </c>
      <c r="Q230">
        <v>100</v>
      </c>
      <c r="W230">
        <v>0</v>
      </c>
      <c r="X230">
        <v>-846071348</v>
      </c>
      <c r="Y230">
        <f t="shared" si="87"/>
        <v>0.04</v>
      </c>
      <c r="AA230">
        <v>2297.17</v>
      </c>
      <c r="AB230">
        <v>0</v>
      </c>
      <c r="AC230">
        <v>0</v>
      </c>
      <c r="AD230">
        <v>0</v>
      </c>
      <c r="AE230">
        <v>413.16</v>
      </c>
      <c r="AF230">
        <v>0</v>
      </c>
      <c r="AG230">
        <v>0</v>
      </c>
      <c r="AH230">
        <v>0</v>
      </c>
      <c r="AI230">
        <v>5.56</v>
      </c>
      <c r="AJ230">
        <v>1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0.04</v>
      </c>
      <c r="AU230" t="s">
        <v>66</v>
      </c>
      <c r="AV230">
        <v>0</v>
      </c>
      <c r="AW230">
        <v>2</v>
      </c>
      <c r="AX230">
        <v>55929278</v>
      </c>
      <c r="AY230">
        <v>1</v>
      </c>
      <c r="AZ230">
        <v>0</v>
      </c>
      <c r="BA230">
        <v>288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ROUND(Y230*Source!I106,9)</f>
        <v>0.24</v>
      </c>
      <c r="CY230">
        <f t="shared" si="88"/>
        <v>2297.17</v>
      </c>
      <c r="CZ230">
        <f t="shared" si="89"/>
        <v>413.16</v>
      </c>
      <c r="DA230">
        <f t="shared" si="90"/>
        <v>5.56</v>
      </c>
      <c r="DB230">
        <f t="shared" si="91"/>
        <v>16.53</v>
      </c>
      <c r="DC230">
        <f t="shared" si="92"/>
        <v>0</v>
      </c>
      <c r="DD230" t="s">
        <v>3</v>
      </c>
      <c r="DE230" t="s">
        <v>3</v>
      </c>
      <c r="DF230">
        <f t="shared" si="93"/>
        <v>551.32000000000005</v>
      </c>
      <c r="DG230">
        <f t="shared" si="94"/>
        <v>0</v>
      </c>
      <c r="DH230">
        <f t="shared" si="95"/>
        <v>0</v>
      </c>
      <c r="DI230">
        <f t="shared" si="73"/>
        <v>0</v>
      </c>
      <c r="DJ230">
        <f t="shared" si="96"/>
        <v>551.32000000000005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ROW(Source!A106)</f>
        <v>106</v>
      </c>
      <c r="B231">
        <v>55929115</v>
      </c>
      <c r="C231">
        <v>55929266</v>
      </c>
      <c r="D231">
        <v>0</v>
      </c>
      <c r="E231">
        <v>0</v>
      </c>
      <c r="F231">
        <v>1</v>
      </c>
      <c r="G231">
        <v>1081</v>
      </c>
      <c r="H231">
        <v>3</v>
      </c>
      <c r="I231" t="s">
        <v>822</v>
      </c>
      <c r="J231" t="s">
        <v>822</v>
      </c>
      <c r="K231" t="s">
        <v>188</v>
      </c>
      <c r="L231">
        <v>1371</v>
      </c>
      <c r="N231">
        <v>1013</v>
      </c>
      <c r="O231" t="s">
        <v>171</v>
      </c>
      <c r="P231" t="s">
        <v>171</v>
      </c>
      <c r="Q231">
        <v>1</v>
      </c>
      <c r="W231">
        <v>0</v>
      </c>
      <c r="X231">
        <v>-360336614</v>
      </c>
      <c r="Y231">
        <f t="shared" si="87"/>
        <v>1</v>
      </c>
      <c r="AA231">
        <v>71504.179999999993</v>
      </c>
      <c r="AB231">
        <v>0</v>
      </c>
      <c r="AC231">
        <v>0</v>
      </c>
      <c r="AD231">
        <v>0</v>
      </c>
      <c r="AE231">
        <v>9445.7300000000014</v>
      </c>
      <c r="AF231">
        <v>0</v>
      </c>
      <c r="AG231">
        <v>0</v>
      </c>
      <c r="AH231">
        <v>0</v>
      </c>
      <c r="AI231">
        <v>7.57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 t="s">
        <v>3</v>
      </c>
      <c r="AT231">
        <v>1</v>
      </c>
      <c r="AU231" t="s">
        <v>66</v>
      </c>
      <c r="AV231">
        <v>0</v>
      </c>
      <c r="AW231">
        <v>1</v>
      </c>
      <c r="AX231">
        <v>-1</v>
      </c>
      <c r="AY231">
        <v>0</v>
      </c>
      <c r="AZ231">
        <v>0</v>
      </c>
      <c r="BA231" t="s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ROUND(Y231*Source!I106,9)</f>
        <v>6</v>
      </c>
      <c r="CY231">
        <f t="shared" si="88"/>
        <v>71504.179999999993</v>
      </c>
      <c r="CZ231">
        <f t="shared" si="89"/>
        <v>9445.7300000000014</v>
      </c>
      <c r="DA231">
        <f t="shared" si="90"/>
        <v>7.57</v>
      </c>
      <c r="DB231">
        <f t="shared" si="91"/>
        <v>9445.73</v>
      </c>
      <c r="DC231">
        <f t="shared" si="92"/>
        <v>0</v>
      </c>
      <c r="DD231" t="s">
        <v>3</v>
      </c>
      <c r="DE231" t="s">
        <v>3</v>
      </c>
      <c r="DF231">
        <f t="shared" si="93"/>
        <v>429025.08</v>
      </c>
      <c r="DG231">
        <f t="shared" si="94"/>
        <v>0</v>
      </c>
      <c r="DH231">
        <f t="shared" si="95"/>
        <v>0</v>
      </c>
      <c r="DI231">
        <f t="shared" si="73"/>
        <v>0</v>
      </c>
      <c r="DJ231">
        <f t="shared" si="96"/>
        <v>429025.08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ROW(Source!A106)</f>
        <v>106</v>
      </c>
      <c r="B232">
        <v>55929115</v>
      </c>
      <c r="C232">
        <v>55929266</v>
      </c>
      <c r="D232">
        <v>55424290</v>
      </c>
      <c r="E232">
        <v>1081</v>
      </c>
      <c r="F232">
        <v>1</v>
      </c>
      <c r="G232">
        <v>1081</v>
      </c>
      <c r="H232">
        <v>3</v>
      </c>
      <c r="I232" t="s">
        <v>720</v>
      </c>
      <c r="J232" t="s">
        <v>3</v>
      </c>
      <c r="K232" t="s">
        <v>721</v>
      </c>
      <c r="L232">
        <v>1348</v>
      </c>
      <c r="N232">
        <v>1009</v>
      </c>
      <c r="O232" t="s">
        <v>566</v>
      </c>
      <c r="P232" t="s">
        <v>566</v>
      </c>
      <c r="Q232">
        <v>1000</v>
      </c>
      <c r="W232">
        <v>0</v>
      </c>
      <c r="X232">
        <v>-783086922</v>
      </c>
      <c r="Y232">
        <f t="shared" si="87"/>
        <v>1E-3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9.84</v>
      </c>
      <c r="AJ232">
        <v>1</v>
      </c>
      <c r="AK232">
        <v>1</v>
      </c>
      <c r="AL232">
        <v>1</v>
      </c>
      <c r="AM232">
        <v>5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1E-3</v>
      </c>
      <c r="AU232" t="s">
        <v>66</v>
      </c>
      <c r="AV232">
        <v>0</v>
      </c>
      <c r="AW232">
        <v>2</v>
      </c>
      <c r="AX232">
        <v>55929282</v>
      </c>
      <c r="AY232">
        <v>1</v>
      </c>
      <c r="AZ232">
        <v>0</v>
      </c>
      <c r="BA232">
        <v>292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ROUND(Y232*Source!I106,9)</f>
        <v>6.0000000000000001E-3</v>
      </c>
      <c r="CY232">
        <f t="shared" si="88"/>
        <v>0</v>
      </c>
      <c r="CZ232">
        <f t="shared" si="89"/>
        <v>0</v>
      </c>
      <c r="DA232">
        <f t="shared" si="90"/>
        <v>9.84</v>
      </c>
      <c r="DB232">
        <f t="shared" si="91"/>
        <v>0</v>
      </c>
      <c r="DC232">
        <f t="shared" si="92"/>
        <v>0</v>
      </c>
      <c r="DD232" t="s">
        <v>3</v>
      </c>
      <c r="DE232" t="s">
        <v>3</v>
      </c>
      <c r="DF232">
        <f t="shared" si="93"/>
        <v>0</v>
      </c>
      <c r="DG232">
        <f t="shared" si="94"/>
        <v>0</v>
      </c>
      <c r="DH232">
        <f t="shared" si="95"/>
        <v>0</v>
      </c>
      <c r="DI232">
        <f t="shared" si="73"/>
        <v>0</v>
      </c>
      <c r="DJ232">
        <f t="shared" si="96"/>
        <v>0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ROW(Source!A113)</f>
        <v>113</v>
      </c>
      <c r="B233">
        <v>55929113</v>
      </c>
      <c r="C233">
        <v>55929294</v>
      </c>
      <c r="D233">
        <v>55424304</v>
      </c>
      <c r="E233">
        <v>1081</v>
      </c>
      <c r="F233">
        <v>1</v>
      </c>
      <c r="G233">
        <v>1081</v>
      </c>
      <c r="H233">
        <v>1</v>
      </c>
      <c r="I233" t="s">
        <v>679</v>
      </c>
      <c r="J233" t="s">
        <v>3</v>
      </c>
      <c r="K233" t="s">
        <v>680</v>
      </c>
      <c r="L233">
        <v>1191</v>
      </c>
      <c r="N233">
        <v>1013</v>
      </c>
      <c r="O233" t="s">
        <v>681</v>
      </c>
      <c r="P233" t="s">
        <v>681</v>
      </c>
      <c r="Q233">
        <v>1</v>
      </c>
      <c r="W233">
        <v>0</v>
      </c>
      <c r="X233">
        <v>476480486</v>
      </c>
      <c r="Y233">
        <f>(AT233*1.2)</f>
        <v>7.4399999999999995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6.2</v>
      </c>
      <c r="AU233" t="s">
        <v>67</v>
      </c>
      <c r="AV233">
        <v>1</v>
      </c>
      <c r="AW233">
        <v>2</v>
      </c>
      <c r="AX233">
        <v>55929299</v>
      </c>
      <c r="AY233">
        <v>1</v>
      </c>
      <c r="AZ233">
        <v>0</v>
      </c>
      <c r="BA233">
        <v>293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ROUND(AT233*Source!I113*AH233*AL233,2)</f>
        <v>0</v>
      </c>
      <c r="CV233">
        <f>ROUND(Y233*Source!I113,9)</f>
        <v>7.44</v>
      </c>
      <c r="CW233">
        <v>0</v>
      </c>
      <c r="CX233">
        <f>ROUND(Y233*Source!I113,9)</f>
        <v>7.44</v>
      </c>
      <c r="CY233">
        <f>AD233</f>
        <v>0</v>
      </c>
      <c r="CZ233">
        <f>AH233</f>
        <v>0</v>
      </c>
      <c r="DA233">
        <f>AL233</f>
        <v>1</v>
      </c>
      <c r="DB233">
        <f>ROUND((ROUND(AT233*CZ233,2)*1.2),6)</f>
        <v>0</v>
      </c>
      <c r="DC233">
        <f>ROUND((ROUND(AT233*AG233,2)*1.2),6)</f>
        <v>0</v>
      </c>
      <c r="DD233" t="s">
        <v>3</v>
      </c>
      <c r="DE233" t="s">
        <v>3</v>
      </c>
      <c r="DF233">
        <f t="shared" ref="DF233:DF238" si="97">ROUND(ROUND(AE233,2)*CX233,2)</f>
        <v>0</v>
      </c>
      <c r="DG233">
        <f t="shared" si="94"/>
        <v>0</v>
      </c>
      <c r="DH233">
        <f t="shared" si="95"/>
        <v>0</v>
      </c>
      <c r="DI233">
        <f t="shared" si="73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ROW(Source!A113)</f>
        <v>113</v>
      </c>
      <c r="B234">
        <v>55929113</v>
      </c>
      <c r="C234">
        <v>55929294</v>
      </c>
      <c r="D234">
        <v>55489513</v>
      </c>
      <c r="E234">
        <v>1</v>
      </c>
      <c r="F234">
        <v>1</v>
      </c>
      <c r="G234">
        <v>1081</v>
      </c>
      <c r="H234">
        <v>2</v>
      </c>
      <c r="I234" t="s">
        <v>682</v>
      </c>
      <c r="J234" t="s">
        <v>683</v>
      </c>
      <c r="K234" t="s">
        <v>684</v>
      </c>
      <c r="L234">
        <v>1368</v>
      </c>
      <c r="N234">
        <v>1011</v>
      </c>
      <c r="O234" t="s">
        <v>685</v>
      </c>
      <c r="P234" t="s">
        <v>685</v>
      </c>
      <c r="Q234">
        <v>1</v>
      </c>
      <c r="W234">
        <v>0</v>
      </c>
      <c r="X234">
        <v>-1520980008</v>
      </c>
      <c r="Y234">
        <f>(AT234*1.2)</f>
        <v>0.3</v>
      </c>
      <c r="AA234">
        <v>0</v>
      </c>
      <c r="AB234">
        <v>120.23</v>
      </c>
      <c r="AC234">
        <v>13.21</v>
      </c>
      <c r="AD234">
        <v>0</v>
      </c>
      <c r="AE234">
        <v>0</v>
      </c>
      <c r="AF234">
        <v>114.83</v>
      </c>
      <c r="AG234">
        <v>12.62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0.25</v>
      </c>
      <c r="AU234" t="s">
        <v>67</v>
      </c>
      <c r="AV234">
        <v>0</v>
      </c>
      <c r="AW234">
        <v>2</v>
      </c>
      <c r="AX234">
        <v>55929300</v>
      </c>
      <c r="AY234">
        <v>1</v>
      </c>
      <c r="AZ234">
        <v>0</v>
      </c>
      <c r="BA234">
        <v>294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ROUND(Y234*Source!I113*DO234,9)</f>
        <v>3.786</v>
      </c>
      <c r="CX234">
        <f>ROUND(Y234*Source!I113,9)</f>
        <v>0.3</v>
      </c>
      <c r="CY234">
        <f>AB234</f>
        <v>120.23</v>
      </c>
      <c r="CZ234">
        <f>AF234</f>
        <v>114.83</v>
      </c>
      <c r="DA234">
        <f>AJ234</f>
        <v>1</v>
      </c>
      <c r="DB234">
        <f>ROUND((ROUND(AT234*CZ234,2)*1.2),6)</f>
        <v>34.451999999999998</v>
      </c>
      <c r="DC234">
        <f>ROUND((ROUND(AT234*AG234,2)*1.2),6)</f>
        <v>3.7919999999999998</v>
      </c>
      <c r="DD234" t="s">
        <v>3</v>
      </c>
      <c r="DE234" t="s">
        <v>3</v>
      </c>
      <c r="DF234">
        <f t="shared" si="97"/>
        <v>0</v>
      </c>
      <c r="DG234">
        <f t="shared" si="94"/>
        <v>34.450000000000003</v>
      </c>
      <c r="DH234">
        <f t="shared" si="95"/>
        <v>3.79</v>
      </c>
      <c r="DI234">
        <f t="shared" si="73"/>
        <v>0</v>
      </c>
      <c r="DJ234">
        <f>DG234</f>
        <v>34.450000000000003</v>
      </c>
      <c r="DK234">
        <v>0</v>
      </c>
      <c r="DL234" t="s">
        <v>686</v>
      </c>
      <c r="DM234">
        <v>0</v>
      </c>
      <c r="DN234" t="s">
        <v>681</v>
      </c>
      <c r="DO234">
        <v>12.62</v>
      </c>
    </row>
    <row r="235" spans="1:119" x14ac:dyDescent="0.25">
      <c r="A235">
        <f>ROW(Source!A113)</f>
        <v>113</v>
      </c>
      <c r="B235">
        <v>55929113</v>
      </c>
      <c r="C235">
        <v>55929294</v>
      </c>
      <c r="D235">
        <v>55461719</v>
      </c>
      <c r="E235">
        <v>1</v>
      </c>
      <c r="F235">
        <v>1</v>
      </c>
      <c r="G235">
        <v>1081</v>
      </c>
      <c r="H235">
        <v>3</v>
      </c>
      <c r="I235" t="s">
        <v>687</v>
      </c>
      <c r="J235" t="s">
        <v>688</v>
      </c>
      <c r="K235" t="s">
        <v>689</v>
      </c>
      <c r="L235">
        <v>1348</v>
      </c>
      <c r="N235">
        <v>1009</v>
      </c>
      <c r="O235" t="s">
        <v>566</v>
      </c>
      <c r="P235" t="s">
        <v>566</v>
      </c>
      <c r="Q235">
        <v>1000</v>
      </c>
      <c r="W235">
        <v>0</v>
      </c>
      <c r="X235">
        <v>-1265888387</v>
      </c>
      <c r="Y235">
        <f>(AT235*1)</f>
        <v>1.1000000000000001E-3</v>
      </c>
      <c r="AA235">
        <v>10643.18</v>
      </c>
      <c r="AB235">
        <v>0</v>
      </c>
      <c r="AC235">
        <v>0</v>
      </c>
      <c r="AD235">
        <v>0</v>
      </c>
      <c r="AE235">
        <v>10643.18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1.1000000000000001E-3</v>
      </c>
      <c r="AU235" t="s">
        <v>66</v>
      </c>
      <c r="AV235">
        <v>0</v>
      </c>
      <c r="AW235">
        <v>2</v>
      </c>
      <c r="AX235">
        <v>55929301</v>
      </c>
      <c r="AY235">
        <v>1</v>
      </c>
      <c r="AZ235">
        <v>0</v>
      </c>
      <c r="BA235">
        <v>295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ROUND(Y235*Source!I113,9)</f>
        <v>1.1000000000000001E-3</v>
      </c>
      <c r="CY235">
        <f>AA235</f>
        <v>10643.18</v>
      </c>
      <c r="CZ235">
        <f>AE235</f>
        <v>10643.18</v>
      </c>
      <c r="DA235">
        <f>AI235</f>
        <v>1</v>
      </c>
      <c r="DB235">
        <f>ROUND((ROUND(AT235*CZ235,2)*1),6)</f>
        <v>11.71</v>
      </c>
      <c r="DC235">
        <f>ROUND((ROUND(AT235*AG235,2)*1),6)</f>
        <v>0</v>
      </c>
      <c r="DD235" t="s">
        <v>3</v>
      </c>
      <c r="DE235" t="s">
        <v>3</v>
      </c>
      <c r="DF235">
        <f t="shared" si="97"/>
        <v>11.71</v>
      </c>
      <c r="DG235">
        <f t="shared" si="94"/>
        <v>0</v>
      </c>
      <c r="DH235">
        <f t="shared" si="95"/>
        <v>0</v>
      </c>
      <c r="DI235">
        <f t="shared" si="73"/>
        <v>0</v>
      </c>
      <c r="DJ235">
        <f>DF235</f>
        <v>11.71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ROW(Source!A113)</f>
        <v>113</v>
      </c>
      <c r="B236">
        <v>55929113</v>
      </c>
      <c r="C236">
        <v>55929294</v>
      </c>
      <c r="D236">
        <v>55459793</v>
      </c>
      <c r="E236">
        <v>1</v>
      </c>
      <c r="F236">
        <v>1</v>
      </c>
      <c r="G236">
        <v>1081</v>
      </c>
      <c r="H236">
        <v>3</v>
      </c>
      <c r="I236" t="s">
        <v>690</v>
      </c>
      <c r="J236" t="s">
        <v>691</v>
      </c>
      <c r="K236" t="s">
        <v>692</v>
      </c>
      <c r="L236">
        <v>1348</v>
      </c>
      <c r="N236">
        <v>1009</v>
      </c>
      <c r="O236" t="s">
        <v>566</v>
      </c>
      <c r="P236" t="s">
        <v>566</v>
      </c>
      <c r="Q236">
        <v>1000</v>
      </c>
      <c r="W236">
        <v>0</v>
      </c>
      <c r="X236">
        <v>-761454284</v>
      </c>
      <c r="Y236">
        <f>(AT236*1)</f>
        <v>1.0000000000000001E-5</v>
      </c>
      <c r="AA236">
        <v>64123.05</v>
      </c>
      <c r="AB236">
        <v>0</v>
      </c>
      <c r="AC236">
        <v>0</v>
      </c>
      <c r="AD236">
        <v>0</v>
      </c>
      <c r="AE236">
        <v>64123.05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1.0000000000000001E-5</v>
      </c>
      <c r="AU236" t="s">
        <v>66</v>
      </c>
      <c r="AV236">
        <v>0</v>
      </c>
      <c r="AW236">
        <v>2</v>
      </c>
      <c r="AX236">
        <v>55929302</v>
      </c>
      <c r="AY236">
        <v>1</v>
      </c>
      <c r="AZ236">
        <v>0</v>
      </c>
      <c r="BA236">
        <v>296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ROUND(Y236*Source!I113,9)</f>
        <v>1.0000000000000001E-5</v>
      </c>
      <c r="CY236">
        <f>AA236</f>
        <v>64123.05</v>
      </c>
      <c r="CZ236">
        <f>AE236</f>
        <v>64123.05</v>
      </c>
      <c r="DA236">
        <f>AI236</f>
        <v>1</v>
      </c>
      <c r="DB236">
        <f>ROUND((ROUND(AT236*CZ236,2)*1),6)</f>
        <v>0.64</v>
      </c>
      <c r="DC236">
        <f>ROUND((ROUND(AT236*AG236,2)*1),6)</f>
        <v>0</v>
      </c>
      <c r="DD236" t="s">
        <v>3</v>
      </c>
      <c r="DE236" t="s">
        <v>3</v>
      </c>
      <c r="DF236">
        <f t="shared" si="97"/>
        <v>0.64</v>
      </c>
      <c r="DG236">
        <f t="shared" si="94"/>
        <v>0</v>
      </c>
      <c r="DH236">
        <f t="shared" si="95"/>
        <v>0</v>
      </c>
      <c r="DI236">
        <f t="shared" si="73"/>
        <v>0</v>
      </c>
      <c r="DJ236">
        <f>DF236</f>
        <v>0.64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ROW(Source!A114)</f>
        <v>114</v>
      </c>
      <c r="B237">
        <v>55929115</v>
      </c>
      <c r="C237">
        <v>55929294</v>
      </c>
      <c r="D237">
        <v>55424304</v>
      </c>
      <c r="E237">
        <v>1081</v>
      </c>
      <c r="F237">
        <v>1</v>
      </c>
      <c r="G237">
        <v>1081</v>
      </c>
      <c r="H237">
        <v>1</v>
      </c>
      <c r="I237" t="s">
        <v>679</v>
      </c>
      <c r="J237" t="s">
        <v>3</v>
      </c>
      <c r="K237" t="s">
        <v>680</v>
      </c>
      <c r="L237">
        <v>1191</v>
      </c>
      <c r="N237">
        <v>1013</v>
      </c>
      <c r="O237" t="s">
        <v>681</v>
      </c>
      <c r="P237" t="s">
        <v>681</v>
      </c>
      <c r="Q237">
        <v>1</v>
      </c>
      <c r="W237">
        <v>0</v>
      </c>
      <c r="X237">
        <v>476480486</v>
      </c>
      <c r="Y237">
        <f>(AT237*1.2)</f>
        <v>7.4399999999999995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5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6.2</v>
      </c>
      <c r="AU237" t="s">
        <v>67</v>
      </c>
      <c r="AV237">
        <v>1</v>
      </c>
      <c r="AW237">
        <v>2</v>
      </c>
      <c r="AX237">
        <v>55929299</v>
      </c>
      <c r="AY237">
        <v>1</v>
      </c>
      <c r="AZ237">
        <v>0</v>
      </c>
      <c r="BA237">
        <v>298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U237">
        <f>ROUND(AT237*Source!I114*AH237*AL237,2)</f>
        <v>0</v>
      </c>
      <c r="CV237">
        <f>ROUND(Y237*Source!I114,9)</f>
        <v>7.44</v>
      </c>
      <c r="CW237">
        <v>0</v>
      </c>
      <c r="CX237">
        <f>ROUND(Y237*Source!I114,9)</f>
        <v>7.44</v>
      </c>
      <c r="CY237">
        <f>AD237</f>
        <v>0</v>
      </c>
      <c r="CZ237">
        <f>AH237</f>
        <v>0</v>
      </c>
      <c r="DA237">
        <f>AL237</f>
        <v>1</v>
      </c>
      <c r="DB237">
        <f>ROUND((ROUND(AT237*CZ237,2)*1.2),6)</f>
        <v>0</v>
      </c>
      <c r="DC237">
        <f>ROUND((ROUND(AT237*AG237,2)*1.2),6)</f>
        <v>0</v>
      </c>
      <c r="DD237" t="s">
        <v>3</v>
      </c>
      <c r="DE237" t="s">
        <v>3</v>
      </c>
      <c r="DF237">
        <f t="shared" si="97"/>
        <v>0</v>
      </c>
      <c r="DG237">
        <f t="shared" si="94"/>
        <v>0</v>
      </c>
      <c r="DH237">
        <f t="shared" si="95"/>
        <v>0</v>
      </c>
      <c r="DI237">
        <f t="shared" si="73"/>
        <v>0</v>
      </c>
      <c r="DJ237">
        <f>DI237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ROW(Source!A114)</f>
        <v>114</v>
      </c>
      <c r="B238">
        <v>55929115</v>
      </c>
      <c r="C238">
        <v>55929294</v>
      </c>
      <c r="D238">
        <v>55489513</v>
      </c>
      <c r="E238">
        <v>1</v>
      </c>
      <c r="F238">
        <v>1</v>
      </c>
      <c r="G238">
        <v>1081</v>
      </c>
      <c r="H238">
        <v>2</v>
      </c>
      <c r="I238" t="s">
        <v>682</v>
      </c>
      <c r="J238" t="s">
        <v>683</v>
      </c>
      <c r="K238" t="s">
        <v>684</v>
      </c>
      <c r="L238">
        <v>1368</v>
      </c>
      <c r="N238">
        <v>1011</v>
      </c>
      <c r="O238" t="s">
        <v>685</v>
      </c>
      <c r="P238" t="s">
        <v>685</v>
      </c>
      <c r="Q238">
        <v>1</v>
      </c>
      <c r="W238">
        <v>0</v>
      </c>
      <c r="X238">
        <v>-1520980008</v>
      </c>
      <c r="Y238">
        <f>(AT238*1.2)</f>
        <v>0.3</v>
      </c>
      <c r="AA238">
        <v>0</v>
      </c>
      <c r="AB238">
        <v>1942.87</v>
      </c>
      <c r="AC238">
        <v>744.56</v>
      </c>
      <c r="AD238">
        <v>0</v>
      </c>
      <c r="AE238">
        <v>0</v>
      </c>
      <c r="AF238">
        <v>114.83</v>
      </c>
      <c r="AG238">
        <v>12.62</v>
      </c>
      <c r="AH238">
        <v>0</v>
      </c>
      <c r="AI238">
        <v>1</v>
      </c>
      <c r="AJ238">
        <v>16.16</v>
      </c>
      <c r="AK238">
        <v>56.35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0.25</v>
      </c>
      <c r="AU238" t="s">
        <v>67</v>
      </c>
      <c r="AV238">
        <v>0</v>
      </c>
      <c r="AW238">
        <v>2</v>
      </c>
      <c r="AX238">
        <v>55929300</v>
      </c>
      <c r="AY238">
        <v>1</v>
      </c>
      <c r="AZ238">
        <v>0</v>
      </c>
      <c r="BA238">
        <v>299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ROUND(Y238*Source!I114*DO238,9)</f>
        <v>3.786</v>
      </c>
      <c r="CX238">
        <f>ROUND(Y238*Source!I114,9)</f>
        <v>0.3</v>
      </c>
      <c r="CY238">
        <f>AB238</f>
        <v>1942.87</v>
      </c>
      <c r="CZ238">
        <f>AF238</f>
        <v>114.83</v>
      </c>
      <c r="DA238">
        <f>AJ238</f>
        <v>16.16</v>
      </c>
      <c r="DB238">
        <f>ROUND((ROUND(AT238*CZ238,2)*1.2),6)</f>
        <v>34.451999999999998</v>
      </c>
      <c r="DC238">
        <f>ROUND((ROUND(AT238*AG238,2)*1.2),6)</f>
        <v>3.7919999999999998</v>
      </c>
      <c r="DD238" t="s">
        <v>3</v>
      </c>
      <c r="DE238" t="s">
        <v>3</v>
      </c>
      <c r="DF238">
        <f t="shared" si="97"/>
        <v>0</v>
      </c>
      <c r="DG238">
        <f>ROUND(ROUND(AF238*AJ238,2)*CX238,2)</f>
        <v>556.70000000000005</v>
      </c>
      <c r="DH238">
        <f>ROUND(ROUND(AG238*AK238,2)*CX238,2)</f>
        <v>213.34</v>
      </c>
      <c r="DI238">
        <f t="shared" si="73"/>
        <v>0</v>
      </c>
      <c r="DJ238">
        <f>DG238</f>
        <v>556.70000000000005</v>
      </c>
      <c r="DK238">
        <v>0</v>
      </c>
      <c r="DL238" t="s">
        <v>686</v>
      </c>
      <c r="DM238">
        <v>0</v>
      </c>
      <c r="DN238" t="s">
        <v>681</v>
      </c>
      <c r="DO238">
        <v>12.62</v>
      </c>
    </row>
    <row r="239" spans="1:119" x14ac:dyDescent="0.25">
      <c r="A239">
        <f>ROW(Source!A114)</f>
        <v>114</v>
      </c>
      <c r="B239">
        <v>55929115</v>
      </c>
      <c r="C239">
        <v>55929294</v>
      </c>
      <c r="D239">
        <v>55461719</v>
      </c>
      <c r="E239">
        <v>1</v>
      </c>
      <c r="F239">
        <v>1</v>
      </c>
      <c r="G239">
        <v>1081</v>
      </c>
      <c r="H239">
        <v>3</v>
      </c>
      <c r="I239" t="s">
        <v>687</v>
      </c>
      <c r="J239" t="s">
        <v>688</v>
      </c>
      <c r="K239" t="s">
        <v>689</v>
      </c>
      <c r="L239">
        <v>1348</v>
      </c>
      <c r="N239">
        <v>1009</v>
      </c>
      <c r="O239" t="s">
        <v>566</v>
      </c>
      <c r="P239" t="s">
        <v>566</v>
      </c>
      <c r="Q239">
        <v>1000</v>
      </c>
      <c r="W239">
        <v>0</v>
      </c>
      <c r="X239">
        <v>-1265888387</v>
      </c>
      <c r="Y239">
        <f>(AT239*1)</f>
        <v>1.1000000000000001E-3</v>
      </c>
      <c r="AA239">
        <v>147514.47</v>
      </c>
      <c r="AB239">
        <v>0</v>
      </c>
      <c r="AC239">
        <v>0</v>
      </c>
      <c r="AD239">
        <v>0</v>
      </c>
      <c r="AE239">
        <v>10643.18</v>
      </c>
      <c r="AF239">
        <v>0</v>
      </c>
      <c r="AG239">
        <v>0</v>
      </c>
      <c r="AH239">
        <v>0</v>
      </c>
      <c r="AI239">
        <v>13.86</v>
      </c>
      <c r="AJ239">
        <v>1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1.1000000000000001E-3</v>
      </c>
      <c r="AU239" t="s">
        <v>66</v>
      </c>
      <c r="AV239">
        <v>0</v>
      </c>
      <c r="AW239">
        <v>2</v>
      </c>
      <c r="AX239">
        <v>55929301</v>
      </c>
      <c r="AY239">
        <v>1</v>
      </c>
      <c r="AZ239">
        <v>0</v>
      </c>
      <c r="BA239">
        <v>300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ROUND(Y239*Source!I114,9)</f>
        <v>1.1000000000000001E-3</v>
      </c>
      <c r="CY239">
        <f>AA239</f>
        <v>147514.47</v>
      </c>
      <c r="CZ239">
        <f>AE239</f>
        <v>10643.18</v>
      </c>
      <c r="DA239">
        <f>AI239</f>
        <v>13.86</v>
      </c>
      <c r="DB239">
        <f>ROUND((ROUND(AT239*CZ239,2)*1),6)</f>
        <v>11.71</v>
      </c>
      <c r="DC239">
        <f>ROUND((ROUND(AT239*AG239,2)*1),6)</f>
        <v>0</v>
      </c>
      <c r="DD239" t="s">
        <v>3</v>
      </c>
      <c r="DE239" t="s">
        <v>3</v>
      </c>
      <c r="DF239">
        <f>ROUND(ROUND(AE239*AI239,2)*CX239,2)</f>
        <v>162.27000000000001</v>
      </c>
      <c r="DG239">
        <f>ROUND(ROUND(AF239,2)*CX239,2)</f>
        <v>0</v>
      </c>
      <c r="DH239">
        <f>ROUND(ROUND(AG239,2)*CX239,2)</f>
        <v>0</v>
      </c>
      <c r="DI239">
        <f t="shared" si="73"/>
        <v>0</v>
      </c>
      <c r="DJ239">
        <f>DF239</f>
        <v>162.27000000000001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ROW(Source!A114)</f>
        <v>114</v>
      </c>
      <c r="B240">
        <v>55929115</v>
      </c>
      <c r="C240">
        <v>55929294</v>
      </c>
      <c r="D240">
        <v>55459793</v>
      </c>
      <c r="E240">
        <v>1</v>
      </c>
      <c r="F240">
        <v>1</v>
      </c>
      <c r="G240">
        <v>1081</v>
      </c>
      <c r="H240">
        <v>3</v>
      </c>
      <c r="I240" t="s">
        <v>690</v>
      </c>
      <c r="J240" t="s">
        <v>691</v>
      </c>
      <c r="K240" t="s">
        <v>692</v>
      </c>
      <c r="L240">
        <v>1348</v>
      </c>
      <c r="N240">
        <v>1009</v>
      </c>
      <c r="O240" t="s">
        <v>566</v>
      </c>
      <c r="P240" t="s">
        <v>566</v>
      </c>
      <c r="Q240">
        <v>1000</v>
      </c>
      <c r="W240">
        <v>0</v>
      </c>
      <c r="X240">
        <v>-761454284</v>
      </c>
      <c r="Y240">
        <f>(AT240*1)</f>
        <v>1.0000000000000001E-5</v>
      </c>
      <c r="AA240">
        <v>1930745.04</v>
      </c>
      <c r="AB240">
        <v>0</v>
      </c>
      <c r="AC240">
        <v>0</v>
      </c>
      <c r="AD240">
        <v>0</v>
      </c>
      <c r="AE240">
        <v>64123.05</v>
      </c>
      <c r="AF240">
        <v>0</v>
      </c>
      <c r="AG240">
        <v>0</v>
      </c>
      <c r="AH240">
        <v>0</v>
      </c>
      <c r="AI240">
        <v>30.11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1.0000000000000001E-5</v>
      </c>
      <c r="AU240" t="s">
        <v>66</v>
      </c>
      <c r="AV240">
        <v>0</v>
      </c>
      <c r="AW240">
        <v>2</v>
      </c>
      <c r="AX240">
        <v>55929302</v>
      </c>
      <c r="AY240">
        <v>1</v>
      </c>
      <c r="AZ240">
        <v>0</v>
      </c>
      <c r="BA240">
        <v>301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ROUND(Y240*Source!I114,9)</f>
        <v>1.0000000000000001E-5</v>
      </c>
      <c r="CY240">
        <f>AA240</f>
        <v>1930745.04</v>
      </c>
      <c r="CZ240">
        <f>AE240</f>
        <v>64123.05</v>
      </c>
      <c r="DA240">
        <f>AI240</f>
        <v>30.11</v>
      </c>
      <c r="DB240">
        <f>ROUND((ROUND(AT240*CZ240,2)*1),6)</f>
        <v>0.64</v>
      </c>
      <c r="DC240">
        <f>ROUND((ROUND(AT240*AG240,2)*1),6)</f>
        <v>0</v>
      </c>
      <c r="DD240" t="s">
        <v>3</v>
      </c>
      <c r="DE240" t="s">
        <v>3</v>
      </c>
      <c r="DF240">
        <f>ROUND(ROUND(AE240*AI240,2)*CX240,2)</f>
        <v>19.309999999999999</v>
      </c>
      <c r="DG240">
        <f>ROUND(ROUND(AF240,2)*CX240,2)</f>
        <v>0</v>
      </c>
      <c r="DH240">
        <f>ROUND(ROUND(AG240,2)*CX240,2)</f>
        <v>0</v>
      </c>
      <c r="DI240">
        <f t="shared" si="73"/>
        <v>0</v>
      </c>
      <c r="DJ240">
        <f>DF240</f>
        <v>19.309999999999999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ROW(Source!A117)</f>
        <v>117</v>
      </c>
      <c r="B241">
        <v>55929113</v>
      </c>
      <c r="C241">
        <v>55929311</v>
      </c>
      <c r="D241">
        <v>55424304</v>
      </c>
      <c r="E241">
        <v>1081</v>
      </c>
      <c r="F241">
        <v>1</v>
      </c>
      <c r="G241">
        <v>1081</v>
      </c>
      <c r="H241">
        <v>1</v>
      </c>
      <c r="I241" t="s">
        <v>679</v>
      </c>
      <c r="J241" t="s">
        <v>3</v>
      </c>
      <c r="K241" t="s">
        <v>680</v>
      </c>
      <c r="L241">
        <v>1191</v>
      </c>
      <c r="N241">
        <v>1013</v>
      </c>
      <c r="O241" t="s">
        <v>681</v>
      </c>
      <c r="P241" t="s">
        <v>681</v>
      </c>
      <c r="Q241">
        <v>1</v>
      </c>
      <c r="W241">
        <v>0</v>
      </c>
      <c r="X241">
        <v>476480486</v>
      </c>
      <c r="Y241">
        <f t="shared" ref="Y241:Y247" si="98">(AT241*1.2)</f>
        <v>1.236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1.03</v>
      </c>
      <c r="AU241" t="s">
        <v>67</v>
      </c>
      <c r="AV241">
        <v>1</v>
      </c>
      <c r="AW241">
        <v>2</v>
      </c>
      <c r="AX241">
        <v>55929312</v>
      </c>
      <c r="AY241">
        <v>1</v>
      </c>
      <c r="AZ241">
        <v>0</v>
      </c>
      <c r="BA241">
        <v>303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U241">
        <f>ROUND(AT241*Source!I117*AH241*AL241,2)</f>
        <v>0</v>
      </c>
      <c r="CV241">
        <f>ROUND(Y241*Source!I117,9)</f>
        <v>17.303999999999998</v>
      </c>
      <c r="CW241">
        <v>0</v>
      </c>
      <c r="CX241">
        <f>ROUND(Y241*Source!I117,9)</f>
        <v>17.303999999999998</v>
      </c>
      <c r="CY241">
        <f>AD241</f>
        <v>0</v>
      </c>
      <c r="CZ241">
        <f>AH241</f>
        <v>0</v>
      </c>
      <c r="DA241">
        <f>AL241</f>
        <v>1</v>
      </c>
      <c r="DB241">
        <f t="shared" ref="DB241:DB247" si="99">ROUND((ROUND(AT241*CZ241,2)*1.2),6)</f>
        <v>0</v>
      </c>
      <c r="DC241">
        <f t="shared" ref="DC241:DC247" si="100">ROUND((ROUND(AT241*AG241,2)*1.2),6)</f>
        <v>0</v>
      </c>
      <c r="DD241" t="s">
        <v>3</v>
      </c>
      <c r="DE241" t="s">
        <v>3</v>
      </c>
      <c r="DF241">
        <f t="shared" ref="DF241:DF249" si="101">ROUND(ROUND(AE241,2)*CX241,2)</f>
        <v>0</v>
      </c>
      <c r="DG241">
        <f>ROUND(ROUND(AF241,2)*CX241,2)</f>
        <v>0</v>
      </c>
      <c r="DH241">
        <f>ROUND(ROUND(AG241,2)*CX241,2)</f>
        <v>0</v>
      </c>
      <c r="DI241">
        <f t="shared" si="73"/>
        <v>0</v>
      </c>
      <c r="DJ241">
        <f>DI241</f>
        <v>0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ROW(Source!A117)</f>
        <v>117</v>
      </c>
      <c r="B242">
        <v>55929113</v>
      </c>
      <c r="C242">
        <v>55929311</v>
      </c>
      <c r="D242">
        <v>55490209</v>
      </c>
      <c r="E242">
        <v>1</v>
      </c>
      <c r="F242">
        <v>1</v>
      </c>
      <c r="G242">
        <v>1081</v>
      </c>
      <c r="H242">
        <v>2</v>
      </c>
      <c r="I242" t="s">
        <v>722</v>
      </c>
      <c r="J242" t="s">
        <v>723</v>
      </c>
      <c r="K242" t="s">
        <v>724</v>
      </c>
      <c r="L242">
        <v>1368</v>
      </c>
      <c r="N242">
        <v>1011</v>
      </c>
      <c r="O242" t="s">
        <v>685</v>
      </c>
      <c r="P242" t="s">
        <v>685</v>
      </c>
      <c r="Q242">
        <v>1</v>
      </c>
      <c r="W242">
        <v>0</v>
      </c>
      <c r="X242">
        <v>874612079</v>
      </c>
      <c r="Y242">
        <f t="shared" si="98"/>
        <v>7.1999999999999998E-3</v>
      </c>
      <c r="AA242">
        <v>0</v>
      </c>
      <c r="AB242">
        <v>87.01</v>
      </c>
      <c r="AC242">
        <v>13.21</v>
      </c>
      <c r="AD242">
        <v>0</v>
      </c>
      <c r="AE242">
        <v>0</v>
      </c>
      <c r="AF242">
        <v>83.1</v>
      </c>
      <c r="AG242">
        <v>12.62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6.0000000000000001E-3</v>
      </c>
      <c r="AU242" t="s">
        <v>67</v>
      </c>
      <c r="AV242">
        <v>0</v>
      </c>
      <c r="AW242">
        <v>2</v>
      </c>
      <c r="AX242">
        <v>55929313</v>
      </c>
      <c r="AY242">
        <v>1</v>
      </c>
      <c r="AZ242">
        <v>0</v>
      </c>
      <c r="BA242">
        <v>304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ROUND(Y242*Source!I117*DO242,9)</f>
        <v>1.2720959999999999</v>
      </c>
      <c r="CX242">
        <f>ROUND(Y242*Source!I117,9)</f>
        <v>0.1008</v>
      </c>
      <c r="CY242">
        <f>AB242</f>
        <v>87.01</v>
      </c>
      <c r="CZ242">
        <f>AF242</f>
        <v>83.1</v>
      </c>
      <c r="DA242">
        <f>AJ242</f>
        <v>1</v>
      </c>
      <c r="DB242">
        <f t="shared" si="99"/>
        <v>0.6</v>
      </c>
      <c r="DC242">
        <f t="shared" si="100"/>
        <v>9.6000000000000002E-2</v>
      </c>
      <c r="DD242" t="s">
        <v>3</v>
      </c>
      <c r="DE242" t="s">
        <v>3</v>
      </c>
      <c r="DF242">
        <f t="shared" si="101"/>
        <v>0</v>
      </c>
      <c r="DG242">
        <f>ROUND(ROUND(AF242,2)*CX242,2)</f>
        <v>8.3800000000000008</v>
      </c>
      <c r="DH242">
        <f>ROUND(ROUND(AG242,2)*CX242,2)</f>
        <v>1.27</v>
      </c>
      <c r="DI242">
        <f t="shared" si="73"/>
        <v>0</v>
      </c>
      <c r="DJ242">
        <f>DG242</f>
        <v>8.3800000000000008</v>
      </c>
      <c r="DK242">
        <v>0</v>
      </c>
      <c r="DL242" t="s">
        <v>686</v>
      </c>
      <c r="DM242">
        <v>0</v>
      </c>
      <c r="DN242" t="s">
        <v>681</v>
      </c>
      <c r="DO242">
        <v>12.62</v>
      </c>
    </row>
    <row r="243" spans="1:119" x14ac:dyDescent="0.25">
      <c r="A243">
        <f>ROW(Source!A118)</f>
        <v>118</v>
      </c>
      <c r="B243">
        <v>55929115</v>
      </c>
      <c r="C243">
        <v>55929311</v>
      </c>
      <c r="D243">
        <v>55424304</v>
      </c>
      <c r="E243">
        <v>1081</v>
      </c>
      <c r="F243">
        <v>1</v>
      </c>
      <c r="G243">
        <v>1081</v>
      </c>
      <c r="H243">
        <v>1</v>
      </c>
      <c r="I243" t="s">
        <v>679</v>
      </c>
      <c r="J243" t="s">
        <v>3</v>
      </c>
      <c r="K243" t="s">
        <v>680</v>
      </c>
      <c r="L243">
        <v>1191</v>
      </c>
      <c r="N243">
        <v>1013</v>
      </c>
      <c r="O243" t="s">
        <v>681</v>
      </c>
      <c r="P243" t="s">
        <v>681</v>
      </c>
      <c r="Q243">
        <v>1</v>
      </c>
      <c r="W243">
        <v>0</v>
      </c>
      <c r="X243">
        <v>476480486</v>
      </c>
      <c r="Y243">
        <f t="shared" si="98"/>
        <v>1.236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5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1.03</v>
      </c>
      <c r="AU243" t="s">
        <v>67</v>
      </c>
      <c r="AV243">
        <v>1</v>
      </c>
      <c r="AW243">
        <v>2</v>
      </c>
      <c r="AX243">
        <v>55929312</v>
      </c>
      <c r="AY243">
        <v>1</v>
      </c>
      <c r="AZ243">
        <v>0</v>
      </c>
      <c r="BA243">
        <v>306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U243">
        <f>ROUND(AT243*Source!I118*AH243*AL243,2)</f>
        <v>0</v>
      </c>
      <c r="CV243">
        <f>ROUND(Y243*Source!I118,9)</f>
        <v>17.303999999999998</v>
      </c>
      <c r="CW243">
        <v>0</v>
      </c>
      <c r="CX243">
        <f>ROUND(Y243*Source!I118,9)</f>
        <v>17.303999999999998</v>
      </c>
      <c r="CY243">
        <f>AD243</f>
        <v>0</v>
      </c>
      <c r="CZ243">
        <f>AH243</f>
        <v>0</v>
      </c>
      <c r="DA243">
        <f>AL243</f>
        <v>1</v>
      </c>
      <c r="DB243">
        <f t="shared" si="99"/>
        <v>0</v>
      </c>
      <c r="DC243">
        <f t="shared" si="100"/>
        <v>0</v>
      </c>
      <c r="DD243" t="s">
        <v>3</v>
      </c>
      <c r="DE243" t="s">
        <v>3</v>
      </c>
      <c r="DF243">
        <f t="shared" si="101"/>
        <v>0</v>
      </c>
      <c r="DG243">
        <f>ROUND(ROUND(AF243,2)*CX243,2)</f>
        <v>0</v>
      </c>
      <c r="DH243">
        <f>ROUND(ROUND(AG243,2)*CX243,2)</f>
        <v>0</v>
      </c>
      <c r="DI243">
        <f t="shared" si="73"/>
        <v>0</v>
      </c>
      <c r="DJ243">
        <f>DI243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ROW(Source!A118)</f>
        <v>118</v>
      </c>
      <c r="B244">
        <v>55929115</v>
      </c>
      <c r="C244">
        <v>55929311</v>
      </c>
      <c r="D244">
        <v>55490209</v>
      </c>
      <c r="E244">
        <v>1</v>
      </c>
      <c r="F244">
        <v>1</v>
      </c>
      <c r="G244">
        <v>1081</v>
      </c>
      <c r="H244">
        <v>2</v>
      </c>
      <c r="I244" t="s">
        <v>722</v>
      </c>
      <c r="J244" t="s">
        <v>723</v>
      </c>
      <c r="K244" t="s">
        <v>724</v>
      </c>
      <c r="L244">
        <v>1368</v>
      </c>
      <c r="N244">
        <v>1011</v>
      </c>
      <c r="O244" t="s">
        <v>685</v>
      </c>
      <c r="P244" t="s">
        <v>685</v>
      </c>
      <c r="Q244">
        <v>1</v>
      </c>
      <c r="W244">
        <v>0</v>
      </c>
      <c r="X244">
        <v>874612079</v>
      </c>
      <c r="Y244">
        <f t="shared" si="98"/>
        <v>7.1999999999999998E-3</v>
      </c>
      <c r="AA244">
        <v>0</v>
      </c>
      <c r="AB244">
        <v>1485.19</v>
      </c>
      <c r="AC244">
        <v>744.56</v>
      </c>
      <c r="AD244">
        <v>0</v>
      </c>
      <c r="AE244">
        <v>0</v>
      </c>
      <c r="AF244">
        <v>83.1</v>
      </c>
      <c r="AG244">
        <v>12.62</v>
      </c>
      <c r="AH244">
        <v>0</v>
      </c>
      <c r="AI244">
        <v>1</v>
      </c>
      <c r="AJ244">
        <v>17.07</v>
      </c>
      <c r="AK244">
        <v>56.35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6.0000000000000001E-3</v>
      </c>
      <c r="AU244" t="s">
        <v>67</v>
      </c>
      <c r="AV244">
        <v>0</v>
      </c>
      <c r="AW244">
        <v>2</v>
      </c>
      <c r="AX244">
        <v>55929313</v>
      </c>
      <c r="AY244">
        <v>1</v>
      </c>
      <c r="AZ244">
        <v>0</v>
      </c>
      <c r="BA244">
        <v>307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f>ROUND(Y244*Source!I118*DO244,9)</f>
        <v>1.2720959999999999</v>
      </c>
      <c r="CX244">
        <f>ROUND(Y244*Source!I118,9)</f>
        <v>0.1008</v>
      </c>
      <c r="CY244">
        <f>AB244</f>
        <v>1485.19</v>
      </c>
      <c r="CZ244">
        <f>AF244</f>
        <v>83.1</v>
      </c>
      <c r="DA244">
        <f>AJ244</f>
        <v>17.07</v>
      </c>
      <c r="DB244">
        <f t="shared" si="99"/>
        <v>0.6</v>
      </c>
      <c r="DC244">
        <f t="shared" si="100"/>
        <v>9.6000000000000002E-2</v>
      </c>
      <c r="DD244" t="s">
        <v>3</v>
      </c>
      <c r="DE244" t="s">
        <v>3</v>
      </c>
      <c r="DF244">
        <f t="shared" si="101"/>
        <v>0</v>
      </c>
      <c r="DG244">
        <f>ROUND(ROUND(AF244*AJ244,2)*CX244,2)</f>
        <v>142.99</v>
      </c>
      <c r="DH244">
        <f>ROUND(ROUND(AG244*AK244,2)*CX244,2)</f>
        <v>71.680000000000007</v>
      </c>
      <c r="DI244">
        <f t="shared" si="73"/>
        <v>0</v>
      </c>
      <c r="DJ244">
        <f>DG244</f>
        <v>142.99</v>
      </c>
      <c r="DK244">
        <v>0</v>
      </c>
      <c r="DL244" t="s">
        <v>686</v>
      </c>
      <c r="DM244">
        <v>0</v>
      </c>
      <c r="DN244" t="s">
        <v>681</v>
      </c>
      <c r="DO244">
        <v>12.62</v>
      </c>
    </row>
    <row r="245" spans="1:119" x14ac:dyDescent="0.25">
      <c r="A245">
        <f>ROW(Source!A123)</f>
        <v>123</v>
      </c>
      <c r="B245">
        <v>55929113</v>
      </c>
      <c r="C245">
        <v>55929331</v>
      </c>
      <c r="D245">
        <v>55424304</v>
      </c>
      <c r="E245">
        <v>1081</v>
      </c>
      <c r="F245">
        <v>1</v>
      </c>
      <c r="G245">
        <v>1081</v>
      </c>
      <c r="H245">
        <v>1</v>
      </c>
      <c r="I245" t="s">
        <v>679</v>
      </c>
      <c r="J245" t="s">
        <v>3</v>
      </c>
      <c r="K245" t="s">
        <v>680</v>
      </c>
      <c r="L245">
        <v>1191</v>
      </c>
      <c r="N245">
        <v>1013</v>
      </c>
      <c r="O245" t="s">
        <v>681</v>
      </c>
      <c r="P245" t="s">
        <v>681</v>
      </c>
      <c r="Q245">
        <v>1</v>
      </c>
      <c r="W245">
        <v>0</v>
      </c>
      <c r="X245">
        <v>476480486</v>
      </c>
      <c r="Y245">
        <f t="shared" si="98"/>
        <v>46.8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39</v>
      </c>
      <c r="AU245" t="s">
        <v>67</v>
      </c>
      <c r="AV245">
        <v>1</v>
      </c>
      <c r="AW245">
        <v>2</v>
      </c>
      <c r="AX245">
        <v>55929332</v>
      </c>
      <c r="AY245">
        <v>1</v>
      </c>
      <c r="AZ245">
        <v>0</v>
      </c>
      <c r="BA245">
        <v>309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U245">
        <f>ROUND(AT245*Source!I123*AH245*AL245,2)</f>
        <v>0</v>
      </c>
      <c r="CV245">
        <f>ROUND(Y245*Source!I123,9)</f>
        <v>0.46800000000000003</v>
      </c>
      <c r="CW245">
        <v>0</v>
      </c>
      <c r="CX245">
        <f>ROUND(Y245*Source!I123,9)</f>
        <v>0.46800000000000003</v>
      </c>
      <c r="CY245">
        <f>AD245</f>
        <v>0</v>
      </c>
      <c r="CZ245">
        <f>AH245</f>
        <v>0</v>
      </c>
      <c r="DA245">
        <f>AL245</f>
        <v>1</v>
      </c>
      <c r="DB245">
        <f t="shared" si="99"/>
        <v>0</v>
      </c>
      <c r="DC245">
        <f t="shared" si="100"/>
        <v>0</v>
      </c>
      <c r="DD245" t="s">
        <v>3</v>
      </c>
      <c r="DE245" t="s">
        <v>3</v>
      </c>
      <c r="DF245">
        <f t="shared" si="101"/>
        <v>0</v>
      </c>
      <c r="DG245">
        <f t="shared" ref="DG245:DG274" si="102">ROUND(ROUND(AF245,2)*CX245,2)</f>
        <v>0</v>
      </c>
      <c r="DH245">
        <f t="shared" ref="DH245:DH274" si="103">ROUND(ROUND(AG245,2)*CX245,2)</f>
        <v>0</v>
      </c>
      <c r="DI245">
        <f t="shared" si="73"/>
        <v>0</v>
      </c>
      <c r="DJ245">
        <f>DI245</f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ROW(Source!A124)</f>
        <v>124</v>
      </c>
      <c r="B246">
        <v>55929115</v>
      </c>
      <c r="C246">
        <v>55929331</v>
      </c>
      <c r="D246">
        <v>55424304</v>
      </c>
      <c r="E246">
        <v>1081</v>
      </c>
      <c r="F246">
        <v>1</v>
      </c>
      <c r="G246">
        <v>1081</v>
      </c>
      <c r="H246">
        <v>1</v>
      </c>
      <c r="I246" t="s">
        <v>679</v>
      </c>
      <c r="J246" t="s">
        <v>3</v>
      </c>
      <c r="K246" t="s">
        <v>680</v>
      </c>
      <c r="L246">
        <v>1191</v>
      </c>
      <c r="N246">
        <v>1013</v>
      </c>
      <c r="O246" t="s">
        <v>681</v>
      </c>
      <c r="P246" t="s">
        <v>681</v>
      </c>
      <c r="Q246">
        <v>1</v>
      </c>
      <c r="W246">
        <v>0</v>
      </c>
      <c r="X246">
        <v>476480486</v>
      </c>
      <c r="Y246">
        <f t="shared" si="98"/>
        <v>46.8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5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39</v>
      </c>
      <c r="AU246" t="s">
        <v>67</v>
      </c>
      <c r="AV246">
        <v>1</v>
      </c>
      <c r="AW246">
        <v>2</v>
      </c>
      <c r="AX246">
        <v>55929332</v>
      </c>
      <c r="AY246">
        <v>1</v>
      </c>
      <c r="AZ246">
        <v>0</v>
      </c>
      <c r="BA246">
        <v>310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U246">
        <f>ROUND(AT246*Source!I124*AH246*AL246,2)</f>
        <v>0</v>
      </c>
      <c r="CV246">
        <f>ROUND(Y246*Source!I124,9)</f>
        <v>0.46800000000000003</v>
      </c>
      <c r="CW246">
        <v>0</v>
      </c>
      <c r="CX246">
        <f>ROUND(Y246*Source!I124,9)</f>
        <v>0.46800000000000003</v>
      </c>
      <c r="CY246">
        <f>AD246</f>
        <v>0</v>
      </c>
      <c r="CZ246">
        <f>AH246</f>
        <v>0</v>
      </c>
      <c r="DA246">
        <f>AL246</f>
        <v>1</v>
      </c>
      <c r="DB246">
        <f t="shared" si="99"/>
        <v>0</v>
      </c>
      <c r="DC246">
        <f t="shared" si="100"/>
        <v>0</v>
      </c>
      <c r="DD246" t="s">
        <v>3</v>
      </c>
      <c r="DE246" t="s">
        <v>3</v>
      </c>
      <c r="DF246">
        <f t="shared" si="101"/>
        <v>0</v>
      </c>
      <c r="DG246">
        <f t="shared" si="102"/>
        <v>0</v>
      </c>
      <c r="DH246">
        <f t="shared" si="103"/>
        <v>0</v>
      </c>
      <c r="DI246">
        <f t="shared" si="73"/>
        <v>0</v>
      </c>
      <c r="DJ246">
        <f>DI246</f>
        <v>0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ROW(Source!A127)</f>
        <v>127</v>
      </c>
      <c r="B247">
        <v>55929113</v>
      </c>
      <c r="C247">
        <v>55929341</v>
      </c>
      <c r="D247">
        <v>55424304</v>
      </c>
      <c r="E247">
        <v>1081</v>
      </c>
      <c r="F247">
        <v>1</v>
      </c>
      <c r="G247">
        <v>1081</v>
      </c>
      <c r="H247">
        <v>1</v>
      </c>
      <c r="I247" t="s">
        <v>679</v>
      </c>
      <c r="J247" t="s">
        <v>3</v>
      </c>
      <c r="K247" t="s">
        <v>680</v>
      </c>
      <c r="L247">
        <v>1191</v>
      </c>
      <c r="N247">
        <v>1013</v>
      </c>
      <c r="O247" t="s">
        <v>681</v>
      </c>
      <c r="P247" t="s">
        <v>681</v>
      </c>
      <c r="Q247">
        <v>1</v>
      </c>
      <c r="W247">
        <v>0</v>
      </c>
      <c r="X247">
        <v>476480486</v>
      </c>
      <c r="Y247">
        <f t="shared" si="98"/>
        <v>3.7199999999999998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3.1</v>
      </c>
      <c r="AU247" t="s">
        <v>67</v>
      </c>
      <c r="AV247">
        <v>1</v>
      </c>
      <c r="AW247">
        <v>2</v>
      </c>
      <c r="AX247">
        <v>55929342</v>
      </c>
      <c r="AY247">
        <v>1</v>
      </c>
      <c r="AZ247">
        <v>0</v>
      </c>
      <c r="BA247">
        <v>311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ROUND(AT247*Source!I127*AH247*AL247,2)</f>
        <v>0</v>
      </c>
      <c r="CV247">
        <f>ROUND(Y247*Source!I127,9)</f>
        <v>0.186</v>
      </c>
      <c r="CW247">
        <v>0</v>
      </c>
      <c r="CX247">
        <f>ROUND(Y247*Source!I127,9)</f>
        <v>0.186</v>
      </c>
      <c r="CY247">
        <f>AD247</f>
        <v>0</v>
      </c>
      <c r="CZ247">
        <f>AH247</f>
        <v>0</v>
      </c>
      <c r="DA247">
        <f>AL247</f>
        <v>1</v>
      </c>
      <c r="DB247">
        <f t="shared" si="99"/>
        <v>0</v>
      </c>
      <c r="DC247">
        <f t="shared" si="100"/>
        <v>0</v>
      </c>
      <c r="DD247" t="s">
        <v>3</v>
      </c>
      <c r="DE247" t="s">
        <v>3</v>
      </c>
      <c r="DF247">
        <f t="shared" si="101"/>
        <v>0</v>
      </c>
      <c r="DG247">
        <f t="shared" si="102"/>
        <v>0</v>
      </c>
      <c r="DH247">
        <f t="shared" si="103"/>
        <v>0</v>
      </c>
      <c r="DI247">
        <f t="shared" si="73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ROW(Source!A127)</f>
        <v>127</v>
      </c>
      <c r="B248">
        <v>55929113</v>
      </c>
      <c r="C248">
        <v>55929341</v>
      </c>
      <c r="D248">
        <v>0</v>
      </c>
      <c r="E248">
        <v>0</v>
      </c>
      <c r="F248">
        <v>1</v>
      </c>
      <c r="G248">
        <v>1081</v>
      </c>
      <c r="H248">
        <v>3</v>
      </c>
      <c r="I248" t="s">
        <v>215</v>
      </c>
      <c r="J248" t="s">
        <v>215</v>
      </c>
      <c r="K248" t="s">
        <v>216</v>
      </c>
      <c r="L248">
        <v>1371</v>
      </c>
      <c r="N248">
        <v>1013</v>
      </c>
      <c r="O248" t="s">
        <v>171</v>
      </c>
      <c r="P248" t="s">
        <v>171</v>
      </c>
      <c r="Q248">
        <v>1</v>
      </c>
      <c r="W248">
        <v>0</v>
      </c>
      <c r="X248">
        <v>-492128836</v>
      </c>
      <c r="Y248">
        <f>AT248</f>
        <v>100</v>
      </c>
      <c r="AA248">
        <v>531.29</v>
      </c>
      <c r="AB248">
        <v>0</v>
      </c>
      <c r="AC248">
        <v>0</v>
      </c>
      <c r="AD248">
        <v>0</v>
      </c>
      <c r="AE248">
        <v>531.29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 t="s">
        <v>3</v>
      </c>
      <c r="AT248">
        <v>100</v>
      </c>
      <c r="AU248" t="s">
        <v>3</v>
      </c>
      <c r="AV248">
        <v>0</v>
      </c>
      <c r="AW248">
        <v>1</v>
      </c>
      <c r="AX248">
        <v>-1</v>
      </c>
      <c r="AY248">
        <v>0</v>
      </c>
      <c r="AZ248">
        <v>0</v>
      </c>
      <c r="BA248" t="s">
        <v>3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ROUND(Y248*Source!I127,9)</f>
        <v>5</v>
      </c>
      <c r="CY248">
        <f>AA248</f>
        <v>531.29</v>
      </c>
      <c r="CZ248">
        <f>AE248</f>
        <v>531.29</v>
      </c>
      <c r="DA248">
        <f>AI248</f>
        <v>1</v>
      </c>
      <c r="DB248">
        <f>ROUND(ROUND(AT248*CZ248,2),6)</f>
        <v>53129</v>
      </c>
      <c r="DC248">
        <f>ROUND(ROUND(AT248*AG248,2),6)</f>
        <v>0</v>
      </c>
      <c r="DD248" t="s">
        <v>3</v>
      </c>
      <c r="DE248" t="s">
        <v>3</v>
      </c>
      <c r="DF248">
        <f t="shared" si="101"/>
        <v>2656.45</v>
      </c>
      <c r="DG248">
        <f t="shared" si="102"/>
        <v>0</v>
      </c>
      <c r="DH248">
        <f t="shared" si="103"/>
        <v>0</v>
      </c>
      <c r="DI248">
        <f t="shared" si="73"/>
        <v>0</v>
      </c>
      <c r="DJ248">
        <f>DF248</f>
        <v>2656.45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ROW(Source!A128)</f>
        <v>128</v>
      </c>
      <c r="B249">
        <v>55929115</v>
      </c>
      <c r="C249">
        <v>55929341</v>
      </c>
      <c r="D249">
        <v>55424304</v>
      </c>
      <c r="E249">
        <v>1081</v>
      </c>
      <c r="F249">
        <v>1</v>
      </c>
      <c r="G249">
        <v>1081</v>
      </c>
      <c r="H249">
        <v>1</v>
      </c>
      <c r="I249" t="s">
        <v>679</v>
      </c>
      <c r="J249" t="s">
        <v>3</v>
      </c>
      <c r="K249" t="s">
        <v>680</v>
      </c>
      <c r="L249">
        <v>1191</v>
      </c>
      <c r="N249">
        <v>1013</v>
      </c>
      <c r="O249" t="s">
        <v>681</v>
      </c>
      <c r="P249" t="s">
        <v>681</v>
      </c>
      <c r="Q249">
        <v>1</v>
      </c>
      <c r="W249">
        <v>0</v>
      </c>
      <c r="X249">
        <v>476480486</v>
      </c>
      <c r="Y249">
        <f>(AT249*1.2)</f>
        <v>3.7199999999999998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5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3.1</v>
      </c>
      <c r="AU249" t="s">
        <v>67</v>
      </c>
      <c r="AV249">
        <v>1</v>
      </c>
      <c r="AW249">
        <v>2</v>
      </c>
      <c r="AX249">
        <v>55929342</v>
      </c>
      <c r="AY249">
        <v>1</v>
      </c>
      <c r="AZ249">
        <v>0</v>
      </c>
      <c r="BA249">
        <v>313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U249">
        <f>ROUND(AT249*Source!I128*AH249*AL249,2)</f>
        <v>0</v>
      </c>
      <c r="CV249">
        <f>ROUND(Y249*Source!I128,9)</f>
        <v>0.186</v>
      </c>
      <c r="CW249">
        <v>0</v>
      </c>
      <c r="CX249">
        <f>ROUND(Y249*Source!I128,9)</f>
        <v>0.186</v>
      </c>
      <c r="CY249">
        <f>AD249</f>
        <v>0</v>
      </c>
      <c r="CZ249">
        <f>AH249</f>
        <v>0</v>
      </c>
      <c r="DA249">
        <f>AL249</f>
        <v>1</v>
      </c>
      <c r="DB249">
        <f>ROUND((ROUND(AT249*CZ249,2)*1.2),6)</f>
        <v>0</v>
      </c>
      <c r="DC249">
        <f>ROUND((ROUND(AT249*AG249,2)*1.2),6)</f>
        <v>0</v>
      </c>
      <c r="DD249" t="s">
        <v>3</v>
      </c>
      <c r="DE249" t="s">
        <v>3</v>
      </c>
      <c r="DF249">
        <f t="shared" si="101"/>
        <v>0</v>
      </c>
      <c r="DG249">
        <f t="shared" si="102"/>
        <v>0</v>
      </c>
      <c r="DH249">
        <f t="shared" si="103"/>
        <v>0</v>
      </c>
      <c r="DI249">
        <f t="shared" si="73"/>
        <v>0</v>
      </c>
      <c r="DJ249">
        <f>DI249</f>
        <v>0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ROW(Source!A128)</f>
        <v>128</v>
      </c>
      <c r="B250">
        <v>55929115</v>
      </c>
      <c r="C250">
        <v>55929341</v>
      </c>
      <c r="D250">
        <v>0</v>
      </c>
      <c r="E250">
        <v>0</v>
      </c>
      <c r="F250">
        <v>1</v>
      </c>
      <c r="G250">
        <v>1081</v>
      </c>
      <c r="H250">
        <v>3</v>
      </c>
      <c r="I250" t="s">
        <v>215</v>
      </c>
      <c r="J250" t="s">
        <v>215</v>
      </c>
      <c r="K250" t="s">
        <v>216</v>
      </c>
      <c r="L250">
        <v>1371</v>
      </c>
      <c r="N250">
        <v>1013</v>
      </c>
      <c r="O250" t="s">
        <v>171</v>
      </c>
      <c r="P250" t="s">
        <v>171</v>
      </c>
      <c r="Q250">
        <v>1</v>
      </c>
      <c r="W250">
        <v>0</v>
      </c>
      <c r="X250">
        <v>-492128836</v>
      </c>
      <c r="Y250">
        <f>AT250</f>
        <v>100</v>
      </c>
      <c r="AA250">
        <v>5227.8900000000003</v>
      </c>
      <c r="AB250">
        <v>0</v>
      </c>
      <c r="AC250">
        <v>0</v>
      </c>
      <c r="AD250">
        <v>0</v>
      </c>
      <c r="AE250">
        <v>531.29</v>
      </c>
      <c r="AF250">
        <v>0</v>
      </c>
      <c r="AG250">
        <v>0</v>
      </c>
      <c r="AH250">
        <v>0</v>
      </c>
      <c r="AI250">
        <v>9.84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 t="s">
        <v>3</v>
      </c>
      <c r="AT250">
        <v>100</v>
      </c>
      <c r="AU250" t="s">
        <v>3</v>
      </c>
      <c r="AV250">
        <v>0</v>
      </c>
      <c r="AW250">
        <v>1</v>
      </c>
      <c r="AX250">
        <v>-1</v>
      </c>
      <c r="AY250">
        <v>0</v>
      </c>
      <c r="AZ250">
        <v>0</v>
      </c>
      <c r="BA250" t="s">
        <v>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ROUND(Y250*Source!I128,9)</f>
        <v>5</v>
      </c>
      <c r="CY250">
        <f>AA250</f>
        <v>5227.8900000000003</v>
      </c>
      <c r="CZ250">
        <f>AE250</f>
        <v>531.29</v>
      </c>
      <c r="DA250">
        <f>AI250</f>
        <v>9.84</v>
      </c>
      <c r="DB250">
        <f>ROUND(ROUND(AT250*CZ250,2),6)</f>
        <v>53129</v>
      </c>
      <c r="DC250">
        <f>ROUND(ROUND(AT250*AG250,2),6)</f>
        <v>0</v>
      </c>
      <c r="DD250" t="s">
        <v>3</v>
      </c>
      <c r="DE250" t="s">
        <v>3</v>
      </c>
      <c r="DF250">
        <f>ROUND(ROUND(AE250*AI250,2)*CX250,2)</f>
        <v>26139.45</v>
      </c>
      <c r="DG250">
        <f t="shared" si="102"/>
        <v>0</v>
      </c>
      <c r="DH250">
        <f t="shared" si="103"/>
        <v>0</v>
      </c>
      <c r="DI250">
        <f t="shared" si="73"/>
        <v>0</v>
      </c>
      <c r="DJ250">
        <f>DF250</f>
        <v>26139.45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ROW(Source!A131)</f>
        <v>131</v>
      </c>
      <c r="B251">
        <v>55929113</v>
      </c>
      <c r="C251">
        <v>57036689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679</v>
      </c>
      <c r="J251" t="s">
        <v>3</v>
      </c>
      <c r="K251" t="s">
        <v>680</v>
      </c>
      <c r="L251">
        <v>1191</v>
      </c>
      <c r="N251">
        <v>1013</v>
      </c>
      <c r="O251" t="s">
        <v>681</v>
      </c>
      <c r="P251" t="s">
        <v>681</v>
      </c>
      <c r="Q251">
        <v>1</v>
      </c>
      <c r="W251">
        <v>0</v>
      </c>
      <c r="X251">
        <v>476480486</v>
      </c>
      <c r="Y251">
        <f>(AT251*1.2)</f>
        <v>3.8159999999999998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3.18</v>
      </c>
      <c r="AU251" t="s">
        <v>67</v>
      </c>
      <c r="AV251">
        <v>1</v>
      </c>
      <c r="AW251">
        <v>2</v>
      </c>
      <c r="AX251">
        <v>57036690</v>
      </c>
      <c r="AY251">
        <v>1</v>
      </c>
      <c r="AZ251">
        <v>0</v>
      </c>
      <c r="BA251">
        <v>315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ROUND(AT251*Source!I131*AH251*AL251,2)</f>
        <v>0</v>
      </c>
      <c r="CV251">
        <f>ROUND(Y251*Source!I131,9)</f>
        <v>3.8159999999999998</v>
      </c>
      <c r="CW251">
        <v>0</v>
      </c>
      <c r="CX251">
        <f>ROUND(Y251*Source!I131,9)</f>
        <v>3.8159999999999998</v>
      </c>
      <c r="CY251">
        <f>AD251</f>
        <v>0</v>
      </c>
      <c r="CZ251">
        <f>AH251</f>
        <v>0</v>
      </c>
      <c r="DA251">
        <f>AL251</f>
        <v>1</v>
      </c>
      <c r="DB251">
        <f>ROUND((ROUND(AT251*CZ251,2)*1.2),6)</f>
        <v>0</v>
      </c>
      <c r="DC251">
        <f>ROUND((ROUND(AT251*AG251,2)*1.2),6)</f>
        <v>0</v>
      </c>
      <c r="DD251" t="s">
        <v>3</v>
      </c>
      <c r="DE251" t="s">
        <v>3</v>
      </c>
      <c r="DF251">
        <f>ROUND(ROUND(AE251,2)*CX251,2)</f>
        <v>0</v>
      </c>
      <c r="DG251">
        <f t="shared" si="102"/>
        <v>0</v>
      </c>
      <c r="DH251">
        <f t="shared" si="103"/>
        <v>0</v>
      </c>
      <c r="DI251">
        <f t="shared" si="73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ROW(Source!A131)</f>
        <v>131</v>
      </c>
      <c r="B252">
        <v>55929113</v>
      </c>
      <c r="C252">
        <v>57036689</v>
      </c>
      <c r="D252">
        <v>55461074</v>
      </c>
      <c r="E252">
        <v>1</v>
      </c>
      <c r="F252">
        <v>1</v>
      </c>
      <c r="G252">
        <v>1081</v>
      </c>
      <c r="H252">
        <v>3</v>
      </c>
      <c r="I252" t="s">
        <v>823</v>
      </c>
      <c r="J252" t="s">
        <v>824</v>
      </c>
      <c r="K252" t="s">
        <v>825</v>
      </c>
      <c r="L252">
        <v>1346</v>
      </c>
      <c r="N252">
        <v>1009</v>
      </c>
      <c r="O252" t="s">
        <v>185</v>
      </c>
      <c r="P252" t="s">
        <v>185</v>
      </c>
      <c r="Q252">
        <v>1</v>
      </c>
      <c r="W252">
        <v>0</v>
      </c>
      <c r="X252">
        <v>-861631226</v>
      </c>
      <c r="Y252">
        <f>(AT252*1)</f>
        <v>6.2700000000000004E-3</v>
      </c>
      <c r="AA252">
        <v>27.62</v>
      </c>
      <c r="AB252">
        <v>0</v>
      </c>
      <c r="AC252">
        <v>0</v>
      </c>
      <c r="AD252">
        <v>0</v>
      </c>
      <c r="AE252">
        <v>27.62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6.2700000000000004E-3</v>
      </c>
      <c r="AU252" t="s">
        <v>66</v>
      </c>
      <c r="AV252">
        <v>0</v>
      </c>
      <c r="AW252">
        <v>2</v>
      </c>
      <c r="AX252">
        <v>57036691</v>
      </c>
      <c r="AY252">
        <v>1</v>
      </c>
      <c r="AZ252">
        <v>0</v>
      </c>
      <c r="BA252">
        <v>316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ROUND(Y252*Source!I131,9)</f>
        <v>6.2700000000000004E-3</v>
      </c>
      <c r="CY252">
        <f>AA252</f>
        <v>27.62</v>
      </c>
      <c r="CZ252">
        <f>AE252</f>
        <v>27.62</v>
      </c>
      <c r="DA252">
        <f>AI252</f>
        <v>1</v>
      </c>
      <c r="DB252">
        <f>ROUND((ROUND(AT252*CZ252,2)*1),6)</f>
        <v>0.17</v>
      </c>
      <c r="DC252">
        <f>ROUND((ROUND(AT252*AG252,2)*1),6)</f>
        <v>0</v>
      </c>
      <c r="DD252" t="s">
        <v>3</v>
      </c>
      <c r="DE252" t="s">
        <v>3</v>
      </c>
      <c r="DF252">
        <f>ROUND(ROUND(AE252,2)*CX252,2)</f>
        <v>0.17</v>
      </c>
      <c r="DG252">
        <f t="shared" si="102"/>
        <v>0</v>
      </c>
      <c r="DH252">
        <f t="shared" si="103"/>
        <v>0</v>
      </c>
      <c r="DI252">
        <f t="shared" si="73"/>
        <v>0</v>
      </c>
      <c r="DJ252">
        <f>DF252</f>
        <v>0.17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ROW(Source!A131)</f>
        <v>131</v>
      </c>
      <c r="B253">
        <v>55929113</v>
      </c>
      <c r="C253">
        <v>57036689</v>
      </c>
      <c r="D253">
        <v>55459793</v>
      </c>
      <c r="E253">
        <v>1</v>
      </c>
      <c r="F253">
        <v>1</v>
      </c>
      <c r="G253">
        <v>1081</v>
      </c>
      <c r="H253">
        <v>3</v>
      </c>
      <c r="I253" t="s">
        <v>690</v>
      </c>
      <c r="J253" t="s">
        <v>691</v>
      </c>
      <c r="K253" t="s">
        <v>692</v>
      </c>
      <c r="L253">
        <v>1348</v>
      </c>
      <c r="N253">
        <v>1009</v>
      </c>
      <c r="O253" t="s">
        <v>566</v>
      </c>
      <c r="P253" t="s">
        <v>566</v>
      </c>
      <c r="Q253">
        <v>1000</v>
      </c>
      <c r="W253">
        <v>0</v>
      </c>
      <c r="X253">
        <v>-761454284</v>
      </c>
      <c r="Y253">
        <f>(AT253*1)</f>
        <v>1.0000000000000001E-5</v>
      </c>
      <c r="AA253">
        <v>64123.05</v>
      </c>
      <c r="AB253">
        <v>0</v>
      </c>
      <c r="AC253">
        <v>0</v>
      </c>
      <c r="AD253">
        <v>0</v>
      </c>
      <c r="AE253">
        <v>64123.05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1.0000000000000001E-5</v>
      </c>
      <c r="AU253" t="s">
        <v>66</v>
      </c>
      <c r="AV253">
        <v>0</v>
      </c>
      <c r="AW253">
        <v>2</v>
      </c>
      <c r="AX253">
        <v>57036692</v>
      </c>
      <c r="AY253">
        <v>1</v>
      </c>
      <c r="AZ253">
        <v>0</v>
      </c>
      <c r="BA253">
        <v>317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ROUND(Y253*Source!I131,9)</f>
        <v>1.0000000000000001E-5</v>
      </c>
      <c r="CY253">
        <f>AA253</f>
        <v>64123.05</v>
      </c>
      <c r="CZ253">
        <f>AE253</f>
        <v>64123.05</v>
      </c>
      <c r="DA253">
        <f>AI253</f>
        <v>1</v>
      </c>
      <c r="DB253">
        <f>ROUND((ROUND(AT253*CZ253,2)*1),6)</f>
        <v>0.64</v>
      </c>
      <c r="DC253">
        <f>ROUND((ROUND(AT253*AG253,2)*1),6)</f>
        <v>0</v>
      </c>
      <c r="DD253" t="s">
        <v>3</v>
      </c>
      <c r="DE253" t="s">
        <v>3</v>
      </c>
      <c r="DF253">
        <f>ROUND(ROUND(AE253,2)*CX253,2)</f>
        <v>0.64</v>
      </c>
      <c r="DG253">
        <f t="shared" si="102"/>
        <v>0</v>
      </c>
      <c r="DH253">
        <f t="shared" si="103"/>
        <v>0</v>
      </c>
      <c r="DI253">
        <f t="shared" si="73"/>
        <v>0</v>
      </c>
      <c r="DJ253">
        <f>DF253</f>
        <v>0.64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ROW(Source!A131)</f>
        <v>131</v>
      </c>
      <c r="B254">
        <v>55929113</v>
      </c>
      <c r="C254">
        <v>57036689</v>
      </c>
      <c r="D254">
        <v>55469253</v>
      </c>
      <c r="E254">
        <v>1</v>
      </c>
      <c r="F254">
        <v>1</v>
      </c>
      <c r="G254">
        <v>1081</v>
      </c>
      <c r="H254">
        <v>3</v>
      </c>
      <c r="I254" t="s">
        <v>826</v>
      </c>
      <c r="J254" t="s">
        <v>827</v>
      </c>
      <c r="K254" t="s">
        <v>828</v>
      </c>
      <c r="L254">
        <v>1354</v>
      </c>
      <c r="N254">
        <v>1010</v>
      </c>
      <c r="O254" t="s">
        <v>279</v>
      </c>
      <c r="P254" t="s">
        <v>279</v>
      </c>
      <c r="Q254">
        <v>1</v>
      </c>
      <c r="W254">
        <v>0</v>
      </c>
      <c r="X254">
        <v>-32785108</v>
      </c>
      <c r="Y254">
        <f>(AT254*1)</f>
        <v>0.1</v>
      </c>
      <c r="AA254">
        <v>15.25</v>
      </c>
      <c r="AB254">
        <v>0</v>
      </c>
      <c r="AC254">
        <v>0</v>
      </c>
      <c r="AD254">
        <v>0</v>
      </c>
      <c r="AE254">
        <v>15.25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0.1</v>
      </c>
      <c r="AU254" t="s">
        <v>66</v>
      </c>
      <c r="AV254">
        <v>0</v>
      </c>
      <c r="AW254">
        <v>2</v>
      </c>
      <c r="AX254">
        <v>57036693</v>
      </c>
      <c r="AY254">
        <v>1</v>
      </c>
      <c r="AZ254">
        <v>0</v>
      </c>
      <c r="BA254">
        <v>318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ROUND(Y254*Source!I131,9)</f>
        <v>0.1</v>
      </c>
      <c r="CY254">
        <f>AA254</f>
        <v>15.25</v>
      </c>
      <c r="CZ254">
        <f>AE254</f>
        <v>15.25</v>
      </c>
      <c r="DA254">
        <f>AI254</f>
        <v>1</v>
      </c>
      <c r="DB254">
        <f>ROUND((ROUND(AT254*CZ254,2)*1),6)</f>
        <v>1.53</v>
      </c>
      <c r="DC254">
        <f>ROUND((ROUND(AT254*AG254,2)*1),6)</f>
        <v>0</v>
      </c>
      <c r="DD254" t="s">
        <v>3</v>
      </c>
      <c r="DE254" t="s">
        <v>3</v>
      </c>
      <c r="DF254">
        <f>ROUND(ROUND(AE254,2)*CX254,2)</f>
        <v>1.53</v>
      </c>
      <c r="DG254">
        <f t="shared" si="102"/>
        <v>0</v>
      </c>
      <c r="DH254">
        <f t="shared" si="103"/>
        <v>0</v>
      </c>
      <c r="DI254">
        <f t="shared" si="73"/>
        <v>0</v>
      </c>
      <c r="DJ254">
        <f>DF254</f>
        <v>1.53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ROW(Source!A132)</f>
        <v>132</v>
      </c>
      <c r="B255">
        <v>55929115</v>
      </c>
      <c r="C255">
        <v>57036689</v>
      </c>
      <c r="D255">
        <v>55424304</v>
      </c>
      <c r="E255">
        <v>1081</v>
      </c>
      <c r="F255">
        <v>1</v>
      </c>
      <c r="G255">
        <v>1081</v>
      </c>
      <c r="H255">
        <v>1</v>
      </c>
      <c r="I255" t="s">
        <v>679</v>
      </c>
      <c r="J255" t="s">
        <v>3</v>
      </c>
      <c r="K255" t="s">
        <v>680</v>
      </c>
      <c r="L255">
        <v>1191</v>
      </c>
      <c r="N255">
        <v>1013</v>
      </c>
      <c r="O255" t="s">
        <v>681</v>
      </c>
      <c r="P255" t="s">
        <v>681</v>
      </c>
      <c r="Q255">
        <v>1</v>
      </c>
      <c r="W255">
        <v>0</v>
      </c>
      <c r="X255">
        <v>476480486</v>
      </c>
      <c r="Y255">
        <f>(AT255*1.2)</f>
        <v>3.8159999999999998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5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3.18</v>
      </c>
      <c r="AU255" t="s">
        <v>67</v>
      </c>
      <c r="AV255">
        <v>1</v>
      </c>
      <c r="AW255">
        <v>2</v>
      </c>
      <c r="AX255">
        <v>57036690</v>
      </c>
      <c r="AY255">
        <v>1</v>
      </c>
      <c r="AZ255">
        <v>0</v>
      </c>
      <c r="BA255">
        <v>320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U255">
        <f>ROUND(AT255*Source!I132*AH255*AL255,2)</f>
        <v>0</v>
      </c>
      <c r="CV255">
        <f>ROUND(Y255*Source!I132,9)</f>
        <v>3.8159999999999998</v>
      </c>
      <c r="CW255">
        <v>0</v>
      </c>
      <c r="CX255">
        <f>ROUND(Y255*Source!I132,9)</f>
        <v>3.8159999999999998</v>
      </c>
      <c r="CY255">
        <f>AD255</f>
        <v>0</v>
      </c>
      <c r="CZ255">
        <f>AH255</f>
        <v>0</v>
      </c>
      <c r="DA255">
        <f>AL255</f>
        <v>1</v>
      </c>
      <c r="DB255">
        <f>ROUND((ROUND(AT255*CZ255,2)*1.2),6)</f>
        <v>0</v>
      </c>
      <c r="DC255">
        <f>ROUND((ROUND(AT255*AG255,2)*1.2),6)</f>
        <v>0</v>
      </c>
      <c r="DD255" t="s">
        <v>3</v>
      </c>
      <c r="DE255" t="s">
        <v>3</v>
      </c>
      <c r="DF255">
        <f>ROUND(ROUND(AE255,2)*CX255,2)</f>
        <v>0</v>
      </c>
      <c r="DG255">
        <f t="shared" si="102"/>
        <v>0</v>
      </c>
      <c r="DH255">
        <f t="shared" si="103"/>
        <v>0</v>
      </c>
      <c r="DI255">
        <f t="shared" si="73"/>
        <v>0</v>
      </c>
      <c r="DJ255">
        <f>DI255</f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ROW(Source!A132)</f>
        <v>132</v>
      </c>
      <c r="B256">
        <v>55929115</v>
      </c>
      <c r="C256">
        <v>57036689</v>
      </c>
      <c r="D256">
        <v>55461074</v>
      </c>
      <c r="E256">
        <v>1</v>
      </c>
      <c r="F256">
        <v>1</v>
      </c>
      <c r="G256">
        <v>1081</v>
      </c>
      <c r="H256">
        <v>3</v>
      </c>
      <c r="I256" t="s">
        <v>823</v>
      </c>
      <c r="J256" t="s">
        <v>824</v>
      </c>
      <c r="K256" t="s">
        <v>825</v>
      </c>
      <c r="L256">
        <v>1346</v>
      </c>
      <c r="N256">
        <v>1009</v>
      </c>
      <c r="O256" t="s">
        <v>185</v>
      </c>
      <c r="P256" t="s">
        <v>185</v>
      </c>
      <c r="Q256">
        <v>1</v>
      </c>
      <c r="W256">
        <v>0</v>
      </c>
      <c r="X256">
        <v>-861631226</v>
      </c>
      <c r="Y256">
        <f>(AT256*1)</f>
        <v>6.2700000000000004E-3</v>
      </c>
      <c r="AA256">
        <v>163.51</v>
      </c>
      <c r="AB256">
        <v>0</v>
      </c>
      <c r="AC256">
        <v>0</v>
      </c>
      <c r="AD256">
        <v>0</v>
      </c>
      <c r="AE256">
        <v>27.62</v>
      </c>
      <c r="AF256">
        <v>0</v>
      </c>
      <c r="AG256">
        <v>0</v>
      </c>
      <c r="AH256">
        <v>0</v>
      </c>
      <c r="AI256">
        <v>5.92</v>
      </c>
      <c r="AJ256">
        <v>1</v>
      </c>
      <c r="AK256">
        <v>1</v>
      </c>
      <c r="AL256">
        <v>1</v>
      </c>
      <c r="AM256">
        <v>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6.2700000000000004E-3</v>
      </c>
      <c r="AU256" t="s">
        <v>66</v>
      </c>
      <c r="AV256">
        <v>0</v>
      </c>
      <c r="AW256">
        <v>2</v>
      </c>
      <c r="AX256">
        <v>57036691</v>
      </c>
      <c r="AY256">
        <v>1</v>
      </c>
      <c r="AZ256">
        <v>0</v>
      </c>
      <c r="BA256">
        <v>321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ROUND(Y256*Source!I132,9)</f>
        <v>6.2700000000000004E-3</v>
      </c>
      <c r="CY256">
        <f>AA256</f>
        <v>163.51</v>
      </c>
      <c r="CZ256">
        <f>AE256</f>
        <v>27.62</v>
      </c>
      <c r="DA256">
        <f>AI256</f>
        <v>5.92</v>
      </c>
      <c r="DB256">
        <f>ROUND((ROUND(AT256*CZ256,2)*1),6)</f>
        <v>0.17</v>
      </c>
      <c r="DC256">
        <f>ROUND((ROUND(AT256*AG256,2)*1),6)</f>
        <v>0</v>
      </c>
      <c r="DD256" t="s">
        <v>3</v>
      </c>
      <c r="DE256" t="s">
        <v>3</v>
      </c>
      <c r="DF256">
        <f>ROUND(ROUND(AE256*AI256,2)*CX256,2)</f>
        <v>1.03</v>
      </c>
      <c r="DG256">
        <f t="shared" si="102"/>
        <v>0</v>
      </c>
      <c r="DH256">
        <f t="shared" si="103"/>
        <v>0</v>
      </c>
      <c r="DI256">
        <f t="shared" si="73"/>
        <v>0</v>
      </c>
      <c r="DJ256">
        <f>DF256</f>
        <v>1.03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ROW(Source!A132)</f>
        <v>132</v>
      </c>
      <c r="B257">
        <v>55929115</v>
      </c>
      <c r="C257">
        <v>57036689</v>
      </c>
      <c r="D257">
        <v>55459793</v>
      </c>
      <c r="E257">
        <v>1</v>
      </c>
      <c r="F257">
        <v>1</v>
      </c>
      <c r="G257">
        <v>1081</v>
      </c>
      <c r="H257">
        <v>3</v>
      </c>
      <c r="I257" t="s">
        <v>690</v>
      </c>
      <c r="J257" t="s">
        <v>691</v>
      </c>
      <c r="K257" t="s">
        <v>692</v>
      </c>
      <c r="L257">
        <v>1348</v>
      </c>
      <c r="N257">
        <v>1009</v>
      </c>
      <c r="O257" t="s">
        <v>566</v>
      </c>
      <c r="P257" t="s">
        <v>566</v>
      </c>
      <c r="Q257">
        <v>1000</v>
      </c>
      <c r="W257">
        <v>0</v>
      </c>
      <c r="X257">
        <v>-761454284</v>
      </c>
      <c r="Y257">
        <f>(AT257*1)</f>
        <v>1.0000000000000001E-5</v>
      </c>
      <c r="AA257">
        <v>1930745.04</v>
      </c>
      <c r="AB257">
        <v>0</v>
      </c>
      <c r="AC257">
        <v>0</v>
      </c>
      <c r="AD257">
        <v>0</v>
      </c>
      <c r="AE257">
        <v>64123.05</v>
      </c>
      <c r="AF257">
        <v>0</v>
      </c>
      <c r="AG257">
        <v>0</v>
      </c>
      <c r="AH257">
        <v>0</v>
      </c>
      <c r="AI257">
        <v>30.11</v>
      </c>
      <c r="AJ257">
        <v>1</v>
      </c>
      <c r="AK257">
        <v>1</v>
      </c>
      <c r="AL257">
        <v>1</v>
      </c>
      <c r="AM257">
        <v>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1.0000000000000001E-5</v>
      </c>
      <c r="AU257" t="s">
        <v>66</v>
      </c>
      <c r="AV257">
        <v>0</v>
      </c>
      <c r="AW257">
        <v>2</v>
      </c>
      <c r="AX257">
        <v>57036692</v>
      </c>
      <c r="AY257">
        <v>1</v>
      </c>
      <c r="AZ257">
        <v>0</v>
      </c>
      <c r="BA257">
        <v>322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ROUND(Y257*Source!I132,9)</f>
        <v>1.0000000000000001E-5</v>
      </c>
      <c r="CY257">
        <f>AA257</f>
        <v>1930745.04</v>
      </c>
      <c r="CZ257">
        <f>AE257</f>
        <v>64123.05</v>
      </c>
      <c r="DA257">
        <f>AI257</f>
        <v>30.11</v>
      </c>
      <c r="DB257">
        <f>ROUND((ROUND(AT257*CZ257,2)*1),6)</f>
        <v>0.64</v>
      </c>
      <c r="DC257">
        <f>ROUND((ROUND(AT257*AG257,2)*1),6)</f>
        <v>0</v>
      </c>
      <c r="DD257" t="s">
        <v>3</v>
      </c>
      <c r="DE257" t="s">
        <v>3</v>
      </c>
      <c r="DF257">
        <f>ROUND(ROUND(AE257*AI257,2)*CX257,2)</f>
        <v>19.309999999999999</v>
      </c>
      <c r="DG257">
        <f t="shared" si="102"/>
        <v>0</v>
      </c>
      <c r="DH257">
        <f t="shared" si="103"/>
        <v>0</v>
      </c>
      <c r="DI257">
        <f t="shared" ref="DI257:DI320" si="104">ROUND(ROUND(AH257,2)*CX257,2)</f>
        <v>0</v>
      </c>
      <c r="DJ257">
        <f>DF257</f>
        <v>19.309999999999999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ROW(Source!A132)</f>
        <v>132</v>
      </c>
      <c r="B258">
        <v>55929115</v>
      </c>
      <c r="C258">
        <v>57036689</v>
      </c>
      <c r="D258">
        <v>55469253</v>
      </c>
      <c r="E258">
        <v>1</v>
      </c>
      <c r="F258">
        <v>1</v>
      </c>
      <c r="G258">
        <v>1081</v>
      </c>
      <c r="H258">
        <v>3</v>
      </c>
      <c r="I258" t="s">
        <v>826</v>
      </c>
      <c r="J258" t="s">
        <v>827</v>
      </c>
      <c r="K258" t="s">
        <v>828</v>
      </c>
      <c r="L258">
        <v>1354</v>
      </c>
      <c r="N258">
        <v>1010</v>
      </c>
      <c r="O258" t="s">
        <v>279</v>
      </c>
      <c r="P258" t="s">
        <v>279</v>
      </c>
      <c r="Q258">
        <v>1</v>
      </c>
      <c r="W258">
        <v>0</v>
      </c>
      <c r="X258">
        <v>-32785108</v>
      </c>
      <c r="Y258">
        <f>(AT258*1)</f>
        <v>0.1</v>
      </c>
      <c r="AA258">
        <v>36.14</v>
      </c>
      <c r="AB258">
        <v>0</v>
      </c>
      <c r="AC258">
        <v>0</v>
      </c>
      <c r="AD258">
        <v>0</v>
      </c>
      <c r="AE258">
        <v>15.25</v>
      </c>
      <c r="AF258">
        <v>0</v>
      </c>
      <c r="AG258">
        <v>0</v>
      </c>
      <c r="AH258">
        <v>0</v>
      </c>
      <c r="AI258">
        <v>2.37</v>
      </c>
      <c r="AJ258">
        <v>1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0.1</v>
      </c>
      <c r="AU258" t="s">
        <v>66</v>
      </c>
      <c r="AV258">
        <v>0</v>
      </c>
      <c r="AW258">
        <v>2</v>
      </c>
      <c r="AX258">
        <v>57036693</v>
      </c>
      <c r="AY258">
        <v>1</v>
      </c>
      <c r="AZ258">
        <v>0</v>
      </c>
      <c r="BA258">
        <v>323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ROUND(Y258*Source!I132,9)</f>
        <v>0.1</v>
      </c>
      <c r="CY258">
        <f>AA258</f>
        <v>36.14</v>
      </c>
      <c r="CZ258">
        <f>AE258</f>
        <v>15.25</v>
      </c>
      <c r="DA258">
        <f>AI258</f>
        <v>2.37</v>
      </c>
      <c r="DB258">
        <f>ROUND((ROUND(AT258*CZ258,2)*1),6)</f>
        <v>1.53</v>
      </c>
      <c r="DC258">
        <f>ROUND((ROUND(AT258*AG258,2)*1),6)</f>
        <v>0</v>
      </c>
      <c r="DD258" t="s">
        <v>3</v>
      </c>
      <c r="DE258" t="s">
        <v>3</v>
      </c>
      <c r="DF258">
        <f>ROUND(ROUND(AE258*AI258,2)*CX258,2)</f>
        <v>3.61</v>
      </c>
      <c r="DG258">
        <f t="shared" si="102"/>
        <v>0</v>
      </c>
      <c r="DH258">
        <f t="shared" si="103"/>
        <v>0</v>
      </c>
      <c r="DI258">
        <f t="shared" si="104"/>
        <v>0</v>
      </c>
      <c r="DJ258">
        <f>DF258</f>
        <v>3.61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ROW(Source!A133)</f>
        <v>133</v>
      </c>
      <c r="B259">
        <v>55929113</v>
      </c>
      <c r="C259">
        <v>55929361</v>
      </c>
      <c r="D259">
        <v>55424304</v>
      </c>
      <c r="E259">
        <v>1081</v>
      </c>
      <c r="F259">
        <v>1</v>
      </c>
      <c r="G259">
        <v>1081</v>
      </c>
      <c r="H259">
        <v>1</v>
      </c>
      <c r="I259" t="s">
        <v>679</v>
      </c>
      <c r="J259" t="s">
        <v>3</v>
      </c>
      <c r="K259" t="s">
        <v>680</v>
      </c>
      <c r="L259">
        <v>1191</v>
      </c>
      <c r="N259">
        <v>1013</v>
      </c>
      <c r="O259" t="s">
        <v>681</v>
      </c>
      <c r="P259" t="s">
        <v>681</v>
      </c>
      <c r="Q259">
        <v>1</v>
      </c>
      <c r="W259">
        <v>0</v>
      </c>
      <c r="X259">
        <v>476480486</v>
      </c>
      <c r="Y259">
        <f>(AT259*1.2)</f>
        <v>11.16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9.3000000000000007</v>
      </c>
      <c r="AU259" t="s">
        <v>67</v>
      </c>
      <c r="AV259">
        <v>1</v>
      </c>
      <c r="AW259">
        <v>2</v>
      </c>
      <c r="AX259">
        <v>55929403</v>
      </c>
      <c r="AY259">
        <v>1</v>
      </c>
      <c r="AZ259">
        <v>0</v>
      </c>
      <c r="BA259">
        <v>325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U259">
        <f>ROUND(AT259*Source!I133*AH259*AL259,2)</f>
        <v>0</v>
      </c>
      <c r="CV259">
        <f>ROUND(Y259*Source!I133,9)</f>
        <v>11.16</v>
      </c>
      <c r="CW259">
        <v>0</v>
      </c>
      <c r="CX259">
        <f>ROUND(Y259*Source!I133,9)</f>
        <v>11.16</v>
      </c>
      <c r="CY259">
        <f>AD259</f>
        <v>0</v>
      </c>
      <c r="CZ259">
        <f>AH259</f>
        <v>0</v>
      </c>
      <c r="DA259">
        <f>AL259</f>
        <v>1</v>
      </c>
      <c r="DB259">
        <f>ROUND((ROUND(AT259*CZ259,2)*1.2),6)</f>
        <v>0</v>
      </c>
      <c r="DC259">
        <f>ROUND((ROUND(AT259*AG259,2)*1.2),6)</f>
        <v>0</v>
      </c>
      <c r="DD259" t="s">
        <v>3</v>
      </c>
      <c r="DE259" t="s">
        <v>3</v>
      </c>
      <c r="DF259">
        <f t="shared" ref="DF259:DF275" si="105">ROUND(ROUND(AE259,2)*CX259,2)</f>
        <v>0</v>
      </c>
      <c r="DG259">
        <f t="shared" si="102"/>
        <v>0</v>
      </c>
      <c r="DH259">
        <f t="shared" si="103"/>
        <v>0</v>
      </c>
      <c r="DI259">
        <f t="shared" si="104"/>
        <v>0</v>
      </c>
      <c r="DJ259">
        <f>DI259</f>
        <v>0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ROW(Source!A133)</f>
        <v>133</v>
      </c>
      <c r="B260">
        <v>55929113</v>
      </c>
      <c r="C260">
        <v>55929361</v>
      </c>
      <c r="D260">
        <v>55489513</v>
      </c>
      <c r="E260">
        <v>1</v>
      </c>
      <c r="F260">
        <v>1</v>
      </c>
      <c r="G260">
        <v>1081</v>
      </c>
      <c r="H260">
        <v>2</v>
      </c>
      <c r="I260" t="s">
        <v>682</v>
      </c>
      <c r="J260" t="s">
        <v>683</v>
      </c>
      <c r="K260" t="s">
        <v>684</v>
      </c>
      <c r="L260">
        <v>1368</v>
      </c>
      <c r="N260">
        <v>1011</v>
      </c>
      <c r="O260" t="s">
        <v>685</v>
      </c>
      <c r="P260" t="s">
        <v>685</v>
      </c>
      <c r="Q260">
        <v>1</v>
      </c>
      <c r="W260">
        <v>0</v>
      </c>
      <c r="X260">
        <v>-1520980008</v>
      </c>
      <c r="Y260">
        <f>(AT260*1.2)</f>
        <v>0.48</v>
      </c>
      <c r="AA260">
        <v>0</v>
      </c>
      <c r="AB260">
        <v>120.23</v>
      </c>
      <c r="AC260">
        <v>13.21</v>
      </c>
      <c r="AD260">
        <v>0</v>
      </c>
      <c r="AE260">
        <v>0</v>
      </c>
      <c r="AF260">
        <v>114.83</v>
      </c>
      <c r="AG260">
        <v>12.62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0.4</v>
      </c>
      <c r="AU260" t="s">
        <v>67</v>
      </c>
      <c r="AV260">
        <v>0</v>
      </c>
      <c r="AW260">
        <v>2</v>
      </c>
      <c r="AX260">
        <v>55929404</v>
      </c>
      <c r="AY260">
        <v>1</v>
      </c>
      <c r="AZ260">
        <v>0</v>
      </c>
      <c r="BA260">
        <v>326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f>ROUND(Y260*Source!I133*DO260,9)</f>
        <v>6.0575999999999999</v>
      </c>
      <c r="CX260">
        <f>ROUND(Y260*Source!I133,9)</f>
        <v>0.48</v>
      </c>
      <c r="CY260">
        <f>AB260</f>
        <v>120.23</v>
      </c>
      <c r="CZ260">
        <f>AF260</f>
        <v>114.83</v>
      </c>
      <c r="DA260">
        <f>AJ260</f>
        <v>1</v>
      </c>
      <c r="DB260">
        <f>ROUND((ROUND(AT260*CZ260,2)*1.2),6)</f>
        <v>55.116</v>
      </c>
      <c r="DC260">
        <f>ROUND((ROUND(AT260*AG260,2)*1.2),6)</f>
        <v>6.06</v>
      </c>
      <c r="DD260" t="s">
        <v>3</v>
      </c>
      <c r="DE260" t="s">
        <v>3</v>
      </c>
      <c r="DF260">
        <f t="shared" si="105"/>
        <v>0</v>
      </c>
      <c r="DG260">
        <f t="shared" si="102"/>
        <v>55.12</v>
      </c>
      <c r="DH260">
        <f t="shared" si="103"/>
        <v>6.06</v>
      </c>
      <c r="DI260">
        <f t="shared" si="104"/>
        <v>0</v>
      </c>
      <c r="DJ260">
        <f>DG260</f>
        <v>55.12</v>
      </c>
      <c r="DK260">
        <v>0</v>
      </c>
      <c r="DL260" t="s">
        <v>686</v>
      </c>
      <c r="DM260">
        <v>0</v>
      </c>
      <c r="DN260" t="s">
        <v>681</v>
      </c>
      <c r="DO260">
        <v>12.62</v>
      </c>
    </row>
    <row r="261" spans="1:119" x14ac:dyDescent="0.25">
      <c r="A261">
        <f>ROW(Source!A133)</f>
        <v>133</v>
      </c>
      <c r="B261">
        <v>55929113</v>
      </c>
      <c r="C261">
        <v>55929361</v>
      </c>
      <c r="D261">
        <v>55459261</v>
      </c>
      <c r="E261">
        <v>1</v>
      </c>
      <c r="F261">
        <v>1</v>
      </c>
      <c r="G261">
        <v>1081</v>
      </c>
      <c r="H261">
        <v>3</v>
      </c>
      <c r="I261" t="s">
        <v>693</v>
      </c>
      <c r="J261" t="s">
        <v>694</v>
      </c>
      <c r="K261" t="s">
        <v>695</v>
      </c>
      <c r="L261">
        <v>1348</v>
      </c>
      <c r="N261">
        <v>1009</v>
      </c>
      <c r="O261" t="s">
        <v>566</v>
      </c>
      <c r="P261" t="s">
        <v>566</v>
      </c>
      <c r="Q261">
        <v>1000</v>
      </c>
      <c r="W261">
        <v>0</v>
      </c>
      <c r="X261">
        <v>-2092697376</v>
      </c>
      <c r="Y261">
        <f t="shared" ref="Y261:Y273" si="106">(AT261*1)</f>
        <v>2.9999999999999997E-4</v>
      </c>
      <c r="AA261">
        <v>1219.68</v>
      </c>
      <c r="AB261">
        <v>0</v>
      </c>
      <c r="AC261">
        <v>0</v>
      </c>
      <c r="AD261">
        <v>0</v>
      </c>
      <c r="AE261">
        <v>1219.68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2.9999999999999997E-4</v>
      </c>
      <c r="AU261" t="s">
        <v>66</v>
      </c>
      <c r="AV261">
        <v>0</v>
      </c>
      <c r="AW261">
        <v>2</v>
      </c>
      <c r="AX261">
        <v>55929405</v>
      </c>
      <c r="AY261">
        <v>1</v>
      </c>
      <c r="AZ261">
        <v>0</v>
      </c>
      <c r="BA261">
        <v>327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ROUND(Y261*Source!I133,9)</f>
        <v>2.9999999999999997E-4</v>
      </c>
      <c r="CY261">
        <f t="shared" ref="CY261:CY273" si="107">AA261</f>
        <v>1219.68</v>
      </c>
      <c r="CZ261">
        <f t="shared" ref="CZ261:CZ273" si="108">AE261</f>
        <v>1219.68</v>
      </c>
      <c r="DA261">
        <f t="shared" ref="DA261:DA273" si="109">AI261</f>
        <v>1</v>
      </c>
      <c r="DB261">
        <f t="shared" ref="DB261:DB273" si="110">ROUND((ROUND(AT261*CZ261,2)*1),6)</f>
        <v>0.37</v>
      </c>
      <c r="DC261">
        <f t="shared" ref="DC261:DC273" si="111">ROUND((ROUND(AT261*AG261,2)*1),6)</f>
        <v>0</v>
      </c>
      <c r="DD261" t="s">
        <v>3</v>
      </c>
      <c r="DE261" t="s">
        <v>3</v>
      </c>
      <c r="DF261">
        <f t="shared" si="105"/>
        <v>0.37</v>
      </c>
      <c r="DG261">
        <f t="shared" si="102"/>
        <v>0</v>
      </c>
      <c r="DH261">
        <f t="shared" si="103"/>
        <v>0</v>
      </c>
      <c r="DI261">
        <f t="shared" si="104"/>
        <v>0</v>
      </c>
      <c r="DJ261">
        <f t="shared" ref="DJ261:DJ273" si="112">DF261</f>
        <v>0.37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ROW(Source!A133)</f>
        <v>133</v>
      </c>
      <c r="B262">
        <v>55929113</v>
      </c>
      <c r="C262">
        <v>55929361</v>
      </c>
      <c r="D262">
        <v>55461230</v>
      </c>
      <c r="E262">
        <v>1</v>
      </c>
      <c r="F262">
        <v>1</v>
      </c>
      <c r="G262">
        <v>1081</v>
      </c>
      <c r="H262">
        <v>3</v>
      </c>
      <c r="I262" t="s">
        <v>696</v>
      </c>
      <c r="J262" t="s">
        <v>697</v>
      </c>
      <c r="K262" t="s">
        <v>698</v>
      </c>
      <c r="L262">
        <v>1346</v>
      </c>
      <c r="N262">
        <v>1009</v>
      </c>
      <c r="O262" t="s">
        <v>185</v>
      </c>
      <c r="P262" t="s">
        <v>185</v>
      </c>
      <c r="Q262">
        <v>1</v>
      </c>
      <c r="W262">
        <v>0</v>
      </c>
      <c r="X262">
        <v>1561715650</v>
      </c>
      <c r="Y262">
        <f t="shared" si="106"/>
        <v>0.03</v>
      </c>
      <c r="AA262">
        <v>15.11</v>
      </c>
      <c r="AB262">
        <v>0</v>
      </c>
      <c r="AC262">
        <v>0</v>
      </c>
      <c r="AD262">
        <v>0</v>
      </c>
      <c r="AE262">
        <v>15.11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0.03</v>
      </c>
      <c r="AU262" t="s">
        <v>66</v>
      </c>
      <c r="AV262">
        <v>0</v>
      </c>
      <c r="AW262">
        <v>2</v>
      </c>
      <c r="AX262">
        <v>55929406</v>
      </c>
      <c r="AY262">
        <v>1</v>
      </c>
      <c r="AZ262">
        <v>0</v>
      </c>
      <c r="BA262">
        <v>328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ROUND(Y262*Source!I133,9)</f>
        <v>0.03</v>
      </c>
      <c r="CY262">
        <f t="shared" si="107"/>
        <v>15.11</v>
      </c>
      <c r="CZ262">
        <f t="shared" si="108"/>
        <v>15.11</v>
      </c>
      <c r="DA262">
        <f t="shared" si="109"/>
        <v>1</v>
      </c>
      <c r="DB262">
        <f t="shared" si="110"/>
        <v>0.45</v>
      </c>
      <c r="DC262">
        <f t="shared" si="111"/>
        <v>0</v>
      </c>
      <c r="DD262" t="s">
        <v>3</v>
      </c>
      <c r="DE262" t="s">
        <v>3</v>
      </c>
      <c r="DF262">
        <f t="shared" si="105"/>
        <v>0.45</v>
      </c>
      <c r="DG262">
        <f t="shared" si="102"/>
        <v>0</v>
      </c>
      <c r="DH262">
        <f t="shared" si="103"/>
        <v>0</v>
      </c>
      <c r="DI262">
        <f t="shared" si="104"/>
        <v>0</v>
      </c>
      <c r="DJ262">
        <f t="shared" si="112"/>
        <v>0.45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ROW(Source!A133)</f>
        <v>133</v>
      </c>
      <c r="B263">
        <v>55929113</v>
      </c>
      <c r="C263">
        <v>55929361</v>
      </c>
      <c r="D263">
        <v>55459400</v>
      </c>
      <c r="E263">
        <v>1</v>
      </c>
      <c r="F263">
        <v>1</v>
      </c>
      <c r="G263">
        <v>1081</v>
      </c>
      <c r="H263">
        <v>3</v>
      </c>
      <c r="I263" t="s">
        <v>699</v>
      </c>
      <c r="J263" t="s">
        <v>700</v>
      </c>
      <c r="K263" t="s">
        <v>701</v>
      </c>
      <c r="L263">
        <v>1346</v>
      </c>
      <c r="N263">
        <v>1009</v>
      </c>
      <c r="O263" t="s">
        <v>185</v>
      </c>
      <c r="P263" t="s">
        <v>185</v>
      </c>
      <c r="Q263">
        <v>1</v>
      </c>
      <c r="W263">
        <v>0</v>
      </c>
      <c r="X263">
        <v>-2129869794</v>
      </c>
      <c r="Y263">
        <f t="shared" si="106"/>
        <v>0.01</v>
      </c>
      <c r="AA263">
        <v>16.690000000000001</v>
      </c>
      <c r="AB263">
        <v>0</v>
      </c>
      <c r="AC263">
        <v>0</v>
      </c>
      <c r="AD263">
        <v>0</v>
      </c>
      <c r="AE263">
        <v>16.690000000000001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0.01</v>
      </c>
      <c r="AU263" t="s">
        <v>66</v>
      </c>
      <c r="AV263">
        <v>0</v>
      </c>
      <c r="AW263">
        <v>2</v>
      </c>
      <c r="AX263">
        <v>55929407</v>
      </c>
      <c r="AY263">
        <v>1</v>
      </c>
      <c r="AZ263">
        <v>0</v>
      </c>
      <c r="BA263">
        <v>329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ROUND(Y263*Source!I133,9)</f>
        <v>0.01</v>
      </c>
      <c r="CY263">
        <f t="shared" si="107"/>
        <v>16.690000000000001</v>
      </c>
      <c r="CZ263">
        <f t="shared" si="108"/>
        <v>16.690000000000001</v>
      </c>
      <c r="DA263">
        <f t="shared" si="109"/>
        <v>1</v>
      </c>
      <c r="DB263">
        <f t="shared" si="110"/>
        <v>0.17</v>
      </c>
      <c r="DC263">
        <f t="shared" si="111"/>
        <v>0</v>
      </c>
      <c r="DD263" t="s">
        <v>3</v>
      </c>
      <c r="DE263" t="s">
        <v>3</v>
      </c>
      <c r="DF263">
        <f t="shared" si="105"/>
        <v>0.17</v>
      </c>
      <c r="DG263">
        <f t="shared" si="102"/>
        <v>0</v>
      </c>
      <c r="DH263">
        <f t="shared" si="103"/>
        <v>0</v>
      </c>
      <c r="DI263">
        <f t="shared" si="104"/>
        <v>0</v>
      </c>
      <c r="DJ263">
        <f t="shared" si="112"/>
        <v>0.17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ROW(Source!A133)</f>
        <v>133</v>
      </c>
      <c r="B264">
        <v>55929113</v>
      </c>
      <c r="C264">
        <v>55929361</v>
      </c>
      <c r="D264">
        <v>55459485</v>
      </c>
      <c r="E264">
        <v>1</v>
      </c>
      <c r="F264">
        <v>1</v>
      </c>
      <c r="G264">
        <v>1081</v>
      </c>
      <c r="H264">
        <v>3</v>
      </c>
      <c r="I264" t="s">
        <v>702</v>
      </c>
      <c r="J264" t="s">
        <v>703</v>
      </c>
      <c r="K264" t="s">
        <v>704</v>
      </c>
      <c r="L264">
        <v>1348</v>
      </c>
      <c r="N264">
        <v>1009</v>
      </c>
      <c r="O264" t="s">
        <v>566</v>
      </c>
      <c r="P264" t="s">
        <v>566</v>
      </c>
      <c r="Q264">
        <v>1000</v>
      </c>
      <c r="W264">
        <v>0</v>
      </c>
      <c r="X264">
        <v>1193527006</v>
      </c>
      <c r="Y264">
        <f t="shared" si="106"/>
        <v>2.0000000000000002E-5</v>
      </c>
      <c r="AA264">
        <v>17722.25</v>
      </c>
      <c r="AB264">
        <v>0</v>
      </c>
      <c r="AC264">
        <v>0</v>
      </c>
      <c r="AD264">
        <v>0</v>
      </c>
      <c r="AE264">
        <v>17722.25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-2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2.0000000000000002E-5</v>
      </c>
      <c r="AU264" t="s">
        <v>66</v>
      </c>
      <c r="AV264">
        <v>0</v>
      </c>
      <c r="AW264">
        <v>2</v>
      </c>
      <c r="AX264">
        <v>55929408</v>
      </c>
      <c r="AY264">
        <v>1</v>
      </c>
      <c r="AZ264">
        <v>0</v>
      </c>
      <c r="BA264">
        <v>330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ROUND(Y264*Source!I133,9)</f>
        <v>2.0000000000000002E-5</v>
      </c>
      <c r="CY264">
        <f t="shared" si="107"/>
        <v>17722.25</v>
      </c>
      <c r="CZ264">
        <f t="shared" si="108"/>
        <v>17722.25</v>
      </c>
      <c r="DA264">
        <f t="shared" si="109"/>
        <v>1</v>
      </c>
      <c r="DB264">
        <f t="shared" si="110"/>
        <v>0.35</v>
      </c>
      <c r="DC264">
        <f t="shared" si="111"/>
        <v>0</v>
      </c>
      <c r="DD264" t="s">
        <v>3</v>
      </c>
      <c r="DE264" t="s">
        <v>3</v>
      </c>
      <c r="DF264">
        <f t="shared" si="105"/>
        <v>0.35</v>
      </c>
      <c r="DG264">
        <f t="shared" si="102"/>
        <v>0</v>
      </c>
      <c r="DH264">
        <f t="shared" si="103"/>
        <v>0</v>
      </c>
      <c r="DI264">
        <f t="shared" si="104"/>
        <v>0</v>
      </c>
      <c r="DJ264">
        <f t="shared" si="112"/>
        <v>0.35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ROW(Source!A133)</f>
        <v>133</v>
      </c>
      <c r="B265">
        <v>55929113</v>
      </c>
      <c r="C265">
        <v>55929361</v>
      </c>
      <c r="D265">
        <v>55466000</v>
      </c>
      <c r="E265">
        <v>1</v>
      </c>
      <c r="F265">
        <v>1</v>
      </c>
      <c r="G265">
        <v>1081</v>
      </c>
      <c r="H265">
        <v>3</v>
      </c>
      <c r="I265" t="s">
        <v>705</v>
      </c>
      <c r="J265" t="s">
        <v>706</v>
      </c>
      <c r="K265" t="s">
        <v>707</v>
      </c>
      <c r="L265">
        <v>1355</v>
      </c>
      <c r="N265">
        <v>1010</v>
      </c>
      <c r="O265" t="s">
        <v>64</v>
      </c>
      <c r="P265" t="s">
        <v>64</v>
      </c>
      <c r="Q265">
        <v>100</v>
      </c>
      <c r="W265">
        <v>0</v>
      </c>
      <c r="X265">
        <v>436393287</v>
      </c>
      <c r="Y265">
        <f t="shared" si="106"/>
        <v>0.1</v>
      </c>
      <c r="AA265">
        <v>120.19</v>
      </c>
      <c r="AB265">
        <v>0</v>
      </c>
      <c r="AC265">
        <v>0</v>
      </c>
      <c r="AD265">
        <v>0</v>
      </c>
      <c r="AE265">
        <v>120.19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0.1</v>
      </c>
      <c r="AU265" t="s">
        <v>66</v>
      </c>
      <c r="AV265">
        <v>0</v>
      </c>
      <c r="AW265">
        <v>2</v>
      </c>
      <c r="AX265">
        <v>55929409</v>
      </c>
      <c r="AY265">
        <v>1</v>
      </c>
      <c r="AZ265">
        <v>0</v>
      </c>
      <c r="BA265">
        <v>331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ROUND(Y265*Source!I133,9)</f>
        <v>0.1</v>
      </c>
      <c r="CY265">
        <f t="shared" si="107"/>
        <v>120.19</v>
      </c>
      <c r="CZ265">
        <f t="shared" si="108"/>
        <v>120.19</v>
      </c>
      <c r="DA265">
        <f t="shared" si="109"/>
        <v>1</v>
      </c>
      <c r="DB265">
        <f t="shared" si="110"/>
        <v>12.02</v>
      </c>
      <c r="DC265">
        <f t="shared" si="111"/>
        <v>0</v>
      </c>
      <c r="DD265" t="s">
        <v>3</v>
      </c>
      <c r="DE265" t="s">
        <v>3</v>
      </c>
      <c r="DF265">
        <f t="shared" si="105"/>
        <v>12.02</v>
      </c>
      <c r="DG265">
        <f t="shared" si="102"/>
        <v>0</v>
      </c>
      <c r="DH265">
        <f t="shared" si="103"/>
        <v>0</v>
      </c>
      <c r="DI265">
        <f t="shared" si="104"/>
        <v>0</v>
      </c>
      <c r="DJ265">
        <f t="shared" si="112"/>
        <v>12.02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ROW(Source!A133)</f>
        <v>133</v>
      </c>
      <c r="B266">
        <v>55929113</v>
      </c>
      <c r="C266">
        <v>55929361</v>
      </c>
      <c r="D266">
        <v>55466111</v>
      </c>
      <c r="E266">
        <v>1</v>
      </c>
      <c r="F266">
        <v>1</v>
      </c>
      <c r="G266">
        <v>1081</v>
      </c>
      <c r="H266">
        <v>3</v>
      </c>
      <c r="I266" t="s">
        <v>183</v>
      </c>
      <c r="J266" t="s">
        <v>186</v>
      </c>
      <c r="K266" t="s">
        <v>184</v>
      </c>
      <c r="L266">
        <v>1346</v>
      </c>
      <c r="N266">
        <v>1009</v>
      </c>
      <c r="O266" t="s">
        <v>185</v>
      </c>
      <c r="P266" t="s">
        <v>185</v>
      </c>
      <c r="Q266">
        <v>1</v>
      </c>
      <c r="W266">
        <v>0</v>
      </c>
      <c r="X266">
        <v>-2097101800</v>
      </c>
      <c r="Y266">
        <f t="shared" si="106"/>
        <v>0.3</v>
      </c>
      <c r="AA266">
        <v>31.08</v>
      </c>
      <c r="AB266">
        <v>0</v>
      </c>
      <c r="AC266">
        <v>0</v>
      </c>
      <c r="AD266">
        <v>0</v>
      </c>
      <c r="AE266">
        <v>31.08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 t="s">
        <v>3</v>
      </c>
      <c r="AT266">
        <v>0.3</v>
      </c>
      <c r="AU266" t="s">
        <v>66</v>
      </c>
      <c r="AV266">
        <v>0</v>
      </c>
      <c r="AW266">
        <v>1</v>
      </c>
      <c r="AX266">
        <v>-1</v>
      </c>
      <c r="AY266">
        <v>0</v>
      </c>
      <c r="AZ266">
        <v>0</v>
      </c>
      <c r="BA266" t="s">
        <v>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ROUND(Y266*Source!I133,9)</f>
        <v>0.3</v>
      </c>
      <c r="CY266">
        <f t="shared" si="107"/>
        <v>31.08</v>
      </c>
      <c r="CZ266">
        <f t="shared" si="108"/>
        <v>31.08</v>
      </c>
      <c r="DA266">
        <f t="shared" si="109"/>
        <v>1</v>
      </c>
      <c r="DB266">
        <f t="shared" si="110"/>
        <v>9.32</v>
      </c>
      <c r="DC266">
        <f t="shared" si="111"/>
        <v>0</v>
      </c>
      <c r="DD266" t="s">
        <v>3</v>
      </c>
      <c r="DE266" t="s">
        <v>3</v>
      </c>
      <c r="DF266">
        <f t="shared" si="105"/>
        <v>9.32</v>
      </c>
      <c r="DG266">
        <f t="shared" si="102"/>
        <v>0</v>
      </c>
      <c r="DH266">
        <f t="shared" si="103"/>
        <v>0</v>
      </c>
      <c r="DI266">
        <f t="shared" si="104"/>
        <v>0</v>
      </c>
      <c r="DJ266">
        <f t="shared" si="112"/>
        <v>9.32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ROW(Source!A133)</f>
        <v>133</v>
      </c>
      <c r="B267">
        <v>55929113</v>
      </c>
      <c r="C267">
        <v>55929361</v>
      </c>
      <c r="D267">
        <v>55459793</v>
      </c>
      <c r="E267">
        <v>1</v>
      </c>
      <c r="F267">
        <v>1</v>
      </c>
      <c r="G267">
        <v>1081</v>
      </c>
      <c r="H267">
        <v>3</v>
      </c>
      <c r="I267" t="s">
        <v>690</v>
      </c>
      <c r="J267" t="s">
        <v>691</v>
      </c>
      <c r="K267" t="s">
        <v>692</v>
      </c>
      <c r="L267">
        <v>1348</v>
      </c>
      <c r="N267">
        <v>1009</v>
      </c>
      <c r="O267" t="s">
        <v>566</v>
      </c>
      <c r="P267" t="s">
        <v>566</v>
      </c>
      <c r="Q267">
        <v>1000</v>
      </c>
      <c r="W267">
        <v>0</v>
      </c>
      <c r="X267">
        <v>-761454284</v>
      </c>
      <c r="Y267">
        <f t="shared" si="106"/>
        <v>6.0000000000000002E-5</v>
      </c>
      <c r="AA267">
        <v>64123.05</v>
      </c>
      <c r="AB267">
        <v>0</v>
      </c>
      <c r="AC267">
        <v>0</v>
      </c>
      <c r="AD267">
        <v>0</v>
      </c>
      <c r="AE267">
        <v>64123.05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6.0000000000000002E-5</v>
      </c>
      <c r="AU267" t="s">
        <v>66</v>
      </c>
      <c r="AV267">
        <v>0</v>
      </c>
      <c r="AW267">
        <v>2</v>
      </c>
      <c r="AX267">
        <v>55929410</v>
      </c>
      <c r="AY267">
        <v>1</v>
      </c>
      <c r="AZ267">
        <v>0</v>
      </c>
      <c r="BA267">
        <v>332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ROUND(Y267*Source!I133,9)</f>
        <v>6.0000000000000002E-5</v>
      </c>
      <c r="CY267">
        <f t="shared" si="107"/>
        <v>64123.05</v>
      </c>
      <c r="CZ267">
        <f t="shared" si="108"/>
        <v>64123.05</v>
      </c>
      <c r="DA267">
        <f t="shared" si="109"/>
        <v>1</v>
      </c>
      <c r="DB267">
        <f t="shared" si="110"/>
        <v>3.85</v>
      </c>
      <c r="DC267">
        <f t="shared" si="111"/>
        <v>0</v>
      </c>
      <c r="DD267" t="s">
        <v>3</v>
      </c>
      <c r="DE267" t="s">
        <v>3</v>
      </c>
      <c r="DF267">
        <f t="shared" si="105"/>
        <v>3.85</v>
      </c>
      <c r="DG267">
        <f t="shared" si="102"/>
        <v>0</v>
      </c>
      <c r="DH267">
        <f t="shared" si="103"/>
        <v>0</v>
      </c>
      <c r="DI267">
        <f t="shared" si="104"/>
        <v>0</v>
      </c>
      <c r="DJ267">
        <f t="shared" si="112"/>
        <v>3.85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ROW(Source!A133)</f>
        <v>133</v>
      </c>
      <c r="B268">
        <v>55929113</v>
      </c>
      <c r="C268">
        <v>55929361</v>
      </c>
      <c r="D268">
        <v>55459801</v>
      </c>
      <c r="E268">
        <v>1</v>
      </c>
      <c r="F268">
        <v>1</v>
      </c>
      <c r="G268">
        <v>1081</v>
      </c>
      <c r="H268">
        <v>3</v>
      </c>
      <c r="I268" t="s">
        <v>708</v>
      </c>
      <c r="J268" t="s">
        <v>709</v>
      </c>
      <c r="K268" t="s">
        <v>710</v>
      </c>
      <c r="L268">
        <v>1348</v>
      </c>
      <c r="N268">
        <v>1009</v>
      </c>
      <c r="O268" t="s">
        <v>566</v>
      </c>
      <c r="P268" t="s">
        <v>566</v>
      </c>
      <c r="Q268">
        <v>1000</v>
      </c>
      <c r="W268">
        <v>0</v>
      </c>
      <c r="X268">
        <v>-148386787</v>
      </c>
      <c r="Y268">
        <f t="shared" si="106"/>
        <v>1E-4</v>
      </c>
      <c r="AA268">
        <v>81241.14</v>
      </c>
      <c r="AB268">
        <v>0</v>
      </c>
      <c r="AC268">
        <v>0</v>
      </c>
      <c r="AD268">
        <v>0</v>
      </c>
      <c r="AE268">
        <v>81241.14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1E-4</v>
      </c>
      <c r="AU268" t="s">
        <v>66</v>
      </c>
      <c r="AV268">
        <v>0</v>
      </c>
      <c r="AW268">
        <v>2</v>
      </c>
      <c r="AX268">
        <v>55929411</v>
      </c>
      <c r="AY268">
        <v>1</v>
      </c>
      <c r="AZ268">
        <v>0</v>
      </c>
      <c r="BA268">
        <v>333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ROUND(Y268*Source!I133,9)</f>
        <v>1E-4</v>
      </c>
      <c r="CY268">
        <f t="shared" si="107"/>
        <v>81241.14</v>
      </c>
      <c r="CZ268">
        <f t="shared" si="108"/>
        <v>81241.14</v>
      </c>
      <c r="DA268">
        <f t="shared" si="109"/>
        <v>1</v>
      </c>
      <c r="DB268">
        <f t="shared" si="110"/>
        <v>8.1199999999999992</v>
      </c>
      <c r="DC268">
        <f t="shared" si="111"/>
        <v>0</v>
      </c>
      <c r="DD268" t="s">
        <v>3</v>
      </c>
      <c r="DE268" t="s">
        <v>3</v>
      </c>
      <c r="DF268">
        <f t="shared" si="105"/>
        <v>8.1199999999999992</v>
      </c>
      <c r="DG268">
        <f t="shared" si="102"/>
        <v>0</v>
      </c>
      <c r="DH268">
        <f t="shared" si="103"/>
        <v>0</v>
      </c>
      <c r="DI268">
        <f t="shared" si="104"/>
        <v>0</v>
      </c>
      <c r="DJ268">
        <f t="shared" si="112"/>
        <v>8.1199999999999992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ROW(Source!A133)</f>
        <v>133</v>
      </c>
      <c r="B269">
        <v>55929113</v>
      </c>
      <c r="C269">
        <v>55929361</v>
      </c>
      <c r="D269">
        <v>55482166</v>
      </c>
      <c r="E269">
        <v>1</v>
      </c>
      <c r="F269">
        <v>1</v>
      </c>
      <c r="G269">
        <v>1081</v>
      </c>
      <c r="H269">
        <v>3</v>
      </c>
      <c r="I269" t="s">
        <v>711</v>
      </c>
      <c r="J269" t="s">
        <v>712</v>
      </c>
      <c r="K269" t="s">
        <v>713</v>
      </c>
      <c r="L269">
        <v>1301</v>
      </c>
      <c r="N269">
        <v>1003</v>
      </c>
      <c r="O269" t="s">
        <v>518</v>
      </c>
      <c r="P269" t="s">
        <v>518</v>
      </c>
      <c r="Q269">
        <v>1</v>
      </c>
      <c r="W269">
        <v>0</v>
      </c>
      <c r="X269">
        <v>876831867</v>
      </c>
      <c r="Y269">
        <f t="shared" si="106"/>
        <v>5.91</v>
      </c>
      <c r="AA269">
        <v>0.69</v>
      </c>
      <c r="AB269">
        <v>0</v>
      </c>
      <c r="AC269">
        <v>0</v>
      </c>
      <c r="AD269">
        <v>0</v>
      </c>
      <c r="AE269">
        <v>0.69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5.91</v>
      </c>
      <c r="AU269" t="s">
        <v>66</v>
      </c>
      <c r="AV269">
        <v>0</v>
      </c>
      <c r="AW269">
        <v>2</v>
      </c>
      <c r="AX269">
        <v>55929412</v>
      </c>
      <c r="AY269">
        <v>1</v>
      </c>
      <c r="AZ269">
        <v>0</v>
      </c>
      <c r="BA269">
        <v>334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ROUND(Y269*Source!I133,9)</f>
        <v>5.91</v>
      </c>
      <c r="CY269">
        <f t="shared" si="107"/>
        <v>0.69</v>
      </c>
      <c r="CZ269">
        <f t="shared" si="108"/>
        <v>0.69</v>
      </c>
      <c r="DA269">
        <f t="shared" si="109"/>
        <v>1</v>
      </c>
      <c r="DB269">
        <f t="shared" si="110"/>
        <v>4.08</v>
      </c>
      <c r="DC269">
        <f t="shared" si="111"/>
        <v>0</v>
      </c>
      <c r="DD269" t="s">
        <v>3</v>
      </c>
      <c r="DE269" t="s">
        <v>3</v>
      </c>
      <c r="DF269">
        <f t="shared" si="105"/>
        <v>4.08</v>
      </c>
      <c r="DG269">
        <f t="shared" si="102"/>
        <v>0</v>
      </c>
      <c r="DH269">
        <f t="shared" si="103"/>
        <v>0</v>
      </c>
      <c r="DI269">
        <f t="shared" si="104"/>
        <v>0</v>
      </c>
      <c r="DJ269">
        <f t="shared" si="112"/>
        <v>4.08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ROW(Source!A133)</f>
        <v>133</v>
      </c>
      <c r="B270">
        <v>55929113</v>
      </c>
      <c r="C270">
        <v>55929361</v>
      </c>
      <c r="D270">
        <v>55482233</v>
      </c>
      <c r="E270">
        <v>1</v>
      </c>
      <c r="F270">
        <v>1</v>
      </c>
      <c r="G270">
        <v>1081</v>
      </c>
      <c r="H270">
        <v>3</v>
      </c>
      <c r="I270" t="s">
        <v>714</v>
      </c>
      <c r="J270" t="s">
        <v>715</v>
      </c>
      <c r="K270" t="s">
        <v>716</v>
      </c>
      <c r="L270">
        <v>1346</v>
      </c>
      <c r="N270">
        <v>1009</v>
      </c>
      <c r="O270" t="s">
        <v>185</v>
      </c>
      <c r="P270" t="s">
        <v>185</v>
      </c>
      <c r="Q270">
        <v>1</v>
      </c>
      <c r="W270">
        <v>0</v>
      </c>
      <c r="X270">
        <v>1566362712</v>
      </c>
      <c r="Y270">
        <f t="shared" si="106"/>
        <v>0.02</v>
      </c>
      <c r="AA270">
        <v>493.08</v>
      </c>
      <c r="AB270">
        <v>0</v>
      </c>
      <c r="AC270">
        <v>0</v>
      </c>
      <c r="AD270">
        <v>0</v>
      </c>
      <c r="AE270">
        <v>493.08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0.02</v>
      </c>
      <c r="AU270" t="s">
        <v>66</v>
      </c>
      <c r="AV270">
        <v>0</v>
      </c>
      <c r="AW270">
        <v>2</v>
      </c>
      <c r="AX270">
        <v>55929413</v>
      </c>
      <c r="AY270">
        <v>1</v>
      </c>
      <c r="AZ270">
        <v>0</v>
      </c>
      <c r="BA270">
        <v>335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ROUND(Y270*Source!I133,9)</f>
        <v>0.02</v>
      </c>
      <c r="CY270">
        <f t="shared" si="107"/>
        <v>493.08</v>
      </c>
      <c r="CZ270">
        <f t="shared" si="108"/>
        <v>493.08</v>
      </c>
      <c r="DA270">
        <f t="shared" si="109"/>
        <v>1</v>
      </c>
      <c r="DB270">
        <f t="shared" si="110"/>
        <v>9.86</v>
      </c>
      <c r="DC270">
        <f t="shared" si="111"/>
        <v>0</v>
      </c>
      <c r="DD270" t="s">
        <v>3</v>
      </c>
      <c r="DE270" t="s">
        <v>3</v>
      </c>
      <c r="DF270">
        <f t="shared" si="105"/>
        <v>9.86</v>
      </c>
      <c r="DG270">
        <f t="shared" si="102"/>
        <v>0</v>
      </c>
      <c r="DH270">
        <f t="shared" si="103"/>
        <v>0</v>
      </c>
      <c r="DI270">
        <f t="shared" si="104"/>
        <v>0</v>
      </c>
      <c r="DJ270">
        <f t="shared" si="112"/>
        <v>9.86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ROW(Source!A133)</f>
        <v>133</v>
      </c>
      <c r="B271">
        <v>55929113</v>
      </c>
      <c r="C271">
        <v>55929361</v>
      </c>
      <c r="D271">
        <v>55481799</v>
      </c>
      <c r="E271">
        <v>1</v>
      </c>
      <c r="F271">
        <v>1</v>
      </c>
      <c r="G271">
        <v>1081</v>
      </c>
      <c r="H271">
        <v>3</v>
      </c>
      <c r="I271" t="s">
        <v>717</v>
      </c>
      <c r="J271" t="s">
        <v>718</v>
      </c>
      <c r="K271" t="s">
        <v>719</v>
      </c>
      <c r="L271">
        <v>1355</v>
      </c>
      <c r="N271">
        <v>1010</v>
      </c>
      <c r="O271" t="s">
        <v>64</v>
      </c>
      <c r="P271" t="s">
        <v>64</v>
      </c>
      <c r="Q271">
        <v>100</v>
      </c>
      <c r="W271">
        <v>0</v>
      </c>
      <c r="X271">
        <v>-846071348</v>
      </c>
      <c r="Y271">
        <f t="shared" si="106"/>
        <v>0.04</v>
      </c>
      <c r="AA271">
        <v>413.16</v>
      </c>
      <c r="AB271">
        <v>0</v>
      </c>
      <c r="AC271">
        <v>0</v>
      </c>
      <c r="AD271">
        <v>0</v>
      </c>
      <c r="AE271">
        <v>413.16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0.04</v>
      </c>
      <c r="AU271" t="s">
        <v>66</v>
      </c>
      <c r="AV271">
        <v>0</v>
      </c>
      <c r="AW271">
        <v>2</v>
      </c>
      <c r="AX271">
        <v>55929414</v>
      </c>
      <c r="AY271">
        <v>1</v>
      </c>
      <c r="AZ271">
        <v>0</v>
      </c>
      <c r="BA271">
        <v>336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ROUND(Y271*Source!I133,9)</f>
        <v>0.04</v>
      </c>
      <c r="CY271">
        <f t="shared" si="107"/>
        <v>413.16</v>
      </c>
      <c r="CZ271">
        <f t="shared" si="108"/>
        <v>413.16</v>
      </c>
      <c r="DA271">
        <f t="shared" si="109"/>
        <v>1</v>
      </c>
      <c r="DB271">
        <f t="shared" si="110"/>
        <v>16.53</v>
      </c>
      <c r="DC271">
        <f t="shared" si="111"/>
        <v>0</v>
      </c>
      <c r="DD271" t="s">
        <v>3</v>
      </c>
      <c r="DE271" t="s">
        <v>3</v>
      </c>
      <c r="DF271">
        <f t="shared" si="105"/>
        <v>16.53</v>
      </c>
      <c r="DG271">
        <f t="shared" si="102"/>
        <v>0</v>
      </c>
      <c r="DH271">
        <f t="shared" si="103"/>
        <v>0</v>
      </c>
      <c r="DI271">
        <f t="shared" si="104"/>
        <v>0</v>
      </c>
      <c r="DJ271">
        <f t="shared" si="112"/>
        <v>16.53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ROW(Source!A133)</f>
        <v>133</v>
      </c>
      <c r="B272">
        <v>55929113</v>
      </c>
      <c r="C272">
        <v>55929361</v>
      </c>
      <c r="D272">
        <v>0</v>
      </c>
      <c r="E272">
        <v>0</v>
      </c>
      <c r="F272">
        <v>1</v>
      </c>
      <c r="G272">
        <v>1081</v>
      </c>
      <c r="H272">
        <v>3</v>
      </c>
      <c r="I272" t="s">
        <v>829</v>
      </c>
      <c r="J272" t="s">
        <v>829</v>
      </c>
      <c r="K272" t="s">
        <v>226</v>
      </c>
      <c r="L272">
        <v>1371</v>
      </c>
      <c r="N272">
        <v>1013</v>
      </c>
      <c r="O272" t="s">
        <v>171</v>
      </c>
      <c r="P272" t="s">
        <v>171</v>
      </c>
      <c r="Q272">
        <v>1</v>
      </c>
      <c r="W272">
        <v>0</v>
      </c>
      <c r="X272">
        <v>-45633929</v>
      </c>
      <c r="Y272">
        <f t="shared" si="106"/>
        <v>1</v>
      </c>
      <c r="AA272">
        <v>14649.98</v>
      </c>
      <c r="AB272">
        <v>0</v>
      </c>
      <c r="AC272">
        <v>0</v>
      </c>
      <c r="AD272">
        <v>0</v>
      </c>
      <c r="AE272">
        <v>14649.98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</v>
      </c>
      <c r="AU272" t="s">
        <v>66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ROUND(Y272*Source!I133,9)</f>
        <v>1</v>
      </c>
      <c r="CY272">
        <f t="shared" si="107"/>
        <v>14649.98</v>
      </c>
      <c r="CZ272">
        <f t="shared" si="108"/>
        <v>14649.98</v>
      </c>
      <c r="DA272">
        <f t="shared" si="109"/>
        <v>1</v>
      </c>
      <c r="DB272">
        <f t="shared" si="110"/>
        <v>14649.98</v>
      </c>
      <c r="DC272">
        <f t="shared" si="111"/>
        <v>0</v>
      </c>
      <c r="DD272" t="s">
        <v>3</v>
      </c>
      <c r="DE272" t="s">
        <v>3</v>
      </c>
      <c r="DF272">
        <f t="shared" si="105"/>
        <v>14649.98</v>
      </c>
      <c r="DG272">
        <f t="shared" si="102"/>
        <v>0</v>
      </c>
      <c r="DH272">
        <f t="shared" si="103"/>
        <v>0</v>
      </c>
      <c r="DI272">
        <f t="shared" si="104"/>
        <v>0</v>
      </c>
      <c r="DJ272">
        <f t="shared" si="112"/>
        <v>14649.98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ROW(Source!A133)</f>
        <v>133</v>
      </c>
      <c r="B273">
        <v>55929113</v>
      </c>
      <c r="C273">
        <v>55929361</v>
      </c>
      <c r="D273">
        <v>55424290</v>
      </c>
      <c r="E273">
        <v>1081</v>
      </c>
      <c r="F273">
        <v>1</v>
      </c>
      <c r="G273">
        <v>1081</v>
      </c>
      <c r="H273">
        <v>3</v>
      </c>
      <c r="I273" t="s">
        <v>720</v>
      </c>
      <c r="J273" t="s">
        <v>3</v>
      </c>
      <c r="K273" t="s">
        <v>721</v>
      </c>
      <c r="L273">
        <v>1348</v>
      </c>
      <c r="N273">
        <v>1009</v>
      </c>
      <c r="O273" t="s">
        <v>566</v>
      </c>
      <c r="P273" t="s">
        <v>566</v>
      </c>
      <c r="Q273">
        <v>1000</v>
      </c>
      <c r="W273">
        <v>0</v>
      </c>
      <c r="X273">
        <v>-783086922</v>
      </c>
      <c r="Y273">
        <f t="shared" si="106"/>
        <v>1E-3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1E-3</v>
      </c>
      <c r="AU273" t="s">
        <v>66</v>
      </c>
      <c r="AV273">
        <v>0</v>
      </c>
      <c r="AW273">
        <v>2</v>
      </c>
      <c r="AX273">
        <v>55929418</v>
      </c>
      <c r="AY273">
        <v>1</v>
      </c>
      <c r="AZ273">
        <v>0</v>
      </c>
      <c r="BA273">
        <v>340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ROUND(Y273*Source!I133,9)</f>
        <v>1E-3</v>
      </c>
      <c r="CY273">
        <f t="shared" si="107"/>
        <v>0</v>
      </c>
      <c r="CZ273">
        <f t="shared" si="108"/>
        <v>0</v>
      </c>
      <c r="DA273">
        <f t="shared" si="109"/>
        <v>1</v>
      </c>
      <c r="DB273">
        <f t="shared" si="110"/>
        <v>0</v>
      </c>
      <c r="DC273">
        <f t="shared" si="111"/>
        <v>0</v>
      </c>
      <c r="DD273" t="s">
        <v>3</v>
      </c>
      <c r="DE273" t="s">
        <v>3</v>
      </c>
      <c r="DF273">
        <f t="shared" si="105"/>
        <v>0</v>
      </c>
      <c r="DG273">
        <f t="shared" si="102"/>
        <v>0</v>
      </c>
      <c r="DH273">
        <f t="shared" si="103"/>
        <v>0</v>
      </c>
      <c r="DI273">
        <f t="shared" si="104"/>
        <v>0</v>
      </c>
      <c r="DJ273">
        <f t="shared" si="112"/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ROW(Source!A134)</f>
        <v>134</v>
      </c>
      <c r="B274">
        <v>55929115</v>
      </c>
      <c r="C274">
        <v>55929361</v>
      </c>
      <c r="D274">
        <v>55424304</v>
      </c>
      <c r="E274">
        <v>1081</v>
      </c>
      <c r="F274">
        <v>1</v>
      </c>
      <c r="G274">
        <v>1081</v>
      </c>
      <c r="H274">
        <v>1</v>
      </c>
      <c r="I274" t="s">
        <v>679</v>
      </c>
      <c r="J274" t="s">
        <v>3</v>
      </c>
      <c r="K274" t="s">
        <v>680</v>
      </c>
      <c r="L274">
        <v>1191</v>
      </c>
      <c r="N274">
        <v>1013</v>
      </c>
      <c r="O274" t="s">
        <v>681</v>
      </c>
      <c r="P274" t="s">
        <v>681</v>
      </c>
      <c r="Q274">
        <v>1</v>
      </c>
      <c r="W274">
        <v>0</v>
      </c>
      <c r="X274">
        <v>476480486</v>
      </c>
      <c r="Y274">
        <f>(AT274*1.2)</f>
        <v>11.16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5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9.3000000000000007</v>
      </c>
      <c r="AU274" t="s">
        <v>67</v>
      </c>
      <c r="AV274">
        <v>1</v>
      </c>
      <c r="AW274">
        <v>2</v>
      </c>
      <c r="AX274">
        <v>55929403</v>
      </c>
      <c r="AY274">
        <v>1</v>
      </c>
      <c r="AZ274">
        <v>0</v>
      </c>
      <c r="BA274">
        <v>341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U274">
        <f>ROUND(AT274*Source!I134*AH274*AL274,2)</f>
        <v>0</v>
      </c>
      <c r="CV274">
        <f>ROUND(Y274*Source!I134,9)</f>
        <v>11.16</v>
      </c>
      <c r="CW274">
        <v>0</v>
      </c>
      <c r="CX274">
        <f>ROUND(Y274*Source!I134,9)</f>
        <v>11.16</v>
      </c>
      <c r="CY274">
        <f>AD274</f>
        <v>0</v>
      </c>
      <c r="CZ274">
        <f>AH274</f>
        <v>0</v>
      </c>
      <c r="DA274">
        <f>AL274</f>
        <v>1</v>
      </c>
      <c r="DB274">
        <f>ROUND((ROUND(AT274*CZ274,2)*1.2),6)</f>
        <v>0</v>
      </c>
      <c r="DC274">
        <f>ROUND((ROUND(AT274*AG274,2)*1.2),6)</f>
        <v>0</v>
      </c>
      <c r="DD274" t="s">
        <v>3</v>
      </c>
      <c r="DE274" t="s">
        <v>3</v>
      </c>
      <c r="DF274">
        <f t="shared" si="105"/>
        <v>0</v>
      </c>
      <c r="DG274">
        <f t="shared" si="102"/>
        <v>0</v>
      </c>
      <c r="DH274">
        <f t="shared" si="103"/>
        <v>0</v>
      </c>
      <c r="DI274">
        <f t="shared" si="104"/>
        <v>0</v>
      </c>
      <c r="DJ274">
        <f>DI274</f>
        <v>0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ROW(Source!A134)</f>
        <v>134</v>
      </c>
      <c r="B275">
        <v>55929115</v>
      </c>
      <c r="C275">
        <v>55929361</v>
      </c>
      <c r="D275">
        <v>55489513</v>
      </c>
      <c r="E275">
        <v>1</v>
      </c>
      <c r="F275">
        <v>1</v>
      </c>
      <c r="G275">
        <v>1081</v>
      </c>
      <c r="H275">
        <v>2</v>
      </c>
      <c r="I275" t="s">
        <v>682</v>
      </c>
      <c r="J275" t="s">
        <v>683</v>
      </c>
      <c r="K275" t="s">
        <v>684</v>
      </c>
      <c r="L275">
        <v>1368</v>
      </c>
      <c r="N275">
        <v>1011</v>
      </c>
      <c r="O275" t="s">
        <v>685</v>
      </c>
      <c r="P275" t="s">
        <v>685</v>
      </c>
      <c r="Q275">
        <v>1</v>
      </c>
      <c r="W275">
        <v>0</v>
      </c>
      <c r="X275">
        <v>-1520980008</v>
      </c>
      <c r="Y275">
        <f>(AT275*1.2)</f>
        <v>0.48</v>
      </c>
      <c r="AA275">
        <v>0</v>
      </c>
      <c r="AB275">
        <v>1942.87</v>
      </c>
      <c r="AC275">
        <v>744.56</v>
      </c>
      <c r="AD275">
        <v>0</v>
      </c>
      <c r="AE275">
        <v>0</v>
      </c>
      <c r="AF275">
        <v>114.83</v>
      </c>
      <c r="AG275">
        <v>12.62</v>
      </c>
      <c r="AH275">
        <v>0</v>
      </c>
      <c r="AI275">
        <v>1</v>
      </c>
      <c r="AJ275">
        <v>16.16</v>
      </c>
      <c r="AK275">
        <v>56.35</v>
      </c>
      <c r="AL275">
        <v>1</v>
      </c>
      <c r="AM275">
        <v>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0.4</v>
      </c>
      <c r="AU275" t="s">
        <v>67</v>
      </c>
      <c r="AV275">
        <v>0</v>
      </c>
      <c r="AW275">
        <v>2</v>
      </c>
      <c r="AX275">
        <v>55929404</v>
      </c>
      <c r="AY275">
        <v>1</v>
      </c>
      <c r="AZ275">
        <v>0</v>
      </c>
      <c r="BA275">
        <v>342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ROUND(Y275*Source!I134*DO275,9)</f>
        <v>6.0575999999999999</v>
      </c>
      <c r="CX275">
        <f>ROUND(Y275*Source!I134,9)</f>
        <v>0.48</v>
      </c>
      <c r="CY275">
        <f>AB275</f>
        <v>1942.87</v>
      </c>
      <c r="CZ275">
        <f>AF275</f>
        <v>114.83</v>
      </c>
      <c r="DA275">
        <f>AJ275</f>
        <v>16.16</v>
      </c>
      <c r="DB275">
        <f>ROUND((ROUND(AT275*CZ275,2)*1.2),6)</f>
        <v>55.116</v>
      </c>
      <c r="DC275">
        <f>ROUND((ROUND(AT275*AG275,2)*1.2),6)</f>
        <v>6.06</v>
      </c>
      <c r="DD275" t="s">
        <v>3</v>
      </c>
      <c r="DE275" t="s">
        <v>3</v>
      </c>
      <c r="DF275">
        <f t="shared" si="105"/>
        <v>0</v>
      </c>
      <c r="DG275">
        <f>ROUND(ROUND(AF275*AJ275,2)*CX275,2)</f>
        <v>890.71</v>
      </c>
      <c r="DH275">
        <f>ROUND(ROUND(AG275*AK275,2)*CX275,2)</f>
        <v>341.35</v>
      </c>
      <c r="DI275">
        <f t="shared" si="104"/>
        <v>0</v>
      </c>
      <c r="DJ275">
        <f>DG275</f>
        <v>890.71</v>
      </c>
      <c r="DK275">
        <v>0</v>
      </c>
      <c r="DL275" t="s">
        <v>686</v>
      </c>
      <c r="DM275">
        <v>0</v>
      </c>
      <c r="DN275" t="s">
        <v>681</v>
      </c>
      <c r="DO275">
        <v>12.62</v>
      </c>
    </row>
    <row r="276" spans="1:119" x14ac:dyDescent="0.25">
      <c r="A276">
        <f>ROW(Source!A134)</f>
        <v>134</v>
      </c>
      <c r="B276">
        <v>55929115</v>
      </c>
      <c r="C276">
        <v>55929361</v>
      </c>
      <c r="D276">
        <v>55459261</v>
      </c>
      <c r="E276">
        <v>1</v>
      </c>
      <c r="F276">
        <v>1</v>
      </c>
      <c r="G276">
        <v>1081</v>
      </c>
      <c r="H276">
        <v>3</v>
      </c>
      <c r="I276" t="s">
        <v>693</v>
      </c>
      <c r="J276" t="s">
        <v>694</v>
      </c>
      <c r="K276" t="s">
        <v>695</v>
      </c>
      <c r="L276">
        <v>1348</v>
      </c>
      <c r="N276">
        <v>1009</v>
      </c>
      <c r="O276" t="s">
        <v>566</v>
      </c>
      <c r="P276" t="s">
        <v>566</v>
      </c>
      <c r="Q276">
        <v>1000</v>
      </c>
      <c r="W276">
        <v>0</v>
      </c>
      <c r="X276">
        <v>-2092697376</v>
      </c>
      <c r="Y276">
        <f t="shared" ref="Y276:Y288" si="113">(AT276*1)</f>
        <v>2.9999999999999997E-4</v>
      </c>
      <c r="AA276">
        <v>7305.88</v>
      </c>
      <c r="AB276">
        <v>0</v>
      </c>
      <c r="AC276">
        <v>0</v>
      </c>
      <c r="AD276">
        <v>0</v>
      </c>
      <c r="AE276">
        <v>1219.68</v>
      </c>
      <c r="AF276">
        <v>0</v>
      </c>
      <c r="AG276">
        <v>0</v>
      </c>
      <c r="AH276">
        <v>0</v>
      </c>
      <c r="AI276">
        <v>5.99</v>
      </c>
      <c r="AJ276">
        <v>1</v>
      </c>
      <c r="AK276">
        <v>1</v>
      </c>
      <c r="AL276">
        <v>1</v>
      </c>
      <c r="AM276">
        <v>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2.9999999999999997E-4</v>
      </c>
      <c r="AU276" t="s">
        <v>66</v>
      </c>
      <c r="AV276">
        <v>0</v>
      </c>
      <c r="AW276">
        <v>2</v>
      </c>
      <c r="AX276">
        <v>55929405</v>
      </c>
      <c r="AY276">
        <v>1</v>
      </c>
      <c r="AZ276">
        <v>0</v>
      </c>
      <c r="BA276">
        <v>343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ROUND(Y276*Source!I134,9)</f>
        <v>2.9999999999999997E-4</v>
      </c>
      <c r="CY276">
        <f t="shared" ref="CY276:CY288" si="114">AA276</f>
        <v>7305.88</v>
      </c>
      <c r="CZ276">
        <f t="shared" ref="CZ276:CZ288" si="115">AE276</f>
        <v>1219.68</v>
      </c>
      <c r="DA276">
        <f t="shared" ref="DA276:DA288" si="116">AI276</f>
        <v>5.99</v>
      </c>
      <c r="DB276">
        <f t="shared" ref="DB276:DB288" si="117">ROUND((ROUND(AT276*CZ276,2)*1),6)</f>
        <v>0.37</v>
      </c>
      <c r="DC276">
        <f t="shared" ref="DC276:DC288" si="118">ROUND((ROUND(AT276*AG276,2)*1),6)</f>
        <v>0</v>
      </c>
      <c r="DD276" t="s">
        <v>3</v>
      </c>
      <c r="DE276" t="s">
        <v>3</v>
      </c>
      <c r="DF276">
        <f t="shared" ref="DF276:DF288" si="119">ROUND(ROUND(AE276*AI276,2)*CX276,2)</f>
        <v>2.19</v>
      </c>
      <c r="DG276">
        <f t="shared" ref="DG276:DG296" si="120">ROUND(ROUND(AF276,2)*CX276,2)</f>
        <v>0</v>
      </c>
      <c r="DH276">
        <f t="shared" ref="DH276:DH296" si="121">ROUND(ROUND(AG276,2)*CX276,2)</f>
        <v>0</v>
      </c>
      <c r="DI276">
        <f t="shared" si="104"/>
        <v>0</v>
      </c>
      <c r="DJ276">
        <f t="shared" ref="DJ276:DJ288" si="122">DF276</f>
        <v>2.19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ROW(Source!A134)</f>
        <v>134</v>
      </c>
      <c r="B277">
        <v>55929115</v>
      </c>
      <c r="C277">
        <v>55929361</v>
      </c>
      <c r="D277">
        <v>55461230</v>
      </c>
      <c r="E277">
        <v>1</v>
      </c>
      <c r="F277">
        <v>1</v>
      </c>
      <c r="G277">
        <v>1081</v>
      </c>
      <c r="H277">
        <v>3</v>
      </c>
      <c r="I277" t="s">
        <v>696</v>
      </c>
      <c r="J277" t="s">
        <v>697</v>
      </c>
      <c r="K277" t="s">
        <v>698</v>
      </c>
      <c r="L277">
        <v>1346</v>
      </c>
      <c r="N277">
        <v>1009</v>
      </c>
      <c r="O277" t="s">
        <v>185</v>
      </c>
      <c r="P277" t="s">
        <v>185</v>
      </c>
      <c r="Q277">
        <v>1</v>
      </c>
      <c r="W277">
        <v>0</v>
      </c>
      <c r="X277">
        <v>1561715650</v>
      </c>
      <c r="Y277">
        <f t="shared" si="113"/>
        <v>0.03</v>
      </c>
      <c r="AA277">
        <v>200.81</v>
      </c>
      <c r="AB277">
        <v>0</v>
      </c>
      <c r="AC277">
        <v>0</v>
      </c>
      <c r="AD277">
        <v>0</v>
      </c>
      <c r="AE277">
        <v>15.11</v>
      </c>
      <c r="AF277">
        <v>0</v>
      </c>
      <c r="AG277">
        <v>0</v>
      </c>
      <c r="AH277">
        <v>0</v>
      </c>
      <c r="AI277">
        <v>13.29</v>
      </c>
      <c r="AJ277">
        <v>1</v>
      </c>
      <c r="AK277">
        <v>1</v>
      </c>
      <c r="AL277">
        <v>1</v>
      </c>
      <c r="AM277">
        <v>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0.03</v>
      </c>
      <c r="AU277" t="s">
        <v>66</v>
      </c>
      <c r="AV277">
        <v>0</v>
      </c>
      <c r="AW277">
        <v>2</v>
      </c>
      <c r="AX277">
        <v>55929406</v>
      </c>
      <c r="AY277">
        <v>1</v>
      </c>
      <c r="AZ277">
        <v>0</v>
      </c>
      <c r="BA277">
        <v>344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ROUND(Y277*Source!I134,9)</f>
        <v>0.03</v>
      </c>
      <c r="CY277">
        <f t="shared" si="114"/>
        <v>200.81</v>
      </c>
      <c r="CZ277">
        <f t="shared" si="115"/>
        <v>15.11</v>
      </c>
      <c r="DA277">
        <f t="shared" si="116"/>
        <v>13.29</v>
      </c>
      <c r="DB277">
        <f t="shared" si="117"/>
        <v>0.45</v>
      </c>
      <c r="DC277">
        <f t="shared" si="118"/>
        <v>0</v>
      </c>
      <c r="DD277" t="s">
        <v>3</v>
      </c>
      <c r="DE277" t="s">
        <v>3</v>
      </c>
      <c r="DF277">
        <f t="shared" si="119"/>
        <v>6.02</v>
      </c>
      <c r="DG277">
        <f t="shared" si="120"/>
        <v>0</v>
      </c>
      <c r="DH277">
        <f t="shared" si="121"/>
        <v>0</v>
      </c>
      <c r="DI277">
        <f t="shared" si="104"/>
        <v>0</v>
      </c>
      <c r="DJ277">
        <f t="shared" si="122"/>
        <v>6.02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ROW(Source!A134)</f>
        <v>134</v>
      </c>
      <c r="B278">
        <v>55929115</v>
      </c>
      <c r="C278">
        <v>55929361</v>
      </c>
      <c r="D278">
        <v>55459400</v>
      </c>
      <c r="E278">
        <v>1</v>
      </c>
      <c r="F278">
        <v>1</v>
      </c>
      <c r="G278">
        <v>1081</v>
      </c>
      <c r="H278">
        <v>3</v>
      </c>
      <c r="I278" t="s">
        <v>699</v>
      </c>
      <c r="J278" t="s">
        <v>700</v>
      </c>
      <c r="K278" t="s">
        <v>701</v>
      </c>
      <c r="L278">
        <v>1346</v>
      </c>
      <c r="N278">
        <v>1009</v>
      </c>
      <c r="O278" t="s">
        <v>185</v>
      </c>
      <c r="P278" t="s">
        <v>185</v>
      </c>
      <c r="Q278">
        <v>1</v>
      </c>
      <c r="W278">
        <v>0</v>
      </c>
      <c r="X278">
        <v>-2129869794</v>
      </c>
      <c r="Y278">
        <f t="shared" si="113"/>
        <v>0.01</v>
      </c>
      <c r="AA278">
        <v>387.54</v>
      </c>
      <c r="AB278">
        <v>0</v>
      </c>
      <c r="AC278">
        <v>0</v>
      </c>
      <c r="AD278">
        <v>0</v>
      </c>
      <c r="AE278">
        <v>16.690000000000001</v>
      </c>
      <c r="AF278">
        <v>0</v>
      </c>
      <c r="AG278">
        <v>0</v>
      </c>
      <c r="AH278">
        <v>0</v>
      </c>
      <c r="AI278">
        <v>23.22</v>
      </c>
      <c r="AJ278">
        <v>1</v>
      </c>
      <c r="AK278">
        <v>1</v>
      </c>
      <c r="AL278">
        <v>1</v>
      </c>
      <c r="AM278">
        <v>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0.01</v>
      </c>
      <c r="AU278" t="s">
        <v>66</v>
      </c>
      <c r="AV278">
        <v>0</v>
      </c>
      <c r="AW278">
        <v>2</v>
      </c>
      <c r="AX278">
        <v>55929407</v>
      </c>
      <c r="AY278">
        <v>1</v>
      </c>
      <c r="AZ278">
        <v>0</v>
      </c>
      <c r="BA278">
        <v>345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ROUND(Y278*Source!I134,9)</f>
        <v>0.01</v>
      </c>
      <c r="CY278">
        <f t="shared" si="114"/>
        <v>387.54</v>
      </c>
      <c r="CZ278">
        <f t="shared" si="115"/>
        <v>16.690000000000001</v>
      </c>
      <c r="DA278">
        <f t="shared" si="116"/>
        <v>23.22</v>
      </c>
      <c r="DB278">
        <f t="shared" si="117"/>
        <v>0.17</v>
      </c>
      <c r="DC278">
        <f t="shared" si="118"/>
        <v>0</v>
      </c>
      <c r="DD278" t="s">
        <v>3</v>
      </c>
      <c r="DE278" t="s">
        <v>3</v>
      </c>
      <c r="DF278">
        <f t="shared" si="119"/>
        <v>3.88</v>
      </c>
      <c r="DG278">
        <f t="shared" si="120"/>
        <v>0</v>
      </c>
      <c r="DH278">
        <f t="shared" si="121"/>
        <v>0</v>
      </c>
      <c r="DI278">
        <f t="shared" si="104"/>
        <v>0</v>
      </c>
      <c r="DJ278">
        <f t="shared" si="122"/>
        <v>3.88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ROW(Source!A134)</f>
        <v>134</v>
      </c>
      <c r="B279">
        <v>55929115</v>
      </c>
      <c r="C279">
        <v>55929361</v>
      </c>
      <c r="D279">
        <v>55459485</v>
      </c>
      <c r="E279">
        <v>1</v>
      </c>
      <c r="F279">
        <v>1</v>
      </c>
      <c r="G279">
        <v>1081</v>
      </c>
      <c r="H279">
        <v>3</v>
      </c>
      <c r="I279" t="s">
        <v>702</v>
      </c>
      <c r="J279" t="s">
        <v>703</v>
      </c>
      <c r="K279" t="s">
        <v>704</v>
      </c>
      <c r="L279">
        <v>1348</v>
      </c>
      <c r="N279">
        <v>1009</v>
      </c>
      <c r="O279" t="s">
        <v>566</v>
      </c>
      <c r="P279" t="s">
        <v>566</v>
      </c>
      <c r="Q279">
        <v>1000</v>
      </c>
      <c r="W279">
        <v>0</v>
      </c>
      <c r="X279">
        <v>1193527006</v>
      </c>
      <c r="Y279">
        <f t="shared" si="113"/>
        <v>2.0000000000000002E-5</v>
      </c>
      <c r="AA279">
        <v>120334.08</v>
      </c>
      <c r="AB279">
        <v>0</v>
      </c>
      <c r="AC279">
        <v>0</v>
      </c>
      <c r="AD279">
        <v>0</v>
      </c>
      <c r="AE279">
        <v>17722.25</v>
      </c>
      <c r="AF279">
        <v>0</v>
      </c>
      <c r="AG279">
        <v>0</v>
      </c>
      <c r="AH279">
        <v>0</v>
      </c>
      <c r="AI279">
        <v>6.79</v>
      </c>
      <c r="AJ279">
        <v>1</v>
      </c>
      <c r="AK279">
        <v>1</v>
      </c>
      <c r="AL279">
        <v>1</v>
      </c>
      <c r="AM279">
        <v>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2.0000000000000002E-5</v>
      </c>
      <c r="AU279" t="s">
        <v>66</v>
      </c>
      <c r="AV279">
        <v>0</v>
      </c>
      <c r="AW279">
        <v>2</v>
      </c>
      <c r="AX279">
        <v>55929408</v>
      </c>
      <c r="AY279">
        <v>1</v>
      </c>
      <c r="AZ279">
        <v>0</v>
      </c>
      <c r="BA279">
        <v>346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ROUND(Y279*Source!I134,9)</f>
        <v>2.0000000000000002E-5</v>
      </c>
      <c r="CY279">
        <f t="shared" si="114"/>
        <v>120334.08</v>
      </c>
      <c r="CZ279">
        <f t="shared" si="115"/>
        <v>17722.25</v>
      </c>
      <c r="DA279">
        <f t="shared" si="116"/>
        <v>6.79</v>
      </c>
      <c r="DB279">
        <f t="shared" si="117"/>
        <v>0.35</v>
      </c>
      <c r="DC279">
        <f t="shared" si="118"/>
        <v>0</v>
      </c>
      <c r="DD279" t="s">
        <v>3</v>
      </c>
      <c r="DE279" t="s">
        <v>3</v>
      </c>
      <c r="DF279">
        <f t="shared" si="119"/>
        <v>2.41</v>
      </c>
      <c r="DG279">
        <f t="shared" si="120"/>
        <v>0</v>
      </c>
      <c r="DH279">
        <f t="shared" si="121"/>
        <v>0</v>
      </c>
      <c r="DI279">
        <f t="shared" si="104"/>
        <v>0</v>
      </c>
      <c r="DJ279">
        <f t="shared" si="122"/>
        <v>2.41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ROW(Source!A134)</f>
        <v>134</v>
      </c>
      <c r="B280">
        <v>55929115</v>
      </c>
      <c r="C280">
        <v>55929361</v>
      </c>
      <c r="D280">
        <v>55466000</v>
      </c>
      <c r="E280">
        <v>1</v>
      </c>
      <c r="F280">
        <v>1</v>
      </c>
      <c r="G280">
        <v>1081</v>
      </c>
      <c r="H280">
        <v>3</v>
      </c>
      <c r="I280" t="s">
        <v>705</v>
      </c>
      <c r="J280" t="s">
        <v>706</v>
      </c>
      <c r="K280" t="s">
        <v>707</v>
      </c>
      <c r="L280">
        <v>1355</v>
      </c>
      <c r="N280">
        <v>1010</v>
      </c>
      <c r="O280" t="s">
        <v>64</v>
      </c>
      <c r="P280" t="s">
        <v>64</v>
      </c>
      <c r="Q280">
        <v>100</v>
      </c>
      <c r="W280">
        <v>0</v>
      </c>
      <c r="X280">
        <v>436393287</v>
      </c>
      <c r="Y280">
        <f t="shared" si="113"/>
        <v>0.1</v>
      </c>
      <c r="AA280">
        <v>1555.26</v>
      </c>
      <c r="AB280">
        <v>0</v>
      </c>
      <c r="AC280">
        <v>0</v>
      </c>
      <c r="AD280">
        <v>0</v>
      </c>
      <c r="AE280">
        <v>120.19</v>
      </c>
      <c r="AF280">
        <v>0</v>
      </c>
      <c r="AG280">
        <v>0</v>
      </c>
      <c r="AH280">
        <v>0</v>
      </c>
      <c r="AI280">
        <v>12.94</v>
      </c>
      <c r="AJ280">
        <v>1</v>
      </c>
      <c r="AK280">
        <v>1</v>
      </c>
      <c r="AL280">
        <v>1</v>
      </c>
      <c r="AM280">
        <v>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0.1</v>
      </c>
      <c r="AU280" t="s">
        <v>66</v>
      </c>
      <c r="AV280">
        <v>0</v>
      </c>
      <c r="AW280">
        <v>2</v>
      </c>
      <c r="AX280">
        <v>55929409</v>
      </c>
      <c r="AY280">
        <v>1</v>
      </c>
      <c r="AZ280">
        <v>0</v>
      </c>
      <c r="BA280">
        <v>347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ROUND(Y280*Source!I134,9)</f>
        <v>0.1</v>
      </c>
      <c r="CY280">
        <f t="shared" si="114"/>
        <v>1555.26</v>
      </c>
      <c r="CZ280">
        <f t="shared" si="115"/>
        <v>120.19</v>
      </c>
      <c r="DA280">
        <f t="shared" si="116"/>
        <v>12.94</v>
      </c>
      <c r="DB280">
        <f t="shared" si="117"/>
        <v>12.02</v>
      </c>
      <c r="DC280">
        <f t="shared" si="118"/>
        <v>0</v>
      </c>
      <c r="DD280" t="s">
        <v>3</v>
      </c>
      <c r="DE280" t="s">
        <v>3</v>
      </c>
      <c r="DF280">
        <f t="shared" si="119"/>
        <v>155.53</v>
      </c>
      <c r="DG280">
        <f t="shared" si="120"/>
        <v>0</v>
      </c>
      <c r="DH280">
        <f t="shared" si="121"/>
        <v>0</v>
      </c>
      <c r="DI280">
        <f t="shared" si="104"/>
        <v>0</v>
      </c>
      <c r="DJ280">
        <f t="shared" si="122"/>
        <v>155.53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ROW(Source!A134)</f>
        <v>134</v>
      </c>
      <c r="B281">
        <v>55929115</v>
      </c>
      <c r="C281">
        <v>55929361</v>
      </c>
      <c r="D281">
        <v>55466111</v>
      </c>
      <c r="E281">
        <v>1</v>
      </c>
      <c r="F281">
        <v>1</v>
      </c>
      <c r="G281">
        <v>1081</v>
      </c>
      <c r="H281">
        <v>3</v>
      </c>
      <c r="I281" t="s">
        <v>183</v>
      </c>
      <c r="J281" t="s">
        <v>186</v>
      </c>
      <c r="K281" t="s">
        <v>184</v>
      </c>
      <c r="L281">
        <v>1346</v>
      </c>
      <c r="N281">
        <v>1009</v>
      </c>
      <c r="O281" t="s">
        <v>185</v>
      </c>
      <c r="P281" t="s">
        <v>185</v>
      </c>
      <c r="Q281">
        <v>1</v>
      </c>
      <c r="W281">
        <v>0</v>
      </c>
      <c r="X281">
        <v>-2097101800</v>
      </c>
      <c r="Y281">
        <f t="shared" si="113"/>
        <v>0.3</v>
      </c>
      <c r="AA281">
        <v>111.58</v>
      </c>
      <c r="AB281">
        <v>0</v>
      </c>
      <c r="AC281">
        <v>0</v>
      </c>
      <c r="AD281">
        <v>0</v>
      </c>
      <c r="AE281">
        <v>31.08</v>
      </c>
      <c r="AF281">
        <v>0</v>
      </c>
      <c r="AG281">
        <v>0</v>
      </c>
      <c r="AH281">
        <v>0</v>
      </c>
      <c r="AI281">
        <v>3.59</v>
      </c>
      <c r="AJ281">
        <v>1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 t="s">
        <v>3</v>
      </c>
      <c r="AT281">
        <v>0.3</v>
      </c>
      <c r="AU281" t="s">
        <v>66</v>
      </c>
      <c r="AV281">
        <v>0</v>
      </c>
      <c r="AW281">
        <v>1</v>
      </c>
      <c r="AX281">
        <v>-1</v>
      </c>
      <c r="AY281">
        <v>0</v>
      </c>
      <c r="AZ281">
        <v>0</v>
      </c>
      <c r="BA281" t="s">
        <v>3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ROUND(Y281*Source!I134,9)</f>
        <v>0.3</v>
      </c>
      <c r="CY281">
        <f t="shared" si="114"/>
        <v>111.58</v>
      </c>
      <c r="CZ281">
        <f t="shared" si="115"/>
        <v>31.08</v>
      </c>
      <c r="DA281">
        <f t="shared" si="116"/>
        <v>3.59</v>
      </c>
      <c r="DB281">
        <f t="shared" si="117"/>
        <v>9.32</v>
      </c>
      <c r="DC281">
        <f t="shared" si="118"/>
        <v>0</v>
      </c>
      <c r="DD281" t="s">
        <v>3</v>
      </c>
      <c r="DE281" t="s">
        <v>3</v>
      </c>
      <c r="DF281">
        <f t="shared" si="119"/>
        <v>33.47</v>
      </c>
      <c r="DG281">
        <f t="shared" si="120"/>
        <v>0</v>
      </c>
      <c r="DH281">
        <f t="shared" si="121"/>
        <v>0</v>
      </c>
      <c r="DI281">
        <f t="shared" si="104"/>
        <v>0</v>
      </c>
      <c r="DJ281">
        <f t="shared" si="122"/>
        <v>33.47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ROW(Source!A134)</f>
        <v>134</v>
      </c>
      <c r="B282">
        <v>55929115</v>
      </c>
      <c r="C282">
        <v>55929361</v>
      </c>
      <c r="D282">
        <v>55459793</v>
      </c>
      <c r="E282">
        <v>1</v>
      </c>
      <c r="F282">
        <v>1</v>
      </c>
      <c r="G282">
        <v>1081</v>
      </c>
      <c r="H282">
        <v>3</v>
      </c>
      <c r="I282" t="s">
        <v>690</v>
      </c>
      <c r="J282" t="s">
        <v>691</v>
      </c>
      <c r="K282" t="s">
        <v>692</v>
      </c>
      <c r="L282">
        <v>1348</v>
      </c>
      <c r="N282">
        <v>1009</v>
      </c>
      <c r="O282" t="s">
        <v>566</v>
      </c>
      <c r="P282" t="s">
        <v>566</v>
      </c>
      <c r="Q282">
        <v>1000</v>
      </c>
      <c r="W282">
        <v>0</v>
      </c>
      <c r="X282">
        <v>-761454284</v>
      </c>
      <c r="Y282">
        <f t="shared" si="113"/>
        <v>6.0000000000000002E-5</v>
      </c>
      <c r="AA282">
        <v>1930745.04</v>
      </c>
      <c r="AB282">
        <v>0</v>
      </c>
      <c r="AC282">
        <v>0</v>
      </c>
      <c r="AD282">
        <v>0</v>
      </c>
      <c r="AE282">
        <v>64123.05</v>
      </c>
      <c r="AF282">
        <v>0</v>
      </c>
      <c r="AG282">
        <v>0</v>
      </c>
      <c r="AH282">
        <v>0</v>
      </c>
      <c r="AI282">
        <v>30.11</v>
      </c>
      <c r="AJ282">
        <v>1</v>
      </c>
      <c r="AK282">
        <v>1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6.0000000000000002E-5</v>
      </c>
      <c r="AU282" t="s">
        <v>66</v>
      </c>
      <c r="AV282">
        <v>0</v>
      </c>
      <c r="AW282">
        <v>2</v>
      </c>
      <c r="AX282">
        <v>55929410</v>
      </c>
      <c r="AY282">
        <v>1</v>
      </c>
      <c r="AZ282">
        <v>0</v>
      </c>
      <c r="BA282">
        <v>348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ROUND(Y282*Source!I134,9)</f>
        <v>6.0000000000000002E-5</v>
      </c>
      <c r="CY282">
        <f t="shared" si="114"/>
        <v>1930745.04</v>
      </c>
      <c r="CZ282">
        <f t="shared" si="115"/>
        <v>64123.05</v>
      </c>
      <c r="DA282">
        <f t="shared" si="116"/>
        <v>30.11</v>
      </c>
      <c r="DB282">
        <f t="shared" si="117"/>
        <v>3.85</v>
      </c>
      <c r="DC282">
        <f t="shared" si="118"/>
        <v>0</v>
      </c>
      <c r="DD282" t="s">
        <v>3</v>
      </c>
      <c r="DE282" t="s">
        <v>3</v>
      </c>
      <c r="DF282">
        <f t="shared" si="119"/>
        <v>115.84</v>
      </c>
      <c r="DG282">
        <f t="shared" si="120"/>
        <v>0</v>
      </c>
      <c r="DH282">
        <f t="shared" si="121"/>
        <v>0</v>
      </c>
      <c r="DI282">
        <f t="shared" si="104"/>
        <v>0</v>
      </c>
      <c r="DJ282">
        <f t="shared" si="122"/>
        <v>115.84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ROW(Source!A134)</f>
        <v>134</v>
      </c>
      <c r="B283">
        <v>55929115</v>
      </c>
      <c r="C283">
        <v>55929361</v>
      </c>
      <c r="D283">
        <v>55459801</v>
      </c>
      <c r="E283">
        <v>1</v>
      </c>
      <c r="F283">
        <v>1</v>
      </c>
      <c r="G283">
        <v>1081</v>
      </c>
      <c r="H283">
        <v>3</v>
      </c>
      <c r="I283" t="s">
        <v>708</v>
      </c>
      <c r="J283" t="s">
        <v>709</v>
      </c>
      <c r="K283" t="s">
        <v>710</v>
      </c>
      <c r="L283">
        <v>1348</v>
      </c>
      <c r="N283">
        <v>1009</v>
      </c>
      <c r="O283" t="s">
        <v>566</v>
      </c>
      <c r="P283" t="s">
        <v>566</v>
      </c>
      <c r="Q283">
        <v>1000</v>
      </c>
      <c r="W283">
        <v>0</v>
      </c>
      <c r="X283">
        <v>-148386787</v>
      </c>
      <c r="Y283">
        <f t="shared" si="113"/>
        <v>1E-4</v>
      </c>
      <c r="AA283">
        <v>1195057.17</v>
      </c>
      <c r="AB283">
        <v>0</v>
      </c>
      <c r="AC283">
        <v>0</v>
      </c>
      <c r="AD283">
        <v>0</v>
      </c>
      <c r="AE283">
        <v>81241.14</v>
      </c>
      <c r="AF283">
        <v>0</v>
      </c>
      <c r="AG283">
        <v>0</v>
      </c>
      <c r="AH283">
        <v>0</v>
      </c>
      <c r="AI283">
        <v>14.71</v>
      </c>
      <c r="AJ283">
        <v>1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1E-4</v>
      </c>
      <c r="AU283" t="s">
        <v>66</v>
      </c>
      <c r="AV283">
        <v>0</v>
      </c>
      <c r="AW283">
        <v>2</v>
      </c>
      <c r="AX283">
        <v>55929411</v>
      </c>
      <c r="AY283">
        <v>1</v>
      </c>
      <c r="AZ283">
        <v>0</v>
      </c>
      <c r="BA283">
        <v>349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ROUND(Y283*Source!I134,9)</f>
        <v>1E-4</v>
      </c>
      <c r="CY283">
        <f t="shared" si="114"/>
        <v>1195057.17</v>
      </c>
      <c r="CZ283">
        <f t="shared" si="115"/>
        <v>81241.14</v>
      </c>
      <c r="DA283">
        <f t="shared" si="116"/>
        <v>14.71</v>
      </c>
      <c r="DB283">
        <f t="shared" si="117"/>
        <v>8.1199999999999992</v>
      </c>
      <c r="DC283">
        <f t="shared" si="118"/>
        <v>0</v>
      </c>
      <c r="DD283" t="s">
        <v>3</v>
      </c>
      <c r="DE283" t="s">
        <v>3</v>
      </c>
      <c r="DF283">
        <f t="shared" si="119"/>
        <v>119.51</v>
      </c>
      <c r="DG283">
        <f t="shared" si="120"/>
        <v>0</v>
      </c>
      <c r="DH283">
        <f t="shared" si="121"/>
        <v>0</v>
      </c>
      <c r="DI283">
        <f t="shared" si="104"/>
        <v>0</v>
      </c>
      <c r="DJ283">
        <f t="shared" si="122"/>
        <v>119.51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ROW(Source!A134)</f>
        <v>134</v>
      </c>
      <c r="B284">
        <v>55929115</v>
      </c>
      <c r="C284">
        <v>55929361</v>
      </c>
      <c r="D284">
        <v>55482166</v>
      </c>
      <c r="E284">
        <v>1</v>
      </c>
      <c r="F284">
        <v>1</v>
      </c>
      <c r="G284">
        <v>1081</v>
      </c>
      <c r="H284">
        <v>3</v>
      </c>
      <c r="I284" t="s">
        <v>711</v>
      </c>
      <c r="J284" t="s">
        <v>712</v>
      </c>
      <c r="K284" t="s">
        <v>713</v>
      </c>
      <c r="L284">
        <v>1301</v>
      </c>
      <c r="N284">
        <v>1003</v>
      </c>
      <c r="O284" t="s">
        <v>518</v>
      </c>
      <c r="P284" t="s">
        <v>518</v>
      </c>
      <c r="Q284">
        <v>1</v>
      </c>
      <c r="W284">
        <v>0</v>
      </c>
      <c r="X284">
        <v>876831867</v>
      </c>
      <c r="Y284">
        <f t="shared" si="113"/>
        <v>5.91</v>
      </c>
      <c r="AA284">
        <v>4.76</v>
      </c>
      <c r="AB284">
        <v>0</v>
      </c>
      <c r="AC284">
        <v>0</v>
      </c>
      <c r="AD284">
        <v>0</v>
      </c>
      <c r="AE284">
        <v>0.69</v>
      </c>
      <c r="AF284">
        <v>0</v>
      </c>
      <c r="AG284">
        <v>0</v>
      </c>
      <c r="AH284">
        <v>0</v>
      </c>
      <c r="AI284">
        <v>6.9</v>
      </c>
      <c r="AJ284">
        <v>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5.91</v>
      </c>
      <c r="AU284" t="s">
        <v>66</v>
      </c>
      <c r="AV284">
        <v>0</v>
      </c>
      <c r="AW284">
        <v>2</v>
      </c>
      <c r="AX284">
        <v>55929412</v>
      </c>
      <c r="AY284">
        <v>1</v>
      </c>
      <c r="AZ284">
        <v>0</v>
      </c>
      <c r="BA284">
        <v>350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ROUND(Y284*Source!I134,9)</f>
        <v>5.91</v>
      </c>
      <c r="CY284">
        <f t="shared" si="114"/>
        <v>4.76</v>
      </c>
      <c r="CZ284">
        <f t="shared" si="115"/>
        <v>0.69</v>
      </c>
      <c r="DA284">
        <f t="shared" si="116"/>
        <v>6.9</v>
      </c>
      <c r="DB284">
        <f t="shared" si="117"/>
        <v>4.08</v>
      </c>
      <c r="DC284">
        <f t="shared" si="118"/>
        <v>0</v>
      </c>
      <c r="DD284" t="s">
        <v>3</v>
      </c>
      <c r="DE284" t="s">
        <v>3</v>
      </c>
      <c r="DF284">
        <f t="shared" si="119"/>
        <v>28.13</v>
      </c>
      <c r="DG284">
        <f t="shared" si="120"/>
        <v>0</v>
      </c>
      <c r="DH284">
        <f t="shared" si="121"/>
        <v>0</v>
      </c>
      <c r="DI284">
        <f t="shared" si="104"/>
        <v>0</v>
      </c>
      <c r="DJ284">
        <f t="shared" si="122"/>
        <v>28.13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ROW(Source!A134)</f>
        <v>134</v>
      </c>
      <c r="B285">
        <v>55929115</v>
      </c>
      <c r="C285">
        <v>55929361</v>
      </c>
      <c r="D285">
        <v>55482233</v>
      </c>
      <c r="E285">
        <v>1</v>
      </c>
      <c r="F285">
        <v>1</v>
      </c>
      <c r="G285">
        <v>1081</v>
      </c>
      <c r="H285">
        <v>3</v>
      </c>
      <c r="I285" t="s">
        <v>714</v>
      </c>
      <c r="J285" t="s">
        <v>715</v>
      </c>
      <c r="K285" t="s">
        <v>716</v>
      </c>
      <c r="L285">
        <v>1346</v>
      </c>
      <c r="N285">
        <v>1009</v>
      </c>
      <c r="O285" t="s">
        <v>185</v>
      </c>
      <c r="P285" t="s">
        <v>185</v>
      </c>
      <c r="Q285">
        <v>1</v>
      </c>
      <c r="W285">
        <v>0</v>
      </c>
      <c r="X285">
        <v>1566362712</v>
      </c>
      <c r="Y285">
        <f t="shared" si="113"/>
        <v>0.02</v>
      </c>
      <c r="AA285">
        <v>3047.23</v>
      </c>
      <c r="AB285">
        <v>0</v>
      </c>
      <c r="AC285">
        <v>0</v>
      </c>
      <c r="AD285">
        <v>0</v>
      </c>
      <c r="AE285">
        <v>493.08</v>
      </c>
      <c r="AF285">
        <v>0</v>
      </c>
      <c r="AG285">
        <v>0</v>
      </c>
      <c r="AH285">
        <v>0</v>
      </c>
      <c r="AI285">
        <v>6.18</v>
      </c>
      <c r="AJ285">
        <v>1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0.02</v>
      </c>
      <c r="AU285" t="s">
        <v>66</v>
      </c>
      <c r="AV285">
        <v>0</v>
      </c>
      <c r="AW285">
        <v>2</v>
      </c>
      <c r="AX285">
        <v>55929413</v>
      </c>
      <c r="AY285">
        <v>1</v>
      </c>
      <c r="AZ285">
        <v>0</v>
      </c>
      <c r="BA285">
        <v>351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ROUND(Y285*Source!I134,9)</f>
        <v>0.02</v>
      </c>
      <c r="CY285">
        <f t="shared" si="114"/>
        <v>3047.23</v>
      </c>
      <c r="CZ285">
        <f t="shared" si="115"/>
        <v>493.08</v>
      </c>
      <c r="DA285">
        <f t="shared" si="116"/>
        <v>6.18</v>
      </c>
      <c r="DB285">
        <f t="shared" si="117"/>
        <v>9.86</v>
      </c>
      <c r="DC285">
        <f t="shared" si="118"/>
        <v>0</v>
      </c>
      <c r="DD285" t="s">
        <v>3</v>
      </c>
      <c r="DE285" t="s">
        <v>3</v>
      </c>
      <c r="DF285">
        <f t="shared" si="119"/>
        <v>60.94</v>
      </c>
      <c r="DG285">
        <f t="shared" si="120"/>
        <v>0</v>
      </c>
      <c r="DH285">
        <f t="shared" si="121"/>
        <v>0</v>
      </c>
      <c r="DI285">
        <f t="shared" si="104"/>
        <v>0</v>
      </c>
      <c r="DJ285">
        <f t="shared" si="122"/>
        <v>60.94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ROW(Source!A134)</f>
        <v>134</v>
      </c>
      <c r="B286">
        <v>55929115</v>
      </c>
      <c r="C286">
        <v>55929361</v>
      </c>
      <c r="D286">
        <v>55481799</v>
      </c>
      <c r="E286">
        <v>1</v>
      </c>
      <c r="F286">
        <v>1</v>
      </c>
      <c r="G286">
        <v>1081</v>
      </c>
      <c r="H286">
        <v>3</v>
      </c>
      <c r="I286" t="s">
        <v>717</v>
      </c>
      <c r="J286" t="s">
        <v>718</v>
      </c>
      <c r="K286" t="s">
        <v>719</v>
      </c>
      <c r="L286">
        <v>1355</v>
      </c>
      <c r="N286">
        <v>1010</v>
      </c>
      <c r="O286" t="s">
        <v>64</v>
      </c>
      <c r="P286" t="s">
        <v>64</v>
      </c>
      <c r="Q286">
        <v>100</v>
      </c>
      <c r="W286">
        <v>0</v>
      </c>
      <c r="X286">
        <v>-846071348</v>
      </c>
      <c r="Y286">
        <f t="shared" si="113"/>
        <v>0.04</v>
      </c>
      <c r="AA286">
        <v>2297.17</v>
      </c>
      <c r="AB286">
        <v>0</v>
      </c>
      <c r="AC286">
        <v>0</v>
      </c>
      <c r="AD286">
        <v>0</v>
      </c>
      <c r="AE286">
        <v>413.16</v>
      </c>
      <c r="AF286">
        <v>0</v>
      </c>
      <c r="AG286">
        <v>0</v>
      </c>
      <c r="AH286">
        <v>0</v>
      </c>
      <c r="AI286">
        <v>5.56</v>
      </c>
      <c r="AJ286">
        <v>1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0.04</v>
      </c>
      <c r="AU286" t="s">
        <v>66</v>
      </c>
      <c r="AV286">
        <v>0</v>
      </c>
      <c r="AW286">
        <v>2</v>
      </c>
      <c r="AX286">
        <v>55929414</v>
      </c>
      <c r="AY286">
        <v>1</v>
      </c>
      <c r="AZ286">
        <v>0</v>
      </c>
      <c r="BA286">
        <v>352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ROUND(Y286*Source!I134,9)</f>
        <v>0.04</v>
      </c>
      <c r="CY286">
        <f t="shared" si="114"/>
        <v>2297.17</v>
      </c>
      <c r="CZ286">
        <f t="shared" si="115"/>
        <v>413.16</v>
      </c>
      <c r="DA286">
        <f t="shared" si="116"/>
        <v>5.56</v>
      </c>
      <c r="DB286">
        <f t="shared" si="117"/>
        <v>16.53</v>
      </c>
      <c r="DC286">
        <f t="shared" si="118"/>
        <v>0</v>
      </c>
      <c r="DD286" t="s">
        <v>3</v>
      </c>
      <c r="DE286" t="s">
        <v>3</v>
      </c>
      <c r="DF286">
        <f t="shared" si="119"/>
        <v>91.89</v>
      </c>
      <c r="DG286">
        <f t="shared" si="120"/>
        <v>0</v>
      </c>
      <c r="DH286">
        <f t="shared" si="121"/>
        <v>0</v>
      </c>
      <c r="DI286">
        <f t="shared" si="104"/>
        <v>0</v>
      </c>
      <c r="DJ286">
        <f t="shared" si="122"/>
        <v>91.89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ROW(Source!A134)</f>
        <v>134</v>
      </c>
      <c r="B287">
        <v>55929115</v>
      </c>
      <c r="C287">
        <v>55929361</v>
      </c>
      <c r="D287">
        <v>0</v>
      </c>
      <c r="E287">
        <v>0</v>
      </c>
      <c r="F287">
        <v>1</v>
      </c>
      <c r="G287">
        <v>1081</v>
      </c>
      <c r="H287">
        <v>3</v>
      </c>
      <c r="I287" t="s">
        <v>829</v>
      </c>
      <c r="J287" t="s">
        <v>829</v>
      </c>
      <c r="K287" t="s">
        <v>226</v>
      </c>
      <c r="L287">
        <v>1371</v>
      </c>
      <c r="N287">
        <v>1013</v>
      </c>
      <c r="O287" t="s">
        <v>171</v>
      </c>
      <c r="P287" t="s">
        <v>171</v>
      </c>
      <c r="Q287">
        <v>1</v>
      </c>
      <c r="W287">
        <v>0</v>
      </c>
      <c r="X287">
        <v>-45633929</v>
      </c>
      <c r="Y287">
        <f t="shared" si="113"/>
        <v>1</v>
      </c>
      <c r="AA287">
        <v>110900.35</v>
      </c>
      <c r="AB287">
        <v>0</v>
      </c>
      <c r="AC287">
        <v>0</v>
      </c>
      <c r="AD287">
        <v>0</v>
      </c>
      <c r="AE287">
        <v>14649.98</v>
      </c>
      <c r="AF287">
        <v>0</v>
      </c>
      <c r="AG287">
        <v>0</v>
      </c>
      <c r="AH287">
        <v>0</v>
      </c>
      <c r="AI287">
        <v>7.57</v>
      </c>
      <c r="AJ287">
        <v>1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 t="s">
        <v>3</v>
      </c>
      <c r="AT287">
        <v>1</v>
      </c>
      <c r="AU287" t="s">
        <v>66</v>
      </c>
      <c r="AV287">
        <v>0</v>
      </c>
      <c r="AW287">
        <v>1</v>
      </c>
      <c r="AX287">
        <v>-1</v>
      </c>
      <c r="AY287">
        <v>0</v>
      </c>
      <c r="AZ287">
        <v>0</v>
      </c>
      <c r="BA287" t="s">
        <v>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ROUND(Y287*Source!I134,9)</f>
        <v>1</v>
      </c>
      <c r="CY287">
        <f t="shared" si="114"/>
        <v>110900.35</v>
      </c>
      <c r="CZ287">
        <f t="shared" si="115"/>
        <v>14649.98</v>
      </c>
      <c r="DA287">
        <f t="shared" si="116"/>
        <v>7.57</v>
      </c>
      <c r="DB287">
        <f t="shared" si="117"/>
        <v>14649.98</v>
      </c>
      <c r="DC287">
        <f t="shared" si="118"/>
        <v>0</v>
      </c>
      <c r="DD287" t="s">
        <v>3</v>
      </c>
      <c r="DE287" t="s">
        <v>3</v>
      </c>
      <c r="DF287">
        <f t="shared" si="119"/>
        <v>110900.35</v>
      </c>
      <c r="DG287">
        <f t="shared" si="120"/>
        <v>0</v>
      </c>
      <c r="DH287">
        <f t="shared" si="121"/>
        <v>0</v>
      </c>
      <c r="DI287">
        <f t="shared" si="104"/>
        <v>0</v>
      </c>
      <c r="DJ287">
        <f t="shared" si="122"/>
        <v>110900.35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ROW(Source!A134)</f>
        <v>134</v>
      </c>
      <c r="B288">
        <v>55929115</v>
      </c>
      <c r="C288">
        <v>55929361</v>
      </c>
      <c r="D288">
        <v>55424290</v>
      </c>
      <c r="E288">
        <v>1081</v>
      </c>
      <c r="F288">
        <v>1</v>
      </c>
      <c r="G288">
        <v>1081</v>
      </c>
      <c r="H288">
        <v>3</v>
      </c>
      <c r="I288" t="s">
        <v>720</v>
      </c>
      <c r="J288" t="s">
        <v>3</v>
      </c>
      <c r="K288" t="s">
        <v>721</v>
      </c>
      <c r="L288">
        <v>1348</v>
      </c>
      <c r="N288">
        <v>1009</v>
      </c>
      <c r="O288" t="s">
        <v>566</v>
      </c>
      <c r="P288" t="s">
        <v>566</v>
      </c>
      <c r="Q288">
        <v>1000</v>
      </c>
      <c r="W288">
        <v>0</v>
      </c>
      <c r="X288">
        <v>-783086922</v>
      </c>
      <c r="Y288">
        <f t="shared" si="113"/>
        <v>1E-3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9.84</v>
      </c>
      <c r="AJ288">
        <v>1</v>
      </c>
      <c r="AK288">
        <v>1</v>
      </c>
      <c r="AL288">
        <v>1</v>
      </c>
      <c r="AM288">
        <v>5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1E-3</v>
      </c>
      <c r="AU288" t="s">
        <v>66</v>
      </c>
      <c r="AV288">
        <v>0</v>
      </c>
      <c r="AW288">
        <v>2</v>
      </c>
      <c r="AX288">
        <v>55929418</v>
      </c>
      <c r="AY288">
        <v>1</v>
      </c>
      <c r="AZ288">
        <v>0</v>
      </c>
      <c r="BA288">
        <v>356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ROUND(Y288*Source!I134,9)</f>
        <v>1E-3</v>
      </c>
      <c r="CY288">
        <f t="shared" si="114"/>
        <v>0</v>
      </c>
      <c r="CZ288">
        <f t="shared" si="115"/>
        <v>0</v>
      </c>
      <c r="DA288">
        <f t="shared" si="116"/>
        <v>9.84</v>
      </c>
      <c r="DB288">
        <f t="shared" si="117"/>
        <v>0</v>
      </c>
      <c r="DC288">
        <f t="shared" si="118"/>
        <v>0</v>
      </c>
      <c r="DD288" t="s">
        <v>3</v>
      </c>
      <c r="DE288" t="s">
        <v>3</v>
      </c>
      <c r="DF288">
        <f t="shared" si="119"/>
        <v>0</v>
      </c>
      <c r="DG288">
        <f t="shared" si="120"/>
        <v>0</v>
      </c>
      <c r="DH288">
        <f t="shared" si="121"/>
        <v>0</v>
      </c>
      <c r="DI288">
        <f t="shared" si="104"/>
        <v>0</v>
      </c>
      <c r="DJ288">
        <f t="shared" si="122"/>
        <v>0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ROW(Source!A141)</f>
        <v>141</v>
      </c>
      <c r="B289">
        <v>55929113</v>
      </c>
      <c r="C289">
        <v>55929424</v>
      </c>
      <c r="D289">
        <v>55424304</v>
      </c>
      <c r="E289">
        <v>1081</v>
      </c>
      <c r="F289">
        <v>1</v>
      </c>
      <c r="G289">
        <v>1081</v>
      </c>
      <c r="H289">
        <v>1</v>
      </c>
      <c r="I289" t="s">
        <v>679</v>
      </c>
      <c r="J289" t="s">
        <v>3</v>
      </c>
      <c r="K289" t="s">
        <v>680</v>
      </c>
      <c r="L289">
        <v>1191</v>
      </c>
      <c r="N289">
        <v>1013</v>
      </c>
      <c r="O289" t="s">
        <v>681</v>
      </c>
      <c r="P289" t="s">
        <v>681</v>
      </c>
      <c r="Q289">
        <v>1</v>
      </c>
      <c r="W289">
        <v>0</v>
      </c>
      <c r="X289">
        <v>476480486</v>
      </c>
      <c r="Y289">
        <f>(AT289*1.2)</f>
        <v>6.24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5.2</v>
      </c>
      <c r="AU289" t="s">
        <v>67</v>
      </c>
      <c r="AV289">
        <v>1</v>
      </c>
      <c r="AW289">
        <v>2</v>
      </c>
      <c r="AX289">
        <v>55929425</v>
      </c>
      <c r="AY289">
        <v>1</v>
      </c>
      <c r="AZ289">
        <v>0</v>
      </c>
      <c r="BA289">
        <v>357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U289">
        <f>ROUND(AT289*Source!I141*AH289*AL289,2)</f>
        <v>0</v>
      </c>
      <c r="CV289">
        <f>ROUND(Y289*Source!I141,9)</f>
        <v>6.24</v>
      </c>
      <c r="CW289">
        <v>0</v>
      </c>
      <c r="CX289">
        <f>ROUND(Y289*Source!I141,9)</f>
        <v>6.24</v>
      </c>
      <c r="CY289">
        <f>AD289</f>
        <v>0</v>
      </c>
      <c r="CZ289">
        <f>AH289</f>
        <v>0</v>
      </c>
      <c r="DA289">
        <f>AL289</f>
        <v>1</v>
      </c>
      <c r="DB289">
        <f>ROUND((ROUND(AT289*CZ289,2)*1.2),6)</f>
        <v>0</v>
      </c>
      <c r="DC289">
        <f>ROUND((ROUND(AT289*AG289,2)*1.2),6)</f>
        <v>0</v>
      </c>
      <c r="DD289" t="s">
        <v>3</v>
      </c>
      <c r="DE289" t="s">
        <v>3</v>
      </c>
      <c r="DF289">
        <f t="shared" ref="DF289:DF297" si="123">ROUND(ROUND(AE289,2)*CX289,2)</f>
        <v>0</v>
      </c>
      <c r="DG289">
        <f t="shared" si="120"/>
        <v>0</v>
      </c>
      <c r="DH289">
        <f t="shared" si="121"/>
        <v>0</v>
      </c>
      <c r="DI289">
        <f t="shared" si="104"/>
        <v>0</v>
      </c>
      <c r="DJ289">
        <f>DI289</f>
        <v>0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ROW(Source!A141)</f>
        <v>141</v>
      </c>
      <c r="B290">
        <v>55929113</v>
      </c>
      <c r="C290">
        <v>55929424</v>
      </c>
      <c r="D290">
        <v>55489513</v>
      </c>
      <c r="E290">
        <v>1</v>
      </c>
      <c r="F290">
        <v>1</v>
      </c>
      <c r="G290">
        <v>1081</v>
      </c>
      <c r="H290">
        <v>2</v>
      </c>
      <c r="I290" t="s">
        <v>682</v>
      </c>
      <c r="J290" t="s">
        <v>683</v>
      </c>
      <c r="K290" t="s">
        <v>684</v>
      </c>
      <c r="L290">
        <v>1368</v>
      </c>
      <c r="N290">
        <v>1011</v>
      </c>
      <c r="O290" t="s">
        <v>685</v>
      </c>
      <c r="P290" t="s">
        <v>685</v>
      </c>
      <c r="Q290">
        <v>1</v>
      </c>
      <c r="W290">
        <v>0</v>
      </c>
      <c r="X290">
        <v>-1520980008</v>
      </c>
      <c r="Y290">
        <f>(AT290*1.2)</f>
        <v>0.24</v>
      </c>
      <c r="AA290">
        <v>0</v>
      </c>
      <c r="AB290">
        <v>120.23</v>
      </c>
      <c r="AC290">
        <v>13.21</v>
      </c>
      <c r="AD290">
        <v>0</v>
      </c>
      <c r="AE290">
        <v>0</v>
      </c>
      <c r="AF290">
        <v>114.83</v>
      </c>
      <c r="AG290">
        <v>12.62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0.2</v>
      </c>
      <c r="AU290" t="s">
        <v>67</v>
      </c>
      <c r="AV290">
        <v>0</v>
      </c>
      <c r="AW290">
        <v>2</v>
      </c>
      <c r="AX290">
        <v>55929426</v>
      </c>
      <c r="AY290">
        <v>1</v>
      </c>
      <c r="AZ290">
        <v>0</v>
      </c>
      <c r="BA290">
        <v>358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ROUND(Y290*Source!I141*DO290,9)</f>
        <v>3.0287999999999999</v>
      </c>
      <c r="CX290">
        <f>ROUND(Y290*Source!I141,9)</f>
        <v>0.24</v>
      </c>
      <c r="CY290">
        <f>AB290</f>
        <v>120.23</v>
      </c>
      <c r="CZ290">
        <f>AF290</f>
        <v>114.83</v>
      </c>
      <c r="DA290">
        <f>AJ290</f>
        <v>1</v>
      </c>
      <c r="DB290">
        <f>ROUND((ROUND(AT290*CZ290,2)*1.2),6)</f>
        <v>27.564</v>
      </c>
      <c r="DC290">
        <f>ROUND((ROUND(AT290*AG290,2)*1.2),6)</f>
        <v>3.024</v>
      </c>
      <c r="DD290" t="s">
        <v>3</v>
      </c>
      <c r="DE290" t="s">
        <v>3</v>
      </c>
      <c r="DF290">
        <f t="shared" si="123"/>
        <v>0</v>
      </c>
      <c r="DG290">
        <f t="shared" si="120"/>
        <v>27.56</v>
      </c>
      <c r="DH290">
        <f t="shared" si="121"/>
        <v>3.03</v>
      </c>
      <c r="DI290">
        <f t="shared" si="104"/>
        <v>0</v>
      </c>
      <c r="DJ290">
        <f>DG290</f>
        <v>27.56</v>
      </c>
      <c r="DK290">
        <v>0</v>
      </c>
      <c r="DL290" t="s">
        <v>686</v>
      </c>
      <c r="DM290">
        <v>0</v>
      </c>
      <c r="DN290" t="s">
        <v>681</v>
      </c>
      <c r="DO290">
        <v>12.62</v>
      </c>
    </row>
    <row r="291" spans="1:119" x14ac:dyDescent="0.25">
      <c r="A291">
        <f>ROW(Source!A141)</f>
        <v>141</v>
      </c>
      <c r="B291">
        <v>55929113</v>
      </c>
      <c r="C291">
        <v>55929424</v>
      </c>
      <c r="D291">
        <v>55459261</v>
      </c>
      <c r="E291">
        <v>1</v>
      </c>
      <c r="F291">
        <v>1</v>
      </c>
      <c r="G291">
        <v>1081</v>
      </c>
      <c r="H291">
        <v>3</v>
      </c>
      <c r="I291" t="s">
        <v>693</v>
      </c>
      <c r="J291" t="s">
        <v>694</v>
      </c>
      <c r="K291" t="s">
        <v>695</v>
      </c>
      <c r="L291">
        <v>1348</v>
      </c>
      <c r="N291">
        <v>1009</v>
      </c>
      <c r="O291" t="s">
        <v>566</v>
      </c>
      <c r="P291" t="s">
        <v>566</v>
      </c>
      <c r="Q291">
        <v>1000</v>
      </c>
      <c r="W291">
        <v>0</v>
      </c>
      <c r="X291">
        <v>-2092697376</v>
      </c>
      <c r="Y291">
        <f>(AT291*1)</f>
        <v>5.0000000000000001E-4</v>
      </c>
      <c r="AA291">
        <v>1219.68</v>
      </c>
      <c r="AB291">
        <v>0</v>
      </c>
      <c r="AC291">
        <v>0</v>
      </c>
      <c r="AD291">
        <v>0</v>
      </c>
      <c r="AE291">
        <v>1219.68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5.0000000000000001E-4</v>
      </c>
      <c r="AU291" t="s">
        <v>66</v>
      </c>
      <c r="AV291">
        <v>0</v>
      </c>
      <c r="AW291">
        <v>2</v>
      </c>
      <c r="AX291">
        <v>55929427</v>
      </c>
      <c r="AY291">
        <v>1</v>
      </c>
      <c r="AZ291">
        <v>0</v>
      </c>
      <c r="BA291">
        <v>359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ROUND(Y291*Source!I141,9)</f>
        <v>5.0000000000000001E-4</v>
      </c>
      <c r="CY291">
        <f>AA291</f>
        <v>1219.68</v>
      </c>
      <c r="CZ291">
        <f>AE291</f>
        <v>1219.68</v>
      </c>
      <c r="DA291">
        <f>AI291</f>
        <v>1</v>
      </c>
      <c r="DB291">
        <f>ROUND((ROUND(AT291*CZ291,2)*1),6)</f>
        <v>0.61</v>
      </c>
      <c r="DC291">
        <f>ROUND((ROUND(AT291*AG291,2)*1),6)</f>
        <v>0</v>
      </c>
      <c r="DD291" t="s">
        <v>3</v>
      </c>
      <c r="DE291" t="s">
        <v>3</v>
      </c>
      <c r="DF291">
        <f t="shared" si="123"/>
        <v>0.61</v>
      </c>
      <c r="DG291">
        <f t="shared" si="120"/>
        <v>0</v>
      </c>
      <c r="DH291">
        <f t="shared" si="121"/>
        <v>0</v>
      </c>
      <c r="DI291">
        <f t="shared" si="104"/>
        <v>0</v>
      </c>
      <c r="DJ291">
        <f>DF291</f>
        <v>0.61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ROW(Source!A141)</f>
        <v>141</v>
      </c>
      <c r="B292">
        <v>55929113</v>
      </c>
      <c r="C292">
        <v>55929424</v>
      </c>
      <c r="D292">
        <v>55459172</v>
      </c>
      <c r="E292">
        <v>1</v>
      </c>
      <c r="F292">
        <v>1</v>
      </c>
      <c r="G292">
        <v>1081</v>
      </c>
      <c r="H292">
        <v>3</v>
      </c>
      <c r="I292" t="s">
        <v>830</v>
      </c>
      <c r="J292" t="s">
        <v>831</v>
      </c>
      <c r="K292" t="s">
        <v>832</v>
      </c>
      <c r="L292">
        <v>1348</v>
      </c>
      <c r="N292">
        <v>1009</v>
      </c>
      <c r="O292" t="s">
        <v>566</v>
      </c>
      <c r="P292" t="s">
        <v>566</v>
      </c>
      <c r="Q292">
        <v>1000</v>
      </c>
      <c r="W292">
        <v>0</v>
      </c>
      <c r="X292">
        <v>-213196994</v>
      </c>
      <c r="Y292">
        <f>(AT292*1)</f>
        <v>6.9999999999999994E-5</v>
      </c>
      <c r="AA292">
        <v>23389.85</v>
      </c>
      <c r="AB292">
        <v>0</v>
      </c>
      <c r="AC292">
        <v>0</v>
      </c>
      <c r="AD292">
        <v>0</v>
      </c>
      <c r="AE292">
        <v>23389.85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6.9999999999999994E-5</v>
      </c>
      <c r="AU292" t="s">
        <v>66</v>
      </c>
      <c r="AV292">
        <v>0</v>
      </c>
      <c r="AW292">
        <v>2</v>
      </c>
      <c r="AX292">
        <v>55929428</v>
      </c>
      <c r="AY292">
        <v>1</v>
      </c>
      <c r="AZ292">
        <v>0</v>
      </c>
      <c r="BA292">
        <v>360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ROUND(Y292*Source!I141,9)</f>
        <v>6.9999999999999994E-5</v>
      </c>
      <c r="CY292">
        <f>AA292</f>
        <v>23389.85</v>
      </c>
      <c r="CZ292">
        <f>AE292</f>
        <v>23389.85</v>
      </c>
      <c r="DA292">
        <f>AI292</f>
        <v>1</v>
      </c>
      <c r="DB292">
        <f>ROUND((ROUND(AT292*CZ292,2)*1),6)</f>
        <v>1.64</v>
      </c>
      <c r="DC292">
        <f>ROUND((ROUND(AT292*AG292,2)*1),6)</f>
        <v>0</v>
      </c>
      <c r="DD292" t="s">
        <v>3</v>
      </c>
      <c r="DE292" t="s">
        <v>3</v>
      </c>
      <c r="DF292">
        <f t="shared" si="123"/>
        <v>1.64</v>
      </c>
      <c r="DG292">
        <f t="shared" si="120"/>
        <v>0</v>
      </c>
      <c r="DH292">
        <f t="shared" si="121"/>
        <v>0</v>
      </c>
      <c r="DI292">
        <f t="shared" si="104"/>
        <v>0</v>
      </c>
      <c r="DJ292">
        <f>DF292</f>
        <v>1.64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ROW(Source!A141)</f>
        <v>141</v>
      </c>
      <c r="B293">
        <v>55929113</v>
      </c>
      <c r="C293">
        <v>55929424</v>
      </c>
      <c r="D293">
        <v>55461880</v>
      </c>
      <c r="E293">
        <v>1</v>
      </c>
      <c r="F293">
        <v>1</v>
      </c>
      <c r="G293">
        <v>1081</v>
      </c>
      <c r="H293">
        <v>3</v>
      </c>
      <c r="I293" t="s">
        <v>833</v>
      </c>
      <c r="J293" t="s">
        <v>834</v>
      </c>
      <c r="K293" t="s">
        <v>835</v>
      </c>
      <c r="L293">
        <v>1355</v>
      </c>
      <c r="N293">
        <v>1010</v>
      </c>
      <c r="O293" t="s">
        <v>64</v>
      </c>
      <c r="P293" t="s">
        <v>64</v>
      </c>
      <c r="Q293">
        <v>100</v>
      </c>
      <c r="W293">
        <v>0</v>
      </c>
      <c r="X293">
        <v>1440323189</v>
      </c>
      <c r="Y293">
        <f>(AT293*1)</f>
        <v>0.12</v>
      </c>
      <c r="AA293">
        <v>10.89</v>
      </c>
      <c r="AB293">
        <v>0</v>
      </c>
      <c r="AC293">
        <v>0</v>
      </c>
      <c r="AD293">
        <v>0</v>
      </c>
      <c r="AE293">
        <v>10.89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0.12</v>
      </c>
      <c r="AU293" t="s">
        <v>66</v>
      </c>
      <c r="AV293">
        <v>0</v>
      </c>
      <c r="AW293">
        <v>2</v>
      </c>
      <c r="AX293">
        <v>55929429</v>
      </c>
      <c r="AY293">
        <v>1</v>
      </c>
      <c r="AZ293">
        <v>0</v>
      </c>
      <c r="BA293">
        <v>361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ROUND(Y293*Source!I141,9)</f>
        <v>0.12</v>
      </c>
      <c r="CY293">
        <f>AA293</f>
        <v>10.89</v>
      </c>
      <c r="CZ293">
        <f>AE293</f>
        <v>10.89</v>
      </c>
      <c r="DA293">
        <f>AI293</f>
        <v>1</v>
      </c>
      <c r="DB293">
        <f>ROUND((ROUND(AT293*CZ293,2)*1),6)</f>
        <v>1.31</v>
      </c>
      <c r="DC293">
        <f>ROUND((ROUND(AT293*AG293,2)*1),6)</f>
        <v>0</v>
      </c>
      <c r="DD293" t="s">
        <v>3</v>
      </c>
      <c r="DE293" t="s">
        <v>3</v>
      </c>
      <c r="DF293">
        <f t="shared" si="123"/>
        <v>1.31</v>
      </c>
      <c r="DG293">
        <f t="shared" si="120"/>
        <v>0</v>
      </c>
      <c r="DH293">
        <f t="shared" si="121"/>
        <v>0</v>
      </c>
      <c r="DI293">
        <f t="shared" si="104"/>
        <v>0</v>
      </c>
      <c r="DJ293">
        <f>DF293</f>
        <v>1.31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ROW(Source!A141)</f>
        <v>141</v>
      </c>
      <c r="B294">
        <v>55929113</v>
      </c>
      <c r="C294">
        <v>55929424</v>
      </c>
      <c r="D294">
        <v>55424290</v>
      </c>
      <c r="E294">
        <v>1081</v>
      </c>
      <c r="F294">
        <v>1</v>
      </c>
      <c r="G294">
        <v>1081</v>
      </c>
      <c r="H294">
        <v>3</v>
      </c>
      <c r="I294" t="s">
        <v>720</v>
      </c>
      <c r="J294" t="s">
        <v>3</v>
      </c>
      <c r="K294" t="s">
        <v>721</v>
      </c>
      <c r="L294">
        <v>1348</v>
      </c>
      <c r="N294">
        <v>1009</v>
      </c>
      <c r="O294" t="s">
        <v>566</v>
      </c>
      <c r="P294" t="s">
        <v>566</v>
      </c>
      <c r="Q294">
        <v>1000</v>
      </c>
      <c r="W294">
        <v>0</v>
      </c>
      <c r="X294">
        <v>-783086922</v>
      </c>
      <c r="Y294">
        <f>(AT294*1)</f>
        <v>0.05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0.05</v>
      </c>
      <c r="AU294" t="s">
        <v>66</v>
      </c>
      <c r="AV294">
        <v>0</v>
      </c>
      <c r="AW294">
        <v>2</v>
      </c>
      <c r="AX294">
        <v>55929431</v>
      </c>
      <c r="AY294">
        <v>1</v>
      </c>
      <c r="AZ294">
        <v>0</v>
      </c>
      <c r="BA294">
        <v>363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ROUND(Y294*Source!I141,9)</f>
        <v>0.05</v>
      </c>
      <c r="CY294">
        <f>AA294</f>
        <v>0</v>
      </c>
      <c r="CZ294">
        <f>AE294</f>
        <v>0</v>
      </c>
      <c r="DA294">
        <f>AI294</f>
        <v>1</v>
      </c>
      <c r="DB294">
        <f>ROUND((ROUND(AT294*CZ294,2)*1),6)</f>
        <v>0</v>
      </c>
      <c r="DC294">
        <f>ROUND((ROUND(AT294*AG294,2)*1),6)</f>
        <v>0</v>
      </c>
      <c r="DD294" t="s">
        <v>3</v>
      </c>
      <c r="DE294" t="s">
        <v>3</v>
      </c>
      <c r="DF294">
        <f t="shared" si="123"/>
        <v>0</v>
      </c>
      <c r="DG294">
        <f t="shared" si="120"/>
        <v>0</v>
      </c>
      <c r="DH294">
        <f t="shared" si="121"/>
        <v>0</v>
      </c>
      <c r="DI294">
        <f t="shared" si="104"/>
        <v>0</v>
      </c>
      <c r="DJ294">
        <f>DF294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ROW(Source!A141)</f>
        <v>141</v>
      </c>
      <c r="B295">
        <v>55929113</v>
      </c>
      <c r="C295">
        <v>55929424</v>
      </c>
      <c r="D295">
        <v>0</v>
      </c>
      <c r="E295">
        <v>0</v>
      </c>
      <c r="F295">
        <v>1</v>
      </c>
      <c r="G295">
        <v>1081</v>
      </c>
      <c r="H295">
        <v>3</v>
      </c>
      <c r="I295" t="s">
        <v>235</v>
      </c>
      <c r="J295" t="s">
        <v>235</v>
      </c>
      <c r="K295" t="s">
        <v>236</v>
      </c>
      <c r="L295">
        <v>1371</v>
      </c>
      <c r="N295">
        <v>1013</v>
      </c>
      <c r="O295" t="s">
        <v>171</v>
      </c>
      <c r="P295" t="s">
        <v>171</v>
      </c>
      <c r="Q295">
        <v>1</v>
      </c>
      <c r="W295">
        <v>0</v>
      </c>
      <c r="X295">
        <v>-1516451067</v>
      </c>
      <c r="Y295">
        <f>AT295</f>
        <v>1</v>
      </c>
      <c r="AA295">
        <v>1882.38</v>
      </c>
      <c r="AB295">
        <v>0</v>
      </c>
      <c r="AC295">
        <v>0</v>
      </c>
      <c r="AD295">
        <v>0</v>
      </c>
      <c r="AE295">
        <v>1882.38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1</v>
      </c>
      <c r="AU295" t="s">
        <v>3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ROUND(Y295*Source!I141,9)</f>
        <v>1</v>
      </c>
      <c r="CY295">
        <f>AA295</f>
        <v>1882.38</v>
      </c>
      <c r="CZ295">
        <f>AE295</f>
        <v>1882.38</v>
      </c>
      <c r="DA295">
        <f>AI295</f>
        <v>1</v>
      </c>
      <c r="DB295">
        <f>ROUND(ROUND(AT295*CZ295,2),6)</f>
        <v>1882.38</v>
      </c>
      <c r="DC295">
        <f>ROUND(ROUND(AT295*AG295,2),6)</f>
        <v>0</v>
      </c>
      <c r="DD295" t="s">
        <v>3</v>
      </c>
      <c r="DE295" t="s">
        <v>3</v>
      </c>
      <c r="DF295">
        <f t="shared" si="123"/>
        <v>1882.38</v>
      </c>
      <c r="DG295">
        <f t="shared" si="120"/>
        <v>0</v>
      </c>
      <c r="DH295">
        <f t="shared" si="121"/>
        <v>0</v>
      </c>
      <c r="DI295">
        <f t="shared" si="104"/>
        <v>0</v>
      </c>
      <c r="DJ295">
        <f>DF295</f>
        <v>1882.38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ROW(Source!A142)</f>
        <v>142</v>
      </c>
      <c r="B296">
        <v>55929115</v>
      </c>
      <c r="C296">
        <v>55929424</v>
      </c>
      <c r="D296">
        <v>55424304</v>
      </c>
      <c r="E296">
        <v>1081</v>
      </c>
      <c r="F296">
        <v>1</v>
      </c>
      <c r="G296">
        <v>1081</v>
      </c>
      <c r="H296">
        <v>1</v>
      </c>
      <c r="I296" t="s">
        <v>679</v>
      </c>
      <c r="J296" t="s">
        <v>3</v>
      </c>
      <c r="K296" t="s">
        <v>680</v>
      </c>
      <c r="L296">
        <v>1191</v>
      </c>
      <c r="N296">
        <v>1013</v>
      </c>
      <c r="O296" t="s">
        <v>681</v>
      </c>
      <c r="P296" t="s">
        <v>681</v>
      </c>
      <c r="Q296">
        <v>1</v>
      </c>
      <c r="W296">
        <v>0</v>
      </c>
      <c r="X296">
        <v>476480486</v>
      </c>
      <c r="Y296">
        <f>(AT296*1.2)</f>
        <v>6.24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5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5.2</v>
      </c>
      <c r="AU296" t="s">
        <v>67</v>
      </c>
      <c r="AV296">
        <v>1</v>
      </c>
      <c r="AW296">
        <v>2</v>
      </c>
      <c r="AX296">
        <v>55929425</v>
      </c>
      <c r="AY296">
        <v>1</v>
      </c>
      <c r="AZ296">
        <v>0</v>
      </c>
      <c r="BA296">
        <v>364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U296">
        <f>ROUND(AT296*Source!I142*AH296*AL296,2)</f>
        <v>0</v>
      </c>
      <c r="CV296">
        <f>ROUND(Y296*Source!I142,9)</f>
        <v>6.24</v>
      </c>
      <c r="CW296">
        <v>0</v>
      </c>
      <c r="CX296">
        <f>ROUND(Y296*Source!I142,9)</f>
        <v>6.24</v>
      </c>
      <c r="CY296">
        <f>AD296</f>
        <v>0</v>
      </c>
      <c r="CZ296">
        <f>AH296</f>
        <v>0</v>
      </c>
      <c r="DA296">
        <f>AL296</f>
        <v>1</v>
      </c>
      <c r="DB296">
        <f>ROUND((ROUND(AT296*CZ296,2)*1.2),6)</f>
        <v>0</v>
      </c>
      <c r="DC296">
        <f>ROUND((ROUND(AT296*AG296,2)*1.2),6)</f>
        <v>0</v>
      </c>
      <c r="DD296" t="s">
        <v>3</v>
      </c>
      <c r="DE296" t="s">
        <v>3</v>
      </c>
      <c r="DF296">
        <f t="shared" si="123"/>
        <v>0</v>
      </c>
      <c r="DG296">
        <f t="shared" si="120"/>
        <v>0</v>
      </c>
      <c r="DH296">
        <f t="shared" si="121"/>
        <v>0</v>
      </c>
      <c r="DI296">
        <f t="shared" si="104"/>
        <v>0</v>
      </c>
      <c r="DJ296">
        <f>DI296</f>
        <v>0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ROW(Source!A142)</f>
        <v>142</v>
      </c>
      <c r="B297">
        <v>55929115</v>
      </c>
      <c r="C297">
        <v>55929424</v>
      </c>
      <c r="D297">
        <v>55489513</v>
      </c>
      <c r="E297">
        <v>1</v>
      </c>
      <c r="F297">
        <v>1</v>
      </c>
      <c r="G297">
        <v>1081</v>
      </c>
      <c r="H297">
        <v>2</v>
      </c>
      <c r="I297" t="s">
        <v>682</v>
      </c>
      <c r="J297" t="s">
        <v>683</v>
      </c>
      <c r="K297" t="s">
        <v>684</v>
      </c>
      <c r="L297">
        <v>1368</v>
      </c>
      <c r="N297">
        <v>1011</v>
      </c>
      <c r="O297" t="s">
        <v>685</v>
      </c>
      <c r="P297" t="s">
        <v>685</v>
      </c>
      <c r="Q297">
        <v>1</v>
      </c>
      <c r="W297">
        <v>0</v>
      </c>
      <c r="X297">
        <v>-1520980008</v>
      </c>
      <c r="Y297">
        <f>(AT297*1.2)</f>
        <v>0.24</v>
      </c>
      <c r="AA297">
        <v>0</v>
      </c>
      <c r="AB297">
        <v>1942.87</v>
      </c>
      <c r="AC297">
        <v>744.56</v>
      </c>
      <c r="AD297">
        <v>0</v>
      </c>
      <c r="AE297">
        <v>0</v>
      </c>
      <c r="AF297">
        <v>114.83</v>
      </c>
      <c r="AG297">
        <v>12.62</v>
      </c>
      <c r="AH297">
        <v>0</v>
      </c>
      <c r="AI297">
        <v>1</v>
      </c>
      <c r="AJ297">
        <v>16.16</v>
      </c>
      <c r="AK297">
        <v>56.35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0.2</v>
      </c>
      <c r="AU297" t="s">
        <v>67</v>
      </c>
      <c r="AV297">
        <v>0</v>
      </c>
      <c r="AW297">
        <v>2</v>
      </c>
      <c r="AX297">
        <v>55929426</v>
      </c>
      <c r="AY297">
        <v>1</v>
      </c>
      <c r="AZ297">
        <v>0</v>
      </c>
      <c r="BA297">
        <v>365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ROUND(Y297*Source!I142*DO297,9)</f>
        <v>3.0287999999999999</v>
      </c>
      <c r="CX297">
        <f>ROUND(Y297*Source!I142,9)</f>
        <v>0.24</v>
      </c>
      <c r="CY297">
        <f>AB297</f>
        <v>1942.87</v>
      </c>
      <c r="CZ297">
        <f>AF297</f>
        <v>114.83</v>
      </c>
      <c r="DA297">
        <f>AJ297</f>
        <v>16.16</v>
      </c>
      <c r="DB297">
        <f>ROUND((ROUND(AT297*CZ297,2)*1.2),6)</f>
        <v>27.564</v>
      </c>
      <c r="DC297">
        <f>ROUND((ROUND(AT297*AG297,2)*1.2),6)</f>
        <v>3.024</v>
      </c>
      <c r="DD297" t="s">
        <v>3</v>
      </c>
      <c r="DE297" t="s">
        <v>3</v>
      </c>
      <c r="DF297">
        <f t="shared" si="123"/>
        <v>0</v>
      </c>
      <c r="DG297">
        <f>ROUND(ROUND(AF297*AJ297,2)*CX297,2)</f>
        <v>445.36</v>
      </c>
      <c r="DH297">
        <f>ROUND(ROUND(AG297*AK297,2)*CX297,2)</f>
        <v>170.67</v>
      </c>
      <c r="DI297">
        <f t="shared" si="104"/>
        <v>0</v>
      </c>
      <c r="DJ297">
        <f>DG297</f>
        <v>445.36</v>
      </c>
      <c r="DK297">
        <v>0</v>
      </c>
      <c r="DL297" t="s">
        <v>686</v>
      </c>
      <c r="DM297">
        <v>0</v>
      </c>
      <c r="DN297" t="s">
        <v>681</v>
      </c>
      <c r="DO297">
        <v>12.62</v>
      </c>
    </row>
    <row r="298" spans="1:119" x14ac:dyDescent="0.25">
      <c r="A298">
        <f>ROW(Source!A142)</f>
        <v>142</v>
      </c>
      <c r="B298">
        <v>55929115</v>
      </c>
      <c r="C298">
        <v>55929424</v>
      </c>
      <c r="D298">
        <v>55459261</v>
      </c>
      <c r="E298">
        <v>1</v>
      </c>
      <c r="F298">
        <v>1</v>
      </c>
      <c r="G298">
        <v>1081</v>
      </c>
      <c r="H298">
        <v>3</v>
      </c>
      <c r="I298" t="s">
        <v>693</v>
      </c>
      <c r="J298" t="s">
        <v>694</v>
      </c>
      <c r="K298" t="s">
        <v>695</v>
      </c>
      <c r="L298">
        <v>1348</v>
      </c>
      <c r="N298">
        <v>1009</v>
      </c>
      <c r="O298" t="s">
        <v>566</v>
      </c>
      <c r="P298" t="s">
        <v>566</v>
      </c>
      <c r="Q298">
        <v>1000</v>
      </c>
      <c r="W298">
        <v>0</v>
      </c>
      <c r="X298">
        <v>-2092697376</v>
      </c>
      <c r="Y298">
        <f>(AT298*1)</f>
        <v>5.0000000000000001E-4</v>
      </c>
      <c r="AA298">
        <v>7305.88</v>
      </c>
      <c r="AB298">
        <v>0</v>
      </c>
      <c r="AC298">
        <v>0</v>
      </c>
      <c r="AD298">
        <v>0</v>
      </c>
      <c r="AE298">
        <v>1219.68</v>
      </c>
      <c r="AF298">
        <v>0</v>
      </c>
      <c r="AG298">
        <v>0</v>
      </c>
      <c r="AH298">
        <v>0</v>
      </c>
      <c r="AI298">
        <v>5.99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5.0000000000000001E-4</v>
      </c>
      <c r="AU298" t="s">
        <v>66</v>
      </c>
      <c r="AV298">
        <v>0</v>
      </c>
      <c r="AW298">
        <v>2</v>
      </c>
      <c r="AX298">
        <v>55929427</v>
      </c>
      <c r="AY298">
        <v>1</v>
      </c>
      <c r="AZ298">
        <v>0</v>
      </c>
      <c r="BA298">
        <v>366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ROUND(Y298*Source!I142,9)</f>
        <v>5.0000000000000001E-4</v>
      </c>
      <c r="CY298">
        <f>AA298</f>
        <v>7305.88</v>
      </c>
      <c r="CZ298">
        <f>AE298</f>
        <v>1219.68</v>
      </c>
      <c r="DA298">
        <f>AI298</f>
        <v>5.99</v>
      </c>
      <c r="DB298">
        <f>ROUND((ROUND(AT298*CZ298,2)*1),6)</f>
        <v>0.61</v>
      </c>
      <c r="DC298">
        <f>ROUND((ROUND(AT298*AG298,2)*1),6)</f>
        <v>0</v>
      </c>
      <c r="DD298" t="s">
        <v>3</v>
      </c>
      <c r="DE298" t="s">
        <v>3</v>
      </c>
      <c r="DF298">
        <f>ROUND(ROUND(AE298*AI298,2)*CX298,2)</f>
        <v>3.65</v>
      </c>
      <c r="DG298">
        <f t="shared" ref="DG298:DG321" si="124">ROUND(ROUND(AF298,2)*CX298,2)</f>
        <v>0</v>
      </c>
      <c r="DH298">
        <f t="shared" ref="DH298:DH323" si="125">ROUND(ROUND(AG298,2)*CX298,2)</f>
        <v>0</v>
      </c>
      <c r="DI298">
        <f t="shared" si="104"/>
        <v>0</v>
      </c>
      <c r="DJ298">
        <f>DF298</f>
        <v>3.65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ROW(Source!A142)</f>
        <v>142</v>
      </c>
      <c r="B299">
        <v>55929115</v>
      </c>
      <c r="C299">
        <v>55929424</v>
      </c>
      <c r="D299">
        <v>55459172</v>
      </c>
      <c r="E299">
        <v>1</v>
      </c>
      <c r="F299">
        <v>1</v>
      </c>
      <c r="G299">
        <v>1081</v>
      </c>
      <c r="H299">
        <v>3</v>
      </c>
      <c r="I299" t="s">
        <v>830</v>
      </c>
      <c r="J299" t="s">
        <v>831</v>
      </c>
      <c r="K299" t="s">
        <v>832</v>
      </c>
      <c r="L299">
        <v>1348</v>
      </c>
      <c r="N299">
        <v>1009</v>
      </c>
      <c r="O299" t="s">
        <v>566</v>
      </c>
      <c r="P299" t="s">
        <v>566</v>
      </c>
      <c r="Q299">
        <v>1000</v>
      </c>
      <c r="W299">
        <v>0</v>
      </c>
      <c r="X299">
        <v>-213196994</v>
      </c>
      <c r="Y299">
        <f>(AT299*1)</f>
        <v>6.9999999999999994E-5</v>
      </c>
      <c r="AA299">
        <v>59410.22</v>
      </c>
      <c r="AB299">
        <v>0</v>
      </c>
      <c r="AC299">
        <v>0</v>
      </c>
      <c r="AD299">
        <v>0</v>
      </c>
      <c r="AE299">
        <v>23389.85</v>
      </c>
      <c r="AF299">
        <v>0</v>
      </c>
      <c r="AG299">
        <v>0</v>
      </c>
      <c r="AH299">
        <v>0</v>
      </c>
      <c r="AI299">
        <v>2.54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6.9999999999999994E-5</v>
      </c>
      <c r="AU299" t="s">
        <v>66</v>
      </c>
      <c r="AV299">
        <v>0</v>
      </c>
      <c r="AW299">
        <v>2</v>
      </c>
      <c r="AX299">
        <v>55929428</v>
      </c>
      <c r="AY299">
        <v>1</v>
      </c>
      <c r="AZ299">
        <v>0</v>
      </c>
      <c r="BA299">
        <v>367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ROUND(Y299*Source!I142,9)</f>
        <v>6.9999999999999994E-5</v>
      </c>
      <c r="CY299">
        <f>AA299</f>
        <v>59410.22</v>
      </c>
      <c r="CZ299">
        <f>AE299</f>
        <v>23389.85</v>
      </c>
      <c r="DA299">
        <f>AI299</f>
        <v>2.54</v>
      </c>
      <c r="DB299">
        <f>ROUND((ROUND(AT299*CZ299,2)*1),6)</f>
        <v>1.64</v>
      </c>
      <c r="DC299">
        <f>ROUND((ROUND(AT299*AG299,2)*1),6)</f>
        <v>0</v>
      </c>
      <c r="DD299" t="s">
        <v>3</v>
      </c>
      <c r="DE299" t="s">
        <v>3</v>
      </c>
      <c r="DF299">
        <f>ROUND(ROUND(AE299*AI299,2)*CX299,2)</f>
        <v>4.16</v>
      </c>
      <c r="DG299">
        <f t="shared" si="124"/>
        <v>0</v>
      </c>
      <c r="DH299">
        <f t="shared" si="125"/>
        <v>0</v>
      </c>
      <c r="DI299">
        <f t="shared" si="104"/>
        <v>0</v>
      </c>
      <c r="DJ299">
        <f>DF299</f>
        <v>4.16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ROW(Source!A142)</f>
        <v>142</v>
      </c>
      <c r="B300">
        <v>55929115</v>
      </c>
      <c r="C300">
        <v>55929424</v>
      </c>
      <c r="D300">
        <v>55461880</v>
      </c>
      <c r="E300">
        <v>1</v>
      </c>
      <c r="F300">
        <v>1</v>
      </c>
      <c r="G300">
        <v>1081</v>
      </c>
      <c r="H300">
        <v>3</v>
      </c>
      <c r="I300" t="s">
        <v>833</v>
      </c>
      <c r="J300" t="s">
        <v>834</v>
      </c>
      <c r="K300" t="s">
        <v>835</v>
      </c>
      <c r="L300">
        <v>1355</v>
      </c>
      <c r="N300">
        <v>1010</v>
      </c>
      <c r="O300" t="s">
        <v>64</v>
      </c>
      <c r="P300" t="s">
        <v>64</v>
      </c>
      <c r="Q300">
        <v>100</v>
      </c>
      <c r="W300">
        <v>0</v>
      </c>
      <c r="X300">
        <v>1440323189</v>
      </c>
      <c r="Y300">
        <f>(AT300*1)</f>
        <v>0.12</v>
      </c>
      <c r="AA300">
        <v>78.52</v>
      </c>
      <c r="AB300">
        <v>0</v>
      </c>
      <c r="AC300">
        <v>0</v>
      </c>
      <c r="AD300">
        <v>0</v>
      </c>
      <c r="AE300">
        <v>10.89</v>
      </c>
      <c r="AF300">
        <v>0</v>
      </c>
      <c r="AG300">
        <v>0</v>
      </c>
      <c r="AH300">
        <v>0</v>
      </c>
      <c r="AI300">
        <v>7.21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0.12</v>
      </c>
      <c r="AU300" t="s">
        <v>66</v>
      </c>
      <c r="AV300">
        <v>0</v>
      </c>
      <c r="AW300">
        <v>2</v>
      </c>
      <c r="AX300">
        <v>55929429</v>
      </c>
      <c r="AY300">
        <v>1</v>
      </c>
      <c r="AZ300">
        <v>0</v>
      </c>
      <c r="BA300">
        <v>368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ROUND(Y300*Source!I142,9)</f>
        <v>0.12</v>
      </c>
      <c r="CY300">
        <f>AA300</f>
        <v>78.52</v>
      </c>
      <c r="CZ300">
        <f>AE300</f>
        <v>10.89</v>
      </c>
      <c r="DA300">
        <f>AI300</f>
        <v>7.21</v>
      </c>
      <c r="DB300">
        <f>ROUND((ROUND(AT300*CZ300,2)*1),6)</f>
        <v>1.31</v>
      </c>
      <c r="DC300">
        <f>ROUND((ROUND(AT300*AG300,2)*1),6)</f>
        <v>0</v>
      </c>
      <c r="DD300" t="s">
        <v>3</v>
      </c>
      <c r="DE300" t="s">
        <v>3</v>
      </c>
      <c r="DF300">
        <f>ROUND(ROUND(AE300*AI300,2)*CX300,2)</f>
        <v>9.42</v>
      </c>
      <c r="DG300">
        <f t="shared" si="124"/>
        <v>0</v>
      </c>
      <c r="DH300">
        <f t="shared" si="125"/>
        <v>0</v>
      </c>
      <c r="DI300">
        <f t="shared" si="104"/>
        <v>0</v>
      </c>
      <c r="DJ300">
        <f>DF300</f>
        <v>9.42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ROW(Source!A142)</f>
        <v>142</v>
      </c>
      <c r="B301">
        <v>55929115</v>
      </c>
      <c r="C301">
        <v>55929424</v>
      </c>
      <c r="D301">
        <v>55424290</v>
      </c>
      <c r="E301">
        <v>1081</v>
      </c>
      <c r="F301">
        <v>1</v>
      </c>
      <c r="G301">
        <v>1081</v>
      </c>
      <c r="H301">
        <v>3</v>
      </c>
      <c r="I301" t="s">
        <v>720</v>
      </c>
      <c r="J301" t="s">
        <v>3</v>
      </c>
      <c r="K301" t="s">
        <v>721</v>
      </c>
      <c r="L301">
        <v>1348</v>
      </c>
      <c r="N301">
        <v>1009</v>
      </c>
      <c r="O301" t="s">
        <v>566</v>
      </c>
      <c r="P301" t="s">
        <v>566</v>
      </c>
      <c r="Q301">
        <v>1000</v>
      </c>
      <c r="W301">
        <v>0</v>
      </c>
      <c r="X301">
        <v>-783086922</v>
      </c>
      <c r="Y301">
        <f>(AT301*1)</f>
        <v>0.05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9.84</v>
      </c>
      <c r="AJ301">
        <v>1</v>
      </c>
      <c r="AK301">
        <v>1</v>
      </c>
      <c r="AL301">
        <v>1</v>
      </c>
      <c r="AM301">
        <v>5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0.05</v>
      </c>
      <c r="AU301" t="s">
        <v>66</v>
      </c>
      <c r="AV301">
        <v>0</v>
      </c>
      <c r="AW301">
        <v>2</v>
      </c>
      <c r="AX301">
        <v>55929431</v>
      </c>
      <c r="AY301">
        <v>1</v>
      </c>
      <c r="AZ301">
        <v>0</v>
      </c>
      <c r="BA301">
        <v>370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ROUND(Y301*Source!I142,9)</f>
        <v>0.05</v>
      </c>
      <c r="CY301">
        <f>AA301</f>
        <v>0</v>
      </c>
      <c r="CZ301">
        <f>AE301</f>
        <v>0</v>
      </c>
      <c r="DA301">
        <f>AI301</f>
        <v>9.84</v>
      </c>
      <c r="DB301">
        <f>ROUND((ROUND(AT301*CZ301,2)*1),6)</f>
        <v>0</v>
      </c>
      <c r="DC301">
        <f>ROUND((ROUND(AT301*AG301,2)*1),6)</f>
        <v>0</v>
      </c>
      <c r="DD301" t="s">
        <v>3</v>
      </c>
      <c r="DE301" t="s">
        <v>3</v>
      </c>
      <c r="DF301">
        <f>ROUND(ROUND(AE301*AI301,2)*CX301,2)</f>
        <v>0</v>
      </c>
      <c r="DG301">
        <f t="shared" si="124"/>
        <v>0</v>
      </c>
      <c r="DH301">
        <f t="shared" si="125"/>
        <v>0</v>
      </c>
      <c r="DI301">
        <f t="shared" si="104"/>
        <v>0</v>
      </c>
      <c r="DJ301">
        <f>DF301</f>
        <v>0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ROW(Source!A142)</f>
        <v>142</v>
      </c>
      <c r="B302">
        <v>55929115</v>
      </c>
      <c r="C302">
        <v>55929424</v>
      </c>
      <c r="D302">
        <v>0</v>
      </c>
      <c r="E302">
        <v>0</v>
      </c>
      <c r="F302">
        <v>1</v>
      </c>
      <c r="G302">
        <v>1081</v>
      </c>
      <c r="H302">
        <v>3</v>
      </c>
      <c r="I302" t="s">
        <v>235</v>
      </c>
      <c r="J302" t="s">
        <v>235</v>
      </c>
      <c r="K302" t="s">
        <v>236</v>
      </c>
      <c r="L302">
        <v>1371</v>
      </c>
      <c r="N302">
        <v>1013</v>
      </c>
      <c r="O302" t="s">
        <v>171</v>
      </c>
      <c r="P302" t="s">
        <v>171</v>
      </c>
      <c r="Q302">
        <v>1</v>
      </c>
      <c r="W302">
        <v>0</v>
      </c>
      <c r="X302">
        <v>-1516451067</v>
      </c>
      <c r="Y302">
        <f>AT302</f>
        <v>1</v>
      </c>
      <c r="AA302">
        <v>14249.62</v>
      </c>
      <c r="AB302">
        <v>0</v>
      </c>
      <c r="AC302">
        <v>0</v>
      </c>
      <c r="AD302">
        <v>0</v>
      </c>
      <c r="AE302">
        <v>1882.38</v>
      </c>
      <c r="AF302">
        <v>0</v>
      </c>
      <c r="AG302">
        <v>0</v>
      </c>
      <c r="AH302">
        <v>0</v>
      </c>
      <c r="AI302">
        <v>7.57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</v>
      </c>
      <c r="AU302" t="s">
        <v>3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ROUND(Y302*Source!I142,9)</f>
        <v>1</v>
      </c>
      <c r="CY302">
        <f>AA302</f>
        <v>14249.62</v>
      </c>
      <c r="CZ302">
        <f>AE302</f>
        <v>1882.38</v>
      </c>
      <c r="DA302">
        <f>AI302</f>
        <v>7.57</v>
      </c>
      <c r="DB302">
        <f>ROUND(ROUND(AT302*CZ302,2),6)</f>
        <v>1882.38</v>
      </c>
      <c r="DC302">
        <f>ROUND(ROUND(AT302*AG302,2),6)</f>
        <v>0</v>
      </c>
      <c r="DD302" t="s">
        <v>3</v>
      </c>
      <c r="DE302" t="s">
        <v>3</v>
      </c>
      <c r="DF302">
        <f>ROUND(ROUND(AE302*AI302,2)*CX302,2)</f>
        <v>14249.62</v>
      </c>
      <c r="DG302">
        <f t="shared" si="124"/>
        <v>0</v>
      </c>
      <c r="DH302">
        <f t="shared" si="125"/>
        <v>0</v>
      </c>
      <c r="DI302">
        <f t="shared" si="104"/>
        <v>0</v>
      </c>
      <c r="DJ302">
        <f>DF302</f>
        <v>14249.62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ROW(Source!A145)</f>
        <v>145</v>
      </c>
      <c r="B303">
        <v>55929113</v>
      </c>
      <c r="C303">
        <v>55929438</v>
      </c>
      <c r="D303">
        <v>55424304</v>
      </c>
      <c r="E303">
        <v>1081</v>
      </c>
      <c r="F303">
        <v>1</v>
      </c>
      <c r="G303">
        <v>1081</v>
      </c>
      <c r="H303">
        <v>1</v>
      </c>
      <c r="I303" t="s">
        <v>679</v>
      </c>
      <c r="J303" t="s">
        <v>3</v>
      </c>
      <c r="K303" t="s">
        <v>680</v>
      </c>
      <c r="L303">
        <v>1191</v>
      </c>
      <c r="N303">
        <v>1013</v>
      </c>
      <c r="O303" t="s">
        <v>681</v>
      </c>
      <c r="P303" t="s">
        <v>681</v>
      </c>
      <c r="Q303">
        <v>1</v>
      </c>
      <c r="W303">
        <v>0</v>
      </c>
      <c r="X303">
        <v>476480486</v>
      </c>
      <c r="Y303">
        <f t="shared" ref="Y303:Y312" si="126">(AT303*1.2)</f>
        <v>1.2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1</v>
      </c>
      <c r="AU303" t="s">
        <v>67</v>
      </c>
      <c r="AV303">
        <v>1</v>
      </c>
      <c r="AW303">
        <v>2</v>
      </c>
      <c r="AX303">
        <v>55929439</v>
      </c>
      <c r="AY303">
        <v>1</v>
      </c>
      <c r="AZ303">
        <v>0</v>
      </c>
      <c r="BA303">
        <v>371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U303">
        <f>ROUND(AT303*Source!I145*AH303*AL303,2)</f>
        <v>0</v>
      </c>
      <c r="CV303">
        <f>ROUND(Y303*Source!I145,9)</f>
        <v>1.2</v>
      </c>
      <c r="CW303">
        <v>0</v>
      </c>
      <c r="CX303">
        <f>ROUND(Y303*Source!I145,9)</f>
        <v>1.2</v>
      </c>
      <c r="CY303">
        <f>AD303</f>
        <v>0</v>
      </c>
      <c r="CZ303">
        <f>AH303</f>
        <v>0</v>
      </c>
      <c r="DA303">
        <f>AL303</f>
        <v>1</v>
      </c>
      <c r="DB303">
        <f t="shared" ref="DB303:DB312" si="127">ROUND((ROUND(AT303*CZ303,2)*1.2),6)</f>
        <v>0</v>
      </c>
      <c r="DC303">
        <f t="shared" ref="DC303:DC312" si="128">ROUND((ROUND(AT303*AG303,2)*1.2),6)</f>
        <v>0</v>
      </c>
      <c r="DD303" t="s">
        <v>3</v>
      </c>
      <c r="DE303" t="s">
        <v>3</v>
      </c>
      <c r="DF303">
        <f t="shared" ref="DF303:DF328" si="129">ROUND(ROUND(AE303,2)*CX303,2)</f>
        <v>0</v>
      </c>
      <c r="DG303">
        <f t="shared" si="124"/>
        <v>0</v>
      </c>
      <c r="DH303">
        <f t="shared" si="125"/>
        <v>0</v>
      </c>
      <c r="DI303">
        <f t="shared" si="104"/>
        <v>0</v>
      </c>
      <c r="DJ303">
        <f>DI303</f>
        <v>0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ROW(Source!A146)</f>
        <v>146</v>
      </c>
      <c r="B304">
        <v>55929115</v>
      </c>
      <c r="C304">
        <v>55929438</v>
      </c>
      <c r="D304">
        <v>55424304</v>
      </c>
      <c r="E304">
        <v>1081</v>
      </c>
      <c r="F304">
        <v>1</v>
      </c>
      <c r="G304">
        <v>1081</v>
      </c>
      <c r="H304">
        <v>1</v>
      </c>
      <c r="I304" t="s">
        <v>679</v>
      </c>
      <c r="J304" t="s">
        <v>3</v>
      </c>
      <c r="K304" t="s">
        <v>680</v>
      </c>
      <c r="L304">
        <v>1191</v>
      </c>
      <c r="N304">
        <v>1013</v>
      </c>
      <c r="O304" t="s">
        <v>681</v>
      </c>
      <c r="P304" t="s">
        <v>681</v>
      </c>
      <c r="Q304">
        <v>1</v>
      </c>
      <c r="W304">
        <v>0</v>
      </c>
      <c r="X304">
        <v>476480486</v>
      </c>
      <c r="Y304">
        <f t="shared" si="126"/>
        <v>1.2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5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</v>
      </c>
      <c r="AU304" t="s">
        <v>67</v>
      </c>
      <c r="AV304">
        <v>1</v>
      </c>
      <c r="AW304">
        <v>2</v>
      </c>
      <c r="AX304">
        <v>55929439</v>
      </c>
      <c r="AY304">
        <v>1</v>
      </c>
      <c r="AZ304">
        <v>0</v>
      </c>
      <c r="BA304">
        <v>372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U304">
        <f>ROUND(AT304*Source!I146*AH304*AL304,2)</f>
        <v>0</v>
      </c>
      <c r="CV304">
        <f>ROUND(Y304*Source!I146,9)</f>
        <v>1.2</v>
      </c>
      <c r="CW304">
        <v>0</v>
      </c>
      <c r="CX304">
        <f>ROUND(Y304*Source!I146,9)</f>
        <v>1.2</v>
      </c>
      <c r="CY304">
        <f>AD304</f>
        <v>0</v>
      </c>
      <c r="CZ304">
        <f>AH304</f>
        <v>0</v>
      </c>
      <c r="DA304">
        <f>AL304</f>
        <v>1</v>
      </c>
      <c r="DB304">
        <f t="shared" si="127"/>
        <v>0</v>
      </c>
      <c r="DC304">
        <f t="shared" si="128"/>
        <v>0</v>
      </c>
      <c r="DD304" t="s">
        <v>3</v>
      </c>
      <c r="DE304" t="s">
        <v>3</v>
      </c>
      <c r="DF304">
        <f t="shared" si="129"/>
        <v>0</v>
      </c>
      <c r="DG304">
        <f t="shared" si="124"/>
        <v>0</v>
      </c>
      <c r="DH304">
        <f t="shared" si="125"/>
        <v>0</v>
      </c>
      <c r="DI304">
        <f t="shared" si="104"/>
        <v>0</v>
      </c>
      <c r="DJ304">
        <f>DI304</f>
        <v>0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ROW(Source!A147)</f>
        <v>147</v>
      </c>
      <c r="B305">
        <v>55929113</v>
      </c>
      <c r="C305">
        <v>57036697</v>
      </c>
      <c r="D305">
        <v>55424304</v>
      </c>
      <c r="E305">
        <v>1081</v>
      </c>
      <c r="F305">
        <v>1</v>
      </c>
      <c r="G305">
        <v>1081</v>
      </c>
      <c r="H305">
        <v>1</v>
      </c>
      <c r="I305" t="s">
        <v>679</v>
      </c>
      <c r="J305" t="s">
        <v>3</v>
      </c>
      <c r="K305" t="s">
        <v>680</v>
      </c>
      <c r="L305">
        <v>1191</v>
      </c>
      <c r="N305">
        <v>1013</v>
      </c>
      <c r="O305" t="s">
        <v>681</v>
      </c>
      <c r="P305" t="s">
        <v>681</v>
      </c>
      <c r="Q305">
        <v>1</v>
      </c>
      <c r="W305">
        <v>0</v>
      </c>
      <c r="X305">
        <v>476480486</v>
      </c>
      <c r="Y305">
        <f t="shared" si="126"/>
        <v>1.236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1.03</v>
      </c>
      <c r="AU305" t="s">
        <v>67</v>
      </c>
      <c r="AV305">
        <v>1</v>
      </c>
      <c r="AW305">
        <v>2</v>
      </c>
      <c r="AX305">
        <v>57036698</v>
      </c>
      <c r="AY305">
        <v>1</v>
      </c>
      <c r="AZ305">
        <v>0</v>
      </c>
      <c r="BA305">
        <v>373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ROUND(AT305*Source!I147*AH305*AL305,2)</f>
        <v>0</v>
      </c>
      <c r="CV305">
        <f>ROUND(Y305*Source!I147,9)</f>
        <v>1.236</v>
      </c>
      <c r="CW305">
        <v>0</v>
      </c>
      <c r="CX305">
        <f>ROUND(Y305*Source!I147,9)</f>
        <v>1.236</v>
      </c>
      <c r="CY305">
        <f>AD305</f>
        <v>0</v>
      </c>
      <c r="CZ305">
        <f>AH305</f>
        <v>0</v>
      </c>
      <c r="DA305">
        <f>AL305</f>
        <v>1</v>
      </c>
      <c r="DB305">
        <f t="shared" si="127"/>
        <v>0</v>
      </c>
      <c r="DC305">
        <f t="shared" si="128"/>
        <v>0</v>
      </c>
      <c r="DD305" t="s">
        <v>3</v>
      </c>
      <c r="DE305" t="s">
        <v>3</v>
      </c>
      <c r="DF305">
        <f t="shared" si="129"/>
        <v>0</v>
      </c>
      <c r="DG305">
        <f t="shared" si="124"/>
        <v>0</v>
      </c>
      <c r="DH305">
        <f t="shared" si="125"/>
        <v>0</v>
      </c>
      <c r="DI305">
        <f t="shared" si="104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ROW(Source!A147)</f>
        <v>147</v>
      </c>
      <c r="B306">
        <v>55929113</v>
      </c>
      <c r="C306">
        <v>57036697</v>
      </c>
      <c r="D306">
        <v>55489910</v>
      </c>
      <c r="E306">
        <v>1</v>
      </c>
      <c r="F306">
        <v>1</v>
      </c>
      <c r="G306">
        <v>1081</v>
      </c>
      <c r="H306">
        <v>2</v>
      </c>
      <c r="I306" t="s">
        <v>836</v>
      </c>
      <c r="J306" t="s">
        <v>837</v>
      </c>
      <c r="K306" t="s">
        <v>838</v>
      </c>
      <c r="L306">
        <v>1368</v>
      </c>
      <c r="N306">
        <v>1011</v>
      </c>
      <c r="O306" t="s">
        <v>685</v>
      </c>
      <c r="P306" t="s">
        <v>685</v>
      </c>
      <c r="Q306">
        <v>1</v>
      </c>
      <c r="W306">
        <v>0</v>
      </c>
      <c r="X306">
        <v>1498588441</v>
      </c>
      <c r="Y306">
        <f t="shared" si="126"/>
        <v>0.24</v>
      </c>
      <c r="AA306">
        <v>0</v>
      </c>
      <c r="AB306">
        <v>7.44</v>
      </c>
      <c r="AC306">
        <v>0</v>
      </c>
      <c r="AD306">
        <v>0</v>
      </c>
      <c r="AE306">
        <v>0</v>
      </c>
      <c r="AF306">
        <v>7.11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0.2</v>
      </c>
      <c r="AU306" t="s">
        <v>67</v>
      </c>
      <c r="AV306">
        <v>0</v>
      </c>
      <c r="AW306">
        <v>2</v>
      </c>
      <c r="AX306">
        <v>57036699</v>
      </c>
      <c r="AY306">
        <v>1</v>
      </c>
      <c r="AZ306">
        <v>0</v>
      </c>
      <c r="BA306">
        <v>374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ROUND(Y306*Source!I147*DO306,9)</f>
        <v>0</v>
      </c>
      <c r="CX306">
        <f>ROUND(Y306*Source!I147,9)</f>
        <v>0.24</v>
      </c>
      <c r="CY306">
        <f t="shared" ref="CY306:CY312" si="130">AB306</f>
        <v>7.44</v>
      </c>
      <c r="CZ306">
        <f t="shared" ref="CZ306:CZ312" si="131">AF306</f>
        <v>7.11</v>
      </c>
      <c r="DA306">
        <f t="shared" ref="DA306:DA312" si="132">AJ306</f>
        <v>1</v>
      </c>
      <c r="DB306">
        <f t="shared" si="127"/>
        <v>1.704</v>
      </c>
      <c r="DC306">
        <f t="shared" si="128"/>
        <v>0</v>
      </c>
      <c r="DD306" t="s">
        <v>3</v>
      </c>
      <c r="DE306" t="s">
        <v>3</v>
      </c>
      <c r="DF306">
        <f t="shared" si="129"/>
        <v>0</v>
      </c>
      <c r="DG306">
        <f t="shared" si="124"/>
        <v>1.71</v>
      </c>
      <c r="DH306">
        <f t="shared" si="125"/>
        <v>0</v>
      </c>
      <c r="DI306">
        <f t="shared" si="104"/>
        <v>0</v>
      </c>
      <c r="DJ306">
        <f t="shared" ref="DJ306:DJ312" si="133">DG306</f>
        <v>1.71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ROW(Source!A147)</f>
        <v>147</v>
      </c>
      <c r="B307">
        <v>55929113</v>
      </c>
      <c r="C307">
        <v>57036697</v>
      </c>
      <c r="D307">
        <v>55489942</v>
      </c>
      <c r="E307">
        <v>1</v>
      </c>
      <c r="F307">
        <v>1</v>
      </c>
      <c r="G307">
        <v>1081</v>
      </c>
      <c r="H307">
        <v>2</v>
      </c>
      <c r="I307" t="s">
        <v>839</v>
      </c>
      <c r="J307" t="s">
        <v>840</v>
      </c>
      <c r="K307" t="s">
        <v>841</v>
      </c>
      <c r="L307">
        <v>1368</v>
      </c>
      <c r="N307">
        <v>1011</v>
      </c>
      <c r="O307" t="s">
        <v>685</v>
      </c>
      <c r="P307" t="s">
        <v>685</v>
      </c>
      <c r="Q307">
        <v>1</v>
      </c>
      <c r="W307">
        <v>0</v>
      </c>
      <c r="X307">
        <v>1503363556</v>
      </c>
      <c r="Y307">
        <f t="shared" si="126"/>
        <v>0.108</v>
      </c>
      <c r="AA307">
        <v>0</v>
      </c>
      <c r="AB307">
        <v>0.48</v>
      </c>
      <c r="AC307">
        <v>0</v>
      </c>
      <c r="AD307">
        <v>0</v>
      </c>
      <c r="AE307">
        <v>0</v>
      </c>
      <c r="AF307">
        <v>0.46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0.09</v>
      </c>
      <c r="AU307" t="s">
        <v>67</v>
      </c>
      <c r="AV307">
        <v>0</v>
      </c>
      <c r="AW307">
        <v>2</v>
      </c>
      <c r="AX307">
        <v>57036700</v>
      </c>
      <c r="AY307">
        <v>1</v>
      </c>
      <c r="AZ307">
        <v>0</v>
      </c>
      <c r="BA307">
        <v>375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ROUND(Y307*Source!I147*DO307,9)</f>
        <v>0</v>
      </c>
      <c r="CX307">
        <f>ROUND(Y307*Source!I147,9)</f>
        <v>0.108</v>
      </c>
      <c r="CY307">
        <f t="shared" si="130"/>
        <v>0.48</v>
      </c>
      <c r="CZ307">
        <f t="shared" si="131"/>
        <v>0.46</v>
      </c>
      <c r="DA307">
        <f t="shared" si="132"/>
        <v>1</v>
      </c>
      <c r="DB307">
        <f t="shared" si="127"/>
        <v>4.8000000000000001E-2</v>
      </c>
      <c r="DC307">
        <f t="shared" si="128"/>
        <v>0</v>
      </c>
      <c r="DD307" t="s">
        <v>3</v>
      </c>
      <c r="DE307" t="s">
        <v>3</v>
      </c>
      <c r="DF307">
        <f t="shared" si="129"/>
        <v>0</v>
      </c>
      <c r="DG307">
        <f t="shared" si="124"/>
        <v>0.05</v>
      </c>
      <c r="DH307">
        <f t="shared" si="125"/>
        <v>0</v>
      </c>
      <c r="DI307">
        <f t="shared" si="104"/>
        <v>0</v>
      </c>
      <c r="DJ307">
        <f t="shared" si="133"/>
        <v>0.05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ROW(Source!A147)</f>
        <v>147</v>
      </c>
      <c r="B308">
        <v>55929113</v>
      </c>
      <c r="C308">
        <v>57036697</v>
      </c>
      <c r="D308">
        <v>55490209</v>
      </c>
      <c r="E308">
        <v>1</v>
      </c>
      <c r="F308">
        <v>1</v>
      </c>
      <c r="G308">
        <v>1081</v>
      </c>
      <c r="H308">
        <v>2</v>
      </c>
      <c r="I308" t="s">
        <v>722</v>
      </c>
      <c r="J308" t="s">
        <v>723</v>
      </c>
      <c r="K308" t="s">
        <v>724</v>
      </c>
      <c r="L308">
        <v>1368</v>
      </c>
      <c r="N308">
        <v>1011</v>
      </c>
      <c r="O308" t="s">
        <v>685</v>
      </c>
      <c r="P308" t="s">
        <v>685</v>
      </c>
      <c r="Q308">
        <v>1</v>
      </c>
      <c r="W308">
        <v>0</v>
      </c>
      <c r="X308">
        <v>874612079</v>
      </c>
      <c r="Y308">
        <f t="shared" si="126"/>
        <v>3.5999999999999999E-3</v>
      </c>
      <c r="AA308">
        <v>0</v>
      </c>
      <c r="AB308">
        <v>87.01</v>
      </c>
      <c r="AC308">
        <v>13.21</v>
      </c>
      <c r="AD308">
        <v>0</v>
      </c>
      <c r="AE308">
        <v>0</v>
      </c>
      <c r="AF308">
        <v>83.1</v>
      </c>
      <c r="AG308">
        <v>12.62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3.0000000000000001E-3</v>
      </c>
      <c r="AU308" t="s">
        <v>67</v>
      </c>
      <c r="AV308">
        <v>0</v>
      </c>
      <c r="AW308">
        <v>2</v>
      </c>
      <c r="AX308">
        <v>57036701</v>
      </c>
      <c r="AY308">
        <v>1</v>
      </c>
      <c r="AZ308">
        <v>0</v>
      </c>
      <c r="BA308">
        <v>376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f>ROUND(Y308*Source!I147*DO308,9)</f>
        <v>4.5432E-2</v>
      </c>
      <c r="CX308">
        <f>ROUND(Y308*Source!I147,9)</f>
        <v>3.5999999999999999E-3</v>
      </c>
      <c r="CY308">
        <f t="shared" si="130"/>
        <v>87.01</v>
      </c>
      <c r="CZ308">
        <f t="shared" si="131"/>
        <v>83.1</v>
      </c>
      <c r="DA308">
        <f t="shared" si="132"/>
        <v>1</v>
      </c>
      <c r="DB308">
        <f t="shared" si="127"/>
        <v>0.3</v>
      </c>
      <c r="DC308">
        <f t="shared" si="128"/>
        <v>4.8000000000000001E-2</v>
      </c>
      <c r="DD308" t="s">
        <v>3</v>
      </c>
      <c r="DE308" t="s">
        <v>3</v>
      </c>
      <c r="DF308">
        <f t="shared" si="129"/>
        <v>0</v>
      </c>
      <c r="DG308">
        <f t="shared" si="124"/>
        <v>0.3</v>
      </c>
      <c r="DH308">
        <f t="shared" si="125"/>
        <v>0.05</v>
      </c>
      <c r="DI308">
        <f t="shared" si="104"/>
        <v>0</v>
      </c>
      <c r="DJ308">
        <f t="shared" si="133"/>
        <v>0.3</v>
      </c>
      <c r="DK308">
        <v>0</v>
      </c>
      <c r="DL308" t="s">
        <v>686</v>
      </c>
      <c r="DM308">
        <v>0</v>
      </c>
      <c r="DN308" t="s">
        <v>681</v>
      </c>
      <c r="DO308">
        <v>12.62</v>
      </c>
    </row>
    <row r="309" spans="1:119" x14ac:dyDescent="0.25">
      <c r="A309">
        <f>ROW(Source!A147)</f>
        <v>147</v>
      </c>
      <c r="B309">
        <v>55929113</v>
      </c>
      <c r="C309">
        <v>57036697</v>
      </c>
      <c r="D309">
        <v>55490285</v>
      </c>
      <c r="E309">
        <v>1</v>
      </c>
      <c r="F309">
        <v>1</v>
      </c>
      <c r="G309">
        <v>1081</v>
      </c>
      <c r="H309">
        <v>2</v>
      </c>
      <c r="I309" t="s">
        <v>842</v>
      </c>
      <c r="J309" t="s">
        <v>843</v>
      </c>
      <c r="K309" t="s">
        <v>844</v>
      </c>
      <c r="L309">
        <v>1368</v>
      </c>
      <c r="N309">
        <v>1011</v>
      </c>
      <c r="O309" t="s">
        <v>685</v>
      </c>
      <c r="P309" t="s">
        <v>685</v>
      </c>
      <c r="Q309">
        <v>1</v>
      </c>
      <c r="W309">
        <v>0</v>
      </c>
      <c r="X309">
        <v>722575015</v>
      </c>
      <c r="Y309">
        <f t="shared" si="126"/>
        <v>0.06</v>
      </c>
      <c r="AA309">
        <v>0</v>
      </c>
      <c r="AB309">
        <v>0.82</v>
      </c>
      <c r="AC309">
        <v>0</v>
      </c>
      <c r="AD309">
        <v>0</v>
      </c>
      <c r="AE309">
        <v>0</v>
      </c>
      <c r="AF309">
        <v>0.78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0.05</v>
      </c>
      <c r="AU309" t="s">
        <v>67</v>
      </c>
      <c r="AV309">
        <v>0</v>
      </c>
      <c r="AW309">
        <v>2</v>
      </c>
      <c r="AX309">
        <v>57036702</v>
      </c>
      <c r="AY309">
        <v>1</v>
      </c>
      <c r="AZ309">
        <v>0</v>
      </c>
      <c r="BA309">
        <v>377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ROUND(Y309*Source!I147*DO309,9)</f>
        <v>0</v>
      </c>
      <c r="CX309">
        <f>ROUND(Y309*Source!I147,9)</f>
        <v>0.06</v>
      </c>
      <c r="CY309">
        <f t="shared" si="130"/>
        <v>0.82</v>
      </c>
      <c r="CZ309">
        <f t="shared" si="131"/>
        <v>0.78</v>
      </c>
      <c r="DA309">
        <f t="shared" si="132"/>
        <v>1</v>
      </c>
      <c r="DB309">
        <f t="shared" si="127"/>
        <v>4.8000000000000001E-2</v>
      </c>
      <c r="DC309">
        <f t="shared" si="128"/>
        <v>0</v>
      </c>
      <c r="DD309" t="s">
        <v>3</v>
      </c>
      <c r="DE309" t="s">
        <v>3</v>
      </c>
      <c r="DF309">
        <f t="shared" si="129"/>
        <v>0</v>
      </c>
      <c r="DG309">
        <f t="shared" si="124"/>
        <v>0.05</v>
      </c>
      <c r="DH309">
        <f t="shared" si="125"/>
        <v>0</v>
      </c>
      <c r="DI309">
        <f t="shared" si="104"/>
        <v>0</v>
      </c>
      <c r="DJ309">
        <f t="shared" si="133"/>
        <v>0.05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ROW(Source!A147)</f>
        <v>147</v>
      </c>
      <c r="B310">
        <v>55929113</v>
      </c>
      <c r="C310">
        <v>57036697</v>
      </c>
      <c r="D310">
        <v>55490301</v>
      </c>
      <c r="E310">
        <v>1</v>
      </c>
      <c r="F310">
        <v>1</v>
      </c>
      <c r="G310">
        <v>1081</v>
      </c>
      <c r="H310">
        <v>2</v>
      </c>
      <c r="I310" t="s">
        <v>845</v>
      </c>
      <c r="J310" t="s">
        <v>846</v>
      </c>
      <c r="K310" t="s">
        <v>847</v>
      </c>
      <c r="L310">
        <v>1368</v>
      </c>
      <c r="N310">
        <v>1011</v>
      </c>
      <c r="O310" t="s">
        <v>685</v>
      </c>
      <c r="P310" t="s">
        <v>685</v>
      </c>
      <c r="Q310">
        <v>1</v>
      </c>
      <c r="W310">
        <v>0</v>
      </c>
      <c r="X310">
        <v>2120063544</v>
      </c>
      <c r="Y310">
        <f t="shared" si="126"/>
        <v>0.06</v>
      </c>
      <c r="AA310">
        <v>0</v>
      </c>
      <c r="AB310">
        <v>2.71</v>
      </c>
      <c r="AC310">
        <v>0</v>
      </c>
      <c r="AD310">
        <v>0</v>
      </c>
      <c r="AE310">
        <v>0</v>
      </c>
      <c r="AF310">
        <v>2.59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0.05</v>
      </c>
      <c r="AU310" t="s">
        <v>67</v>
      </c>
      <c r="AV310">
        <v>0</v>
      </c>
      <c r="AW310">
        <v>2</v>
      </c>
      <c r="AX310">
        <v>57036703</v>
      </c>
      <c r="AY310">
        <v>1</v>
      </c>
      <c r="AZ310">
        <v>0</v>
      </c>
      <c r="BA310">
        <v>378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ROUND(Y310*Source!I147*DO310,9)</f>
        <v>0</v>
      </c>
      <c r="CX310">
        <f>ROUND(Y310*Source!I147,9)</f>
        <v>0.06</v>
      </c>
      <c r="CY310">
        <f t="shared" si="130"/>
        <v>2.71</v>
      </c>
      <c r="CZ310">
        <f t="shared" si="131"/>
        <v>2.59</v>
      </c>
      <c r="DA310">
        <f t="shared" si="132"/>
        <v>1</v>
      </c>
      <c r="DB310">
        <f t="shared" si="127"/>
        <v>0.156</v>
      </c>
      <c r="DC310">
        <f t="shared" si="128"/>
        <v>0</v>
      </c>
      <c r="DD310" t="s">
        <v>3</v>
      </c>
      <c r="DE310" t="s">
        <v>3</v>
      </c>
      <c r="DF310">
        <f t="shared" si="129"/>
        <v>0</v>
      </c>
      <c r="DG310">
        <f t="shared" si="124"/>
        <v>0.16</v>
      </c>
      <c r="DH310">
        <f t="shared" si="125"/>
        <v>0</v>
      </c>
      <c r="DI310">
        <f t="shared" si="104"/>
        <v>0</v>
      </c>
      <c r="DJ310">
        <f t="shared" si="133"/>
        <v>0.16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ROW(Source!A147)</f>
        <v>147</v>
      </c>
      <c r="B311">
        <v>55929113</v>
      </c>
      <c r="C311">
        <v>57036697</v>
      </c>
      <c r="D311">
        <v>55490304</v>
      </c>
      <c r="E311">
        <v>1</v>
      </c>
      <c r="F311">
        <v>1</v>
      </c>
      <c r="G311">
        <v>1081</v>
      </c>
      <c r="H311">
        <v>2</v>
      </c>
      <c r="I311" t="s">
        <v>848</v>
      </c>
      <c r="J311" t="s">
        <v>849</v>
      </c>
      <c r="K311" t="s">
        <v>850</v>
      </c>
      <c r="L311">
        <v>1368</v>
      </c>
      <c r="N311">
        <v>1011</v>
      </c>
      <c r="O311" t="s">
        <v>685</v>
      </c>
      <c r="P311" t="s">
        <v>685</v>
      </c>
      <c r="Q311">
        <v>1</v>
      </c>
      <c r="W311">
        <v>0</v>
      </c>
      <c r="X311">
        <v>-1649449888</v>
      </c>
      <c r="Y311">
        <f t="shared" si="126"/>
        <v>0.06</v>
      </c>
      <c r="AA311">
        <v>0</v>
      </c>
      <c r="AB311">
        <v>18.23</v>
      </c>
      <c r="AC311">
        <v>11.71</v>
      </c>
      <c r="AD311">
        <v>0</v>
      </c>
      <c r="AE311">
        <v>0</v>
      </c>
      <c r="AF311">
        <v>17.41</v>
      </c>
      <c r="AG311">
        <v>11.18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0.05</v>
      </c>
      <c r="AU311" t="s">
        <v>67</v>
      </c>
      <c r="AV311">
        <v>0</v>
      </c>
      <c r="AW311">
        <v>2</v>
      </c>
      <c r="AX311">
        <v>57036704</v>
      </c>
      <c r="AY311">
        <v>1</v>
      </c>
      <c r="AZ311">
        <v>0</v>
      </c>
      <c r="BA311">
        <v>379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f>ROUND(Y311*Source!I147*DO311,9)</f>
        <v>0.67079999999999995</v>
      </c>
      <c r="CX311">
        <f>ROUND(Y311*Source!I147,9)</f>
        <v>0.06</v>
      </c>
      <c r="CY311">
        <f t="shared" si="130"/>
        <v>18.23</v>
      </c>
      <c r="CZ311">
        <f t="shared" si="131"/>
        <v>17.41</v>
      </c>
      <c r="DA311">
        <f t="shared" si="132"/>
        <v>1</v>
      </c>
      <c r="DB311">
        <f t="shared" si="127"/>
        <v>1.044</v>
      </c>
      <c r="DC311">
        <f t="shared" si="128"/>
        <v>0.67200000000000004</v>
      </c>
      <c r="DD311" t="s">
        <v>3</v>
      </c>
      <c r="DE311" t="s">
        <v>3</v>
      </c>
      <c r="DF311">
        <f t="shared" si="129"/>
        <v>0</v>
      </c>
      <c r="DG311">
        <f t="shared" si="124"/>
        <v>1.04</v>
      </c>
      <c r="DH311">
        <f t="shared" si="125"/>
        <v>0.67</v>
      </c>
      <c r="DI311">
        <f t="shared" si="104"/>
        <v>0</v>
      </c>
      <c r="DJ311">
        <f t="shared" si="133"/>
        <v>1.04</v>
      </c>
      <c r="DK311">
        <v>0</v>
      </c>
      <c r="DL311" t="s">
        <v>686</v>
      </c>
      <c r="DM311">
        <v>0</v>
      </c>
      <c r="DN311" t="s">
        <v>681</v>
      </c>
      <c r="DO311">
        <v>11.18</v>
      </c>
    </row>
    <row r="312" spans="1:119" x14ac:dyDescent="0.25">
      <c r="A312">
        <f>ROW(Source!A147)</f>
        <v>147</v>
      </c>
      <c r="B312">
        <v>55929113</v>
      </c>
      <c r="C312">
        <v>57036697</v>
      </c>
      <c r="D312">
        <v>55490305</v>
      </c>
      <c r="E312">
        <v>1</v>
      </c>
      <c r="F312">
        <v>1</v>
      </c>
      <c r="G312">
        <v>1081</v>
      </c>
      <c r="H312">
        <v>2</v>
      </c>
      <c r="I312" t="s">
        <v>851</v>
      </c>
      <c r="J312" t="s">
        <v>852</v>
      </c>
      <c r="K312" t="s">
        <v>853</v>
      </c>
      <c r="L312">
        <v>1368</v>
      </c>
      <c r="N312">
        <v>1011</v>
      </c>
      <c r="O312" t="s">
        <v>685</v>
      </c>
      <c r="P312" t="s">
        <v>685</v>
      </c>
      <c r="Q312">
        <v>1</v>
      </c>
      <c r="W312">
        <v>0</v>
      </c>
      <c r="X312">
        <v>2135120323</v>
      </c>
      <c r="Y312">
        <f t="shared" si="126"/>
        <v>0.06</v>
      </c>
      <c r="AA312">
        <v>0</v>
      </c>
      <c r="AB312">
        <v>54.76</v>
      </c>
      <c r="AC312">
        <v>13.21</v>
      </c>
      <c r="AD312">
        <v>0</v>
      </c>
      <c r="AE312">
        <v>0</v>
      </c>
      <c r="AF312">
        <v>52.3</v>
      </c>
      <c r="AG312">
        <v>12.62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0.05</v>
      </c>
      <c r="AU312" t="s">
        <v>67</v>
      </c>
      <c r="AV312">
        <v>0</v>
      </c>
      <c r="AW312">
        <v>2</v>
      </c>
      <c r="AX312">
        <v>57036705</v>
      </c>
      <c r="AY312">
        <v>1</v>
      </c>
      <c r="AZ312">
        <v>0</v>
      </c>
      <c r="BA312">
        <v>380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f>ROUND(Y312*Source!I147*DO312,9)</f>
        <v>0.75719999999999998</v>
      </c>
      <c r="CX312">
        <f>ROUND(Y312*Source!I147,9)</f>
        <v>0.06</v>
      </c>
      <c r="CY312">
        <f t="shared" si="130"/>
        <v>54.76</v>
      </c>
      <c r="CZ312">
        <f t="shared" si="131"/>
        <v>52.3</v>
      </c>
      <c r="DA312">
        <f t="shared" si="132"/>
        <v>1</v>
      </c>
      <c r="DB312">
        <f t="shared" si="127"/>
        <v>3.1440000000000001</v>
      </c>
      <c r="DC312">
        <f t="shared" si="128"/>
        <v>0.75600000000000001</v>
      </c>
      <c r="DD312" t="s">
        <v>3</v>
      </c>
      <c r="DE312" t="s">
        <v>3</v>
      </c>
      <c r="DF312">
        <f t="shared" si="129"/>
        <v>0</v>
      </c>
      <c r="DG312">
        <f t="shared" si="124"/>
        <v>3.14</v>
      </c>
      <c r="DH312">
        <f t="shared" si="125"/>
        <v>0.76</v>
      </c>
      <c r="DI312">
        <f t="shared" si="104"/>
        <v>0</v>
      </c>
      <c r="DJ312">
        <f t="shared" si="133"/>
        <v>3.14</v>
      </c>
      <c r="DK312">
        <v>0</v>
      </c>
      <c r="DL312" t="s">
        <v>686</v>
      </c>
      <c r="DM312">
        <v>0</v>
      </c>
      <c r="DN312" t="s">
        <v>681</v>
      </c>
      <c r="DO312">
        <v>12.62</v>
      </c>
    </row>
    <row r="313" spans="1:119" x14ac:dyDescent="0.25">
      <c r="A313">
        <f>ROW(Source!A147)</f>
        <v>147</v>
      </c>
      <c r="B313">
        <v>55929113</v>
      </c>
      <c r="C313">
        <v>57036697</v>
      </c>
      <c r="D313">
        <v>55459912</v>
      </c>
      <c r="E313">
        <v>1</v>
      </c>
      <c r="F313">
        <v>1</v>
      </c>
      <c r="G313">
        <v>1081</v>
      </c>
      <c r="H313">
        <v>3</v>
      </c>
      <c r="I313" t="s">
        <v>854</v>
      </c>
      <c r="J313" t="s">
        <v>855</v>
      </c>
      <c r="K313" t="s">
        <v>856</v>
      </c>
      <c r="L313">
        <v>1348</v>
      </c>
      <c r="N313">
        <v>1009</v>
      </c>
      <c r="O313" t="s">
        <v>566</v>
      </c>
      <c r="P313" t="s">
        <v>566</v>
      </c>
      <c r="Q313">
        <v>1000</v>
      </c>
      <c r="W313">
        <v>0</v>
      </c>
      <c r="X313">
        <v>-822207775</v>
      </c>
      <c r="Y313">
        <f t="shared" ref="Y313:Y320" si="134">(AT313*1)</f>
        <v>3.0000000000000001E-3</v>
      </c>
      <c r="AA313">
        <v>7512.16</v>
      </c>
      <c r="AB313">
        <v>0</v>
      </c>
      <c r="AC313">
        <v>0</v>
      </c>
      <c r="AD313">
        <v>0</v>
      </c>
      <c r="AE313">
        <v>7512.16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3.0000000000000001E-3</v>
      </c>
      <c r="AU313" t="s">
        <v>66</v>
      </c>
      <c r="AV313">
        <v>0</v>
      </c>
      <c r="AW313">
        <v>2</v>
      </c>
      <c r="AX313">
        <v>57036706</v>
      </c>
      <c r="AY313">
        <v>1</v>
      </c>
      <c r="AZ313">
        <v>0</v>
      </c>
      <c r="BA313">
        <v>381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ROUND(Y313*Source!I147,9)</f>
        <v>3.0000000000000001E-3</v>
      </c>
      <c r="CY313">
        <f t="shared" ref="CY313:CY320" si="135">AA313</f>
        <v>7512.16</v>
      </c>
      <c r="CZ313">
        <f t="shared" ref="CZ313:CZ320" si="136">AE313</f>
        <v>7512.16</v>
      </c>
      <c r="DA313">
        <f t="shared" ref="DA313:DA320" si="137">AI313</f>
        <v>1</v>
      </c>
      <c r="DB313">
        <f t="shared" ref="DB313:DB320" si="138">ROUND((ROUND(AT313*CZ313,2)*1),6)</f>
        <v>22.54</v>
      </c>
      <c r="DC313">
        <f t="shared" ref="DC313:DC320" si="139">ROUND((ROUND(AT313*AG313,2)*1),6)</f>
        <v>0</v>
      </c>
      <c r="DD313" t="s">
        <v>3</v>
      </c>
      <c r="DE313" t="s">
        <v>3</v>
      </c>
      <c r="DF313">
        <f t="shared" si="129"/>
        <v>22.54</v>
      </c>
      <c r="DG313">
        <f t="shared" si="124"/>
        <v>0</v>
      </c>
      <c r="DH313">
        <f t="shared" si="125"/>
        <v>0</v>
      </c>
      <c r="DI313">
        <f t="shared" si="104"/>
        <v>0</v>
      </c>
      <c r="DJ313">
        <f t="shared" ref="DJ313:DJ320" si="140">DF313</f>
        <v>22.54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ROW(Source!A147)</f>
        <v>147</v>
      </c>
      <c r="B314">
        <v>55929113</v>
      </c>
      <c r="C314">
        <v>57036697</v>
      </c>
      <c r="D314">
        <v>55460300</v>
      </c>
      <c r="E314">
        <v>1</v>
      </c>
      <c r="F314">
        <v>1</v>
      </c>
      <c r="G314">
        <v>1081</v>
      </c>
      <c r="H314">
        <v>3</v>
      </c>
      <c r="I314" t="s">
        <v>857</v>
      </c>
      <c r="J314" t="s">
        <v>858</v>
      </c>
      <c r="K314" t="s">
        <v>859</v>
      </c>
      <c r="L314">
        <v>1348</v>
      </c>
      <c r="N314">
        <v>1009</v>
      </c>
      <c r="O314" t="s">
        <v>566</v>
      </c>
      <c r="P314" t="s">
        <v>566</v>
      </c>
      <c r="Q314">
        <v>1000</v>
      </c>
      <c r="W314">
        <v>0</v>
      </c>
      <c r="X314">
        <v>63955816</v>
      </c>
      <c r="Y314">
        <f t="shared" si="134"/>
        <v>2.1000000000000001E-4</v>
      </c>
      <c r="AA314">
        <v>7185.82</v>
      </c>
      <c r="AB314">
        <v>0</v>
      </c>
      <c r="AC314">
        <v>0</v>
      </c>
      <c r="AD314">
        <v>0</v>
      </c>
      <c r="AE314">
        <v>7185.82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2.1000000000000001E-4</v>
      </c>
      <c r="AU314" t="s">
        <v>66</v>
      </c>
      <c r="AV314">
        <v>0</v>
      </c>
      <c r="AW314">
        <v>2</v>
      </c>
      <c r="AX314">
        <v>57036707</v>
      </c>
      <c r="AY314">
        <v>1</v>
      </c>
      <c r="AZ314">
        <v>0</v>
      </c>
      <c r="BA314">
        <v>382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ROUND(Y314*Source!I147,9)</f>
        <v>2.1000000000000001E-4</v>
      </c>
      <c r="CY314">
        <f t="shared" si="135"/>
        <v>7185.82</v>
      </c>
      <c r="CZ314">
        <f t="shared" si="136"/>
        <v>7185.82</v>
      </c>
      <c r="DA314">
        <f t="shared" si="137"/>
        <v>1</v>
      </c>
      <c r="DB314">
        <f t="shared" si="138"/>
        <v>1.51</v>
      </c>
      <c r="DC314">
        <f t="shared" si="139"/>
        <v>0</v>
      </c>
      <c r="DD314" t="s">
        <v>3</v>
      </c>
      <c r="DE314" t="s">
        <v>3</v>
      </c>
      <c r="DF314">
        <f t="shared" si="129"/>
        <v>1.51</v>
      </c>
      <c r="DG314">
        <f t="shared" si="124"/>
        <v>0</v>
      </c>
      <c r="DH314">
        <f t="shared" si="125"/>
        <v>0</v>
      </c>
      <c r="DI314">
        <f t="shared" si="104"/>
        <v>0</v>
      </c>
      <c r="DJ314">
        <f t="shared" si="140"/>
        <v>1.51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ROW(Source!A147)</f>
        <v>147</v>
      </c>
      <c r="B315">
        <v>55929113</v>
      </c>
      <c r="C315">
        <v>57036697</v>
      </c>
      <c r="D315">
        <v>55459280</v>
      </c>
      <c r="E315">
        <v>1</v>
      </c>
      <c r="F315">
        <v>1</v>
      </c>
      <c r="G315">
        <v>1081</v>
      </c>
      <c r="H315">
        <v>3</v>
      </c>
      <c r="I315" t="s">
        <v>860</v>
      </c>
      <c r="J315" t="s">
        <v>861</v>
      </c>
      <c r="K315" t="s">
        <v>862</v>
      </c>
      <c r="L315">
        <v>1348</v>
      </c>
      <c r="N315">
        <v>1009</v>
      </c>
      <c r="O315" t="s">
        <v>566</v>
      </c>
      <c r="P315" t="s">
        <v>566</v>
      </c>
      <c r="Q315">
        <v>1000</v>
      </c>
      <c r="W315">
        <v>0</v>
      </c>
      <c r="X315">
        <v>650902129</v>
      </c>
      <c r="Y315">
        <f t="shared" si="134"/>
        <v>1.1E-4</v>
      </c>
      <c r="AA315">
        <v>18653.07</v>
      </c>
      <c r="AB315">
        <v>0</v>
      </c>
      <c r="AC315">
        <v>0</v>
      </c>
      <c r="AD315">
        <v>0</v>
      </c>
      <c r="AE315">
        <v>18653.07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1.1E-4</v>
      </c>
      <c r="AU315" t="s">
        <v>66</v>
      </c>
      <c r="AV315">
        <v>0</v>
      </c>
      <c r="AW315">
        <v>2</v>
      </c>
      <c r="AX315">
        <v>57036708</v>
      </c>
      <c r="AY315">
        <v>1</v>
      </c>
      <c r="AZ315">
        <v>0</v>
      </c>
      <c r="BA315">
        <v>383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ROUND(Y315*Source!I147,9)</f>
        <v>1.1E-4</v>
      </c>
      <c r="CY315">
        <f t="shared" si="135"/>
        <v>18653.07</v>
      </c>
      <c r="CZ315">
        <f t="shared" si="136"/>
        <v>18653.07</v>
      </c>
      <c r="DA315">
        <f t="shared" si="137"/>
        <v>1</v>
      </c>
      <c r="DB315">
        <f t="shared" si="138"/>
        <v>2.0499999999999998</v>
      </c>
      <c r="DC315">
        <f t="shared" si="139"/>
        <v>0</v>
      </c>
      <c r="DD315" t="s">
        <v>3</v>
      </c>
      <c r="DE315" t="s">
        <v>3</v>
      </c>
      <c r="DF315">
        <f t="shared" si="129"/>
        <v>2.0499999999999998</v>
      </c>
      <c r="DG315">
        <f t="shared" si="124"/>
        <v>0</v>
      </c>
      <c r="DH315">
        <f t="shared" si="125"/>
        <v>0</v>
      </c>
      <c r="DI315">
        <f t="shared" si="104"/>
        <v>0</v>
      </c>
      <c r="DJ315">
        <f t="shared" si="140"/>
        <v>2.0499999999999998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ROW(Source!A147)</f>
        <v>147</v>
      </c>
      <c r="B316">
        <v>55929113</v>
      </c>
      <c r="C316">
        <v>57036697</v>
      </c>
      <c r="D316">
        <v>55459340</v>
      </c>
      <c r="E316">
        <v>1</v>
      </c>
      <c r="F316">
        <v>1</v>
      </c>
      <c r="G316">
        <v>1081</v>
      </c>
      <c r="H316">
        <v>3</v>
      </c>
      <c r="I316" t="s">
        <v>766</v>
      </c>
      <c r="J316" t="s">
        <v>767</v>
      </c>
      <c r="K316" t="s">
        <v>768</v>
      </c>
      <c r="L316">
        <v>1354</v>
      </c>
      <c r="N316">
        <v>1010</v>
      </c>
      <c r="O316" t="s">
        <v>279</v>
      </c>
      <c r="P316" t="s">
        <v>279</v>
      </c>
      <c r="Q316">
        <v>1</v>
      </c>
      <c r="W316">
        <v>0</v>
      </c>
      <c r="X316">
        <v>-1352077490</v>
      </c>
      <c r="Y316">
        <f t="shared" si="134"/>
        <v>2</v>
      </c>
      <c r="AA316">
        <v>0.89</v>
      </c>
      <c r="AB316">
        <v>0</v>
      </c>
      <c r="AC316">
        <v>0</v>
      </c>
      <c r="AD316">
        <v>0</v>
      </c>
      <c r="AE316">
        <v>0.89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2</v>
      </c>
      <c r="AU316" t="s">
        <v>66</v>
      </c>
      <c r="AV316">
        <v>0</v>
      </c>
      <c r="AW316">
        <v>2</v>
      </c>
      <c r="AX316">
        <v>57036709</v>
      </c>
      <c r="AY316">
        <v>1</v>
      </c>
      <c r="AZ316">
        <v>0</v>
      </c>
      <c r="BA316">
        <v>384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ROUND(Y316*Source!I147,9)</f>
        <v>2</v>
      </c>
      <c r="CY316">
        <f t="shared" si="135"/>
        <v>0.89</v>
      </c>
      <c r="CZ316">
        <f t="shared" si="136"/>
        <v>0.89</v>
      </c>
      <c r="DA316">
        <f t="shared" si="137"/>
        <v>1</v>
      </c>
      <c r="DB316">
        <f t="shared" si="138"/>
        <v>1.78</v>
      </c>
      <c r="DC316">
        <f t="shared" si="139"/>
        <v>0</v>
      </c>
      <c r="DD316" t="s">
        <v>3</v>
      </c>
      <c r="DE316" t="s">
        <v>3</v>
      </c>
      <c r="DF316">
        <f t="shared" si="129"/>
        <v>1.78</v>
      </c>
      <c r="DG316">
        <f t="shared" si="124"/>
        <v>0</v>
      </c>
      <c r="DH316">
        <f t="shared" si="125"/>
        <v>0</v>
      </c>
      <c r="DI316">
        <f t="shared" si="104"/>
        <v>0</v>
      </c>
      <c r="DJ316">
        <f t="shared" si="140"/>
        <v>1.78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ROW(Source!A147)</f>
        <v>147</v>
      </c>
      <c r="B317">
        <v>55929113</v>
      </c>
      <c r="C317">
        <v>57036697</v>
      </c>
      <c r="D317">
        <v>55461712</v>
      </c>
      <c r="E317">
        <v>1</v>
      </c>
      <c r="F317">
        <v>1</v>
      </c>
      <c r="G317">
        <v>1081</v>
      </c>
      <c r="H317">
        <v>3</v>
      </c>
      <c r="I317" t="s">
        <v>863</v>
      </c>
      <c r="J317" t="s">
        <v>864</v>
      </c>
      <c r="K317" t="s">
        <v>865</v>
      </c>
      <c r="L317">
        <v>1346</v>
      </c>
      <c r="N317">
        <v>1009</v>
      </c>
      <c r="O317" t="s">
        <v>185</v>
      </c>
      <c r="P317" t="s">
        <v>185</v>
      </c>
      <c r="Q317">
        <v>1</v>
      </c>
      <c r="W317">
        <v>0</v>
      </c>
      <c r="X317">
        <v>-836027023</v>
      </c>
      <c r="Y317">
        <f t="shared" si="134"/>
        <v>0.14000000000000001</v>
      </c>
      <c r="AA317">
        <v>35.090000000000003</v>
      </c>
      <c r="AB317">
        <v>0</v>
      </c>
      <c r="AC317">
        <v>0</v>
      </c>
      <c r="AD317">
        <v>0</v>
      </c>
      <c r="AE317">
        <v>35.090000000000003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0.14000000000000001</v>
      </c>
      <c r="AU317" t="s">
        <v>66</v>
      </c>
      <c r="AV317">
        <v>0</v>
      </c>
      <c r="AW317">
        <v>2</v>
      </c>
      <c r="AX317">
        <v>57036710</v>
      </c>
      <c r="AY317">
        <v>1</v>
      </c>
      <c r="AZ317">
        <v>0</v>
      </c>
      <c r="BA317">
        <v>385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ROUND(Y317*Source!I147,9)</f>
        <v>0.14000000000000001</v>
      </c>
      <c r="CY317">
        <f t="shared" si="135"/>
        <v>35.090000000000003</v>
      </c>
      <c r="CZ317">
        <f t="shared" si="136"/>
        <v>35.090000000000003</v>
      </c>
      <c r="DA317">
        <f t="shared" si="137"/>
        <v>1</v>
      </c>
      <c r="DB317">
        <f t="shared" si="138"/>
        <v>4.91</v>
      </c>
      <c r="DC317">
        <f t="shared" si="139"/>
        <v>0</v>
      </c>
      <c r="DD317" t="s">
        <v>3</v>
      </c>
      <c r="DE317" t="s">
        <v>3</v>
      </c>
      <c r="DF317">
        <f t="shared" si="129"/>
        <v>4.91</v>
      </c>
      <c r="DG317">
        <f t="shared" si="124"/>
        <v>0</v>
      </c>
      <c r="DH317">
        <f t="shared" si="125"/>
        <v>0</v>
      </c>
      <c r="DI317">
        <f t="shared" si="104"/>
        <v>0</v>
      </c>
      <c r="DJ317">
        <f t="shared" si="140"/>
        <v>4.91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ROW(Source!A147)</f>
        <v>147</v>
      </c>
      <c r="B318">
        <v>55929113</v>
      </c>
      <c r="C318">
        <v>57036697</v>
      </c>
      <c r="D318">
        <v>55459831</v>
      </c>
      <c r="E318">
        <v>1</v>
      </c>
      <c r="F318">
        <v>1</v>
      </c>
      <c r="G318">
        <v>1081</v>
      </c>
      <c r="H318">
        <v>3</v>
      </c>
      <c r="I318" t="s">
        <v>866</v>
      </c>
      <c r="J318" t="s">
        <v>867</v>
      </c>
      <c r="K318" t="s">
        <v>868</v>
      </c>
      <c r="L318">
        <v>1348</v>
      </c>
      <c r="N318">
        <v>1009</v>
      </c>
      <c r="O318" t="s">
        <v>566</v>
      </c>
      <c r="P318" t="s">
        <v>566</v>
      </c>
      <c r="Q318">
        <v>1000</v>
      </c>
      <c r="W318">
        <v>0</v>
      </c>
      <c r="X318">
        <v>-425904385</v>
      </c>
      <c r="Y318">
        <f t="shared" si="134"/>
        <v>6.0000000000000002E-5</v>
      </c>
      <c r="AA318">
        <v>8582.42</v>
      </c>
      <c r="AB318">
        <v>0</v>
      </c>
      <c r="AC318">
        <v>0</v>
      </c>
      <c r="AD318">
        <v>0</v>
      </c>
      <c r="AE318">
        <v>8582.42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6.0000000000000002E-5</v>
      </c>
      <c r="AU318" t="s">
        <v>66</v>
      </c>
      <c r="AV318">
        <v>0</v>
      </c>
      <c r="AW318">
        <v>2</v>
      </c>
      <c r="AX318">
        <v>57036711</v>
      </c>
      <c r="AY318">
        <v>1</v>
      </c>
      <c r="AZ318">
        <v>0</v>
      </c>
      <c r="BA318">
        <v>386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ROUND(Y318*Source!I147,9)</f>
        <v>6.0000000000000002E-5</v>
      </c>
      <c r="CY318">
        <f t="shared" si="135"/>
        <v>8582.42</v>
      </c>
      <c r="CZ318">
        <f t="shared" si="136"/>
        <v>8582.42</v>
      </c>
      <c r="DA318">
        <f t="shared" si="137"/>
        <v>1</v>
      </c>
      <c r="DB318">
        <f t="shared" si="138"/>
        <v>0.51</v>
      </c>
      <c r="DC318">
        <f t="shared" si="139"/>
        <v>0</v>
      </c>
      <c r="DD318" t="s">
        <v>3</v>
      </c>
      <c r="DE318" t="s">
        <v>3</v>
      </c>
      <c r="DF318">
        <f t="shared" si="129"/>
        <v>0.51</v>
      </c>
      <c r="DG318">
        <f t="shared" si="124"/>
        <v>0</v>
      </c>
      <c r="DH318">
        <f t="shared" si="125"/>
        <v>0</v>
      </c>
      <c r="DI318">
        <f t="shared" si="104"/>
        <v>0</v>
      </c>
      <c r="DJ318">
        <f t="shared" si="140"/>
        <v>0.51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ROW(Source!A147)</f>
        <v>147</v>
      </c>
      <c r="B319">
        <v>55929113</v>
      </c>
      <c r="C319">
        <v>57036697</v>
      </c>
      <c r="D319">
        <v>55459835</v>
      </c>
      <c r="E319">
        <v>1</v>
      </c>
      <c r="F319">
        <v>1</v>
      </c>
      <c r="G319">
        <v>1081</v>
      </c>
      <c r="H319">
        <v>3</v>
      </c>
      <c r="I319" t="s">
        <v>790</v>
      </c>
      <c r="J319" t="s">
        <v>791</v>
      </c>
      <c r="K319" t="s">
        <v>792</v>
      </c>
      <c r="L319">
        <v>1348</v>
      </c>
      <c r="N319">
        <v>1009</v>
      </c>
      <c r="O319" t="s">
        <v>566</v>
      </c>
      <c r="P319" t="s">
        <v>566</v>
      </c>
      <c r="Q319">
        <v>1000</v>
      </c>
      <c r="W319">
        <v>0</v>
      </c>
      <c r="X319">
        <v>-1860917919</v>
      </c>
      <c r="Y319">
        <f t="shared" si="134"/>
        <v>1.0000000000000001E-5</v>
      </c>
      <c r="AA319">
        <v>12521.99</v>
      </c>
      <c r="AB319">
        <v>0</v>
      </c>
      <c r="AC319">
        <v>0</v>
      </c>
      <c r="AD319">
        <v>0</v>
      </c>
      <c r="AE319">
        <v>12521.99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1.0000000000000001E-5</v>
      </c>
      <c r="AU319" t="s">
        <v>66</v>
      </c>
      <c r="AV319">
        <v>0</v>
      </c>
      <c r="AW319">
        <v>2</v>
      </c>
      <c r="AX319">
        <v>57036712</v>
      </c>
      <c r="AY319">
        <v>1</v>
      </c>
      <c r="AZ319">
        <v>0</v>
      </c>
      <c r="BA319">
        <v>387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ROUND(Y319*Source!I147,9)</f>
        <v>1.0000000000000001E-5</v>
      </c>
      <c r="CY319">
        <f t="shared" si="135"/>
        <v>12521.99</v>
      </c>
      <c r="CZ319">
        <f t="shared" si="136"/>
        <v>12521.99</v>
      </c>
      <c r="DA319">
        <f t="shared" si="137"/>
        <v>1</v>
      </c>
      <c r="DB319">
        <f t="shared" si="138"/>
        <v>0.13</v>
      </c>
      <c r="DC319">
        <f t="shared" si="139"/>
        <v>0</v>
      </c>
      <c r="DD319" t="s">
        <v>3</v>
      </c>
      <c r="DE319" t="s">
        <v>3</v>
      </c>
      <c r="DF319">
        <f t="shared" si="129"/>
        <v>0.13</v>
      </c>
      <c r="DG319">
        <f t="shared" si="124"/>
        <v>0</v>
      </c>
      <c r="DH319">
        <f t="shared" si="125"/>
        <v>0</v>
      </c>
      <c r="DI319">
        <f t="shared" si="104"/>
        <v>0</v>
      </c>
      <c r="DJ319">
        <f t="shared" si="140"/>
        <v>0.13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ROW(Source!A147)</f>
        <v>147</v>
      </c>
      <c r="B320">
        <v>55929113</v>
      </c>
      <c r="C320">
        <v>57036697</v>
      </c>
      <c r="D320">
        <v>55481845</v>
      </c>
      <c r="E320">
        <v>1</v>
      </c>
      <c r="F320">
        <v>1</v>
      </c>
      <c r="G320">
        <v>1081</v>
      </c>
      <c r="H320">
        <v>3</v>
      </c>
      <c r="I320" t="s">
        <v>869</v>
      </c>
      <c r="J320" t="s">
        <v>870</v>
      </c>
      <c r="K320" t="s">
        <v>871</v>
      </c>
      <c r="L320">
        <v>1354</v>
      </c>
      <c r="N320">
        <v>1010</v>
      </c>
      <c r="O320" t="s">
        <v>279</v>
      </c>
      <c r="P320" t="s">
        <v>279</v>
      </c>
      <c r="Q320">
        <v>1</v>
      </c>
      <c r="W320">
        <v>0</v>
      </c>
      <c r="X320">
        <v>-1005423132</v>
      </c>
      <c r="Y320">
        <f t="shared" si="134"/>
        <v>0.41499999999999998</v>
      </c>
      <c r="AA320">
        <v>42.42</v>
      </c>
      <c r="AB320">
        <v>0</v>
      </c>
      <c r="AC320">
        <v>0</v>
      </c>
      <c r="AD320">
        <v>0</v>
      </c>
      <c r="AE320">
        <v>42.42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0.41499999999999998</v>
      </c>
      <c r="AU320" t="s">
        <v>66</v>
      </c>
      <c r="AV320">
        <v>0</v>
      </c>
      <c r="AW320">
        <v>2</v>
      </c>
      <c r="AX320">
        <v>57036713</v>
      </c>
      <c r="AY320">
        <v>1</v>
      </c>
      <c r="AZ320">
        <v>0</v>
      </c>
      <c r="BA320">
        <v>388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ROUND(Y320*Source!I147,9)</f>
        <v>0.41499999999999998</v>
      </c>
      <c r="CY320">
        <f t="shared" si="135"/>
        <v>42.42</v>
      </c>
      <c r="CZ320">
        <f t="shared" si="136"/>
        <v>42.42</v>
      </c>
      <c r="DA320">
        <f t="shared" si="137"/>
        <v>1</v>
      </c>
      <c r="DB320">
        <f t="shared" si="138"/>
        <v>17.600000000000001</v>
      </c>
      <c r="DC320">
        <f t="shared" si="139"/>
        <v>0</v>
      </c>
      <c r="DD320" t="s">
        <v>3</v>
      </c>
      <c r="DE320" t="s">
        <v>3</v>
      </c>
      <c r="DF320">
        <f t="shared" si="129"/>
        <v>17.600000000000001</v>
      </c>
      <c r="DG320">
        <f t="shared" si="124"/>
        <v>0</v>
      </c>
      <c r="DH320">
        <f t="shared" si="125"/>
        <v>0</v>
      </c>
      <c r="DI320">
        <f t="shared" si="104"/>
        <v>0</v>
      </c>
      <c r="DJ320">
        <f t="shared" si="140"/>
        <v>17.600000000000001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ROW(Source!A148)</f>
        <v>148</v>
      </c>
      <c r="B321">
        <v>55929115</v>
      </c>
      <c r="C321">
        <v>57036697</v>
      </c>
      <c r="D321">
        <v>55424304</v>
      </c>
      <c r="E321">
        <v>1081</v>
      </c>
      <c r="F321">
        <v>1</v>
      </c>
      <c r="G321">
        <v>1081</v>
      </c>
      <c r="H321">
        <v>1</v>
      </c>
      <c r="I321" t="s">
        <v>679</v>
      </c>
      <c r="J321" t="s">
        <v>3</v>
      </c>
      <c r="K321" t="s">
        <v>680</v>
      </c>
      <c r="L321">
        <v>1191</v>
      </c>
      <c r="N321">
        <v>1013</v>
      </c>
      <c r="O321" t="s">
        <v>681</v>
      </c>
      <c r="P321" t="s">
        <v>681</v>
      </c>
      <c r="Q321">
        <v>1</v>
      </c>
      <c r="W321">
        <v>0</v>
      </c>
      <c r="X321">
        <v>476480486</v>
      </c>
      <c r="Y321">
        <f t="shared" ref="Y321:Y328" si="141">(AT321*1.2)</f>
        <v>1.236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5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1.03</v>
      </c>
      <c r="AU321" t="s">
        <v>67</v>
      </c>
      <c r="AV321">
        <v>1</v>
      </c>
      <c r="AW321">
        <v>2</v>
      </c>
      <c r="AX321">
        <v>57036698</v>
      </c>
      <c r="AY321">
        <v>1</v>
      </c>
      <c r="AZ321">
        <v>0</v>
      </c>
      <c r="BA321">
        <v>390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U321">
        <f>ROUND(AT321*Source!I148*AH321*AL321,2)</f>
        <v>0</v>
      </c>
      <c r="CV321">
        <f>ROUND(Y321*Source!I148,9)</f>
        <v>1.236</v>
      </c>
      <c r="CW321">
        <v>0</v>
      </c>
      <c r="CX321">
        <f>ROUND(Y321*Source!I148,9)</f>
        <v>1.236</v>
      </c>
      <c r="CY321">
        <f>AD321</f>
        <v>0</v>
      </c>
      <c r="CZ321">
        <f>AH321</f>
        <v>0</v>
      </c>
      <c r="DA321">
        <f>AL321</f>
        <v>1</v>
      </c>
      <c r="DB321">
        <f t="shared" ref="DB321:DB328" si="142">ROUND((ROUND(AT321*CZ321,2)*1.2),6)</f>
        <v>0</v>
      </c>
      <c r="DC321">
        <f t="shared" ref="DC321:DC328" si="143">ROUND((ROUND(AT321*AG321,2)*1.2),6)</f>
        <v>0</v>
      </c>
      <c r="DD321" t="s">
        <v>3</v>
      </c>
      <c r="DE321" t="s">
        <v>3</v>
      </c>
      <c r="DF321">
        <f t="shared" si="129"/>
        <v>0</v>
      </c>
      <c r="DG321">
        <f t="shared" si="124"/>
        <v>0</v>
      </c>
      <c r="DH321">
        <f t="shared" si="125"/>
        <v>0</v>
      </c>
      <c r="DI321">
        <f t="shared" ref="DI321:DI384" si="144">ROUND(ROUND(AH321,2)*CX321,2)</f>
        <v>0</v>
      </c>
      <c r="DJ321">
        <f>DI321</f>
        <v>0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ROW(Source!A148)</f>
        <v>148</v>
      </c>
      <c r="B322">
        <v>55929115</v>
      </c>
      <c r="C322">
        <v>57036697</v>
      </c>
      <c r="D322">
        <v>55489910</v>
      </c>
      <c r="E322">
        <v>1</v>
      </c>
      <c r="F322">
        <v>1</v>
      </c>
      <c r="G322">
        <v>1081</v>
      </c>
      <c r="H322">
        <v>2</v>
      </c>
      <c r="I322" t="s">
        <v>836</v>
      </c>
      <c r="J322" t="s">
        <v>837</v>
      </c>
      <c r="K322" t="s">
        <v>838</v>
      </c>
      <c r="L322">
        <v>1368</v>
      </c>
      <c r="N322">
        <v>1011</v>
      </c>
      <c r="O322" t="s">
        <v>685</v>
      </c>
      <c r="P322" t="s">
        <v>685</v>
      </c>
      <c r="Q322">
        <v>1</v>
      </c>
      <c r="W322">
        <v>0</v>
      </c>
      <c r="X322">
        <v>1498588441</v>
      </c>
      <c r="Y322">
        <f t="shared" si="141"/>
        <v>0.24</v>
      </c>
      <c r="AA322">
        <v>0</v>
      </c>
      <c r="AB322">
        <v>100.2</v>
      </c>
      <c r="AC322">
        <v>0</v>
      </c>
      <c r="AD322">
        <v>0</v>
      </c>
      <c r="AE322">
        <v>0</v>
      </c>
      <c r="AF322">
        <v>7.11</v>
      </c>
      <c r="AG322">
        <v>0</v>
      </c>
      <c r="AH322">
        <v>0</v>
      </c>
      <c r="AI322">
        <v>1</v>
      </c>
      <c r="AJ322">
        <v>13.46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0.2</v>
      </c>
      <c r="AU322" t="s">
        <v>67</v>
      </c>
      <c r="AV322">
        <v>0</v>
      </c>
      <c r="AW322">
        <v>2</v>
      </c>
      <c r="AX322">
        <v>57036699</v>
      </c>
      <c r="AY322">
        <v>1</v>
      </c>
      <c r="AZ322">
        <v>0</v>
      </c>
      <c r="BA322">
        <v>391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f>ROUND(Y322*Source!I148*DO322,9)</f>
        <v>0</v>
      </c>
      <c r="CX322">
        <f>ROUND(Y322*Source!I148,9)</f>
        <v>0.24</v>
      </c>
      <c r="CY322">
        <f t="shared" ref="CY322:CY328" si="145">AB322</f>
        <v>100.2</v>
      </c>
      <c r="CZ322">
        <f t="shared" ref="CZ322:CZ328" si="146">AF322</f>
        <v>7.11</v>
      </c>
      <c r="DA322">
        <f t="shared" ref="DA322:DA328" si="147">AJ322</f>
        <v>13.46</v>
      </c>
      <c r="DB322">
        <f t="shared" si="142"/>
        <v>1.704</v>
      </c>
      <c r="DC322">
        <f t="shared" si="143"/>
        <v>0</v>
      </c>
      <c r="DD322" t="s">
        <v>3</v>
      </c>
      <c r="DE322" t="s">
        <v>3</v>
      </c>
      <c r="DF322">
        <f t="shared" si="129"/>
        <v>0</v>
      </c>
      <c r="DG322">
        <f t="shared" ref="DG322:DG328" si="148">ROUND(ROUND(AF322*AJ322,2)*CX322,2)</f>
        <v>22.97</v>
      </c>
      <c r="DH322">
        <f t="shared" si="125"/>
        <v>0</v>
      </c>
      <c r="DI322">
        <f t="shared" si="144"/>
        <v>0</v>
      </c>
      <c r="DJ322">
        <f t="shared" ref="DJ322:DJ328" si="149">DG322</f>
        <v>22.97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ROW(Source!A148)</f>
        <v>148</v>
      </c>
      <c r="B323">
        <v>55929115</v>
      </c>
      <c r="C323">
        <v>57036697</v>
      </c>
      <c r="D323">
        <v>55489942</v>
      </c>
      <c r="E323">
        <v>1</v>
      </c>
      <c r="F323">
        <v>1</v>
      </c>
      <c r="G323">
        <v>1081</v>
      </c>
      <c r="H323">
        <v>2</v>
      </c>
      <c r="I323" t="s">
        <v>839</v>
      </c>
      <c r="J323" t="s">
        <v>840</v>
      </c>
      <c r="K323" t="s">
        <v>841</v>
      </c>
      <c r="L323">
        <v>1368</v>
      </c>
      <c r="N323">
        <v>1011</v>
      </c>
      <c r="O323" t="s">
        <v>685</v>
      </c>
      <c r="P323" t="s">
        <v>685</v>
      </c>
      <c r="Q323">
        <v>1</v>
      </c>
      <c r="W323">
        <v>0</v>
      </c>
      <c r="X323">
        <v>1503363556</v>
      </c>
      <c r="Y323">
        <f t="shared" si="141"/>
        <v>0.108</v>
      </c>
      <c r="AA323">
        <v>0</v>
      </c>
      <c r="AB323">
        <v>5.96</v>
      </c>
      <c r="AC323">
        <v>0</v>
      </c>
      <c r="AD323">
        <v>0</v>
      </c>
      <c r="AE323">
        <v>0</v>
      </c>
      <c r="AF323">
        <v>0.46</v>
      </c>
      <c r="AG323">
        <v>0</v>
      </c>
      <c r="AH323">
        <v>0</v>
      </c>
      <c r="AI323">
        <v>1</v>
      </c>
      <c r="AJ323">
        <v>12.37</v>
      </c>
      <c r="AK323">
        <v>1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0.09</v>
      </c>
      <c r="AU323" t="s">
        <v>67</v>
      </c>
      <c r="AV323">
        <v>0</v>
      </c>
      <c r="AW323">
        <v>2</v>
      </c>
      <c r="AX323">
        <v>57036700</v>
      </c>
      <c r="AY323">
        <v>1</v>
      </c>
      <c r="AZ323">
        <v>0</v>
      </c>
      <c r="BA323">
        <v>392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ROUND(Y323*Source!I148*DO323,9)</f>
        <v>0</v>
      </c>
      <c r="CX323">
        <f>ROUND(Y323*Source!I148,9)</f>
        <v>0.108</v>
      </c>
      <c r="CY323">
        <f t="shared" si="145"/>
        <v>5.96</v>
      </c>
      <c r="CZ323">
        <f t="shared" si="146"/>
        <v>0.46</v>
      </c>
      <c r="DA323">
        <f t="shared" si="147"/>
        <v>12.37</v>
      </c>
      <c r="DB323">
        <f t="shared" si="142"/>
        <v>4.8000000000000001E-2</v>
      </c>
      <c r="DC323">
        <f t="shared" si="143"/>
        <v>0</v>
      </c>
      <c r="DD323" t="s">
        <v>3</v>
      </c>
      <c r="DE323" t="s">
        <v>3</v>
      </c>
      <c r="DF323">
        <f t="shared" si="129"/>
        <v>0</v>
      </c>
      <c r="DG323">
        <f t="shared" si="148"/>
        <v>0.61</v>
      </c>
      <c r="DH323">
        <f t="shared" si="125"/>
        <v>0</v>
      </c>
      <c r="DI323">
        <f t="shared" si="144"/>
        <v>0</v>
      </c>
      <c r="DJ323">
        <f t="shared" si="149"/>
        <v>0.61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ROW(Source!A148)</f>
        <v>148</v>
      </c>
      <c r="B324">
        <v>55929115</v>
      </c>
      <c r="C324">
        <v>57036697</v>
      </c>
      <c r="D324">
        <v>55490209</v>
      </c>
      <c r="E324">
        <v>1</v>
      </c>
      <c r="F324">
        <v>1</v>
      </c>
      <c r="G324">
        <v>1081</v>
      </c>
      <c r="H324">
        <v>2</v>
      </c>
      <c r="I324" t="s">
        <v>722</v>
      </c>
      <c r="J324" t="s">
        <v>723</v>
      </c>
      <c r="K324" t="s">
        <v>724</v>
      </c>
      <c r="L324">
        <v>1368</v>
      </c>
      <c r="N324">
        <v>1011</v>
      </c>
      <c r="O324" t="s">
        <v>685</v>
      </c>
      <c r="P324" t="s">
        <v>685</v>
      </c>
      <c r="Q324">
        <v>1</v>
      </c>
      <c r="W324">
        <v>0</v>
      </c>
      <c r="X324">
        <v>874612079</v>
      </c>
      <c r="Y324">
        <f t="shared" si="141"/>
        <v>3.5999999999999999E-3</v>
      </c>
      <c r="AA324">
        <v>0</v>
      </c>
      <c r="AB324">
        <v>1485.19</v>
      </c>
      <c r="AC324">
        <v>744.56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17.07</v>
      </c>
      <c r="AK324">
        <v>56.35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3.0000000000000001E-3</v>
      </c>
      <c r="AU324" t="s">
        <v>67</v>
      </c>
      <c r="AV324">
        <v>0</v>
      </c>
      <c r="AW324">
        <v>2</v>
      </c>
      <c r="AX324">
        <v>57036701</v>
      </c>
      <c r="AY324">
        <v>1</v>
      </c>
      <c r="AZ324">
        <v>0</v>
      </c>
      <c r="BA324">
        <v>393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ROUND(Y324*Source!I148*DO324,9)</f>
        <v>4.5432E-2</v>
      </c>
      <c r="CX324">
        <f>ROUND(Y324*Source!I148,9)</f>
        <v>3.5999999999999999E-3</v>
      </c>
      <c r="CY324">
        <f t="shared" si="145"/>
        <v>1485.19</v>
      </c>
      <c r="CZ324">
        <f t="shared" si="146"/>
        <v>83.1</v>
      </c>
      <c r="DA324">
        <f t="shared" si="147"/>
        <v>17.07</v>
      </c>
      <c r="DB324">
        <f t="shared" si="142"/>
        <v>0.3</v>
      </c>
      <c r="DC324">
        <f t="shared" si="143"/>
        <v>4.8000000000000001E-2</v>
      </c>
      <c r="DD324" t="s">
        <v>3</v>
      </c>
      <c r="DE324" t="s">
        <v>3</v>
      </c>
      <c r="DF324">
        <f t="shared" si="129"/>
        <v>0</v>
      </c>
      <c r="DG324">
        <f t="shared" si="148"/>
        <v>5.1100000000000003</v>
      </c>
      <c r="DH324">
        <f>ROUND(ROUND(AG324*AK324,2)*CX324,2)</f>
        <v>2.56</v>
      </c>
      <c r="DI324">
        <f t="shared" si="144"/>
        <v>0</v>
      </c>
      <c r="DJ324">
        <f t="shared" si="149"/>
        <v>5.1100000000000003</v>
      </c>
      <c r="DK324">
        <v>0</v>
      </c>
      <c r="DL324" t="s">
        <v>686</v>
      </c>
      <c r="DM324">
        <v>0</v>
      </c>
      <c r="DN324" t="s">
        <v>681</v>
      </c>
      <c r="DO324">
        <v>12.62</v>
      </c>
    </row>
    <row r="325" spans="1:119" x14ac:dyDescent="0.25">
      <c r="A325">
        <f>ROW(Source!A148)</f>
        <v>148</v>
      </c>
      <c r="B325">
        <v>55929115</v>
      </c>
      <c r="C325">
        <v>57036697</v>
      </c>
      <c r="D325">
        <v>55490285</v>
      </c>
      <c r="E325">
        <v>1</v>
      </c>
      <c r="F325">
        <v>1</v>
      </c>
      <c r="G325">
        <v>1081</v>
      </c>
      <c r="H325">
        <v>2</v>
      </c>
      <c r="I325" t="s">
        <v>842</v>
      </c>
      <c r="J325" t="s">
        <v>843</v>
      </c>
      <c r="K325" t="s">
        <v>844</v>
      </c>
      <c r="L325">
        <v>1368</v>
      </c>
      <c r="N325">
        <v>1011</v>
      </c>
      <c r="O325" t="s">
        <v>685</v>
      </c>
      <c r="P325" t="s">
        <v>685</v>
      </c>
      <c r="Q325">
        <v>1</v>
      </c>
      <c r="W325">
        <v>0</v>
      </c>
      <c r="X325">
        <v>722575015</v>
      </c>
      <c r="Y325">
        <f t="shared" si="141"/>
        <v>0.06</v>
      </c>
      <c r="AA325">
        <v>0</v>
      </c>
      <c r="AB325">
        <v>7.83</v>
      </c>
      <c r="AC325">
        <v>0</v>
      </c>
      <c r="AD325">
        <v>0</v>
      </c>
      <c r="AE325">
        <v>0</v>
      </c>
      <c r="AF325">
        <v>0.78</v>
      </c>
      <c r="AG325">
        <v>0</v>
      </c>
      <c r="AH325">
        <v>0</v>
      </c>
      <c r="AI325">
        <v>1</v>
      </c>
      <c r="AJ325">
        <v>9.59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0.05</v>
      </c>
      <c r="AU325" t="s">
        <v>67</v>
      </c>
      <c r="AV325">
        <v>0</v>
      </c>
      <c r="AW325">
        <v>2</v>
      </c>
      <c r="AX325">
        <v>57036702</v>
      </c>
      <c r="AY325">
        <v>1</v>
      </c>
      <c r="AZ325">
        <v>0</v>
      </c>
      <c r="BA325">
        <v>394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ROUND(Y325*Source!I148*DO325,9)</f>
        <v>0</v>
      </c>
      <c r="CX325">
        <f>ROUND(Y325*Source!I148,9)</f>
        <v>0.06</v>
      </c>
      <c r="CY325">
        <f t="shared" si="145"/>
        <v>7.83</v>
      </c>
      <c r="CZ325">
        <f t="shared" si="146"/>
        <v>0.78</v>
      </c>
      <c r="DA325">
        <f t="shared" si="147"/>
        <v>9.59</v>
      </c>
      <c r="DB325">
        <f t="shared" si="142"/>
        <v>4.8000000000000001E-2</v>
      </c>
      <c r="DC325">
        <f t="shared" si="143"/>
        <v>0</v>
      </c>
      <c r="DD325" t="s">
        <v>3</v>
      </c>
      <c r="DE325" t="s">
        <v>3</v>
      </c>
      <c r="DF325">
        <f t="shared" si="129"/>
        <v>0</v>
      </c>
      <c r="DG325">
        <f t="shared" si="148"/>
        <v>0.45</v>
      </c>
      <c r="DH325">
        <f>ROUND(ROUND(AG325,2)*CX325,2)</f>
        <v>0</v>
      </c>
      <c r="DI325">
        <f t="shared" si="144"/>
        <v>0</v>
      </c>
      <c r="DJ325">
        <f t="shared" si="149"/>
        <v>0.45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ROW(Source!A148)</f>
        <v>148</v>
      </c>
      <c r="B326">
        <v>55929115</v>
      </c>
      <c r="C326">
        <v>57036697</v>
      </c>
      <c r="D326">
        <v>55490301</v>
      </c>
      <c r="E326">
        <v>1</v>
      </c>
      <c r="F326">
        <v>1</v>
      </c>
      <c r="G326">
        <v>1081</v>
      </c>
      <c r="H326">
        <v>2</v>
      </c>
      <c r="I326" t="s">
        <v>845</v>
      </c>
      <c r="J326" t="s">
        <v>846</v>
      </c>
      <c r="K326" t="s">
        <v>847</v>
      </c>
      <c r="L326">
        <v>1368</v>
      </c>
      <c r="N326">
        <v>1011</v>
      </c>
      <c r="O326" t="s">
        <v>685</v>
      </c>
      <c r="P326" t="s">
        <v>685</v>
      </c>
      <c r="Q326">
        <v>1</v>
      </c>
      <c r="W326">
        <v>0</v>
      </c>
      <c r="X326">
        <v>2120063544</v>
      </c>
      <c r="Y326">
        <f t="shared" si="141"/>
        <v>0.06</v>
      </c>
      <c r="AA326">
        <v>0</v>
      </c>
      <c r="AB326">
        <v>26.06</v>
      </c>
      <c r="AC326">
        <v>0</v>
      </c>
      <c r="AD326">
        <v>0</v>
      </c>
      <c r="AE326">
        <v>0</v>
      </c>
      <c r="AF326">
        <v>2.59</v>
      </c>
      <c r="AG326">
        <v>0</v>
      </c>
      <c r="AH326">
        <v>0</v>
      </c>
      <c r="AI326">
        <v>1</v>
      </c>
      <c r="AJ326">
        <v>9.61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0.05</v>
      </c>
      <c r="AU326" t="s">
        <v>67</v>
      </c>
      <c r="AV326">
        <v>0</v>
      </c>
      <c r="AW326">
        <v>2</v>
      </c>
      <c r="AX326">
        <v>57036703</v>
      </c>
      <c r="AY326">
        <v>1</v>
      </c>
      <c r="AZ326">
        <v>0</v>
      </c>
      <c r="BA326">
        <v>395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ROUND(Y326*Source!I148*DO326,9)</f>
        <v>0</v>
      </c>
      <c r="CX326">
        <f>ROUND(Y326*Source!I148,9)</f>
        <v>0.06</v>
      </c>
      <c r="CY326">
        <f t="shared" si="145"/>
        <v>26.06</v>
      </c>
      <c r="CZ326">
        <f t="shared" si="146"/>
        <v>2.59</v>
      </c>
      <c r="DA326">
        <f t="shared" si="147"/>
        <v>9.61</v>
      </c>
      <c r="DB326">
        <f t="shared" si="142"/>
        <v>0.156</v>
      </c>
      <c r="DC326">
        <f t="shared" si="143"/>
        <v>0</v>
      </c>
      <c r="DD326" t="s">
        <v>3</v>
      </c>
      <c r="DE326" t="s">
        <v>3</v>
      </c>
      <c r="DF326">
        <f t="shared" si="129"/>
        <v>0</v>
      </c>
      <c r="DG326">
        <f t="shared" si="148"/>
        <v>1.49</v>
      </c>
      <c r="DH326">
        <f>ROUND(ROUND(AG326,2)*CX326,2)</f>
        <v>0</v>
      </c>
      <c r="DI326">
        <f t="shared" si="144"/>
        <v>0</v>
      </c>
      <c r="DJ326">
        <f t="shared" si="149"/>
        <v>1.49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ROW(Source!A148)</f>
        <v>148</v>
      </c>
      <c r="B327">
        <v>55929115</v>
      </c>
      <c r="C327">
        <v>57036697</v>
      </c>
      <c r="D327">
        <v>55490304</v>
      </c>
      <c r="E327">
        <v>1</v>
      </c>
      <c r="F327">
        <v>1</v>
      </c>
      <c r="G327">
        <v>1081</v>
      </c>
      <c r="H327">
        <v>2</v>
      </c>
      <c r="I327" t="s">
        <v>848</v>
      </c>
      <c r="J327" t="s">
        <v>849</v>
      </c>
      <c r="K327" t="s">
        <v>850</v>
      </c>
      <c r="L327">
        <v>1368</v>
      </c>
      <c r="N327">
        <v>1011</v>
      </c>
      <c r="O327" t="s">
        <v>685</v>
      </c>
      <c r="P327" t="s">
        <v>685</v>
      </c>
      <c r="Q327">
        <v>1</v>
      </c>
      <c r="W327">
        <v>0</v>
      </c>
      <c r="X327">
        <v>-1649449888</v>
      </c>
      <c r="Y327">
        <f t="shared" si="141"/>
        <v>0.06</v>
      </c>
      <c r="AA327">
        <v>0</v>
      </c>
      <c r="AB327">
        <v>792.02</v>
      </c>
      <c r="AC327">
        <v>659.6</v>
      </c>
      <c r="AD327">
        <v>0</v>
      </c>
      <c r="AE327">
        <v>0</v>
      </c>
      <c r="AF327">
        <v>17.41</v>
      </c>
      <c r="AG327">
        <v>11.18</v>
      </c>
      <c r="AH327">
        <v>0</v>
      </c>
      <c r="AI327">
        <v>1</v>
      </c>
      <c r="AJ327">
        <v>43.45</v>
      </c>
      <c r="AK327">
        <v>56.35</v>
      </c>
      <c r="AL327">
        <v>1</v>
      </c>
      <c r="AM327">
        <v>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0.05</v>
      </c>
      <c r="AU327" t="s">
        <v>67</v>
      </c>
      <c r="AV327">
        <v>0</v>
      </c>
      <c r="AW327">
        <v>2</v>
      </c>
      <c r="AX327">
        <v>57036704</v>
      </c>
      <c r="AY327">
        <v>1</v>
      </c>
      <c r="AZ327">
        <v>0</v>
      </c>
      <c r="BA327">
        <v>396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ROUND(Y327*Source!I148*DO327,9)</f>
        <v>0.67079999999999995</v>
      </c>
      <c r="CX327">
        <f>ROUND(Y327*Source!I148,9)</f>
        <v>0.06</v>
      </c>
      <c r="CY327">
        <f t="shared" si="145"/>
        <v>792.02</v>
      </c>
      <c r="CZ327">
        <f t="shared" si="146"/>
        <v>17.41</v>
      </c>
      <c r="DA327">
        <f t="shared" si="147"/>
        <v>43.45</v>
      </c>
      <c r="DB327">
        <f t="shared" si="142"/>
        <v>1.044</v>
      </c>
      <c r="DC327">
        <f t="shared" si="143"/>
        <v>0.67200000000000004</v>
      </c>
      <c r="DD327" t="s">
        <v>3</v>
      </c>
      <c r="DE327" t="s">
        <v>3</v>
      </c>
      <c r="DF327">
        <f t="shared" si="129"/>
        <v>0</v>
      </c>
      <c r="DG327">
        <f t="shared" si="148"/>
        <v>45.39</v>
      </c>
      <c r="DH327">
        <f>ROUND(ROUND(AG327*AK327,2)*CX327,2)</f>
        <v>37.799999999999997</v>
      </c>
      <c r="DI327">
        <f t="shared" si="144"/>
        <v>0</v>
      </c>
      <c r="DJ327">
        <f t="shared" si="149"/>
        <v>45.39</v>
      </c>
      <c r="DK327">
        <v>0</v>
      </c>
      <c r="DL327" t="s">
        <v>686</v>
      </c>
      <c r="DM327">
        <v>0</v>
      </c>
      <c r="DN327" t="s">
        <v>681</v>
      </c>
      <c r="DO327">
        <v>11.18</v>
      </c>
    </row>
    <row r="328" spans="1:119" x14ac:dyDescent="0.25">
      <c r="A328">
        <f>ROW(Source!A148)</f>
        <v>148</v>
      </c>
      <c r="B328">
        <v>55929115</v>
      </c>
      <c r="C328">
        <v>57036697</v>
      </c>
      <c r="D328">
        <v>55490305</v>
      </c>
      <c r="E328">
        <v>1</v>
      </c>
      <c r="F328">
        <v>1</v>
      </c>
      <c r="G328">
        <v>1081</v>
      </c>
      <c r="H328">
        <v>2</v>
      </c>
      <c r="I328" t="s">
        <v>851</v>
      </c>
      <c r="J328" t="s">
        <v>852</v>
      </c>
      <c r="K328" t="s">
        <v>853</v>
      </c>
      <c r="L328">
        <v>1368</v>
      </c>
      <c r="N328">
        <v>1011</v>
      </c>
      <c r="O328" t="s">
        <v>685</v>
      </c>
      <c r="P328" t="s">
        <v>685</v>
      </c>
      <c r="Q328">
        <v>1</v>
      </c>
      <c r="W328">
        <v>0</v>
      </c>
      <c r="X328">
        <v>2135120323</v>
      </c>
      <c r="Y328">
        <f t="shared" si="141"/>
        <v>0.06</v>
      </c>
      <c r="AA328">
        <v>0</v>
      </c>
      <c r="AB328">
        <v>1218.3699999999999</v>
      </c>
      <c r="AC328">
        <v>744.56</v>
      </c>
      <c r="AD328">
        <v>0</v>
      </c>
      <c r="AE328">
        <v>0</v>
      </c>
      <c r="AF328">
        <v>52.3</v>
      </c>
      <c r="AG328">
        <v>12.62</v>
      </c>
      <c r="AH328">
        <v>0</v>
      </c>
      <c r="AI328">
        <v>1</v>
      </c>
      <c r="AJ328">
        <v>22.25</v>
      </c>
      <c r="AK328">
        <v>56.35</v>
      </c>
      <c r="AL328">
        <v>1</v>
      </c>
      <c r="AM328">
        <v>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0.05</v>
      </c>
      <c r="AU328" t="s">
        <v>67</v>
      </c>
      <c r="AV328">
        <v>0</v>
      </c>
      <c r="AW328">
        <v>2</v>
      </c>
      <c r="AX328">
        <v>57036705</v>
      </c>
      <c r="AY328">
        <v>1</v>
      </c>
      <c r="AZ328">
        <v>0</v>
      </c>
      <c r="BA328">
        <v>397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ROUND(Y328*Source!I148*DO328,9)</f>
        <v>0.75719999999999998</v>
      </c>
      <c r="CX328">
        <f>ROUND(Y328*Source!I148,9)</f>
        <v>0.06</v>
      </c>
      <c r="CY328">
        <f t="shared" si="145"/>
        <v>1218.3699999999999</v>
      </c>
      <c r="CZ328">
        <f t="shared" si="146"/>
        <v>52.3</v>
      </c>
      <c r="DA328">
        <f t="shared" si="147"/>
        <v>22.25</v>
      </c>
      <c r="DB328">
        <f t="shared" si="142"/>
        <v>3.1440000000000001</v>
      </c>
      <c r="DC328">
        <f t="shared" si="143"/>
        <v>0.75600000000000001</v>
      </c>
      <c r="DD328" t="s">
        <v>3</v>
      </c>
      <c r="DE328" t="s">
        <v>3</v>
      </c>
      <c r="DF328">
        <f t="shared" si="129"/>
        <v>0</v>
      </c>
      <c r="DG328">
        <f t="shared" si="148"/>
        <v>69.819999999999993</v>
      </c>
      <c r="DH328">
        <f>ROUND(ROUND(AG328*AK328,2)*CX328,2)</f>
        <v>42.67</v>
      </c>
      <c r="DI328">
        <f t="shared" si="144"/>
        <v>0</v>
      </c>
      <c r="DJ328">
        <f t="shared" si="149"/>
        <v>69.819999999999993</v>
      </c>
      <c r="DK328">
        <v>0</v>
      </c>
      <c r="DL328" t="s">
        <v>686</v>
      </c>
      <c r="DM328">
        <v>0</v>
      </c>
      <c r="DN328" t="s">
        <v>681</v>
      </c>
      <c r="DO328">
        <v>12.62</v>
      </c>
    </row>
    <row r="329" spans="1:119" x14ac:dyDescent="0.25">
      <c r="A329">
        <f>ROW(Source!A148)</f>
        <v>148</v>
      </c>
      <c r="B329">
        <v>55929115</v>
      </c>
      <c r="C329">
        <v>57036697</v>
      </c>
      <c r="D329">
        <v>55459912</v>
      </c>
      <c r="E329">
        <v>1</v>
      </c>
      <c r="F329">
        <v>1</v>
      </c>
      <c r="G329">
        <v>1081</v>
      </c>
      <c r="H329">
        <v>3</v>
      </c>
      <c r="I329" t="s">
        <v>854</v>
      </c>
      <c r="J329" t="s">
        <v>855</v>
      </c>
      <c r="K329" t="s">
        <v>856</v>
      </c>
      <c r="L329">
        <v>1348</v>
      </c>
      <c r="N329">
        <v>1009</v>
      </c>
      <c r="O329" t="s">
        <v>566</v>
      </c>
      <c r="P329" t="s">
        <v>566</v>
      </c>
      <c r="Q329">
        <v>1000</v>
      </c>
      <c r="W329">
        <v>0</v>
      </c>
      <c r="X329">
        <v>-822207775</v>
      </c>
      <c r="Y329">
        <f t="shared" ref="Y329:Y336" si="150">(AT329*1)</f>
        <v>3.0000000000000001E-3</v>
      </c>
      <c r="AA329">
        <v>48378.31</v>
      </c>
      <c r="AB329">
        <v>0</v>
      </c>
      <c r="AC329">
        <v>0</v>
      </c>
      <c r="AD329">
        <v>0</v>
      </c>
      <c r="AE329">
        <v>7512.16</v>
      </c>
      <c r="AF329">
        <v>0</v>
      </c>
      <c r="AG329">
        <v>0</v>
      </c>
      <c r="AH329">
        <v>0</v>
      </c>
      <c r="AI329">
        <v>6.44</v>
      </c>
      <c r="AJ329">
        <v>1</v>
      </c>
      <c r="AK329">
        <v>1</v>
      </c>
      <c r="AL329">
        <v>1</v>
      </c>
      <c r="AM329">
        <v>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3.0000000000000001E-3</v>
      </c>
      <c r="AU329" t="s">
        <v>66</v>
      </c>
      <c r="AV329">
        <v>0</v>
      </c>
      <c r="AW329">
        <v>2</v>
      </c>
      <c r="AX329">
        <v>57036706</v>
      </c>
      <c r="AY329">
        <v>1</v>
      </c>
      <c r="AZ329">
        <v>0</v>
      </c>
      <c r="BA329">
        <v>398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ROUND(Y329*Source!I148,9)</f>
        <v>3.0000000000000001E-3</v>
      </c>
      <c r="CY329">
        <f t="shared" ref="CY329:CY336" si="151">AA329</f>
        <v>48378.31</v>
      </c>
      <c r="CZ329">
        <f t="shared" ref="CZ329:CZ336" si="152">AE329</f>
        <v>7512.16</v>
      </c>
      <c r="DA329">
        <f t="shared" ref="DA329:DA336" si="153">AI329</f>
        <v>6.44</v>
      </c>
      <c r="DB329">
        <f t="shared" ref="DB329:DB336" si="154">ROUND((ROUND(AT329*CZ329,2)*1),6)</f>
        <v>22.54</v>
      </c>
      <c r="DC329">
        <f t="shared" ref="DC329:DC336" si="155">ROUND((ROUND(AT329*AG329,2)*1),6)</f>
        <v>0</v>
      </c>
      <c r="DD329" t="s">
        <v>3</v>
      </c>
      <c r="DE329" t="s">
        <v>3</v>
      </c>
      <c r="DF329">
        <f t="shared" ref="DF329:DF336" si="156">ROUND(ROUND(AE329*AI329,2)*CX329,2)</f>
        <v>145.13</v>
      </c>
      <c r="DG329">
        <f t="shared" ref="DG329:DG340" si="157">ROUND(ROUND(AF329,2)*CX329,2)</f>
        <v>0</v>
      </c>
      <c r="DH329">
        <f t="shared" ref="DH329:DH340" si="158">ROUND(ROUND(AG329,2)*CX329,2)</f>
        <v>0</v>
      </c>
      <c r="DI329">
        <f t="shared" si="144"/>
        <v>0</v>
      </c>
      <c r="DJ329">
        <f t="shared" ref="DJ329:DJ336" si="159">DF329</f>
        <v>145.13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ROW(Source!A148)</f>
        <v>148</v>
      </c>
      <c r="B330">
        <v>55929115</v>
      </c>
      <c r="C330">
        <v>57036697</v>
      </c>
      <c r="D330">
        <v>55460300</v>
      </c>
      <c r="E330">
        <v>1</v>
      </c>
      <c r="F330">
        <v>1</v>
      </c>
      <c r="G330">
        <v>1081</v>
      </c>
      <c r="H330">
        <v>3</v>
      </c>
      <c r="I330" t="s">
        <v>857</v>
      </c>
      <c r="J330" t="s">
        <v>858</v>
      </c>
      <c r="K330" t="s">
        <v>859</v>
      </c>
      <c r="L330">
        <v>1348</v>
      </c>
      <c r="N330">
        <v>1009</v>
      </c>
      <c r="O330" t="s">
        <v>566</v>
      </c>
      <c r="P330" t="s">
        <v>566</v>
      </c>
      <c r="Q330">
        <v>1000</v>
      </c>
      <c r="W330">
        <v>0</v>
      </c>
      <c r="X330">
        <v>63955816</v>
      </c>
      <c r="Y330">
        <f t="shared" si="150"/>
        <v>2.1000000000000001E-4</v>
      </c>
      <c r="AA330">
        <v>96793</v>
      </c>
      <c r="AB330">
        <v>0</v>
      </c>
      <c r="AC330">
        <v>0</v>
      </c>
      <c r="AD330">
        <v>0</v>
      </c>
      <c r="AE330">
        <v>7185.82</v>
      </c>
      <c r="AF330">
        <v>0</v>
      </c>
      <c r="AG330">
        <v>0</v>
      </c>
      <c r="AH330">
        <v>0</v>
      </c>
      <c r="AI330">
        <v>13.47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2.1000000000000001E-4</v>
      </c>
      <c r="AU330" t="s">
        <v>66</v>
      </c>
      <c r="AV330">
        <v>0</v>
      </c>
      <c r="AW330">
        <v>2</v>
      </c>
      <c r="AX330">
        <v>57036707</v>
      </c>
      <c r="AY330">
        <v>1</v>
      </c>
      <c r="AZ330">
        <v>0</v>
      </c>
      <c r="BA330">
        <v>399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ROUND(Y330*Source!I148,9)</f>
        <v>2.1000000000000001E-4</v>
      </c>
      <c r="CY330">
        <f t="shared" si="151"/>
        <v>96793</v>
      </c>
      <c r="CZ330">
        <f t="shared" si="152"/>
        <v>7185.82</v>
      </c>
      <c r="DA330">
        <f t="shared" si="153"/>
        <v>13.47</v>
      </c>
      <c r="DB330">
        <f t="shared" si="154"/>
        <v>1.51</v>
      </c>
      <c r="DC330">
        <f t="shared" si="155"/>
        <v>0</v>
      </c>
      <c r="DD330" t="s">
        <v>3</v>
      </c>
      <c r="DE330" t="s">
        <v>3</v>
      </c>
      <c r="DF330">
        <f t="shared" si="156"/>
        <v>20.329999999999998</v>
      </c>
      <c r="DG330">
        <f t="shared" si="157"/>
        <v>0</v>
      </c>
      <c r="DH330">
        <f t="shared" si="158"/>
        <v>0</v>
      </c>
      <c r="DI330">
        <f t="shared" si="144"/>
        <v>0</v>
      </c>
      <c r="DJ330">
        <f t="shared" si="159"/>
        <v>20.329999999999998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ROW(Source!A148)</f>
        <v>148</v>
      </c>
      <c r="B331">
        <v>55929115</v>
      </c>
      <c r="C331">
        <v>57036697</v>
      </c>
      <c r="D331">
        <v>55459280</v>
      </c>
      <c r="E331">
        <v>1</v>
      </c>
      <c r="F331">
        <v>1</v>
      </c>
      <c r="G331">
        <v>1081</v>
      </c>
      <c r="H331">
        <v>3</v>
      </c>
      <c r="I331" t="s">
        <v>860</v>
      </c>
      <c r="J331" t="s">
        <v>861</v>
      </c>
      <c r="K331" t="s">
        <v>862</v>
      </c>
      <c r="L331">
        <v>1348</v>
      </c>
      <c r="N331">
        <v>1009</v>
      </c>
      <c r="O331" t="s">
        <v>566</v>
      </c>
      <c r="P331" t="s">
        <v>566</v>
      </c>
      <c r="Q331">
        <v>1000</v>
      </c>
      <c r="W331">
        <v>0</v>
      </c>
      <c r="X331">
        <v>650902129</v>
      </c>
      <c r="Y331">
        <f t="shared" si="150"/>
        <v>1.1E-4</v>
      </c>
      <c r="AA331">
        <v>66964.52</v>
      </c>
      <c r="AB331">
        <v>0</v>
      </c>
      <c r="AC331">
        <v>0</v>
      </c>
      <c r="AD331">
        <v>0</v>
      </c>
      <c r="AE331">
        <v>18653.07</v>
      </c>
      <c r="AF331">
        <v>0</v>
      </c>
      <c r="AG331">
        <v>0</v>
      </c>
      <c r="AH331">
        <v>0</v>
      </c>
      <c r="AI331">
        <v>3.59</v>
      </c>
      <c r="AJ331">
        <v>1</v>
      </c>
      <c r="AK331">
        <v>1</v>
      </c>
      <c r="AL331">
        <v>1</v>
      </c>
      <c r="AM331">
        <v>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1.1E-4</v>
      </c>
      <c r="AU331" t="s">
        <v>66</v>
      </c>
      <c r="AV331">
        <v>0</v>
      </c>
      <c r="AW331">
        <v>2</v>
      </c>
      <c r="AX331">
        <v>57036708</v>
      </c>
      <c r="AY331">
        <v>1</v>
      </c>
      <c r="AZ331">
        <v>0</v>
      </c>
      <c r="BA331">
        <v>400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ROUND(Y331*Source!I148,9)</f>
        <v>1.1E-4</v>
      </c>
      <c r="CY331">
        <f t="shared" si="151"/>
        <v>66964.52</v>
      </c>
      <c r="CZ331">
        <f t="shared" si="152"/>
        <v>18653.07</v>
      </c>
      <c r="DA331">
        <f t="shared" si="153"/>
        <v>3.59</v>
      </c>
      <c r="DB331">
        <f t="shared" si="154"/>
        <v>2.0499999999999998</v>
      </c>
      <c r="DC331">
        <f t="shared" si="155"/>
        <v>0</v>
      </c>
      <c r="DD331" t="s">
        <v>3</v>
      </c>
      <c r="DE331" t="s">
        <v>3</v>
      </c>
      <c r="DF331">
        <f t="shared" si="156"/>
        <v>7.37</v>
      </c>
      <c r="DG331">
        <f t="shared" si="157"/>
        <v>0</v>
      </c>
      <c r="DH331">
        <f t="shared" si="158"/>
        <v>0</v>
      </c>
      <c r="DI331">
        <f t="shared" si="144"/>
        <v>0</v>
      </c>
      <c r="DJ331">
        <f t="shared" si="159"/>
        <v>7.37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ROW(Source!A148)</f>
        <v>148</v>
      </c>
      <c r="B332">
        <v>55929115</v>
      </c>
      <c r="C332">
        <v>57036697</v>
      </c>
      <c r="D332">
        <v>55459340</v>
      </c>
      <c r="E332">
        <v>1</v>
      </c>
      <c r="F332">
        <v>1</v>
      </c>
      <c r="G332">
        <v>1081</v>
      </c>
      <c r="H332">
        <v>3</v>
      </c>
      <c r="I332" t="s">
        <v>766</v>
      </c>
      <c r="J332" t="s">
        <v>767</v>
      </c>
      <c r="K332" t="s">
        <v>768</v>
      </c>
      <c r="L332">
        <v>1354</v>
      </c>
      <c r="N332">
        <v>1010</v>
      </c>
      <c r="O332" t="s">
        <v>279</v>
      </c>
      <c r="P332" t="s">
        <v>279</v>
      </c>
      <c r="Q332">
        <v>1</v>
      </c>
      <c r="W332">
        <v>0</v>
      </c>
      <c r="X332">
        <v>-1352077490</v>
      </c>
      <c r="Y332">
        <f t="shared" si="150"/>
        <v>2</v>
      </c>
      <c r="AA332">
        <v>0.83</v>
      </c>
      <c r="AB332">
        <v>0</v>
      </c>
      <c r="AC332">
        <v>0</v>
      </c>
      <c r="AD332">
        <v>0</v>
      </c>
      <c r="AE332">
        <v>0.89</v>
      </c>
      <c r="AF332">
        <v>0</v>
      </c>
      <c r="AG332">
        <v>0</v>
      </c>
      <c r="AH332">
        <v>0</v>
      </c>
      <c r="AI332">
        <v>0.93</v>
      </c>
      <c r="AJ332">
        <v>1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2</v>
      </c>
      <c r="AU332" t="s">
        <v>66</v>
      </c>
      <c r="AV332">
        <v>0</v>
      </c>
      <c r="AW332">
        <v>2</v>
      </c>
      <c r="AX332">
        <v>57036709</v>
      </c>
      <c r="AY332">
        <v>1</v>
      </c>
      <c r="AZ332">
        <v>0</v>
      </c>
      <c r="BA332">
        <v>401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ROUND(Y332*Source!I148,9)</f>
        <v>2</v>
      </c>
      <c r="CY332">
        <f t="shared" si="151"/>
        <v>0.83</v>
      </c>
      <c r="CZ332">
        <f t="shared" si="152"/>
        <v>0.89</v>
      </c>
      <c r="DA332">
        <f t="shared" si="153"/>
        <v>0.93</v>
      </c>
      <c r="DB332">
        <f t="shared" si="154"/>
        <v>1.78</v>
      </c>
      <c r="DC332">
        <f t="shared" si="155"/>
        <v>0</v>
      </c>
      <c r="DD332" t="s">
        <v>3</v>
      </c>
      <c r="DE332" t="s">
        <v>3</v>
      </c>
      <c r="DF332">
        <f t="shared" si="156"/>
        <v>1.66</v>
      </c>
      <c r="DG332">
        <f t="shared" si="157"/>
        <v>0</v>
      </c>
      <c r="DH332">
        <f t="shared" si="158"/>
        <v>0</v>
      </c>
      <c r="DI332">
        <f t="shared" si="144"/>
        <v>0</v>
      </c>
      <c r="DJ332">
        <f t="shared" si="159"/>
        <v>1.66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ROW(Source!A148)</f>
        <v>148</v>
      </c>
      <c r="B333">
        <v>55929115</v>
      </c>
      <c r="C333">
        <v>57036697</v>
      </c>
      <c r="D333">
        <v>55461712</v>
      </c>
      <c r="E333">
        <v>1</v>
      </c>
      <c r="F333">
        <v>1</v>
      </c>
      <c r="G333">
        <v>1081</v>
      </c>
      <c r="H333">
        <v>3</v>
      </c>
      <c r="I333" t="s">
        <v>863</v>
      </c>
      <c r="J333" t="s">
        <v>864</v>
      </c>
      <c r="K333" t="s">
        <v>865</v>
      </c>
      <c r="L333">
        <v>1346</v>
      </c>
      <c r="N333">
        <v>1009</v>
      </c>
      <c r="O333" t="s">
        <v>185</v>
      </c>
      <c r="P333" t="s">
        <v>185</v>
      </c>
      <c r="Q333">
        <v>1</v>
      </c>
      <c r="W333">
        <v>0</v>
      </c>
      <c r="X333">
        <v>-836027023</v>
      </c>
      <c r="Y333">
        <f t="shared" si="150"/>
        <v>0.14000000000000001</v>
      </c>
      <c r="AA333">
        <v>116.15</v>
      </c>
      <c r="AB333">
        <v>0</v>
      </c>
      <c r="AC333">
        <v>0</v>
      </c>
      <c r="AD333">
        <v>0</v>
      </c>
      <c r="AE333">
        <v>35.090000000000003</v>
      </c>
      <c r="AF333">
        <v>0</v>
      </c>
      <c r="AG333">
        <v>0</v>
      </c>
      <c r="AH333">
        <v>0</v>
      </c>
      <c r="AI333">
        <v>3.31</v>
      </c>
      <c r="AJ333">
        <v>1</v>
      </c>
      <c r="AK333">
        <v>1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0.14000000000000001</v>
      </c>
      <c r="AU333" t="s">
        <v>66</v>
      </c>
      <c r="AV333">
        <v>0</v>
      </c>
      <c r="AW333">
        <v>2</v>
      </c>
      <c r="AX333">
        <v>57036710</v>
      </c>
      <c r="AY333">
        <v>1</v>
      </c>
      <c r="AZ333">
        <v>0</v>
      </c>
      <c r="BA333">
        <v>402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ROUND(Y333*Source!I148,9)</f>
        <v>0.14000000000000001</v>
      </c>
      <c r="CY333">
        <f t="shared" si="151"/>
        <v>116.15</v>
      </c>
      <c r="CZ333">
        <f t="shared" si="152"/>
        <v>35.090000000000003</v>
      </c>
      <c r="DA333">
        <f t="shared" si="153"/>
        <v>3.31</v>
      </c>
      <c r="DB333">
        <f t="shared" si="154"/>
        <v>4.91</v>
      </c>
      <c r="DC333">
        <f t="shared" si="155"/>
        <v>0</v>
      </c>
      <c r="DD333" t="s">
        <v>3</v>
      </c>
      <c r="DE333" t="s">
        <v>3</v>
      </c>
      <c r="DF333">
        <f t="shared" si="156"/>
        <v>16.260000000000002</v>
      </c>
      <c r="DG333">
        <f t="shared" si="157"/>
        <v>0</v>
      </c>
      <c r="DH333">
        <f t="shared" si="158"/>
        <v>0</v>
      </c>
      <c r="DI333">
        <f t="shared" si="144"/>
        <v>0</v>
      </c>
      <c r="DJ333">
        <f t="shared" si="159"/>
        <v>16.260000000000002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ROW(Source!A148)</f>
        <v>148</v>
      </c>
      <c r="B334">
        <v>55929115</v>
      </c>
      <c r="C334">
        <v>57036697</v>
      </c>
      <c r="D334">
        <v>55459831</v>
      </c>
      <c r="E334">
        <v>1</v>
      </c>
      <c r="F334">
        <v>1</v>
      </c>
      <c r="G334">
        <v>1081</v>
      </c>
      <c r="H334">
        <v>3</v>
      </c>
      <c r="I334" t="s">
        <v>866</v>
      </c>
      <c r="J334" t="s">
        <v>867</v>
      </c>
      <c r="K334" t="s">
        <v>868</v>
      </c>
      <c r="L334">
        <v>1348</v>
      </c>
      <c r="N334">
        <v>1009</v>
      </c>
      <c r="O334" t="s">
        <v>566</v>
      </c>
      <c r="P334" t="s">
        <v>566</v>
      </c>
      <c r="Q334">
        <v>1000</v>
      </c>
      <c r="W334">
        <v>0</v>
      </c>
      <c r="X334">
        <v>-425904385</v>
      </c>
      <c r="Y334">
        <f t="shared" si="150"/>
        <v>6.0000000000000002E-5</v>
      </c>
      <c r="AA334">
        <v>134057.4</v>
      </c>
      <c r="AB334">
        <v>0</v>
      </c>
      <c r="AC334">
        <v>0</v>
      </c>
      <c r="AD334">
        <v>0</v>
      </c>
      <c r="AE334">
        <v>8582.42</v>
      </c>
      <c r="AF334">
        <v>0</v>
      </c>
      <c r="AG334">
        <v>0</v>
      </c>
      <c r="AH334">
        <v>0</v>
      </c>
      <c r="AI334">
        <v>15.62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6.0000000000000002E-5</v>
      </c>
      <c r="AU334" t="s">
        <v>66</v>
      </c>
      <c r="AV334">
        <v>0</v>
      </c>
      <c r="AW334">
        <v>2</v>
      </c>
      <c r="AX334">
        <v>57036711</v>
      </c>
      <c r="AY334">
        <v>1</v>
      </c>
      <c r="AZ334">
        <v>0</v>
      </c>
      <c r="BA334">
        <v>403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ROUND(Y334*Source!I148,9)</f>
        <v>6.0000000000000002E-5</v>
      </c>
      <c r="CY334">
        <f t="shared" si="151"/>
        <v>134057.4</v>
      </c>
      <c r="CZ334">
        <f t="shared" si="152"/>
        <v>8582.42</v>
      </c>
      <c r="DA334">
        <f t="shared" si="153"/>
        <v>15.62</v>
      </c>
      <c r="DB334">
        <f t="shared" si="154"/>
        <v>0.51</v>
      </c>
      <c r="DC334">
        <f t="shared" si="155"/>
        <v>0</v>
      </c>
      <c r="DD334" t="s">
        <v>3</v>
      </c>
      <c r="DE334" t="s">
        <v>3</v>
      </c>
      <c r="DF334">
        <f t="shared" si="156"/>
        <v>8.0399999999999991</v>
      </c>
      <c r="DG334">
        <f t="shared" si="157"/>
        <v>0</v>
      </c>
      <c r="DH334">
        <f t="shared" si="158"/>
        <v>0</v>
      </c>
      <c r="DI334">
        <f t="shared" si="144"/>
        <v>0</v>
      </c>
      <c r="DJ334">
        <f t="shared" si="159"/>
        <v>8.0399999999999991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ROW(Source!A148)</f>
        <v>148</v>
      </c>
      <c r="B335">
        <v>55929115</v>
      </c>
      <c r="C335">
        <v>57036697</v>
      </c>
      <c r="D335">
        <v>55459835</v>
      </c>
      <c r="E335">
        <v>1</v>
      </c>
      <c r="F335">
        <v>1</v>
      </c>
      <c r="G335">
        <v>1081</v>
      </c>
      <c r="H335">
        <v>3</v>
      </c>
      <c r="I335" t="s">
        <v>790</v>
      </c>
      <c r="J335" t="s">
        <v>791</v>
      </c>
      <c r="K335" t="s">
        <v>792</v>
      </c>
      <c r="L335">
        <v>1348</v>
      </c>
      <c r="N335">
        <v>1009</v>
      </c>
      <c r="O335" t="s">
        <v>566</v>
      </c>
      <c r="P335" t="s">
        <v>566</v>
      </c>
      <c r="Q335">
        <v>1000</v>
      </c>
      <c r="W335">
        <v>0</v>
      </c>
      <c r="X335">
        <v>-1860917919</v>
      </c>
      <c r="Y335">
        <f t="shared" si="150"/>
        <v>1.0000000000000001E-5</v>
      </c>
      <c r="AA335">
        <v>56975.05</v>
      </c>
      <c r="AB335">
        <v>0</v>
      </c>
      <c r="AC335">
        <v>0</v>
      </c>
      <c r="AD335">
        <v>0</v>
      </c>
      <c r="AE335">
        <v>12521.99</v>
      </c>
      <c r="AF335">
        <v>0</v>
      </c>
      <c r="AG335">
        <v>0</v>
      </c>
      <c r="AH335">
        <v>0</v>
      </c>
      <c r="AI335">
        <v>4.55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1.0000000000000001E-5</v>
      </c>
      <c r="AU335" t="s">
        <v>66</v>
      </c>
      <c r="AV335">
        <v>0</v>
      </c>
      <c r="AW335">
        <v>2</v>
      </c>
      <c r="AX335">
        <v>57036712</v>
      </c>
      <c r="AY335">
        <v>1</v>
      </c>
      <c r="AZ335">
        <v>0</v>
      </c>
      <c r="BA335">
        <v>404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ROUND(Y335*Source!I148,9)</f>
        <v>1.0000000000000001E-5</v>
      </c>
      <c r="CY335">
        <f t="shared" si="151"/>
        <v>56975.05</v>
      </c>
      <c r="CZ335">
        <f t="shared" si="152"/>
        <v>12521.99</v>
      </c>
      <c r="DA335">
        <f t="shared" si="153"/>
        <v>4.55</v>
      </c>
      <c r="DB335">
        <f t="shared" si="154"/>
        <v>0.13</v>
      </c>
      <c r="DC335">
        <f t="shared" si="155"/>
        <v>0</v>
      </c>
      <c r="DD335" t="s">
        <v>3</v>
      </c>
      <c r="DE335" t="s">
        <v>3</v>
      </c>
      <c r="DF335">
        <f t="shared" si="156"/>
        <v>0.56999999999999995</v>
      </c>
      <c r="DG335">
        <f t="shared" si="157"/>
        <v>0</v>
      </c>
      <c r="DH335">
        <f t="shared" si="158"/>
        <v>0</v>
      </c>
      <c r="DI335">
        <f t="shared" si="144"/>
        <v>0</v>
      </c>
      <c r="DJ335">
        <f t="shared" si="159"/>
        <v>0.56999999999999995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ROW(Source!A148)</f>
        <v>148</v>
      </c>
      <c r="B336">
        <v>55929115</v>
      </c>
      <c r="C336">
        <v>57036697</v>
      </c>
      <c r="D336">
        <v>55481845</v>
      </c>
      <c r="E336">
        <v>1</v>
      </c>
      <c r="F336">
        <v>1</v>
      </c>
      <c r="G336">
        <v>1081</v>
      </c>
      <c r="H336">
        <v>3</v>
      </c>
      <c r="I336" t="s">
        <v>869</v>
      </c>
      <c r="J336" t="s">
        <v>870</v>
      </c>
      <c r="K336" t="s">
        <v>871</v>
      </c>
      <c r="L336">
        <v>1354</v>
      </c>
      <c r="N336">
        <v>1010</v>
      </c>
      <c r="O336" t="s">
        <v>279</v>
      </c>
      <c r="P336" t="s">
        <v>279</v>
      </c>
      <c r="Q336">
        <v>1</v>
      </c>
      <c r="W336">
        <v>0</v>
      </c>
      <c r="X336">
        <v>-1005423132</v>
      </c>
      <c r="Y336">
        <f t="shared" si="150"/>
        <v>0.41499999999999998</v>
      </c>
      <c r="AA336">
        <v>620.17999999999995</v>
      </c>
      <c r="AB336">
        <v>0</v>
      </c>
      <c r="AC336">
        <v>0</v>
      </c>
      <c r="AD336">
        <v>0</v>
      </c>
      <c r="AE336">
        <v>42.42</v>
      </c>
      <c r="AF336">
        <v>0</v>
      </c>
      <c r="AG336">
        <v>0</v>
      </c>
      <c r="AH336">
        <v>0</v>
      </c>
      <c r="AI336">
        <v>14.62</v>
      </c>
      <c r="AJ336">
        <v>1</v>
      </c>
      <c r="AK336">
        <v>1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0.41499999999999998</v>
      </c>
      <c r="AU336" t="s">
        <v>66</v>
      </c>
      <c r="AV336">
        <v>0</v>
      </c>
      <c r="AW336">
        <v>2</v>
      </c>
      <c r="AX336">
        <v>57036713</v>
      </c>
      <c r="AY336">
        <v>1</v>
      </c>
      <c r="AZ336">
        <v>0</v>
      </c>
      <c r="BA336">
        <v>405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ROUND(Y336*Source!I148,9)</f>
        <v>0.41499999999999998</v>
      </c>
      <c r="CY336">
        <f t="shared" si="151"/>
        <v>620.17999999999995</v>
      </c>
      <c r="CZ336">
        <f t="shared" si="152"/>
        <v>42.42</v>
      </c>
      <c r="DA336">
        <f t="shared" si="153"/>
        <v>14.62</v>
      </c>
      <c r="DB336">
        <f t="shared" si="154"/>
        <v>17.600000000000001</v>
      </c>
      <c r="DC336">
        <f t="shared" si="155"/>
        <v>0</v>
      </c>
      <c r="DD336" t="s">
        <v>3</v>
      </c>
      <c r="DE336" t="s">
        <v>3</v>
      </c>
      <c r="DF336">
        <f t="shared" si="156"/>
        <v>257.37</v>
      </c>
      <c r="DG336">
        <f t="shared" si="157"/>
        <v>0</v>
      </c>
      <c r="DH336">
        <f t="shared" si="158"/>
        <v>0</v>
      </c>
      <c r="DI336">
        <f t="shared" si="144"/>
        <v>0</v>
      </c>
      <c r="DJ336">
        <f t="shared" si="159"/>
        <v>257.37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ROW(Source!A151)</f>
        <v>151</v>
      </c>
      <c r="B337">
        <v>55929113</v>
      </c>
      <c r="C337">
        <v>55929454</v>
      </c>
      <c r="D337">
        <v>55424304</v>
      </c>
      <c r="E337">
        <v>1081</v>
      </c>
      <c r="F337">
        <v>1</v>
      </c>
      <c r="G337">
        <v>1081</v>
      </c>
      <c r="H337">
        <v>1</v>
      </c>
      <c r="I337" t="s">
        <v>679</v>
      </c>
      <c r="J337" t="s">
        <v>3</v>
      </c>
      <c r="K337" t="s">
        <v>680</v>
      </c>
      <c r="L337">
        <v>1191</v>
      </c>
      <c r="N337">
        <v>1013</v>
      </c>
      <c r="O337" t="s">
        <v>681</v>
      </c>
      <c r="P337" t="s">
        <v>681</v>
      </c>
      <c r="Q337">
        <v>1</v>
      </c>
      <c r="W337">
        <v>0</v>
      </c>
      <c r="X337">
        <v>476480486</v>
      </c>
      <c r="Y337">
        <f>(AT337*1.2)</f>
        <v>1.236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1.03</v>
      </c>
      <c r="AU337" t="s">
        <v>67</v>
      </c>
      <c r="AV337">
        <v>1</v>
      </c>
      <c r="AW337">
        <v>2</v>
      </c>
      <c r="AX337">
        <v>55929455</v>
      </c>
      <c r="AY337">
        <v>1</v>
      </c>
      <c r="AZ337">
        <v>0</v>
      </c>
      <c r="BA337">
        <v>407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U337">
        <f>ROUND(AT337*Source!I151*AH337*AL337,2)</f>
        <v>0</v>
      </c>
      <c r="CV337">
        <f>ROUND(Y337*Source!I151,9)</f>
        <v>1.236</v>
      </c>
      <c r="CW337">
        <v>0</v>
      </c>
      <c r="CX337">
        <f>ROUND(Y337*Source!I151,9)</f>
        <v>1.236</v>
      </c>
      <c r="CY337">
        <f>AD337</f>
        <v>0</v>
      </c>
      <c r="CZ337">
        <f>AH337</f>
        <v>0</v>
      </c>
      <c r="DA337">
        <f>AL337</f>
        <v>1</v>
      </c>
      <c r="DB337">
        <f>ROUND((ROUND(AT337*CZ337,2)*1.2),6)</f>
        <v>0</v>
      </c>
      <c r="DC337">
        <f>ROUND((ROUND(AT337*AG337,2)*1.2),6)</f>
        <v>0</v>
      </c>
      <c r="DD337" t="s">
        <v>3</v>
      </c>
      <c r="DE337" t="s">
        <v>3</v>
      </c>
      <c r="DF337">
        <f>ROUND(ROUND(AE337,2)*CX337,2)</f>
        <v>0</v>
      </c>
      <c r="DG337">
        <f t="shared" si="157"/>
        <v>0</v>
      </c>
      <c r="DH337">
        <f t="shared" si="158"/>
        <v>0</v>
      </c>
      <c r="DI337">
        <f t="shared" si="144"/>
        <v>0</v>
      </c>
      <c r="DJ337">
        <f>DI337</f>
        <v>0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ROW(Source!A151)</f>
        <v>151</v>
      </c>
      <c r="B338">
        <v>55929113</v>
      </c>
      <c r="C338">
        <v>55929454</v>
      </c>
      <c r="D338">
        <v>55490209</v>
      </c>
      <c r="E338">
        <v>1</v>
      </c>
      <c r="F338">
        <v>1</v>
      </c>
      <c r="G338">
        <v>1081</v>
      </c>
      <c r="H338">
        <v>2</v>
      </c>
      <c r="I338" t="s">
        <v>722</v>
      </c>
      <c r="J338" t="s">
        <v>723</v>
      </c>
      <c r="K338" t="s">
        <v>724</v>
      </c>
      <c r="L338">
        <v>1368</v>
      </c>
      <c r="N338">
        <v>1011</v>
      </c>
      <c r="O338" t="s">
        <v>685</v>
      </c>
      <c r="P338" t="s">
        <v>685</v>
      </c>
      <c r="Q338">
        <v>1</v>
      </c>
      <c r="W338">
        <v>0</v>
      </c>
      <c r="X338">
        <v>874612079</v>
      </c>
      <c r="Y338">
        <f>(AT338*1.2)</f>
        <v>7.1999999999999998E-3</v>
      </c>
      <c r="AA338">
        <v>0</v>
      </c>
      <c r="AB338">
        <v>87.01</v>
      </c>
      <c r="AC338">
        <v>13.21</v>
      </c>
      <c r="AD338">
        <v>0</v>
      </c>
      <c r="AE338">
        <v>0</v>
      </c>
      <c r="AF338">
        <v>83.1</v>
      </c>
      <c r="AG338">
        <v>12.62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6.0000000000000001E-3</v>
      </c>
      <c r="AU338" t="s">
        <v>67</v>
      </c>
      <c r="AV338">
        <v>0</v>
      </c>
      <c r="AW338">
        <v>2</v>
      </c>
      <c r="AX338">
        <v>55929456</v>
      </c>
      <c r="AY338">
        <v>1</v>
      </c>
      <c r="AZ338">
        <v>0</v>
      </c>
      <c r="BA338">
        <v>408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f>ROUND(Y338*Source!I151*DO338,9)</f>
        <v>9.0864E-2</v>
      </c>
      <c r="CX338">
        <f>ROUND(Y338*Source!I151,9)</f>
        <v>7.1999999999999998E-3</v>
      </c>
      <c r="CY338">
        <f>AB338</f>
        <v>87.01</v>
      </c>
      <c r="CZ338">
        <f>AF338</f>
        <v>83.1</v>
      </c>
      <c r="DA338">
        <f>AJ338</f>
        <v>1</v>
      </c>
      <c r="DB338">
        <f>ROUND((ROUND(AT338*CZ338,2)*1.2),6)</f>
        <v>0.6</v>
      </c>
      <c r="DC338">
        <f>ROUND((ROUND(AT338*AG338,2)*1.2),6)</f>
        <v>9.6000000000000002E-2</v>
      </c>
      <c r="DD338" t="s">
        <v>3</v>
      </c>
      <c r="DE338" t="s">
        <v>3</v>
      </c>
      <c r="DF338">
        <f>ROUND(ROUND(AE338,2)*CX338,2)</f>
        <v>0</v>
      </c>
      <c r="DG338">
        <f t="shared" si="157"/>
        <v>0.6</v>
      </c>
      <c r="DH338">
        <f t="shared" si="158"/>
        <v>0.09</v>
      </c>
      <c r="DI338">
        <f t="shared" si="144"/>
        <v>0</v>
      </c>
      <c r="DJ338">
        <f>DG338</f>
        <v>0.6</v>
      </c>
      <c r="DK338">
        <v>0</v>
      </c>
      <c r="DL338" t="s">
        <v>686</v>
      </c>
      <c r="DM338">
        <v>0</v>
      </c>
      <c r="DN338" t="s">
        <v>681</v>
      </c>
      <c r="DO338">
        <v>12.62</v>
      </c>
    </row>
    <row r="339" spans="1:119" x14ac:dyDescent="0.25">
      <c r="A339">
        <f>ROW(Source!A151)</f>
        <v>151</v>
      </c>
      <c r="B339">
        <v>55929113</v>
      </c>
      <c r="C339">
        <v>55929454</v>
      </c>
      <c r="D339">
        <v>0</v>
      </c>
      <c r="E339">
        <v>0</v>
      </c>
      <c r="F339">
        <v>1</v>
      </c>
      <c r="G339">
        <v>1081</v>
      </c>
      <c r="H339">
        <v>3</v>
      </c>
      <c r="I339" t="s">
        <v>247</v>
      </c>
      <c r="J339" t="s">
        <v>247</v>
      </c>
      <c r="K339" t="s">
        <v>248</v>
      </c>
      <c r="L339">
        <v>1371</v>
      </c>
      <c r="N339">
        <v>1013</v>
      </c>
      <c r="O339" t="s">
        <v>171</v>
      </c>
      <c r="P339" t="s">
        <v>171</v>
      </c>
      <c r="Q339">
        <v>1</v>
      </c>
      <c r="W339">
        <v>0</v>
      </c>
      <c r="X339">
        <v>-152473048</v>
      </c>
      <c r="Y339">
        <f>AT339</f>
        <v>1</v>
      </c>
      <c r="AA339">
        <v>791.53</v>
      </c>
      <c r="AB339">
        <v>0</v>
      </c>
      <c r="AC339">
        <v>0</v>
      </c>
      <c r="AD339">
        <v>0</v>
      </c>
      <c r="AE339">
        <v>791.53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 t="s">
        <v>3</v>
      </c>
      <c r="AT339">
        <v>1</v>
      </c>
      <c r="AU339" t="s">
        <v>3</v>
      </c>
      <c r="AV339">
        <v>0</v>
      </c>
      <c r="AW339">
        <v>1</v>
      </c>
      <c r="AX339">
        <v>-1</v>
      </c>
      <c r="AY339">
        <v>0</v>
      </c>
      <c r="AZ339">
        <v>0</v>
      </c>
      <c r="BA339" t="s">
        <v>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ROUND(Y339*Source!I151,9)</f>
        <v>1</v>
      </c>
      <c r="CY339">
        <f>AA339</f>
        <v>791.53</v>
      </c>
      <c r="CZ339">
        <f>AE339</f>
        <v>791.53</v>
      </c>
      <c r="DA339">
        <f>AI339</f>
        <v>1</v>
      </c>
      <c r="DB339">
        <f>ROUND(ROUND(AT339*CZ339,2),6)</f>
        <v>791.53</v>
      </c>
      <c r="DC339">
        <f>ROUND(ROUND(AT339*AG339,2),6)</f>
        <v>0</v>
      </c>
      <c r="DD339" t="s">
        <v>3</v>
      </c>
      <c r="DE339" t="s">
        <v>3</v>
      </c>
      <c r="DF339">
        <f>ROUND(ROUND(AE339,2)*CX339,2)</f>
        <v>791.53</v>
      </c>
      <c r="DG339">
        <f t="shared" si="157"/>
        <v>0</v>
      </c>
      <c r="DH339">
        <f t="shared" si="158"/>
        <v>0</v>
      </c>
      <c r="DI339">
        <f t="shared" si="144"/>
        <v>0</v>
      </c>
      <c r="DJ339">
        <f>DF339</f>
        <v>791.53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ROW(Source!A152)</f>
        <v>152</v>
      </c>
      <c r="B340">
        <v>55929115</v>
      </c>
      <c r="C340">
        <v>55929454</v>
      </c>
      <c r="D340">
        <v>55424304</v>
      </c>
      <c r="E340">
        <v>1081</v>
      </c>
      <c r="F340">
        <v>1</v>
      </c>
      <c r="G340">
        <v>1081</v>
      </c>
      <c r="H340">
        <v>1</v>
      </c>
      <c r="I340" t="s">
        <v>679</v>
      </c>
      <c r="J340" t="s">
        <v>3</v>
      </c>
      <c r="K340" t="s">
        <v>680</v>
      </c>
      <c r="L340">
        <v>1191</v>
      </c>
      <c r="N340">
        <v>1013</v>
      </c>
      <c r="O340" t="s">
        <v>681</v>
      </c>
      <c r="P340" t="s">
        <v>681</v>
      </c>
      <c r="Q340">
        <v>1</v>
      </c>
      <c r="W340">
        <v>0</v>
      </c>
      <c r="X340">
        <v>476480486</v>
      </c>
      <c r="Y340">
        <f>(AT340*1.2)</f>
        <v>1.236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5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1.03</v>
      </c>
      <c r="AU340" t="s">
        <v>67</v>
      </c>
      <c r="AV340">
        <v>1</v>
      </c>
      <c r="AW340">
        <v>2</v>
      </c>
      <c r="AX340">
        <v>55929455</v>
      </c>
      <c r="AY340">
        <v>1</v>
      </c>
      <c r="AZ340">
        <v>0</v>
      </c>
      <c r="BA340">
        <v>410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U340">
        <f>ROUND(AT340*Source!I152*AH340*AL340,2)</f>
        <v>0</v>
      </c>
      <c r="CV340">
        <f>ROUND(Y340*Source!I152,9)</f>
        <v>1.236</v>
      </c>
      <c r="CW340">
        <v>0</v>
      </c>
      <c r="CX340">
        <f>ROUND(Y340*Source!I152,9)</f>
        <v>1.236</v>
      </c>
      <c r="CY340">
        <f>AD340</f>
        <v>0</v>
      </c>
      <c r="CZ340">
        <f>AH340</f>
        <v>0</v>
      </c>
      <c r="DA340">
        <f>AL340</f>
        <v>1</v>
      </c>
      <c r="DB340">
        <f>ROUND((ROUND(AT340*CZ340,2)*1.2),6)</f>
        <v>0</v>
      </c>
      <c r="DC340">
        <f>ROUND((ROUND(AT340*AG340,2)*1.2),6)</f>
        <v>0</v>
      </c>
      <c r="DD340" t="s">
        <v>3</v>
      </c>
      <c r="DE340" t="s">
        <v>3</v>
      </c>
      <c r="DF340">
        <f>ROUND(ROUND(AE340,2)*CX340,2)</f>
        <v>0</v>
      </c>
      <c r="DG340">
        <f t="shared" si="157"/>
        <v>0</v>
      </c>
      <c r="DH340">
        <f t="shared" si="158"/>
        <v>0</v>
      </c>
      <c r="DI340">
        <f t="shared" si="144"/>
        <v>0</v>
      </c>
      <c r="DJ340">
        <f>DI340</f>
        <v>0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ROW(Source!A152)</f>
        <v>152</v>
      </c>
      <c r="B341">
        <v>55929115</v>
      </c>
      <c r="C341">
        <v>55929454</v>
      </c>
      <c r="D341">
        <v>55490209</v>
      </c>
      <c r="E341">
        <v>1</v>
      </c>
      <c r="F341">
        <v>1</v>
      </c>
      <c r="G341">
        <v>1081</v>
      </c>
      <c r="H341">
        <v>2</v>
      </c>
      <c r="I341" t="s">
        <v>722</v>
      </c>
      <c r="J341" t="s">
        <v>723</v>
      </c>
      <c r="K341" t="s">
        <v>724</v>
      </c>
      <c r="L341">
        <v>1368</v>
      </c>
      <c r="N341">
        <v>1011</v>
      </c>
      <c r="O341" t="s">
        <v>685</v>
      </c>
      <c r="P341" t="s">
        <v>685</v>
      </c>
      <c r="Q341">
        <v>1</v>
      </c>
      <c r="W341">
        <v>0</v>
      </c>
      <c r="X341">
        <v>874612079</v>
      </c>
      <c r="Y341">
        <f>(AT341*1.2)</f>
        <v>7.1999999999999998E-3</v>
      </c>
      <c r="AA341">
        <v>0</v>
      </c>
      <c r="AB341">
        <v>1485.19</v>
      </c>
      <c r="AC341">
        <v>744.56</v>
      </c>
      <c r="AD341">
        <v>0</v>
      </c>
      <c r="AE341">
        <v>0</v>
      </c>
      <c r="AF341">
        <v>83.1</v>
      </c>
      <c r="AG341">
        <v>12.62</v>
      </c>
      <c r="AH341">
        <v>0</v>
      </c>
      <c r="AI341">
        <v>1</v>
      </c>
      <c r="AJ341">
        <v>17.07</v>
      </c>
      <c r="AK341">
        <v>56.35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6.0000000000000001E-3</v>
      </c>
      <c r="AU341" t="s">
        <v>67</v>
      </c>
      <c r="AV341">
        <v>0</v>
      </c>
      <c r="AW341">
        <v>2</v>
      </c>
      <c r="AX341">
        <v>55929456</v>
      </c>
      <c r="AY341">
        <v>1</v>
      </c>
      <c r="AZ341">
        <v>0</v>
      </c>
      <c r="BA341">
        <v>411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ROUND(Y341*Source!I152*DO341,9)</f>
        <v>9.0864E-2</v>
      </c>
      <c r="CX341">
        <f>ROUND(Y341*Source!I152,9)</f>
        <v>7.1999999999999998E-3</v>
      </c>
      <c r="CY341">
        <f>AB341</f>
        <v>1485.19</v>
      </c>
      <c r="CZ341">
        <f>AF341</f>
        <v>83.1</v>
      </c>
      <c r="DA341">
        <f>AJ341</f>
        <v>17.07</v>
      </c>
      <c r="DB341">
        <f>ROUND((ROUND(AT341*CZ341,2)*1.2),6)</f>
        <v>0.6</v>
      </c>
      <c r="DC341">
        <f>ROUND((ROUND(AT341*AG341,2)*1.2),6)</f>
        <v>9.6000000000000002E-2</v>
      </c>
      <c r="DD341" t="s">
        <v>3</v>
      </c>
      <c r="DE341" t="s">
        <v>3</v>
      </c>
      <c r="DF341">
        <f>ROUND(ROUND(AE341,2)*CX341,2)</f>
        <v>0</v>
      </c>
      <c r="DG341">
        <f>ROUND(ROUND(AF341*AJ341,2)*CX341,2)</f>
        <v>10.210000000000001</v>
      </c>
      <c r="DH341">
        <f>ROUND(ROUND(AG341*AK341,2)*CX341,2)</f>
        <v>5.12</v>
      </c>
      <c r="DI341">
        <f t="shared" si="144"/>
        <v>0</v>
      </c>
      <c r="DJ341">
        <f>DG341</f>
        <v>10.210000000000001</v>
      </c>
      <c r="DK341">
        <v>0</v>
      </c>
      <c r="DL341" t="s">
        <v>686</v>
      </c>
      <c r="DM341">
        <v>0</v>
      </c>
      <c r="DN341" t="s">
        <v>681</v>
      </c>
      <c r="DO341">
        <v>12.62</v>
      </c>
    </row>
    <row r="342" spans="1:119" x14ac:dyDescent="0.25">
      <c r="A342">
        <f>ROW(Source!A152)</f>
        <v>152</v>
      </c>
      <c r="B342">
        <v>55929115</v>
      </c>
      <c r="C342">
        <v>55929454</v>
      </c>
      <c r="D342">
        <v>0</v>
      </c>
      <c r="E342">
        <v>0</v>
      </c>
      <c r="F342">
        <v>1</v>
      </c>
      <c r="G342">
        <v>1081</v>
      </c>
      <c r="H342">
        <v>3</v>
      </c>
      <c r="I342" t="s">
        <v>247</v>
      </c>
      <c r="J342" t="s">
        <v>247</v>
      </c>
      <c r="K342" t="s">
        <v>248</v>
      </c>
      <c r="L342">
        <v>1371</v>
      </c>
      <c r="N342">
        <v>1013</v>
      </c>
      <c r="O342" t="s">
        <v>171</v>
      </c>
      <c r="P342" t="s">
        <v>171</v>
      </c>
      <c r="Q342">
        <v>1</v>
      </c>
      <c r="W342">
        <v>0</v>
      </c>
      <c r="X342">
        <v>-152473048</v>
      </c>
      <c r="Y342">
        <f>AT342</f>
        <v>1</v>
      </c>
      <c r="AA342">
        <v>5991.88</v>
      </c>
      <c r="AB342">
        <v>0</v>
      </c>
      <c r="AC342">
        <v>0</v>
      </c>
      <c r="AD342">
        <v>0</v>
      </c>
      <c r="AE342">
        <v>791.53</v>
      </c>
      <c r="AF342">
        <v>0</v>
      </c>
      <c r="AG342">
        <v>0</v>
      </c>
      <c r="AH342">
        <v>0</v>
      </c>
      <c r="AI342">
        <v>7.57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1</v>
      </c>
      <c r="AU342" t="s">
        <v>3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ROUND(Y342*Source!I152,9)</f>
        <v>1</v>
      </c>
      <c r="CY342">
        <f>AA342</f>
        <v>5991.88</v>
      </c>
      <c r="CZ342">
        <f>AE342</f>
        <v>791.53</v>
      </c>
      <c r="DA342">
        <f>AI342</f>
        <v>7.57</v>
      </c>
      <c r="DB342">
        <f>ROUND(ROUND(AT342*CZ342,2),6)</f>
        <v>791.53</v>
      </c>
      <c r="DC342">
        <f>ROUND(ROUND(AT342*AG342,2),6)</f>
        <v>0</v>
      </c>
      <c r="DD342" t="s">
        <v>3</v>
      </c>
      <c r="DE342" t="s">
        <v>3</v>
      </c>
      <c r="DF342">
        <f>ROUND(ROUND(AE342*AI342,2)*CX342,2)</f>
        <v>5991.88</v>
      </c>
      <c r="DG342">
        <f t="shared" ref="DG342:DG366" si="160">ROUND(ROUND(AF342,2)*CX342,2)</f>
        <v>0</v>
      </c>
      <c r="DH342">
        <f t="shared" ref="DH342:DH366" si="161">ROUND(ROUND(AG342,2)*CX342,2)</f>
        <v>0</v>
      </c>
      <c r="DI342">
        <f t="shared" si="144"/>
        <v>0</v>
      </c>
      <c r="DJ342">
        <f>DF342</f>
        <v>5991.88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ROW(Source!A155)</f>
        <v>155</v>
      </c>
      <c r="B343">
        <v>55929113</v>
      </c>
      <c r="C343">
        <v>57036717</v>
      </c>
      <c r="D343">
        <v>55424304</v>
      </c>
      <c r="E343">
        <v>1081</v>
      </c>
      <c r="F343">
        <v>1</v>
      </c>
      <c r="G343">
        <v>1081</v>
      </c>
      <c r="H343">
        <v>1</v>
      </c>
      <c r="I343" t="s">
        <v>679</v>
      </c>
      <c r="J343" t="s">
        <v>3</v>
      </c>
      <c r="K343" t="s">
        <v>680</v>
      </c>
      <c r="L343">
        <v>1191</v>
      </c>
      <c r="N343">
        <v>1013</v>
      </c>
      <c r="O343" t="s">
        <v>681</v>
      </c>
      <c r="P343" t="s">
        <v>681</v>
      </c>
      <c r="Q343">
        <v>1</v>
      </c>
      <c r="W343">
        <v>0</v>
      </c>
      <c r="X343">
        <v>476480486</v>
      </c>
      <c r="Y343">
        <f>(AT343*1.2)</f>
        <v>3.8159999999999998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3.18</v>
      </c>
      <c r="AU343" t="s">
        <v>67</v>
      </c>
      <c r="AV343">
        <v>1</v>
      </c>
      <c r="AW343">
        <v>2</v>
      </c>
      <c r="AX343">
        <v>57036718</v>
      </c>
      <c r="AY343">
        <v>1</v>
      </c>
      <c r="AZ343">
        <v>0</v>
      </c>
      <c r="BA343">
        <v>413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U343">
        <f>ROUND(AT343*Source!I155*AH343*AL343,2)</f>
        <v>0</v>
      </c>
      <c r="CV343">
        <f>ROUND(Y343*Source!I155,9)</f>
        <v>11.448</v>
      </c>
      <c r="CW343">
        <v>0</v>
      </c>
      <c r="CX343">
        <f>ROUND(Y343*Source!I155,9)</f>
        <v>11.448</v>
      </c>
      <c r="CY343">
        <f>AD343</f>
        <v>0</v>
      </c>
      <c r="CZ343">
        <f>AH343</f>
        <v>0</v>
      </c>
      <c r="DA343">
        <f>AL343</f>
        <v>1</v>
      </c>
      <c r="DB343">
        <f>ROUND((ROUND(AT343*CZ343,2)*1.2),6)</f>
        <v>0</v>
      </c>
      <c r="DC343">
        <f>ROUND((ROUND(AT343*AG343,2)*1.2),6)</f>
        <v>0</v>
      </c>
      <c r="DD343" t="s">
        <v>3</v>
      </c>
      <c r="DE343" t="s">
        <v>3</v>
      </c>
      <c r="DF343">
        <f>ROUND(ROUND(AE343,2)*CX343,2)</f>
        <v>0</v>
      </c>
      <c r="DG343">
        <f t="shared" si="160"/>
        <v>0</v>
      </c>
      <c r="DH343">
        <f t="shared" si="161"/>
        <v>0</v>
      </c>
      <c r="DI343">
        <f t="shared" si="144"/>
        <v>0</v>
      </c>
      <c r="DJ343">
        <f>DI343</f>
        <v>0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ROW(Source!A155)</f>
        <v>155</v>
      </c>
      <c r="B344">
        <v>55929113</v>
      </c>
      <c r="C344">
        <v>57036717</v>
      </c>
      <c r="D344">
        <v>55461074</v>
      </c>
      <c r="E344">
        <v>1</v>
      </c>
      <c r="F344">
        <v>1</v>
      </c>
      <c r="G344">
        <v>1081</v>
      </c>
      <c r="H344">
        <v>3</v>
      </c>
      <c r="I344" t="s">
        <v>823</v>
      </c>
      <c r="J344" t="s">
        <v>824</v>
      </c>
      <c r="K344" t="s">
        <v>825</v>
      </c>
      <c r="L344">
        <v>1346</v>
      </c>
      <c r="N344">
        <v>1009</v>
      </c>
      <c r="O344" t="s">
        <v>185</v>
      </c>
      <c r="P344" t="s">
        <v>185</v>
      </c>
      <c r="Q344">
        <v>1</v>
      </c>
      <c r="W344">
        <v>0</v>
      </c>
      <c r="X344">
        <v>-861631226</v>
      </c>
      <c r="Y344">
        <f>(AT344*1)</f>
        <v>6.2700000000000004E-3</v>
      </c>
      <c r="AA344">
        <v>27.62</v>
      </c>
      <c r="AB344">
        <v>0</v>
      </c>
      <c r="AC344">
        <v>0</v>
      </c>
      <c r="AD344">
        <v>0</v>
      </c>
      <c r="AE344">
        <v>27.62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6.2700000000000004E-3</v>
      </c>
      <c r="AU344" t="s">
        <v>66</v>
      </c>
      <c r="AV344">
        <v>0</v>
      </c>
      <c r="AW344">
        <v>2</v>
      </c>
      <c r="AX344">
        <v>57036719</v>
      </c>
      <c r="AY344">
        <v>1</v>
      </c>
      <c r="AZ344">
        <v>0</v>
      </c>
      <c r="BA344">
        <v>414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ROUND(Y344*Source!I155,9)</f>
        <v>1.881E-2</v>
      </c>
      <c r="CY344">
        <f>AA344</f>
        <v>27.62</v>
      </c>
      <c r="CZ344">
        <f>AE344</f>
        <v>27.62</v>
      </c>
      <c r="DA344">
        <f>AI344</f>
        <v>1</v>
      </c>
      <c r="DB344">
        <f>ROUND((ROUND(AT344*CZ344,2)*1),6)</f>
        <v>0.17</v>
      </c>
      <c r="DC344">
        <f>ROUND((ROUND(AT344*AG344,2)*1),6)</f>
        <v>0</v>
      </c>
      <c r="DD344" t="s">
        <v>3</v>
      </c>
      <c r="DE344" t="s">
        <v>3</v>
      </c>
      <c r="DF344">
        <f>ROUND(ROUND(AE344,2)*CX344,2)</f>
        <v>0.52</v>
      </c>
      <c r="DG344">
        <f t="shared" si="160"/>
        <v>0</v>
      </c>
      <c r="DH344">
        <f t="shared" si="161"/>
        <v>0</v>
      </c>
      <c r="DI344">
        <f t="shared" si="144"/>
        <v>0</v>
      </c>
      <c r="DJ344">
        <f>DF344</f>
        <v>0.52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ROW(Source!A155)</f>
        <v>155</v>
      </c>
      <c r="B345">
        <v>55929113</v>
      </c>
      <c r="C345">
        <v>57036717</v>
      </c>
      <c r="D345">
        <v>55459793</v>
      </c>
      <c r="E345">
        <v>1</v>
      </c>
      <c r="F345">
        <v>1</v>
      </c>
      <c r="G345">
        <v>1081</v>
      </c>
      <c r="H345">
        <v>3</v>
      </c>
      <c r="I345" t="s">
        <v>690</v>
      </c>
      <c r="J345" t="s">
        <v>691</v>
      </c>
      <c r="K345" t="s">
        <v>692</v>
      </c>
      <c r="L345">
        <v>1348</v>
      </c>
      <c r="N345">
        <v>1009</v>
      </c>
      <c r="O345" t="s">
        <v>566</v>
      </c>
      <c r="P345" t="s">
        <v>566</v>
      </c>
      <c r="Q345">
        <v>1000</v>
      </c>
      <c r="W345">
        <v>0</v>
      </c>
      <c r="X345">
        <v>-761454284</v>
      </c>
      <c r="Y345">
        <f>(AT345*1)</f>
        <v>1.0000000000000001E-5</v>
      </c>
      <c r="AA345">
        <v>64123.05</v>
      </c>
      <c r="AB345">
        <v>0</v>
      </c>
      <c r="AC345">
        <v>0</v>
      </c>
      <c r="AD345">
        <v>0</v>
      </c>
      <c r="AE345">
        <v>64123.05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1.0000000000000001E-5</v>
      </c>
      <c r="AU345" t="s">
        <v>66</v>
      </c>
      <c r="AV345">
        <v>0</v>
      </c>
      <c r="AW345">
        <v>2</v>
      </c>
      <c r="AX345">
        <v>57036720</v>
      </c>
      <c r="AY345">
        <v>1</v>
      </c>
      <c r="AZ345">
        <v>0</v>
      </c>
      <c r="BA345">
        <v>415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ROUND(Y345*Source!I155,9)</f>
        <v>3.0000000000000001E-5</v>
      </c>
      <c r="CY345">
        <f>AA345</f>
        <v>64123.05</v>
      </c>
      <c r="CZ345">
        <f>AE345</f>
        <v>64123.05</v>
      </c>
      <c r="DA345">
        <f>AI345</f>
        <v>1</v>
      </c>
      <c r="DB345">
        <f>ROUND((ROUND(AT345*CZ345,2)*1),6)</f>
        <v>0.64</v>
      </c>
      <c r="DC345">
        <f>ROUND((ROUND(AT345*AG345,2)*1),6)</f>
        <v>0</v>
      </c>
      <c r="DD345" t="s">
        <v>3</v>
      </c>
      <c r="DE345" t="s">
        <v>3</v>
      </c>
      <c r="DF345">
        <f>ROUND(ROUND(AE345,2)*CX345,2)</f>
        <v>1.92</v>
      </c>
      <c r="DG345">
        <f t="shared" si="160"/>
        <v>0</v>
      </c>
      <c r="DH345">
        <f t="shared" si="161"/>
        <v>0</v>
      </c>
      <c r="DI345">
        <f t="shared" si="144"/>
        <v>0</v>
      </c>
      <c r="DJ345">
        <f>DF345</f>
        <v>1.92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ROW(Source!A155)</f>
        <v>155</v>
      </c>
      <c r="B346">
        <v>55929113</v>
      </c>
      <c r="C346">
        <v>57036717</v>
      </c>
      <c r="D346">
        <v>55469253</v>
      </c>
      <c r="E346">
        <v>1</v>
      </c>
      <c r="F346">
        <v>1</v>
      </c>
      <c r="G346">
        <v>1081</v>
      </c>
      <c r="H346">
        <v>3</v>
      </c>
      <c r="I346" t="s">
        <v>826</v>
      </c>
      <c r="J346" t="s">
        <v>827</v>
      </c>
      <c r="K346" t="s">
        <v>828</v>
      </c>
      <c r="L346">
        <v>1354</v>
      </c>
      <c r="N346">
        <v>1010</v>
      </c>
      <c r="O346" t="s">
        <v>279</v>
      </c>
      <c r="P346" t="s">
        <v>279</v>
      </c>
      <c r="Q346">
        <v>1</v>
      </c>
      <c r="W346">
        <v>0</v>
      </c>
      <c r="X346">
        <v>-32785108</v>
      </c>
      <c r="Y346">
        <f>(AT346*1)</f>
        <v>0.1</v>
      </c>
      <c r="AA346">
        <v>15.25</v>
      </c>
      <c r="AB346">
        <v>0</v>
      </c>
      <c r="AC346">
        <v>0</v>
      </c>
      <c r="AD346">
        <v>0</v>
      </c>
      <c r="AE346">
        <v>15.25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-2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0.1</v>
      </c>
      <c r="AU346" t="s">
        <v>66</v>
      </c>
      <c r="AV346">
        <v>0</v>
      </c>
      <c r="AW346">
        <v>2</v>
      </c>
      <c r="AX346">
        <v>57036721</v>
      </c>
      <c r="AY346">
        <v>1</v>
      </c>
      <c r="AZ346">
        <v>0</v>
      </c>
      <c r="BA346">
        <v>416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ROUND(Y346*Source!I155,9)</f>
        <v>0.3</v>
      </c>
      <c r="CY346">
        <f>AA346</f>
        <v>15.25</v>
      </c>
      <c r="CZ346">
        <f>AE346</f>
        <v>15.25</v>
      </c>
      <c r="DA346">
        <f>AI346</f>
        <v>1</v>
      </c>
      <c r="DB346">
        <f>ROUND((ROUND(AT346*CZ346,2)*1),6)</f>
        <v>1.53</v>
      </c>
      <c r="DC346">
        <f>ROUND((ROUND(AT346*AG346,2)*1),6)</f>
        <v>0</v>
      </c>
      <c r="DD346" t="s">
        <v>3</v>
      </c>
      <c r="DE346" t="s">
        <v>3</v>
      </c>
      <c r="DF346">
        <f>ROUND(ROUND(AE346,2)*CX346,2)</f>
        <v>4.58</v>
      </c>
      <c r="DG346">
        <f t="shared" si="160"/>
        <v>0</v>
      </c>
      <c r="DH346">
        <f t="shared" si="161"/>
        <v>0</v>
      </c>
      <c r="DI346">
        <f t="shared" si="144"/>
        <v>0</v>
      </c>
      <c r="DJ346">
        <f>DF346</f>
        <v>4.58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ROW(Source!A156)</f>
        <v>156</v>
      </c>
      <c r="B347">
        <v>55929115</v>
      </c>
      <c r="C347">
        <v>57036717</v>
      </c>
      <c r="D347">
        <v>55424304</v>
      </c>
      <c r="E347">
        <v>1081</v>
      </c>
      <c r="F347">
        <v>1</v>
      </c>
      <c r="G347">
        <v>1081</v>
      </c>
      <c r="H347">
        <v>1</v>
      </c>
      <c r="I347" t="s">
        <v>679</v>
      </c>
      <c r="J347" t="s">
        <v>3</v>
      </c>
      <c r="K347" t="s">
        <v>680</v>
      </c>
      <c r="L347">
        <v>1191</v>
      </c>
      <c r="N347">
        <v>1013</v>
      </c>
      <c r="O347" t="s">
        <v>681</v>
      </c>
      <c r="P347" t="s">
        <v>681</v>
      </c>
      <c r="Q347">
        <v>1</v>
      </c>
      <c r="W347">
        <v>0</v>
      </c>
      <c r="X347">
        <v>476480486</v>
      </c>
      <c r="Y347">
        <f>(AT347*1.2)</f>
        <v>3.8159999999999998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5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3.18</v>
      </c>
      <c r="AU347" t="s">
        <v>67</v>
      </c>
      <c r="AV347">
        <v>1</v>
      </c>
      <c r="AW347">
        <v>2</v>
      </c>
      <c r="AX347">
        <v>57036718</v>
      </c>
      <c r="AY347">
        <v>1</v>
      </c>
      <c r="AZ347">
        <v>0</v>
      </c>
      <c r="BA347">
        <v>418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ROUND(AT347*Source!I156*AH347*AL347,2)</f>
        <v>0</v>
      </c>
      <c r="CV347">
        <f>ROUND(Y347*Source!I156,9)</f>
        <v>11.448</v>
      </c>
      <c r="CW347">
        <v>0</v>
      </c>
      <c r="CX347">
        <f>ROUND(Y347*Source!I156,9)</f>
        <v>11.448</v>
      </c>
      <c r="CY347">
        <f>AD347</f>
        <v>0</v>
      </c>
      <c r="CZ347">
        <f>AH347</f>
        <v>0</v>
      </c>
      <c r="DA347">
        <f>AL347</f>
        <v>1</v>
      </c>
      <c r="DB347">
        <f>ROUND((ROUND(AT347*CZ347,2)*1.2),6)</f>
        <v>0</v>
      </c>
      <c r="DC347">
        <f>ROUND((ROUND(AT347*AG347,2)*1.2),6)</f>
        <v>0</v>
      </c>
      <c r="DD347" t="s">
        <v>3</v>
      </c>
      <c r="DE347" t="s">
        <v>3</v>
      </c>
      <c r="DF347">
        <f>ROUND(ROUND(AE347,2)*CX347,2)</f>
        <v>0</v>
      </c>
      <c r="DG347">
        <f t="shared" si="160"/>
        <v>0</v>
      </c>
      <c r="DH347">
        <f t="shared" si="161"/>
        <v>0</v>
      </c>
      <c r="DI347">
        <f t="shared" si="144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ROW(Source!A156)</f>
        <v>156</v>
      </c>
      <c r="B348">
        <v>55929115</v>
      </c>
      <c r="C348">
        <v>57036717</v>
      </c>
      <c r="D348">
        <v>55461074</v>
      </c>
      <c r="E348">
        <v>1</v>
      </c>
      <c r="F348">
        <v>1</v>
      </c>
      <c r="G348">
        <v>1081</v>
      </c>
      <c r="H348">
        <v>3</v>
      </c>
      <c r="I348" t="s">
        <v>823</v>
      </c>
      <c r="J348" t="s">
        <v>824</v>
      </c>
      <c r="K348" t="s">
        <v>825</v>
      </c>
      <c r="L348">
        <v>1346</v>
      </c>
      <c r="N348">
        <v>1009</v>
      </c>
      <c r="O348" t="s">
        <v>185</v>
      </c>
      <c r="P348" t="s">
        <v>185</v>
      </c>
      <c r="Q348">
        <v>1</v>
      </c>
      <c r="W348">
        <v>0</v>
      </c>
      <c r="X348">
        <v>-861631226</v>
      </c>
      <c r="Y348">
        <f>(AT348*1)</f>
        <v>6.2700000000000004E-3</v>
      </c>
      <c r="AA348">
        <v>163.51</v>
      </c>
      <c r="AB348">
        <v>0</v>
      </c>
      <c r="AC348">
        <v>0</v>
      </c>
      <c r="AD348">
        <v>0</v>
      </c>
      <c r="AE348">
        <v>27.62</v>
      </c>
      <c r="AF348">
        <v>0</v>
      </c>
      <c r="AG348">
        <v>0</v>
      </c>
      <c r="AH348">
        <v>0</v>
      </c>
      <c r="AI348">
        <v>5.92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6.2700000000000004E-3</v>
      </c>
      <c r="AU348" t="s">
        <v>66</v>
      </c>
      <c r="AV348">
        <v>0</v>
      </c>
      <c r="AW348">
        <v>2</v>
      </c>
      <c r="AX348">
        <v>57036719</v>
      </c>
      <c r="AY348">
        <v>1</v>
      </c>
      <c r="AZ348">
        <v>0</v>
      </c>
      <c r="BA348">
        <v>419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ROUND(Y348*Source!I156,9)</f>
        <v>1.881E-2</v>
      </c>
      <c r="CY348">
        <f>AA348</f>
        <v>163.51</v>
      </c>
      <c r="CZ348">
        <f>AE348</f>
        <v>27.62</v>
      </c>
      <c r="DA348">
        <f>AI348</f>
        <v>5.92</v>
      </c>
      <c r="DB348">
        <f>ROUND((ROUND(AT348*CZ348,2)*1),6)</f>
        <v>0.17</v>
      </c>
      <c r="DC348">
        <f>ROUND((ROUND(AT348*AG348,2)*1),6)</f>
        <v>0</v>
      </c>
      <c r="DD348" t="s">
        <v>3</v>
      </c>
      <c r="DE348" t="s">
        <v>3</v>
      </c>
      <c r="DF348">
        <f>ROUND(ROUND(AE348*AI348,2)*CX348,2)</f>
        <v>3.08</v>
      </c>
      <c r="DG348">
        <f t="shared" si="160"/>
        <v>0</v>
      </c>
      <c r="DH348">
        <f t="shared" si="161"/>
        <v>0</v>
      </c>
      <c r="DI348">
        <f t="shared" si="144"/>
        <v>0</v>
      </c>
      <c r="DJ348">
        <f>DF348</f>
        <v>3.08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ROW(Source!A156)</f>
        <v>156</v>
      </c>
      <c r="B349">
        <v>55929115</v>
      </c>
      <c r="C349">
        <v>57036717</v>
      </c>
      <c r="D349">
        <v>55459793</v>
      </c>
      <c r="E349">
        <v>1</v>
      </c>
      <c r="F349">
        <v>1</v>
      </c>
      <c r="G349">
        <v>1081</v>
      </c>
      <c r="H349">
        <v>3</v>
      </c>
      <c r="I349" t="s">
        <v>690</v>
      </c>
      <c r="J349" t="s">
        <v>691</v>
      </c>
      <c r="K349" t="s">
        <v>692</v>
      </c>
      <c r="L349">
        <v>1348</v>
      </c>
      <c r="N349">
        <v>1009</v>
      </c>
      <c r="O349" t="s">
        <v>566</v>
      </c>
      <c r="P349" t="s">
        <v>566</v>
      </c>
      <c r="Q349">
        <v>1000</v>
      </c>
      <c r="W349">
        <v>0</v>
      </c>
      <c r="X349">
        <v>-761454284</v>
      </c>
      <c r="Y349">
        <f>(AT349*1)</f>
        <v>1.0000000000000001E-5</v>
      </c>
      <c r="AA349">
        <v>1930745.04</v>
      </c>
      <c r="AB349">
        <v>0</v>
      </c>
      <c r="AC349">
        <v>0</v>
      </c>
      <c r="AD349">
        <v>0</v>
      </c>
      <c r="AE349">
        <v>64123.05</v>
      </c>
      <c r="AF349">
        <v>0</v>
      </c>
      <c r="AG349">
        <v>0</v>
      </c>
      <c r="AH349">
        <v>0</v>
      </c>
      <c r="AI349">
        <v>30.11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1.0000000000000001E-5</v>
      </c>
      <c r="AU349" t="s">
        <v>66</v>
      </c>
      <c r="AV349">
        <v>0</v>
      </c>
      <c r="AW349">
        <v>2</v>
      </c>
      <c r="AX349">
        <v>57036720</v>
      </c>
      <c r="AY349">
        <v>1</v>
      </c>
      <c r="AZ349">
        <v>0</v>
      </c>
      <c r="BA349">
        <v>420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ROUND(Y349*Source!I156,9)</f>
        <v>3.0000000000000001E-5</v>
      </c>
      <c r="CY349">
        <f>AA349</f>
        <v>1930745.04</v>
      </c>
      <c r="CZ349">
        <f>AE349</f>
        <v>64123.05</v>
      </c>
      <c r="DA349">
        <f>AI349</f>
        <v>30.11</v>
      </c>
      <c r="DB349">
        <f>ROUND((ROUND(AT349*CZ349,2)*1),6)</f>
        <v>0.64</v>
      </c>
      <c r="DC349">
        <f>ROUND((ROUND(AT349*AG349,2)*1),6)</f>
        <v>0</v>
      </c>
      <c r="DD349" t="s">
        <v>3</v>
      </c>
      <c r="DE349" t="s">
        <v>3</v>
      </c>
      <c r="DF349">
        <f>ROUND(ROUND(AE349*AI349,2)*CX349,2)</f>
        <v>57.92</v>
      </c>
      <c r="DG349">
        <f t="shared" si="160"/>
        <v>0</v>
      </c>
      <c r="DH349">
        <f t="shared" si="161"/>
        <v>0</v>
      </c>
      <c r="DI349">
        <f t="shared" si="144"/>
        <v>0</v>
      </c>
      <c r="DJ349">
        <f>DF349</f>
        <v>57.92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ROW(Source!A156)</f>
        <v>156</v>
      </c>
      <c r="B350">
        <v>55929115</v>
      </c>
      <c r="C350">
        <v>57036717</v>
      </c>
      <c r="D350">
        <v>55469253</v>
      </c>
      <c r="E350">
        <v>1</v>
      </c>
      <c r="F350">
        <v>1</v>
      </c>
      <c r="G350">
        <v>1081</v>
      </c>
      <c r="H350">
        <v>3</v>
      </c>
      <c r="I350" t="s">
        <v>826</v>
      </c>
      <c r="J350" t="s">
        <v>827</v>
      </c>
      <c r="K350" t="s">
        <v>828</v>
      </c>
      <c r="L350">
        <v>1354</v>
      </c>
      <c r="N350">
        <v>1010</v>
      </c>
      <c r="O350" t="s">
        <v>279</v>
      </c>
      <c r="P350" t="s">
        <v>279</v>
      </c>
      <c r="Q350">
        <v>1</v>
      </c>
      <c r="W350">
        <v>0</v>
      </c>
      <c r="X350">
        <v>-32785108</v>
      </c>
      <c r="Y350">
        <f>(AT350*1)</f>
        <v>0.1</v>
      </c>
      <c r="AA350">
        <v>36.14</v>
      </c>
      <c r="AB350">
        <v>0</v>
      </c>
      <c r="AC350">
        <v>0</v>
      </c>
      <c r="AD350">
        <v>0</v>
      </c>
      <c r="AE350">
        <v>15.25</v>
      </c>
      <c r="AF350">
        <v>0</v>
      </c>
      <c r="AG350">
        <v>0</v>
      </c>
      <c r="AH350">
        <v>0</v>
      </c>
      <c r="AI350">
        <v>2.37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0.1</v>
      </c>
      <c r="AU350" t="s">
        <v>66</v>
      </c>
      <c r="AV350">
        <v>0</v>
      </c>
      <c r="AW350">
        <v>2</v>
      </c>
      <c r="AX350">
        <v>57036721</v>
      </c>
      <c r="AY350">
        <v>1</v>
      </c>
      <c r="AZ350">
        <v>0</v>
      </c>
      <c r="BA350">
        <v>421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ROUND(Y350*Source!I156,9)</f>
        <v>0.3</v>
      </c>
      <c r="CY350">
        <f>AA350</f>
        <v>36.14</v>
      </c>
      <c r="CZ350">
        <f>AE350</f>
        <v>15.25</v>
      </c>
      <c r="DA350">
        <f>AI350</f>
        <v>2.37</v>
      </c>
      <c r="DB350">
        <f>ROUND((ROUND(AT350*CZ350,2)*1),6)</f>
        <v>1.53</v>
      </c>
      <c r="DC350">
        <f>ROUND((ROUND(AT350*AG350,2)*1),6)</f>
        <v>0</v>
      </c>
      <c r="DD350" t="s">
        <v>3</v>
      </c>
      <c r="DE350" t="s">
        <v>3</v>
      </c>
      <c r="DF350">
        <f>ROUND(ROUND(AE350*AI350,2)*CX350,2)</f>
        <v>10.84</v>
      </c>
      <c r="DG350">
        <f t="shared" si="160"/>
        <v>0</v>
      </c>
      <c r="DH350">
        <f t="shared" si="161"/>
        <v>0</v>
      </c>
      <c r="DI350">
        <f t="shared" si="144"/>
        <v>0</v>
      </c>
      <c r="DJ350">
        <f>DF350</f>
        <v>10.84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ROW(Source!A159)</f>
        <v>159</v>
      </c>
      <c r="B351">
        <v>55929113</v>
      </c>
      <c r="C351">
        <v>55929468</v>
      </c>
      <c r="D351">
        <v>55424304</v>
      </c>
      <c r="E351">
        <v>1081</v>
      </c>
      <c r="F351">
        <v>1</v>
      </c>
      <c r="G351">
        <v>1081</v>
      </c>
      <c r="H351">
        <v>1</v>
      </c>
      <c r="I351" t="s">
        <v>679</v>
      </c>
      <c r="J351" t="s">
        <v>3</v>
      </c>
      <c r="K351" t="s">
        <v>680</v>
      </c>
      <c r="L351">
        <v>1191</v>
      </c>
      <c r="N351">
        <v>1013</v>
      </c>
      <c r="O351" t="s">
        <v>681</v>
      </c>
      <c r="P351" t="s">
        <v>681</v>
      </c>
      <c r="Q351">
        <v>1</v>
      </c>
      <c r="W351">
        <v>0</v>
      </c>
      <c r="X351">
        <v>476480486</v>
      </c>
      <c r="Y351">
        <f>(AT351*1.2)</f>
        <v>11.16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9.3000000000000007</v>
      </c>
      <c r="AU351" t="s">
        <v>67</v>
      </c>
      <c r="AV351">
        <v>1</v>
      </c>
      <c r="AW351">
        <v>2</v>
      </c>
      <c r="AX351">
        <v>55929502</v>
      </c>
      <c r="AY351">
        <v>1</v>
      </c>
      <c r="AZ351">
        <v>0</v>
      </c>
      <c r="BA351">
        <v>423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U351">
        <f>ROUND(AT351*Source!I159*AH351*AL351,2)</f>
        <v>0</v>
      </c>
      <c r="CV351">
        <f>ROUND(Y351*Source!I159,9)</f>
        <v>33.479999999999997</v>
      </c>
      <c r="CW351">
        <v>0</v>
      </c>
      <c r="CX351">
        <f>ROUND(Y351*Source!I159,9)</f>
        <v>33.479999999999997</v>
      </c>
      <c r="CY351">
        <f>AD351</f>
        <v>0</v>
      </c>
      <c r="CZ351">
        <f>AH351</f>
        <v>0</v>
      </c>
      <c r="DA351">
        <f>AL351</f>
        <v>1</v>
      </c>
      <c r="DB351">
        <f>ROUND((ROUND(AT351*CZ351,2)*1.2),6)</f>
        <v>0</v>
      </c>
      <c r="DC351">
        <f>ROUND((ROUND(AT351*AG351,2)*1.2),6)</f>
        <v>0</v>
      </c>
      <c r="DD351" t="s">
        <v>3</v>
      </c>
      <c r="DE351" t="s">
        <v>3</v>
      </c>
      <c r="DF351">
        <f t="shared" ref="DF351:DF367" si="162">ROUND(ROUND(AE351,2)*CX351,2)</f>
        <v>0</v>
      </c>
      <c r="DG351">
        <f t="shared" si="160"/>
        <v>0</v>
      </c>
      <c r="DH351">
        <f t="shared" si="161"/>
        <v>0</v>
      </c>
      <c r="DI351">
        <f t="shared" si="144"/>
        <v>0</v>
      </c>
      <c r="DJ351">
        <f>DI351</f>
        <v>0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ROW(Source!A159)</f>
        <v>159</v>
      </c>
      <c r="B352">
        <v>55929113</v>
      </c>
      <c r="C352">
        <v>55929468</v>
      </c>
      <c r="D352">
        <v>55489513</v>
      </c>
      <c r="E352">
        <v>1</v>
      </c>
      <c r="F352">
        <v>1</v>
      </c>
      <c r="G352">
        <v>1081</v>
      </c>
      <c r="H352">
        <v>2</v>
      </c>
      <c r="I352" t="s">
        <v>682</v>
      </c>
      <c r="J352" t="s">
        <v>683</v>
      </c>
      <c r="K352" t="s">
        <v>684</v>
      </c>
      <c r="L352">
        <v>1368</v>
      </c>
      <c r="N352">
        <v>1011</v>
      </c>
      <c r="O352" t="s">
        <v>685</v>
      </c>
      <c r="P352" t="s">
        <v>685</v>
      </c>
      <c r="Q352">
        <v>1</v>
      </c>
      <c r="W352">
        <v>0</v>
      </c>
      <c r="X352">
        <v>-1520980008</v>
      </c>
      <c r="Y352">
        <f>(AT352*1.2)</f>
        <v>0.48</v>
      </c>
      <c r="AA352">
        <v>0</v>
      </c>
      <c r="AB352">
        <v>120.23</v>
      </c>
      <c r="AC352">
        <v>13.21</v>
      </c>
      <c r="AD352">
        <v>0</v>
      </c>
      <c r="AE352">
        <v>0</v>
      </c>
      <c r="AF352">
        <v>114.83</v>
      </c>
      <c r="AG352">
        <v>12.62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0.4</v>
      </c>
      <c r="AU352" t="s">
        <v>67</v>
      </c>
      <c r="AV352">
        <v>0</v>
      </c>
      <c r="AW352">
        <v>2</v>
      </c>
      <c r="AX352">
        <v>55929503</v>
      </c>
      <c r="AY352">
        <v>1</v>
      </c>
      <c r="AZ352">
        <v>0</v>
      </c>
      <c r="BA352">
        <v>424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f>ROUND(Y352*Source!I159*DO352,9)</f>
        <v>18.172799999999999</v>
      </c>
      <c r="CX352">
        <f>ROUND(Y352*Source!I159,9)</f>
        <v>1.44</v>
      </c>
      <c r="CY352">
        <f>AB352</f>
        <v>120.23</v>
      </c>
      <c r="CZ352">
        <f>AF352</f>
        <v>114.83</v>
      </c>
      <c r="DA352">
        <f>AJ352</f>
        <v>1</v>
      </c>
      <c r="DB352">
        <f>ROUND((ROUND(AT352*CZ352,2)*1.2),6)</f>
        <v>55.116</v>
      </c>
      <c r="DC352">
        <f>ROUND((ROUND(AT352*AG352,2)*1.2),6)</f>
        <v>6.06</v>
      </c>
      <c r="DD352" t="s">
        <v>3</v>
      </c>
      <c r="DE352" t="s">
        <v>3</v>
      </c>
      <c r="DF352">
        <f t="shared" si="162"/>
        <v>0</v>
      </c>
      <c r="DG352">
        <f t="shared" si="160"/>
        <v>165.36</v>
      </c>
      <c r="DH352">
        <f t="shared" si="161"/>
        <v>18.170000000000002</v>
      </c>
      <c r="DI352">
        <f t="shared" si="144"/>
        <v>0</v>
      </c>
      <c r="DJ352">
        <f>DG352</f>
        <v>165.36</v>
      </c>
      <c r="DK352">
        <v>0</v>
      </c>
      <c r="DL352" t="s">
        <v>686</v>
      </c>
      <c r="DM352">
        <v>0</v>
      </c>
      <c r="DN352" t="s">
        <v>681</v>
      </c>
      <c r="DO352">
        <v>12.62</v>
      </c>
    </row>
    <row r="353" spans="1:119" x14ac:dyDescent="0.25">
      <c r="A353">
        <f>ROW(Source!A159)</f>
        <v>159</v>
      </c>
      <c r="B353">
        <v>55929113</v>
      </c>
      <c r="C353">
        <v>55929468</v>
      </c>
      <c r="D353">
        <v>55459261</v>
      </c>
      <c r="E353">
        <v>1</v>
      </c>
      <c r="F353">
        <v>1</v>
      </c>
      <c r="G353">
        <v>1081</v>
      </c>
      <c r="H353">
        <v>3</v>
      </c>
      <c r="I353" t="s">
        <v>693</v>
      </c>
      <c r="J353" t="s">
        <v>694</v>
      </c>
      <c r="K353" t="s">
        <v>695</v>
      </c>
      <c r="L353">
        <v>1348</v>
      </c>
      <c r="N353">
        <v>1009</v>
      </c>
      <c r="O353" t="s">
        <v>566</v>
      </c>
      <c r="P353" t="s">
        <v>566</v>
      </c>
      <c r="Q353">
        <v>1000</v>
      </c>
      <c r="W353">
        <v>0</v>
      </c>
      <c r="X353">
        <v>-2092697376</v>
      </c>
      <c r="Y353">
        <f>(AT353*1)</f>
        <v>2.9999999999999997E-4</v>
      </c>
      <c r="AA353">
        <v>1219.68</v>
      </c>
      <c r="AB353">
        <v>0</v>
      </c>
      <c r="AC353">
        <v>0</v>
      </c>
      <c r="AD353">
        <v>0</v>
      </c>
      <c r="AE353">
        <v>1219.68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2.9999999999999997E-4</v>
      </c>
      <c r="AU353" t="s">
        <v>66</v>
      </c>
      <c r="AV353">
        <v>0</v>
      </c>
      <c r="AW353">
        <v>2</v>
      </c>
      <c r="AX353">
        <v>55929504</v>
      </c>
      <c r="AY353">
        <v>1</v>
      </c>
      <c r="AZ353">
        <v>0</v>
      </c>
      <c r="BA353">
        <v>425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ROUND(Y353*Source!I159,9)</f>
        <v>8.9999999999999998E-4</v>
      </c>
      <c r="CY353">
        <f t="shared" ref="CY353:CY365" si="163">AA353</f>
        <v>1219.68</v>
      </c>
      <c r="CZ353">
        <f t="shared" ref="CZ353:CZ365" si="164">AE353</f>
        <v>1219.68</v>
      </c>
      <c r="DA353">
        <f t="shared" ref="DA353:DA365" si="165">AI353</f>
        <v>1</v>
      </c>
      <c r="DB353">
        <f>ROUND((ROUND(AT353*CZ353,2)*1),6)</f>
        <v>0.37</v>
      </c>
      <c r="DC353">
        <f>ROUND((ROUND(AT353*AG353,2)*1),6)</f>
        <v>0</v>
      </c>
      <c r="DD353" t="s">
        <v>3</v>
      </c>
      <c r="DE353" t="s">
        <v>3</v>
      </c>
      <c r="DF353">
        <f t="shared" si="162"/>
        <v>1.1000000000000001</v>
      </c>
      <c r="DG353">
        <f t="shared" si="160"/>
        <v>0</v>
      </c>
      <c r="DH353">
        <f t="shared" si="161"/>
        <v>0</v>
      </c>
      <c r="DI353">
        <f t="shared" si="144"/>
        <v>0</v>
      </c>
      <c r="DJ353">
        <f t="shared" ref="DJ353:DJ365" si="166">DF353</f>
        <v>1.1000000000000001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ROW(Source!A159)</f>
        <v>159</v>
      </c>
      <c r="B354">
        <v>55929113</v>
      </c>
      <c r="C354">
        <v>55929468</v>
      </c>
      <c r="D354">
        <v>55461230</v>
      </c>
      <c r="E354">
        <v>1</v>
      </c>
      <c r="F354">
        <v>1</v>
      </c>
      <c r="G354">
        <v>1081</v>
      </c>
      <c r="H354">
        <v>3</v>
      </c>
      <c r="I354" t="s">
        <v>696</v>
      </c>
      <c r="J354" t="s">
        <v>697</v>
      </c>
      <c r="K354" t="s">
        <v>698</v>
      </c>
      <c r="L354">
        <v>1346</v>
      </c>
      <c r="N354">
        <v>1009</v>
      </c>
      <c r="O354" t="s">
        <v>185</v>
      </c>
      <c r="P354" t="s">
        <v>185</v>
      </c>
      <c r="Q354">
        <v>1</v>
      </c>
      <c r="W354">
        <v>0</v>
      </c>
      <c r="X354">
        <v>1561715650</v>
      </c>
      <c r="Y354">
        <f>(AT354*1)</f>
        <v>0.03</v>
      </c>
      <c r="AA354">
        <v>15.11</v>
      </c>
      <c r="AB354">
        <v>0</v>
      </c>
      <c r="AC354">
        <v>0</v>
      </c>
      <c r="AD354">
        <v>0</v>
      </c>
      <c r="AE354">
        <v>15.11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0.03</v>
      </c>
      <c r="AU354" t="s">
        <v>66</v>
      </c>
      <c r="AV354">
        <v>0</v>
      </c>
      <c r="AW354">
        <v>2</v>
      </c>
      <c r="AX354">
        <v>55929505</v>
      </c>
      <c r="AY354">
        <v>1</v>
      </c>
      <c r="AZ354">
        <v>0</v>
      </c>
      <c r="BA354">
        <v>426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ROUND(Y354*Source!I159,9)</f>
        <v>0.09</v>
      </c>
      <c r="CY354">
        <f t="shared" si="163"/>
        <v>15.11</v>
      </c>
      <c r="CZ354">
        <f t="shared" si="164"/>
        <v>15.11</v>
      </c>
      <c r="DA354">
        <f t="shared" si="165"/>
        <v>1</v>
      </c>
      <c r="DB354">
        <f>ROUND((ROUND(AT354*CZ354,2)*1),6)</f>
        <v>0.45</v>
      </c>
      <c r="DC354">
        <f>ROUND((ROUND(AT354*AG354,2)*1),6)</f>
        <v>0</v>
      </c>
      <c r="DD354" t="s">
        <v>3</v>
      </c>
      <c r="DE354" t="s">
        <v>3</v>
      </c>
      <c r="DF354">
        <f t="shared" si="162"/>
        <v>1.36</v>
      </c>
      <c r="DG354">
        <f t="shared" si="160"/>
        <v>0</v>
      </c>
      <c r="DH354">
        <f t="shared" si="161"/>
        <v>0</v>
      </c>
      <c r="DI354">
        <f t="shared" si="144"/>
        <v>0</v>
      </c>
      <c r="DJ354">
        <f t="shared" si="166"/>
        <v>1.36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ROW(Source!A159)</f>
        <v>159</v>
      </c>
      <c r="B355">
        <v>55929113</v>
      </c>
      <c r="C355">
        <v>55929468</v>
      </c>
      <c r="D355">
        <v>55459400</v>
      </c>
      <c r="E355">
        <v>1</v>
      </c>
      <c r="F355">
        <v>1</v>
      </c>
      <c r="G355">
        <v>1081</v>
      </c>
      <c r="H355">
        <v>3</v>
      </c>
      <c r="I355" t="s">
        <v>699</v>
      </c>
      <c r="J355" t="s">
        <v>700</v>
      </c>
      <c r="K355" t="s">
        <v>701</v>
      </c>
      <c r="L355">
        <v>1346</v>
      </c>
      <c r="N355">
        <v>1009</v>
      </c>
      <c r="O355" t="s">
        <v>185</v>
      </c>
      <c r="P355" t="s">
        <v>185</v>
      </c>
      <c r="Q355">
        <v>1</v>
      </c>
      <c r="W355">
        <v>0</v>
      </c>
      <c r="X355">
        <v>-2129869794</v>
      </c>
      <c r="Y355">
        <f>(AT355*1)</f>
        <v>0.01</v>
      </c>
      <c r="AA355">
        <v>16.690000000000001</v>
      </c>
      <c r="AB355">
        <v>0</v>
      </c>
      <c r="AC355">
        <v>0</v>
      </c>
      <c r="AD355">
        <v>0</v>
      </c>
      <c r="AE355">
        <v>16.690000000000001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0.01</v>
      </c>
      <c r="AU355" t="s">
        <v>66</v>
      </c>
      <c r="AV355">
        <v>0</v>
      </c>
      <c r="AW355">
        <v>2</v>
      </c>
      <c r="AX355">
        <v>55929506</v>
      </c>
      <c r="AY355">
        <v>1</v>
      </c>
      <c r="AZ355">
        <v>0</v>
      </c>
      <c r="BA355">
        <v>427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ROUND(Y355*Source!I159,9)</f>
        <v>0.03</v>
      </c>
      <c r="CY355">
        <f t="shared" si="163"/>
        <v>16.690000000000001</v>
      </c>
      <c r="CZ355">
        <f t="shared" si="164"/>
        <v>16.690000000000001</v>
      </c>
      <c r="DA355">
        <f t="shared" si="165"/>
        <v>1</v>
      </c>
      <c r="DB355">
        <f>ROUND((ROUND(AT355*CZ355,2)*1),6)</f>
        <v>0.17</v>
      </c>
      <c r="DC355">
        <f>ROUND((ROUND(AT355*AG355,2)*1),6)</f>
        <v>0</v>
      </c>
      <c r="DD355" t="s">
        <v>3</v>
      </c>
      <c r="DE355" t="s">
        <v>3</v>
      </c>
      <c r="DF355">
        <f t="shared" si="162"/>
        <v>0.5</v>
      </c>
      <c r="DG355">
        <f t="shared" si="160"/>
        <v>0</v>
      </c>
      <c r="DH355">
        <f t="shared" si="161"/>
        <v>0</v>
      </c>
      <c r="DI355">
        <f t="shared" si="144"/>
        <v>0</v>
      </c>
      <c r="DJ355">
        <f t="shared" si="166"/>
        <v>0.5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ROW(Source!A159)</f>
        <v>159</v>
      </c>
      <c r="B356">
        <v>55929113</v>
      </c>
      <c r="C356">
        <v>55929468</v>
      </c>
      <c r="D356">
        <v>55459485</v>
      </c>
      <c r="E356">
        <v>1</v>
      </c>
      <c r="F356">
        <v>1</v>
      </c>
      <c r="G356">
        <v>1081</v>
      </c>
      <c r="H356">
        <v>3</v>
      </c>
      <c r="I356" t="s">
        <v>702</v>
      </c>
      <c r="J356" t="s">
        <v>703</v>
      </c>
      <c r="K356" t="s">
        <v>704</v>
      </c>
      <c r="L356">
        <v>1348</v>
      </c>
      <c r="N356">
        <v>1009</v>
      </c>
      <c r="O356" t="s">
        <v>566</v>
      </c>
      <c r="P356" t="s">
        <v>566</v>
      </c>
      <c r="Q356">
        <v>1000</v>
      </c>
      <c r="W356">
        <v>0</v>
      </c>
      <c r="X356">
        <v>1193527006</v>
      </c>
      <c r="Y356">
        <f>(AT356*1)</f>
        <v>2.0000000000000002E-5</v>
      </c>
      <c r="AA356">
        <v>17722.25</v>
      </c>
      <c r="AB356">
        <v>0</v>
      </c>
      <c r="AC356">
        <v>0</v>
      </c>
      <c r="AD356">
        <v>0</v>
      </c>
      <c r="AE356">
        <v>17722.25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2.0000000000000002E-5</v>
      </c>
      <c r="AU356" t="s">
        <v>66</v>
      </c>
      <c r="AV356">
        <v>0</v>
      </c>
      <c r="AW356">
        <v>2</v>
      </c>
      <c r="AX356">
        <v>55929507</v>
      </c>
      <c r="AY356">
        <v>1</v>
      </c>
      <c r="AZ356">
        <v>0</v>
      </c>
      <c r="BA356">
        <v>428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ROUND(Y356*Source!I159,9)</f>
        <v>6.0000000000000002E-5</v>
      </c>
      <c r="CY356">
        <f t="shared" si="163"/>
        <v>17722.25</v>
      </c>
      <c r="CZ356">
        <f t="shared" si="164"/>
        <v>17722.25</v>
      </c>
      <c r="DA356">
        <f t="shared" si="165"/>
        <v>1</v>
      </c>
      <c r="DB356">
        <f>ROUND((ROUND(AT356*CZ356,2)*1),6)</f>
        <v>0.35</v>
      </c>
      <c r="DC356">
        <f>ROUND((ROUND(AT356*AG356,2)*1),6)</f>
        <v>0</v>
      </c>
      <c r="DD356" t="s">
        <v>3</v>
      </c>
      <c r="DE356" t="s">
        <v>3</v>
      </c>
      <c r="DF356">
        <f t="shared" si="162"/>
        <v>1.06</v>
      </c>
      <c r="DG356">
        <f t="shared" si="160"/>
        <v>0</v>
      </c>
      <c r="DH356">
        <f t="shared" si="161"/>
        <v>0</v>
      </c>
      <c r="DI356">
        <f t="shared" si="144"/>
        <v>0</v>
      </c>
      <c r="DJ356">
        <f t="shared" si="166"/>
        <v>1.06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ROW(Source!A159)</f>
        <v>159</v>
      </c>
      <c r="B357">
        <v>55929113</v>
      </c>
      <c r="C357">
        <v>55929468</v>
      </c>
      <c r="D357">
        <v>55466000</v>
      </c>
      <c r="E357">
        <v>1</v>
      </c>
      <c r="F357">
        <v>1</v>
      </c>
      <c r="G357">
        <v>1081</v>
      </c>
      <c r="H357">
        <v>3</v>
      </c>
      <c r="I357" t="s">
        <v>705</v>
      </c>
      <c r="J357" t="s">
        <v>706</v>
      </c>
      <c r="K357" t="s">
        <v>707</v>
      </c>
      <c r="L357">
        <v>1355</v>
      </c>
      <c r="N357">
        <v>1010</v>
      </c>
      <c r="O357" t="s">
        <v>64</v>
      </c>
      <c r="P357" t="s">
        <v>64</v>
      </c>
      <c r="Q357">
        <v>100</v>
      </c>
      <c r="W357">
        <v>0</v>
      </c>
      <c r="X357">
        <v>436393287</v>
      </c>
      <c r="Y357">
        <f>(AT357*1)</f>
        <v>0.1</v>
      </c>
      <c r="AA357">
        <v>120.19</v>
      </c>
      <c r="AB357">
        <v>0</v>
      </c>
      <c r="AC357">
        <v>0</v>
      </c>
      <c r="AD357">
        <v>0</v>
      </c>
      <c r="AE357">
        <v>120.19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0.1</v>
      </c>
      <c r="AU357" t="s">
        <v>66</v>
      </c>
      <c r="AV357">
        <v>0</v>
      </c>
      <c r="AW357">
        <v>2</v>
      </c>
      <c r="AX357">
        <v>55929508</v>
      </c>
      <c r="AY357">
        <v>1</v>
      </c>
      <c r="AZ357">
        <v>0</v>
      </c>
      <c r="BA357">
        <v>429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ROUND(Y357*Source!I159,9)</f>
        <v>0.3</v>
      </c>
      <c r="CY357">
        <f t="shared" si="163"/>
        <v>120.19</v>
      </c>
      <c r="CZ357">
        <f t="shared" si="164"/>
        <v>120.19</v>
      </c>
      <c r="DA357">
        <f t="shared" si="165"/>
        <v>1</v>
      </c>
      <c r="DB357">
        <f>ROUND((ROUND(AT357*CZ357,2)*1),6)</f>
        <v>12.02</v>
      </c>
      <c r="DC357">
        <f>ROUND((ROUND(AT357*AG357,2)*1),6)</f>
        <v>0</v>
      </c>
      <c r="DD357" t="s">
        <v>3</v>
      </c>
      <c r="DE357" t="s">
        <v>3</v>
      </c>
      <c r="DF357">
        <f t="shared" si="162"/>
        <v>36.06</v>
      </c>
      <c r="DG357">
        <f t="shared" si="160"/>
        <v>0</v>
      </c>
      <c r="DH357">
        <f t="shared" si="161"/>
        <v>0</v>
      </c>
      <c r="DI357">
        <f t="shared" si="144"/>
        <v>0</v>
      </c>
      <c r="DJ357">
        <f t="shared" si="166"/>
        <v>36.06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ROW(Source!A159)</f>
        <v>159</v>
      </c>
      <c r="B358">
        <v>55929113</v>
      </c>
      <c r="C358">
        <v>55929468</v>
      </c>
      <c r="D358">
        <v>55466111</v>
      </c>
      <c r="E358">
        <v>1</v>
      </c>
      <c r="F358">
        <v>1</v>
      </c>
      <c r="G358">
        <v>1081</v>
      </c>
      <c r="H358">
        <v>3</v>
      </c>
      <c r="I358" t="s">
        <v>183</v>
      </c>
      <c r="J358" t="s">
        <v>186</v>
      </c>
      <c r="K358" t="s">
        <v>184</v>
      </c>
      <c r="L358">
        <v>1346</v>
      </c>
      <c r="N358">
        <v>1009</v>
      </c>
      <c r="O358" t="s">
        <v>185</v>
      </c>
      <c r="P358" t="s">
        <v>185</v>
      </c>
      <c r="Q358">
        <v>1</v>
      </c>
      <c r="W358">
        <v>0</v>
      </c>
      <c r="X358">
        <v>-2097101800</v>
      </c>
      <c r="Y358">
        <f>AT358</f>
        <v>0.3</v>
      </c>
      <c r="AA358">
        <v>31.08</v>
      </c>
      <c r="AB358">
        <v>0</v>
      </c>
      <c r="AC358">
        <v>0</v>
      </c>
      <c r="AD358">
        <v>0</v>
      </c>
      <c r="AE358">
        <v>31.08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0.3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ROUND(Y358*Source!I159,9)</f>
        <v>0.9</v>
      </c>
      <c r="CY358">
        <f t="shared" si="163"/>
        <v>31.08</v>
      </c>
      <c r="CZ358">
        <f t="shared" si="164"/>
        <v>31.08</v>
      </c>
      <c r="DA358">
        <f t="shared" si="165"/>
        <v>1</v>
      </c>
      <c r="DB358">
        <f>ROUND(ROUND(AT358*CZ358,2),6)</f>
        <v>9.32</v>
      </c>
      <c r="DC358">
        <f>ROUND(ROUND(AT358*AG358,2),6)</f>
        <v>0</v>
      </c>
      <c r="DD358" t="s">
        <v>3</v>
      </c>
      <c r="DE358" t="s">
        <v>3</v>
      </c>
      <c r="DF358">
        <f t="shared" si="162"/>
        <v>27.97</v>
      </c>
      <c r="DG358">
        <f t="shared" si="160"/>
        <v>0</v>
      </c>
      <c r="DH358">
        <f t="shared" si="161"/>
        <v>0</v>
      </c>
      <c r="DI358">
        <f t="shared" si="144"/>
        <v>0</v>
      </c>
      <c r="DJ358">
        <f t="shared" si="166"/>
        <v>27.97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ROW(Source!A159)</f>
        <v>159</v>
      </c>
      <c r="B359">
        <v>55929113</v>
      </c>
      <c r="C359">
        <v>55929468</v>
      </c>
      <c r="D359">
        <v>55459793</v>
      </c>
      <c r="E359">
        <v>1</v>
      </c>
      <c r="F359">
        <v>1</v>
      </c>
      <c r="G359">
        <v>1081</v>
      </c>
      <c r="H359">
        <v>3</v>
      </c>
      <c r="I359" t="s">
        <v>690</v>
      </c>
      <c r="J359" t="s">
        <v>691</v>
      </c>
      <c r="K359" t="s">
        <v>692</v>
      </c>
      <c r="L359">
        <v>1348</v>
      </c>
      <c r="N359">
        <v>1009</v>
      </c>
      <c r="O359" t="s">
        <v>566</v>
      </c>
      <c r="P359" t="s">
        <v>566</v>
      </c>
      <c r="Q359">
        <v>1000</v>
      </c>
      <c r="W359">
        <v>0</v>
      </c>
      <c r="X359">
        <v>-761454284</v>
      </c>
      <c r="Y359">
        <f t="shared" ref="Y359:Y365" si="167">(AT359*1)</f>
        <v>6.0000000000000002E-5</v>
      </c>
      <c r="AA359">
        <v>64123.05</v>
      </c>
      <c r="AB359">
        <v>0</v>
      </c>
      <c r="AC359">
        <v>0</v>
      </c>
      <c r="AD359">
        <v>0</v>
      </c>
      <c r="AE359">
        <v>64123.05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6.0000000000000002E-5</v>
      </c>
      <c r="AU359" t="s">
        <v>66</v>
      </c>
      <c r="AV359">
        <v>0</v>
      </c>
      <c r="AW359">
        <v>2</v>
      </c>
      <c r="AX359">
        <v>55929509</v>
      </c>
      <c r="AY359">
        <v>1</v>
      </c>
      <c r="AZ359">
        <v>0</v>
      </c>
      <c r="BA359">
        <v>430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ROUND(Y359*Source!I159,9)</f>
        <v>1.8000000000000001E-4</v>
      </c>
      <c r="CY359">
        <f t="shared" si="163"/>
        <v>64123.05</v>
      </c>
      <c r="CZ359">
        <f t="shared" si="164"/>
        <v>64123.05</v>
      </c>
      <c r="DA359">
        <f t="shared" si="165"/>
        <v>1</v>
      </c>
      <c r="DB359">
        <f t="shared" ref="DB359:DB365" si="168">ROUND((ROUND(AT359*CZ359,2)*1),6)</f>
        <v>3.85</v>
      </c>
      <c r="DC359">
        <f t="shared" ref="DC359:DC365" si="169">ROUND((ROUND(AT359*AG359,2)*1),6)</f>
        <v>0</v>
      </c>
      <c r="DD359" t="s">
        <v>3</v>
      </c>
      <c r="DE359" t="s">
        <v>3</v>
      </c>
      <c r="DF359">
        <f t="shared" si="162"/>
        <v>11.54</v>
      </c>
      <c r="DG359">
        <f t="shared" si="160"/>
        <v>0</v>
      </c>
      <c r="DH359">
        <f t="shared" si="161"/>
        <v>0</v>
      </c>
      <c r="DI359">
        <f t="shared" si="144"/>
        <v>0</v>
      </c>
      <c r="DJ359">
        <f t="shared" si="166"/>
        <v>11.54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ROW(Source!A159)</f>
        <v>159</v>
      </c>
      <c r="B360">
        <v>55929113</v>
      </c>
      <c r="C360">
        <v>55929468</v>
      </c>
      <c r="D360">
        <v>55459801</v>
      </c>
      <c r="E360">
        <v>1</v>
      </c>
      <c r="F360">
        <v>1</v>
      </c>
      <c r="G360">
        <v>1081</v>
      </c>
      <c r="H360">
        <v>3</v>
      </c>
      <c r="I360" t="s">
        <v>708</v>
      </c>
      <c r="J360" t="s">
        <v>709</v>
      </c>
      <c r="K360" t="s">
        <v>710</v>
      </c>
      <c r="L360">
        <v>1348</v>
      </c>
      <c r="N360">
        <v>1009</v>
      </c>
      <c r="O360" t="s">
        <v>566</v>
      </c>
      <c r="P360" t="s">
        <v>566</v>
      </c>
      <c r="Q360">
        <v>1000</v>
      </c>
      <c r="W360">
        <v>0</v>
      </c>
      <c r="X360">
        <v>-148386787</v>
      </c>
      <c r="Y360">
        <f t="shared" si="167"/>
        <v>1E-4</v>
      </c>
      <c r="AA360">
        <v>81241.14</v>
      </c>
      <c r="AB360">
        <v>0</v>
      </c>
      <c r="AC360">
        <v>0</v>
      </c>
      <c r="AD360">
        <v>0</v>
      </c>
      <c r="AE360">
        <v>81241.14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1E-4</v>
      </c>
      <c r="AU360" t="s">
        <v>66</v>
      </c>
      <c r="AV360">
        <v>0</v>
      </c>
      <c r="AW360">
        <v>2</v>
      </c>
      <c r="AX360">
        <v>55929510</v>
      </c>
      <c r="AY360">
        <v>1</v>
      </c>
      <c r="AZ360">
        <v>0</v>
      </c>
      <c r="BA360">
        <v>431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ROUND(Y360*Source!I159,9)</f>
        <v>2.9999999999999997E-4</v>
      </c>
      <c r="CY360">
        <f t="shared" si="163"/>
        <v>81241.14</v>
      </c>
      <c r="CZ360">
        <f t="shared" si="164"/>
        <v>81241.14</v>
      </c>
      <c r="DA360">
        <f t="shared" si="165"/>
        <v>1</v>
      </c>
      <c r="DB360">
        <f t="shared" si="168"/>
        <v>8.1199999999999992</v>
      </c>
      <c r="DC360">
        <f t="shared" si="169"/>
        <v>0</v>
      </c>
      <c r="DD360" t="s">
        <v>3</v>
      </c>
      <c r="DE360" t="s">
        <v>3</v>
      </c>
      <c r="DF360">
        <f t="shared" si="162"/>
        <v>24.37</v>
      </c>
      <c r="DG360">
        <f t="shared" si="160"/>
        <v>0</v>
      </c>
      <c r="DH360">
        <f t="shared" si="161"/>
        <v>0</v>
      </c>
      <c r="DI360">
        <f t="shared" si="144"/>
        <v>0</v>
      </c>
      <c r="DJ360">
        <f t="shared" si="166"/>
        <v>24.37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ROW(Source!A159)</f>
        <v>159</v>
      </c>
      <c r="B361">
        <v>55929113</v>
      </c>
      <c r="C361">
        <v>55929468</v>
      </c>
      <c r="D361">
        <v>55482166</v>
      </c>
      <c r="E361">
        <v>1</v>
      </c>
      <c r="F361">
        <v>1</v>
      </c>
      <c r="G361">
        <v>1081</v>
      </c>
      <c r="H361">
        <v>3</v>
      </c>
      <c r="I361" t="s">
        <v>711</v>
      </c>
      <c r="J361" t="s">
        <v>712</v>
      </c>
      <c r="K361" t="s">
        <v>713</v>
      </c>
      <c r="L361">
        <v>1301</v>
      </c>
      <c r="N361">
        <v>1003</v>
      </c>
      <c r="O361" t="s">
        <v>518</v>
      </c>
      <c r="P361" t="s">
        <v>518</v>
      </c>
      <c r="Q361">
        <v>1</v>
      </c>
      <c r="W361">
        <v>0</v>
      </c>
      <c r="X361">
        <v>876831867</v>
      </c>
      <c r="Y361">
        <f t="shared" si="167"/>
        <v>5.91</v>
      </c>
      <c r="AA361">
        <v>0.69</v>
      </c>
      <c r="AB361">
        <v>0</v>
      </c>
      <c r="AC361">
        <v>0</v>
      </c>
      <c r="AD361">
        <v>0</v>
      </c>
      <c r="AE361">
        <v>0.69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5.91</v>
      </c>
      <c r="AU361" t="s">
        <v>66</v>
      </c>
      <c r="AV361">
        <v>0</v>
      </c>
      <c r="AW361">
        <v>2</v>
      </c>
      <c r="AX361">
        <v>55929511</v>
      </c>
      <c r="AY361">
        <v>1</v>
      </c>
      <c r="AZ361">
        <v>0</v>
      </c>
      <c r="BA361">
        <v>432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ROUND(Y361*Source!I159,9)</f>
        <v>17.73</v>
      </c>
      <c r="CY361">
        <f t="shared" si="163"/>
        <v>0.69</v>
      </c>
      <c r="CZ361">
        <f t="shared" si="164"/>
        <v>0.69</v>
      </c>
      <c r="DA361">
        <f t="shared" si="165"/>
        <v>1</v>
      </c>
      <c r="DB361">
        <f t="shared" si="168"/>
        <v>4.08</v>
      </c>
      <c r="DC361">
        <f t="shared" si="169"/>
        <v>0</v>
      </c>
      <c r="DD361" t="s">
        <v>3</v>
      </c>
      <c r="DE361" t="s">
        <v>3</v>
      </c>
      <c r="DF361">
        <f t="shared" si="162"/>
        <v>12.23</v>
      </c>
      <c r="DG361">
        <f t="shared" si="160"/>
        <v>0</v>
      </c>
      <c r="DH361">
        <f t="shared" si="161"/>
        <v>0</v>
      </c>
      <c r="DI361">
        <f t="shared" si="144"/>
        <v>0</v>
      </c>
      <c r="DJ361">
        <f t="shared" si="166"/>
        <v>12.23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ROW(Source!A159)</f>
        <v>159</v>
      </c>
      <c r="B362">
        <v>55929113</v>
      </c>
      <c r="C362">
        <v>55929468</v>
      </c>
      <c r="D362">
        <v>55482233</v>
      </c>
      <c r="E362">
        <v>1</v>
      </c>
      <c r="F362">
        <v>1</v>
      </c>
      <c r="G362">
        <v>1081</v>
      </c>
      <c r="H362">
        <v>3</v>
      </c>
      <c r="I362" t="s">
        <v>714</v>
      </c>
      <c r="J362" t="s">
        <v>715</v>
      </c>
      <c r="K362" t="s">
        <v>716</v>
      </c>
      <c r="L362">
        <v>1346</v>
      </c>
      <c r="N362">
        <v>1009</v>
      </c>
      <c r="O362" t="s">
        <v>185</v>
      </c>
      <c r="P362" t="s">
        <v>185</v>
      </c>
      <c r="Q362">
        <v>1</v>
      </c>
      <c r="W362">
        <v>0</v>
      </c>
      <c r="X362">
        <v>1566362712</v>
      </c>
      <c r="Y362">
        <f t="shared" si="167"/>
        <v>0.02</v>
      </c>
      <c r="AA362">
        <v>493.08</v>
      </c>
      <c r="AB362">
        <v>0</v>
      </c>
      <c r="AC362">
        <v>0</v>
      </c>
      <c r="AD362">
        <v>0</v>
      </c>
      <c r="AE362">
        <v>493.08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0.02</v>
      </c>
      <c r="AU362" t="s">
        <v>66</v>
      </c>
      <c r="AV362">
        <v>0</v>
      </c>
      <c r="AW362">
        <v>2</v>
      </c>
      <c r="AX362">
        <v>55929512</v>
      </c>
      <c r="AY362">
        <v>1</v>
      </c>
      <c r="AZ362">
        <v>0</v>
      </c>
      <c r="BA362">
        <v>433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ROUND(Y362*Source!I159,9)</f>
        <v>0.06</v>
      </c>
      <c r="CY362">
        <f t="shared" si="163"/>
        <v>493.08</v>
      </c>
      <c r="CZ362">
        <f t="shared" si="164"/>
        <v>493.08</v>
      </c>
      <c r="DA362">
        <f t="shared" si="165"/>
        <v>1</v>
      </c>
      <c r="DB362">
        <f t="shared" si="168"/>
        <v>9.86</v>
      </c>
      <c r="DC362">
        <f t="shared" si="169"/>
        <v>0</v>
      </c>
      <c r="DD362" t="s">
        <v>3</v>
      </c>
      <c r="DE362" t="s">
        <v>3</v>
      </c>
      <c r="DF362">
        <f t="shared" si="162"/>
        <v>29.58</v>
      </c>
      <c r="DG362">
        <f t="shared" si="160"/>
        <v>0</v>
      </c>
      <c r="DH362">
        <f t="shared" si="161"/>
        <v>0</v>
      </c>
      <c r="DI362">
        <f t="shared" si="144"/>
        <v>0</v>
      </c>
      <c r="DJ362">
        <f t="shared" si="166"/>
        <v>29.58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ROW(Source!A159)</f>
        <v>159</v>
      </c>
      <c r="B363">
        <v>55929113</v>
      </c>
      <c r="C363">
        <v>55929468</v>
      </c>
      <c r="D363">
        <v>55481799</v>
      </c>
      <c r="E363">
        <v>1</v>
      </c>
      <c r="F363">
        <v>1</v>
      </c>
      <c r="G363">
        <v>1081</v>
      </c>
      <c r="H363">
        <v>3</v>
      </c>
      <c r="I363" t="s">
        <v>717</v>
      </c>
      <c r="J363" t="s">
        <v>718</v>
      </c>
      <c r="K363" t="s">
        <v>719</v>
      </c>
      <c r="L363">
        <v>1355</v>
      </c>
      <c r="N363">
        <v>1010</v>
      </c>
      <c r="O363" t="s">
        <v>64</v>
      </c>
      <c r="P363" t="s">
        <v>64</v>
      </c>
      <c r="Q363">
        <v>100</v>
      </c>
      <c r="W363">
        <v>0</v>
      </c>
      <c r="X363">
        <v>-846071348</v>
      </c>
      <c r="Y363">
        <f t="shared" si="167"/>
        <v>0.04</v>
      </c>
      <c r="AA363">
        <v>413.16</v>
      </c>
      <c r="AB363">
        <v>0</v>
      </c>
      <c r="AC363">
        <v>0</v>
      </c>
      <c r="AD363">
        <v>0</v>
      </c>
      <c r="AE363">
        <v>413.16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0.04</v>
      </c>
      <c r="AU363" t="s">
        <v>66</v>
      </c>
      <c r="AV363">
        <v>0</v>
      </c>
      <c r="AW363">
        <v>2</v>
      </c>
      <c r="AX363">
        <v>55929513</v>
      </c>
      <c r="AY363">
        <v>1</v>
      </c>
      <c r="AZ363">
        <v>0</v>
      </c>
      <c r="BA363">
        <v>434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ROUND(Y363*Source!I159,9)</f>
        <v>0.12</v>
      </c>
      <c r="CY363">
        <f t="shared" si="163"/>
        <v>413.16</v>
      </c>
      <c r="CZ363">
        <f t="shared" si="164"/>
        <v>413.16</v>
      </c>
      <c r="DA363">
        <f t="shared" si="165"/>
        <v>1</v>
      </c>
      <c r="DB363">
        <f t="shared" si="168"/>
        <v>16.53</v>
      </c>
      <c r="DC363">
        <f t="shared" si="169"/>
        <v>0</v>
      </c>
      <c r="DD363" t="s">
        <v>3</v>
      </c>
      <c r="DE363" t="s">
        <v>3</v>
      </c>
      <c r="DF363">
        <f t="shared" si="162"/>
        <v>49.58</v>
      </c>
      <c r="DG363">
        <f t="shared" si="160"/>
        <v>0</v>
      </c>
      <c r="DH363">
        <f t="shared" si="161"/>
        <v>0</v>
      </c>
      <c r="DI363">
        <f t="shared" si="144"/>
        <v>0</v>
      </c>
      <c r="DJ363">
        <f t="shared" si="166"/>
        <v>49.58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ROW(Source!A159)</f>
        <v>159</v>
      </c>
      <c r="B364">
        <v>55929113</v>
      </c>
      <c r="C364">
        <v>55929468</v>
      </c>
      <c r="D364">
        <v>0</v>
      </c>
      <c r="E364">
        <v>0</v>
      </c>
      <c r="F364">
        <v>1</v>
      </c>
      <c r="G364">
        <v>1081</v>
      </c>
      <c r="H364">
        <v>3</v>
      </c>
      <c r="I364" t="s">
        <v>872</v>
      </c>
      <c r="J364" t="s">
        <v>872</v>
      </c>
      <c r="K364" t="s">
        <v>253</v>
      </c>
      <c r="L364">
        <v>1371</v>
      </c>
      <c r="N364">
        <v>1013</v>
      </c>
      <c r="O364" t="s">
        <v>171</v>
      </c>
      <c r="P364" t="s">
        <v>171</v>
      </c>
      <c r="Q364">
        <v>1</v>
      </c>
      <c r="W364">
        <v>0</v>
      </c>
      <c r="X364">
        <v>-1543113563</v>
      </c>
      <c r="Y364">
        <f t="shared" si="167"/>
        <v>1</v>
      </c>
      <c r="AA364">
        <v>7149.14</v>
      </c>
      <c r="AB364">
        <v>0</v>
      </c>
      <c r="AC364">
        <v>0</v>
      </c>
      <c r="AD364">
        <v>0</v>
      </c>
      <c r="AE364">
        <v>7149.14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1</v>
      </c>
      <c r="AU364" t="s">
        <v>66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ROUND(Y364*Source!I159,9)</f>
        <v>3</v>
      </c>
      <c r="CY364">
        <f t="shared" si="163"/>
        <v>7149.14</v>
      </c>
      <c r="CZ364">
        <f t="shared" si="164"/>
        <v>7149.14</v>
      </c>
      <c r="DA364">
        <f t="shared" si="165"/>
        <v>1</v>
      </c>
      <c r="DB364">
        <f t="shared" si="168"/>
        <v>7149.14</v>
      </c>
      <c r="DC364">
        <f t="shared" si="169"/>
        <v>0</v>
      </c>
      <c r="DD364" t="s">
        <v>3</v>
      </c>
      <c r="DE364" t="s">
        <v>3</v>
      </c>
      <c r="DF364">
        <f t="shared" si="162"/>
        <v>21447.42</v>
      </c>
      <c r="DG364">
        <f t="shared" si="160"/>
        <v>0</v>
      </c>
      <c r="DH364">
        <f t="shared" si="161"/>
        <v>0</v>
      </c>
      <c r="DI364">
        <f t="shared" si="144"/>
        <v>0</v>
      </c>
      <c r="DJ364">
        <f t="shared" si="166"/>
        <v>21447.42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ROW(Source!A159)</f>
        <v>159</v>
      </c>
      <c r="B365">
        <v>55929113</v>
      </c>
      <c r="C365">
        <v>55929468</v>
      </c>
      <c r="D365">
        <v>55424290</v>
      </c>
      <c r="E365">
        <v>1081</v>
      </c>
      <c r="F365">
        <v>1</v>
      </c>
      <c r="G365">
        <v>1081</v>
      </c>
      <c r="H365">
        <v>3</v>
      </c>
      <c r="I365" t="s">
        <v>720</v>
      </c>
      <c r="J365" t="s">
        <v>3</v>
      </c>
      <c r="K365" t="s">
        <v>721</v>
      </c>
      <c r="L365">
        <v>1348</v>
      </c>
      <c r="N365">
        <v>1009</v>
      </c>
      <c r="O365" t="s">
        <v>566</v>
      </c>
      <c r="P365" t="s">
        <v>566</v>
      </c>
      <c r="Q365">
        <v>1000</v>
      </c>
      <c r="W365">
        <v>0</v>
      </c>
      <c r="X365">
        <v>-783086922</v>
      </c>
      <c r="Y365">
        <f t="shared" si="167"/>
        <v>1E-3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1E-3</v>
      </c>
      <c r="AU365" t="s">
        <v>66</v>
      </c>
      <c r="AV365">
        <v>0</v>
      </c>
      <c r="AW365">
        <v>2</v>
      </c>
      <c r="AX365">
        <v>55929517</v>
      </c>
      <c r="AY365">
        <v>1</v>
      </c>
      <c r="AZ365">
        <v>0</v>
      </c>
      <c r="BA365">
        <v>438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ROUND(Y365*Source!I159,9)</f>
        <v>3.0000000000000001E-3</v>
      </c>
      <c r="CY365">
        <f t="shared" si="163"/>
        <v>0</v>
      </c>
      <c r="CZ365">
        <f t="shared" si="164"/>
        <v>0</v>
      </c>
      <c r="DA365">
        <f t="shared" si="165"/>
        <v>1</v>
      </c>
      <c r="DB365">
        <f t="shared" si="168"/>
        <v>0</v>
      </c>
      <c r="DC365">
        <f t="shared" si="169"/>
        <v>0</v>
      </c>
      <c r="DD365" t="s">
        <v>3</v>
      </c>
      <c r="DE365" t="s">
        <v>3</v>
      </c>
      <c r="DF365">
        <f t="shared" si="162"/>
        <v>0</v>
      </c>
      <c r="DG365">
        <f t="shared" si="160"/>
        <v>0</v>
      </c>
      <c r="DH365">
        <f t="shared" si="161"/>
        <v>0</v>
      </c>
      <c r="DI365">
        <f t="shared" si="144"/>
        <v>0</v>
      </c>
      <c r="DJ365">
        <f t="shared" si="166"/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ROW(Source!A160)</f>
        <v>160</v>
      </c>
      <c r="B366">
        <v>55929115</v>
      </c>
      <c r="C366">
        <v>55929468</v>
      </c>
      <c r="D366">
        <v>55424304</v>
      </c>
      <c r="E366">
        <v>1081</v>
      </c>
      <c r="F366">
        <v>1</v>
      </c>
      <c r="G366">
        <v>1081</v>
      </c>
      <c r="H366">
        <v>1</v>
      </c>
      <c r="I366" t="s">
        <v>679</v>
      </c>
      <c r="J366" t="s">
        <v>3</v>
      </c>
      <c r="K366" t="s">
        <v>680</v>
      </c>
      <c r="L366">
        <v>1191</v>
      </c>
      <c r="N366">
        <v>1013</v>
      </c>
      <c r="O366" t="s">
        <v>681</v>
      </c>
      <c r="P366" t="s">
        <v>681</v>
      </c>
      <c r="Q366">
        <v>1</v>
      </c>
      <c r="W366">
        <v>0</v>
      </c>
      <c r="X366">
        <v>476480486</v>
      </c>
      <c r="Y366">
        <f>(AT366*1.2)</f>
        <v>11.16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5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9.3000000000000007</v>
      </c>
      <c r="AU366" t="s">
        <v>67</v>
      </c>
      <c r="AV366">
        <v>1</v>
      </c>
      <c r="AW366">
        <v>2</v>
      </c>
      <c r="AX366">
        <v>55929502</v>
      </c>
      <c r="AY366">
        <v>1</v>
      </c>
      <c r="AZ366">
        <v>0</v>
      </c>
      <c r="BA366">
        <v>439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U366">
        <f>ROUND(AT366*Source!I160*AH366*AL366,2)</f>
        <v>0</v>
      </c>
      <c r="CV366">
        <f>ROUND(Y366*Source!I160,9)</f>
        <v>33.479999999999997</v>
      </c>
      <c r="CW366">
        <v>0</v>
      </c>
      <c r="CX366">
        <f>ROUND(Y366*Source!I160,9)</f>
        <v>33.479999999999997</v>
      </c>
      <c r="CY366">
        <f>AD366</f>
        <v>0</v>
      </c>
      <c r="CZ366">
        <f>AH366</f>
        <v>0</v>
      </c>
      <c r="DA366">
        <f>AL366</f>
        <v>1</v>
      </c>
      <c r="DB366">
        <f>ROUND((ROUND(AT366*CZ366,2)*1.2),6)</f>
        <v>0</v>
      </c>
      <c r="DC366">
        <f>ROUND((ROUND(AT366*AG366,2)*1.2),6)</f>
        <v>0</v>
      </c>
      <c r="DD366" t="s">
        <v>3</v>
      </c>
      <c r="DE366" t="s">
        <v>3</v>
      </c>
      <c r="DF366">
        <f t="shared" si="162"/>
        <v>0</v>
      </c>
      <c r="DG366">
        <f t="shared" si="160"/>
        <v>0</v>
      </c>
      <c r="DH366">
        <f t="shared" si="161"/>
        <v>0</v>
      </c>
      <c r="DI366">
        <f t="shared" si="144"/>
        <v>0</v>
      </c>
      <c r="DJ366">
        <f>DI366</f>
        <v>0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ROW(Source!A160)</f>
        <v>160</v>
      </c>
      <c r="B367">
        <v>55929115</v>
      </c>
      <c r="C367">
        <v>55929468</v>
      </c>
      <c r="D367">
        <v>55489513</v>
      </c>
      <c r="E367">
        <v>1</v>
      </c>
      <c r="F367">
        <v>1</v>
      </c>
      <c r="G367">
        <v>1081</v>
      </c>
      <c r="H367">
        <v>2</v>
      </c>
      <c r="I367" t="s">
        <v>682</v>
      </c>
      <c r="J367" t="s">
        <v>683</v>
      </c>
      <c r="K367" t="s">
        <v>684</v>
      </c>
      <c r="L367">
        <v>1368</v>
      </c>
      <c r="N367">
        <v>1011</v>
      </c>
      <c r="O367" t="s">
        <v>685</v>
      </c>
      <c r="P367" t="s">
        <v>685</v>
      </c>
      <c r="Q367">
        <v>1</v>
      </c>
      <c r="W367">
        <v>0</v>
      </c>
      <c r="X367">
        <v>-1520980008</v>
      </c>
      <c r="Y367">
        <f>(AT367*1.2)</f>
        <v>0.48</v>
      </c>
      <c r="AA367">
        <v>0</v>
      </c>
      <c r="AB367">
        <v>1942.87</v>
      </c>
      <c r="AC367">
        <v>744.56</v>
      </c>
      <c r="AD367">
        <v>0</v>
      </c>
      <c r="AE367">
        <v>0</v>
      </c>
      <c r="AF367">
        <v>114.83</v>
      </c>
      <c r="AG367">
        <v>12.62</v>
      </c>
      <c r="AH367">
        <v>0</v>
      </c>
      <c r="AI367">
        <v>1</v>
      </c>
      <c r="AJ367">
        <v>16.16</v>
      </c>
      <c r="AK367">
        <v>56.35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0.4</v>
      </c>
      <c r="AU367" t="s">
        <v>67</v>
      </c>
      <c r="AV367">
        <v>0</v>
      </c>
      <c r="AW367">
        <v>2</v>
      </c>
      <c r="AX367">
        <v>55929503</v>
      </c>
      <c r="AY367">
        <v>1</v>
      </c>
      <c r="AZ367">
        <v>0</v>
      </c>
      <c r="BA367">
        <v>440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ROUND(Y367*Source!I160*DO367,9)</f>
        <v>18.172799999999999</v>
      </c>
      <c r="CX367">
        <f>ROUND(Y367*Source!I160,9)</f>
        <v>1.44</v>
      </c>
      <c r="CY367">
        <f>AB367</f>
        <v>1942.87</v>
      </c>
      <c r="CZ367">
        <f>AF367</f>
        <v>114.83</v>
      </c>
      <c r="DA367">
        <f>AJ367</f>
        <v>16.16</v>
      </c>
      <c r="DB367">
        <f>ROUND((ROUND(AT367*CZ367,2)*1.2),6)</f>
        <v>55.116</v>
      </c>
      <c r="DC367">
        <f>ROUND((ROUND(AT367*AG367,2)*1.2),6)</f>
        <v>6.06</v>
      </c>
      <c r="DD367" t="s">
        <v>3</v>
      </c>
      <c r="DE367" t="s">
        <v>3</v>
      </c>
      <c r="DF367">
        <f t="shared" si="162"/>
        <v>0</v>
      </c>
      <c r="DG367">
        <f>ROUND(ROUND(AF367*AJ367,2)*CX367,2)</f>
        <v>2672.14</v>
      </c>
      <c r="DH367">
        <f>ROUND(ROUND(AG367*AK367,2)*CX367,2)</f>
        <v>1024.04</v>
      </c>
      <c r="DI367">
        <f t="shared" si="144"/>
        <v>0</v>
      </c>
      <c r="DJ367">
        <f>DG367</f>
        <v>2672.14</v>
      </c>
      <c r="DK367">
        <v>0</v>
      </c>
      <c r="DL367" t="s">
        <v>686</v>
      </c>
      <c r="DM367">
        <v>0</v>
      </c>
      <c r="DN367" t="s">
        <v>681</v>
      </c>
      <c r="DO367">
        <v>12.62</v>
      </c>
    </row>
    <row r="368" spans="1:119" x14ac:dyDescent="0.25">
      <c r="A368">
        <f>ROW(Source!A160)</f>
        <v>160</v>
      </c>
      <c r="B368">
        <v>55929115</v>
      </c>
      <c r="C368">
        <v>55929468</v>
      </c>
      <c r="D368">
        <v>55459261</v>
      </c>
      <c r="E368">
        <v>1</v>
      </c>
      <c r="F368">
        <v>1</v>
      </c>
      <c r="G368">
        <v>1081</v>
      </c>
      <c r="H368">
        <v>3</v>
      </c>
      <c r="I368" t="s">
        <v>693</v>
      </c>
      <c r="J368" t="s">
        <v>694</v>
      </c>
      <c r="K368" t="s">
        <v>695</v>
      </c>
      <c r="L368">
        <v>1348</v>
      </c>
      <c r="N368">
        <v>1009</v>
      </c>
      <c r="O368" t="s">
        <v>566</v>
      </c>
      <c r="P368" t="s">
        <v>566</v>
      </c>
      <c r="Q368">
        <v>1000</v>
      </c>
      <c r="W368">
        <v>0</v>
      </c>
      <c r="X368">
        <v>-2092697376</v>
      </c>
      <c r="Y368">
        <f>(AT368*1)</f>
        <v>2.9999999999999997E-4</v>
      </c>
      <c r="AA368">
        <v>7305.88</v>
      </c>
      <c r="AB368">
        <v>0</v>
      </c>
      <c r="AC368">
        <v>0</v>
      </c>
      <c r="AD368">
        <v>0</v>
      </c>
      <c r="AE368">
        <v>1219.68</v>
      </c>
      <c r="AF368">
        <v>0</v>
      </c>
      <c r="AG368">
        <v>0</v>
      </c>
      <c r="AH368">
        <v>0</v>
      </c>
      <c r="AI368">
        <v>5.99</v>
      </c>
      <c r="AJ368">
        <v>1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2.9999999999999997E-4</v>
      </c>
      <c r="AU368" t="s">
        <v>66</v>
      </c>
      <c r="AV368">
        <v>0</v>
      </c>
      <c r="AW368">
        <v>2</v>
      </c>
      <c r="AX368">
        <v>55929504</v>
      </c>
      <c r="AY368">
        <v>1</v>
      </c>
      <c r="AZ368">
        <v>0</v>
      </c>
      <c r="BA368">
        <v>441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ROUND(Y368*Source!I160,9)</f>
        <v>8.9999999999999998E-4</v>
      </c>
      <c r="CY368">
        <f t="shared" ref="CY368:CY380" si="170">AA368</f>
        <v>7305.88</v>
      </c>
      <c r="CZ368">
        <f t="shared" ref="CZ368:CZ380" si="171">AE368</f>
        <v>1219.68</v>
      </c>
      <c r="DA368">
        <f t="shared" ref="DA368:DA380" si="172">AI368</f>
        <v>5.99</v>
      </c>
      <c r="DB368">
        <f>ROUND((ROUND(AT368*CZ368,2)*1),6)</f>
        <v>0.37</v>
      </c>
      <c r="DC368">
        <f>ROUND((ROUND(AT368*AG368,2)*1),6)</f>
        <v>0</v>
      </c>
      <c r="DD368" t="s">
        <v>3</v>
      </c>
      <c r="DE368" t="s">
        <v>3</v>
      </c>
      <c r="DF368">
        <f t="shared" ref="DF368:DF380" si="173">ROUND(ROUND(AE368*AI368,2)*CX368,2)</f>
        <v>6.58</v>
      </c>
      <c r="DG368">
        <f t="shared" ref="DG368:DG388" si="174">ROUND(ROUND(AF368,2)*CX368,2)</f>
        <v>0</v>
      </c>
      <c r="DH368">
        <f t="shared" ref="DH368:DH388" si="175">ROUND(ROUND(AG368,2)*CX368,2)</f>
        <v>0</v>
      </c>
      <c r="DI368">
        <f t="shared" si="144"/>
        <v>0</v>
      </c>
      <c r="DJ368">
        <f t="shared" ref="DJ368:DJ380" si="176">DF368</f>
        <v>6.58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ROW(Source!A160)</f>
        <v>160</v>
      </c>
      <c r="B369">
        <v>55929115</v>
      </c>
      <c r="C369">
        <v>55929468</v>
      </c>
      <c r="D369">
        <v>55461230</v>
      </c>
      <c r="E369">
        <v>1</v>
      </c>
      <c r="F369">
        <v>1</v>
      </c>
      <c r="G369">
        <v>1081</v>
      </c>
      <c r="H369">
        <v>3</v>
      </c>
      <c r="I369" t="s">
        <v>696</v>
      </c>
      <c r="J369" t="s">
        <v>697</v>
      </c>
      <c r="K369" t="s">
        <v>698</v>
      </c>
      <c r="L369">
        <v>1346</v>
      </c>
      <c r="N369">
        <v>1009</v>
      </c>
      <c r="O369" t="s">
        <v>185</v>
      </c>
      <c r="P369" t="s">
        <v>185</v>
      </c>
      <c r="Q369">
        <v>1</v>
      </c>
      <c r="W369">
        <v>0</v>
      </c>
      <c r="X369">
        <v>1561715650</v>
      </c>
      <c r="Y369">
        <f>(AT369*1)</f>
        <v>0.03</v>
      </c>
      <c r="AA369">
        <v>200.81</v>
      </c>
      <c r="AB369">
        <v>0</v>
      </c>
      <c r="AC369">
        <v>0</v>
      </c>
      <c r="AD369">
        <v>0</v>
      </c>
      <c r="AE369">
        <v>15.11</v>
      </c>
      <c r="AF369">
        <v>0</v>
      </c>
      <c r="AG369">
        <v>0</v>
      </c>
      <c r="AH369">
        <v>0</v>
      </c>
      <c r="AI369">
        <v>13.29</v>
      </c>
      <c r="AJ369">
        <v>1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0.03</v>
      </c>
      <c r="AU369" t="s">
        <v>66</v>
      </c>
      <c r="AV369">
        <v>0</v>
      </c>
      <c r="AW369">
        <v>2</v>
      </c>
      <c r="AX369">
        <v>55929505</v>
      </c>
      <c r="AY369">
        <v>1</v>
      </c>
      <c r="AZ369">
        <v>0</v>
      </c>
      <c r="BA369">
        <v>442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ROUND(Y369*Source!I160,9)</f>
        <v>0.09</v>
      </c>
      <c r="CY369">
        <f t="shared" si="170"/>
        <v>200.81</v>
      </c>
      <c r="CZ369">
        <f t="shared" si="171"/>
        <v>15.11</v>
      </c>
      <c r="DA369">
        <f t="shared" si="172"/>
        <v>13.29</v>
      </c>
      <c r="DB369">
        <f>ROUND((ROUND(AT369*CZ369,2)*1),6)</f>
        <v>0.45</v>
      </c>
      <c r="DC369">
        <f>ROUND((ROUND(AT369*AG369,2)*1),6)</f>
        <v>0</v>
      </c>
      <c r="DD369" t="s">
        <v>3</v>
      </c>
      <c r="DE369" t="s">
        <v>3</v>
      </c>
      <c r="DF369">
        <f t="shared" si="173"/>
        <v>18.07</v>
      </c>
      <c r="DG369">
        <f t="shared" si="174"/>
        <v>0</v>
      </c>
      <c r="DH369">
        <f t="shared" si="175"/>
        <v>0</v>
      </c>
      <c r="DI369">
        <f t="shared" si="144"/>
        <v>0</v>
      </c>
      <c r="DJ369">
        <f t="shared" si="176"/>
        <v>18.07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ROW(Source!A160)</f>
        <v>160</v>
      </c>
      <c r="B370">
        <v>55929115</v>
      </c>
      <c r="C370">
        <v>55929468</v>
      </c>
      <c r="D370">
        <v>55459400</v>
      </c>
      <c r="E370">
        <v>1</v>
      </c>
      <c r="F370">
        <v>1</v>
      </c>
      <c r="G370">
        <v>1081</v>
      </c>
      <c r="H370">
        <v>3</v>
      </c>
      <c r="I370" t="s">
        <v>699</v>
      </c>
      <c r="J370" t="s">
        <v>700</v>
      </c>
      <c r="K370" t="s">
        <v>701</v>
      </c>
      <c r="L370">
        <v>1346</v>
      </c>
      <c r="N370">
        <v>1009</v>
      </c>
      <c r="O370" t="s">
        <v>185</v>
      </c>
      <c r="P370" t="s">
        <v>185</v>
      </c>
      <c r="Q370">
        <v>1</v>
      </c>
      <c r="W370">
        <v>0</v>
      </c>
      <c r="X370">
        <v>-2129869794</v>
      </c>
      <c r="Y370">
        <f>(AT370*1)</f>
        <v>0.01</v>
      </c>
      <c r="AA370">
        <v>387.54</v>
      </c>
      <c r="AB370">
        <v>0</v>
      </c>
      <c r="AC370">
        <v>0</v>
      </c>
      <c r="AD370">
        <v>0</v>
      </c>
      <c r="AE370">
        <v>16.690000000000001</v>
      </c>
      <c r="AF370">
        <v>0</v>
      </c>
      <c r="AG370">
        <v>0</v>
      </c>
      <c r="AH370">
        <v>0</v>
      </c>
      <c r="AI370">
        <v>23.22</v>
      </c>
      <c r="AJ370">
        <v>1</v>
      </c>
      <c r="AK370">
        <v>1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0.01</v>
      </c>
      <c r="AU370" t="s">
        <v>66</v>
      </c>
      <c r="AV370">
        <v>0</v>
      </c>
      <c r="AW370">
        <v>2</v>
      </c>
      <c r="AX370">
        <v>55929506</v>
      </c>
      <c r="AY370">
        <v>1</v>
      </c>
      <c r="AZ370">
        <v>0</v>
      </c>
      <c r="BA370">
        <v>443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ROUND(Y370*Source!I160,9)</f>
        <v>0.03</v>
      </c>
      <c r="CY370">
        <f t="shared" si="170"/>
        <v>387.54</v>
      </c>
      <c r="CZ370">
        <f t="shared" si="171"/>
        <v>16.690000000000001</v>
      </c>
      <c r="DA370">
        <f t="shared" si="172"/>
        <v>23.22</v>
      </c>
      <c r="DB370">
        <f>ROUND((ROUND(AT370*CZ370,2)*1),6)</f>
        <v>0.17</v>
      </c>
      <c r="DC370">
        <f>ROUND((ROUND(AT370*AG370,2)*1),6)</f>
        <v>0</v>
      </c>
      <c r="DD370" t="s">
        <v>3</v>
      </c>
      <c r="DE370" t="s">
        <v>3</v>
      </c>
      <c r="DF370">
        <f t="shared" si="173"/>
        <v>11.63</v>
      </c>
      <c r="DG370">
        <f t="shared" si="174"/>
        <v>0</v>
      </c>
      <c r="DH370">
        <f t="shared" si="175"/>
        <v>0</v>
      </c>
      <c r="DI370">
        <f t="shared" si="144"/>
        <v>0</v>
      </c>
      <c r="DJ370">
        <f t="shared" si="176"/>
        <v>11.63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ROW(Source!A160)</f>
        <v>160</v>
      </c>
      <c r="B371">
        <v>55929115</v>
      </c>
      <c r="C371">
        <v>55929468</v>
      </c>
      <c r="D371">
        <v>55459485</v>
      </c>
      <c r="E371">
        <v>1</v>
      </c>
      <c r="F371">
        <v>1</v>
      </c>
      <c r="G371">
        <v>1081</v>
      </c>
      <c r="H371">
        <v>3</v>
      </c>
      <c r="I371" t="s">
        <v>702</v>
      </c>
      <c r="J371" t="s">
        <v>703</v>
      </c>
      <c r="K371" t="s">
        <v>704</v>
      </c>
      <c r="L371">
        <v>1348</v>
      </c>
      <c r="N371">
        <v>1009</v>
      </c>
      <c r="O371" t="s">
        <v>566</v>
      </c>
      <c r="P371" t="s">
        <v>566</v>
      </c>
      <c r="Q371">
        <v>1000</v>
      </c>
      <c r="W371">
        <v>0</v>
      </c>
      <c r="X371">
        <v>1193527006</v>
      </c>
      <c r="Y371">
        <f>(AT371*1)</f>
        <v>2.0000000000000002E-5</v>
      </c>
      <c r="AA371">
        <v>120334.08</v>
      </c>
      <c r="AB371">
        <v>0</v>
      </c>
      <c r="AC371">
        <v>0</v>
      </c>
      <c r="AD371">
        <v>0</v>
      </c>
      <c r="AE371">
        <v>17722.25</v>
      </c>
      <c r="AF371">
        <v>0</v>
      </c>
      <c r="AG371">
        <v>0</v>
      </c>
      <c r="AH371">
        <v>0</v>
      </c>
      <c r="AI371">
        <v>6.79</v>
      </c>
      <c r="AJ371">
        <v>1</v>
      </c>
      <c r="AK371">
        <v>1</v>
      </c>
      <c r="AL371">
        <v>1</v>
      </c>
      <c r="AM371">
        <v>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2.0000000000000002E-5</v>
      </c>
      <c r="AU371" t="s">
        <v>66</v>
      </c>
      <c r="AV371">
        <v>0</v>
      </c>
      <c r="AW371">
        <v>2</v>
      </c>
      <c r="AX371">
        <v>55929507</v>
      </c>
      <c r="AY371">
        <v>1</v>
      </c>
      <c r="AZ371">
        <v>0</v>
      </c>
      <c r="BA371">
        <v>444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ROUND(Y371*Source!I160,9)</f>
        <v>6.0000000000000002E-5</v>
      </c>
      <c r="CY371">
        <f t="shared" si="170"/>
        <v>120334.08</v>
      </c>
      <c r="CZ371">
        <f t="shared" si="171"/>
        <v>17722.25</v>
      </c>
      <c r="DA371">
        <f t="shared" si="172"/>
        <v>6.79</v>
      </c>
      <c r="DB371">
        <f>ROUND((ROUND(AT371*CZ371,2)*1),6)</f>
        <v>0.35</v>
      </c>
      <c r="DC371">
        <f>ROUND((ROUND(AT371*AG371,2)*1),6)</f>
        <v>0</v>
      </c>
      <c r="DD371" t="s">
        <v>3</v>
      </c>
      <c r="DE371" t="s">
        <v>3</v>
      </c>
      <c r="DF371">
        <f t="shared" si="173"/>
        <v>7.22</v>
      </c>
      <c r="DG371">
        <f t="shared" si="174"/>
        <v>0</v>
      </c>
      <c r="DH371">
        <f t="shared" si="175"/>
        <v>0</v>
      </c>
      <c r="DI371">
        <f t="shared" si="144"/>
        <v>0</v>
      </c>
      <c r="DJ371">
        <f t="shared" si="176"/>
        <v>7.22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ROW(Source!A160)</f>
        <v>160</v>
      </c>
      <c r="B372">
        <v>55929115</v>
      </c>
      <c r="C372">
        <v>55929468</v>
      </c>
      <c r="D372">
        <v>55466000</v>
      </c>
      <c r="E372">
        <v>1</v>
      </c>
      <c r="F372">
        <v>1</v>
      </c>
      <c r="G372">
        <v>1081</v>
      </c>
      <c r="H372">
        <v>3</v>
      </c>
      <c r="I372" t="s">
        <v>705</v>
      </c>
      <c r="J372" t="s">
        <v>706</v>
      </c>
      <c r="K372" t="s">
        <v>707</v>
      </c>
      <c r="L372">
        <v>1355</v>
      </c>
      <c r="N372">
        <v>1010</v>
      </c>
      <c r="O372" t="s">
        <v>64</v>
      </c>
      <c r="P372" t="s">
        <v>64</v>
      </c>
      <c r="Q372">
        <v>100</v>
      </c>
      <c r="W372">
        <v>0</v>
      </c>
      <c r="X372">
        <v>436393287</v>
      </c>
      <c r="Y372">
        <f>(AT372*1)</f>
        <v>0.1</v>
      </c>
      <c r="AA372">
        <v>1555.26</v>
      </c>
      <c r="AB372">
        <v>0</v>
      </c>
      <c r="AC372">
        <v>0</v>
      </c>
      <c r="AD372">
        <v>0</v>
      </c>
      <c r="AE372">
        <v>120.19</v>
      </c>
      <c r="AF372">
        <v>0</v>
      </c>
      <c r="AG372">
        <v>0</v>
      </c>
      <c r="AH372">
        <v>0</v>
      </c>
      <c r="AI372">
        <v>12.94</v>
      </c>
      <c r="AJ372">
        <v>1</v>
      </c>
      <c r="AK372">
        <v>1</v>
      </c>
      <c r="AL372">
        <v>1</v>
      </c>
      <c r="AM372">
        <v>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0.1</v>
      </c>
      <c r="AU372" t="s">
        <v>66</v>
      </c>
      <c r="AV372">
        <v>0</v>
      </c>
      <c r="AW372">
        <v>2</v>
      </c>
      <c r="AX372">
        <v>55929508</v>
      </c>
      <c r="AY372">
        <v>1</v>
      </c>
      <c r="AZ372">
        <v>0</v>
      </c>
      <c r="BA372">
        <v>445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ROUND(Y372*Source!I160,9)</f>
        <v>0.3</v>
      </c>
      <c r="CY372">
        <f t="shared" si="170"/>
        <v>1555.26</v>
      </c>
      <c r="CZ372">
        <f t="shared" si="171"/>
        <v>120.19</v>
      </c>
      <c r="DA372">
        <f t="shared" si="172"/>
        <v>12.94</v>
      </c>
      <c r="DB372">
        <f>ROUND((ROUND(AT372*CZ372,2)*1),6)</f>
        <v>12.02</v>
      </c>
      <c r="DC372">
        <f>ROUND((ROUND(AT372*AG372,2)*1),6)</f>
        <v>0</v>
      </c>
      <c r="DD372" t="s">
        <v>3</v>
      </c>
      <c r="DE372" t="s">
        <v>3</v>
      </c>
      <c r="DF372">
        <f t="shared" si="173"/>
        <v>466.58</v>
      </c>
      <c r="DG372">
        <f t="shared" si="174"/>
        <v>0</v>
      </c>
      <c r="DH372">
        <f t="shared" si="175"/>
        <v>0</v>
      </c>
      <c r="DI372">
        <f t="shared" si="144"/>
        <v>0</v>
      </c>
      <c r="DJ372">
        <f t="shared" si="176"/>
        <v>466.58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ROW(Source!A160)</f>
        <v>160</v>
      </c>
      <c r="B373">
        <v>55929115</v>
      </c>
      <c r="C373">
        <v>55929468</v>
      </c>
      <c r="D373">
        <v>55466111</v>
      </c>
      <c r="E373">
        <v>1</v>
      </c>
      <c r="F373">
        <v>1</v>
      </c>
      <c r="G373">
        <v>1081</v>
      </c>
      <c r="H373">
        <v>3</v>
      </c>
      <c r="I373" t="s">
        <v>183</v>
      </c>
      <c r="J373" t="s">
        <v>186</v>
      </c>
      <c r="K373" t="s">
        <v>184</v>
      </c>
      <c r="L373">
        <v>1346</v>
      </c>
      <c r="N373">
        <v>1009</v>
      </c>
      <c r="O373" t="s">
        <v>185</v>
      </c>
      <c r="P373" t="s">
        <v>185</v>
      </c>
      <c r="Q373">
        <v>1</v>
      </c>
      <c r="W373">
        <v>0</v>
      </c>
      <c r="X373">
        <v>-2097101800</v>
      </c>
      <c r="Y373">
        <f>AT373</f>
        <v>0.3</v>
      </c>
      <c r="AA373">
        <v>111.58</v>
      </c>
      <c r="AB373">
        <v>0</v>
      </c>
      <c r="AC373">
        <v>0</v>
      </c>
      <c r="AD373">
        <v>0</v>
      </c>
      <c r="AE373">
        <v>31.08</v>
      </c>
      <c r="AF373">
        <v>0</v>
      </c>
      <c r="AG373">
        <v>0</v>
      </c>
      <c r="AH373">
        <v>0</v>
      </c>
      <c r="AI373">
        <v>3.59</v>
      </c>
      <c r="AJ373">
        <v>1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 t="s">
        <v>3</v>
      </c>
      <c r="AT373">
        <v>0.3</v>
      </c>
      <c r="AU373" t="s">
        <v>3</v>
      </c>
      <c r="AV373">
        <v>0</v>
      </c>
      <c r="AW373">
        <v>1</v>
      </c>
      <c r="AX373">
        <v>-1</v>
      </c>
      <c r="AY373">
        <v>0</v>
      </c>
      <c r="AZ373">
        <v>0</v>
      </c>
      <c r="BA373" t="s">
        <v>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ROUND(Y373*Source!I160,9)</f>
        <v>0.9</v>
      </c>
      <c r="CY373">
        <f t="shared" si="170"/>
        <v>111.58</v>
      </c>
      <c r="CZ373">
        <f t="shared" si="171"/>
        <v>31.08</v>
      </c>
      <c r="DA373">
        <f t="shared" si="172"/>
        <v>3.59</v>
      </c>
      <c r="DB373">
        <f>ROUND(ROUND(AT373*CZ373,2),6)</f>
        <v>9.32</v>
      </c>
      <c r="DC373">
        <f>ROUND(ROUND(AT373*AG373,2),6)</f>
        <v>0</v>
      </c>
      <c r="DD373" t="s">
        <v>3</v>
      </c>
      <c r="DE373" t="s">
        <v>3</v>
      </c>
      <c r="DF373">
        <f t="shared" si="173"/>
        <v>100.42</v>
      </c>
      <c r="DG373">
        <f t="shared" si="174"/>
        <v>0</v>
      </c>
      <c r="DH373">
        <f t="shared" si="175"/>
        <v>0</v>
      </c>
      <c r="DI373">
        <f t="shared" si="144"/>
        <v>0</v>
      </c>
      <c r="DJ373">
        <f t="shared" si="176"/>
        <v>100.42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ROW(Source!A160)</f>
        <v>160</v>
      </c>
      <c r="B374">
        <v>55929115</v>
      </c>
      <c r="C374">
        <v>55929468</v>
      </c>
      <c r="D374">
        <v>55459793</v>
      </c>
      <c r="E374">
        <v>1</v>
      </c>
      <c r="F374">
        <v>1</v>
      </c>
      <c r="G374">
        <v>1081</v>
      </c>
      <c r="H374">
        <v>3</v>
      </c>
      <c r="I374" t="s">
        <v>690</v>
      </c>
      <c r="J374" t="s">
        <v>691</v>
      </c>
      <c r="K374" t="s">
        <v>692</v>
      </c>
      <c r="L374">
        <v>1348</v>
      </c>
      <c r="N374">
        <v>1009</v>
      </c>
      <c r="O374" t="s">
        <v>566</v>
      </c>
      <c r="P374" t="s">
        <v>566</v>
      </c>
      <c r="Q374">
        <v>1000</v>
      </c>
      <c r="W374">
        <v>0</v>
      </c>
      <c r="X374">
        <v>-761454284</v>
      </c>
      <c r="Y374">
        <f t="shared" ref="Y374:Y380" si="177">(AT374*1)</f>
        <v>6.0000000000000002E-5</v>
      </c>
      <c r="AA374">
        <v>1930745.04</v>
      </c>
      <c r="AB374">
        <v>0</v>
      </c>
      <c r="AC374">
        <v>0</v>
      </c>
      <c r="AD374">
        <v>0</v>
      </c>
      <c r="AE374">
        <v>64123.05</v>
      </c>
      <c r="AF374">
        <v>0</v>
      </c>
      <c r="AG374">
        <v>0</v>
      </c>
      <c r="AH374">
        <v>0</v>
      </c>
      <c r="AI374">
        <v>30.11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6.0000000000000002E-5</v>
      </c>
      <c r="AU374" t="s">
        <v>66</v>
      </c>
      <c r="AV374">
        <v>0</v>
      </c>
      <c r="AW374">
        <v>2</v>
      </c>
      <c r="AX374">
        <v>55929509</v>
      </c>
      <c r="AY374">
        <v>1</v>
      </c>
      <c r="AZ374">
        <v>0</v>
      </c>
      <c r="BA374">
        <v>446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ROUND(Y374*Source!I160,9)</f>
        <v>1.8000000000000001E-4</v>
      </c>
      <c r="CY374">
        <f t="shared" si="170"/>
        <v>1930745.04</v>
      </c>
      <c r="CZ374">
        <f t="shared" si="171"/>
        <v>64123.05</v>
      </c>
      <c r="DA374">
        <f t="shared" si="172"/>
        <v>30.11</v>
      </c>
      <c r="DB374">
        <f t="shared" ref="DB374:DB380" si="178">ROUND((ROUND(AT374*CZ374,2)*1),6)</f>
        <v>3.85</v>
      </c>
      <c r="DC374">
        <f t="shared" ref="DC374:DC380" si="179">ROUND((ROUND(AT374*AG374,2)*1),6)</f>
        <v>0</v>
      </c>
      <c r="DD374" t="s">
        <v>3</v>
      </c>
      <c r="DE374" t="s">
        <v>3</v>
      </c>
      <c r="DF374">
        <f t="shared" si="173"/>
        <v>347.53</v>
      </c>
      <c r="DG374">
        <f t="shared" si="174"/>
        <v>0</v>
      </c>
      <c r="DH374">
        <f t="shared" si="175"/>
        <v>0</v>
      </c>
      <c r="DI374">
        <f t="shared" si="144"/>
        <v>0</v>
      </c>
      <c r="DJ374">
        <f t="shared" si="176"/>
        <v>347.53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ROW(Source!A160)</f>
        <v>160</v>
      </c>
      <c r="B375">
        <v>55929115</v>
      </c>
      <c r="C375">
        <v>55929468</v>
      </c>
      <c r="D375">
        <v>55459801</v>
      </c>
      <c r="E375">
        <v>1</v>
      </c>
      <c r="F375">
        <v>1</v>
      </c>
      <c r="G375">
        <v>1081</v>
      </c>
      <c r="H375">
        <v>3</v>
      </c>
      <c r="I375" t="s">
        <v>708</v>
      </c>
      <c r="J375" t="s">
        <v>709</v>
      </c>
      <c r="K375" t="s">
        <v>710</v>
      </c>
      <c r="L375">
        <v>1348</v>
      </c>
      <c r="N375">
        <v>1009</v>
      </c>
      <c r="O375" t="s">
        <v>566</v>
      </c>
      <c r="P375" t="s">
        <v>566</v>
      </c>
      <c r="Q375">
        <v>1000</v>
      </c>
      <c r="W375">
        <v>0</v>
      </c>
      <c r="X375">
        <v>-148386787</v>
      </c>
      <c r="Y375">
        <f t="shared" si="177"/>
        <v>1E-4</v>
      </c>
      <c r="AA375">
        <v>1195057.17</v>
      </c>
      <c r="AB375">
        <v>0</v>
      </c>
      <c r="AC375">
        <v>0</v>
      </c>
      <c r="AD375">
        <v>0</v>
      </c>
      <c r="AE375">
        <v>81241.14</v>
      </c>
      <c r="AF375">
        <v>0</v>
      </c>
      <c r="AG375">
        <v>0</v>
      </c>
      <c r="AH375">
        <v>0</v>
      </c>
      <c r="AI375">
        <v>14.71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1E-4</v>
      </c>
      <c r="AU375" t="s">
        <v>66</v>
      </c>
      <c r="AV375">
        <v>0</v>
      </c>
      <c r="AW375">
        <v>2</v>
      </c>
      <c r="AX375">
        <v>55929510</v>
      </c>
      <c r="AY375">
        <v>1</v>
      </c>
      <c r="AZ375">
        <v>0</v>
      </c>
      <c r="BA375">
        <v>447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ROUND(Y375*Source!I160,9)</f>
        <v>2.9999999999999997E-4</v>
      </c>
      <c r="CY375">
        <f t="shared" si="170"/>
        <v>1195057.17</v>
      </c>
      <c r="CZ375">
        <f t="shared" si="171"/>
        <v>81241.14</v>
      </c>
      <c r="DA375">
        <f t="shared" si="172"/>
        <v>14.71</v>
      </c>
      <c r="DB375">
        <f t="shared" si="178"/>
        <v>8.1199999999999992</v>
      </c>
      <c r="DC375">
        <f t="shared" si="179"/>
        <v>0</v>
      </c>
      <c r="DD375" t="s">
        <v>3</v>
      </c>
      <c r="DE375" t="s">
        <v>3</v>
      </c>
      <c r="DF375">
        <f t="shared" si="173"/>
        <v>358.52</v>
      </c>
      <c r="DG375">
        <f t="shared" si="174"/>
        <v>0</v>
      </c>
      <c r="DH375">
        <f t="shared" si="175"/>
        <v>0</v>
      </c>
      <c r="DI375">
        <f t="shared" si="144"/>
        <v>0</v>
      </c>
      <c r="DJ375">
        <f t="shared" si="176"/>
        <v>358.52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ROW(Source!A160)</f>
        <v>160</v>
      </c>
      <c r="B376">
        <v>55929115</v>
      </c>
      <c r="C376">
        <v>55929468</v>
      </c>
      <c r="D376">
        <v>55482166</v>
      </c>
      <c r="E376">
        <v>1</v>
      </c>
      <c r="F376">
        <v>1</v>
      </c>
      <c r="G376">
        <v>1081</v>
      </c>
      <c r="H376">
        <v>3</v>
      </c>
      <c r="I376" t="s">
        <v>711</v>
      </c>
      <c r="J376" t="s">
        <v>712</v>
      </c>
      <c r="K376" t="s">
        <v>713</v>
      </c>
      <c r="L376">
        <v>1301</v>
      </c>
      <c r="N376">
        <v>1003</v>
      </c>
      <c r="O376" t="s">
        <v>518</v>
      </c>
      <c r="P376" t="s">
        <v>518</v>
      </c>
      <c r="Q376">
        <v>1</v>
      </c>
      <c r="W376">
        <v>0</v>
      </c>
      <c r="X376">
        <v>876831867</v>
      </c>
      <c r="Y376">
        <f t="shared" si="177"/>
        <v>5.91</v>
      </c>
      <c r="AA376">
        <v>4.76</v>
      </c>
      <c r="AB376">
        <v>0</v>
      </c>
      <c r="AC376">
        <v>0</v>
      </c>
      <c r="AD376">
        <v>0</v>
      </c>
      <c r="AE376">
        <v>0.69</v>
      </c>
      <c r="AF376">
        <v>0</v>
      </c>
      <c r="AG376">
        <v>0</v>
      </c>
      <c r="AH376">
        <v>0</v>
      </c>
      <c r="AI376">
        <v>6.9</v>
      </c>
      <c r="AJ376">
        <v>1</v>
      </c>
      <c r="AK376">
        <v>1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5.91</v>
      </c>
      <c r="AU376" t="s">
        <v>66</v>
      </c>
      <c r="AV376">
        <v>0</v>
      </c>
      <c r="AW376">
        <v>2</v>
      </c>
      <c r="AX376">
        <v>55929511</v>
      </c>
      <c r="AY376">
        <v>1</v>
      </c>
      <c r="AZ376">
        <v>0</v>
      </c>
      <c r="BA376">
        <v>448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ROUND(Y376*Source!I160,9)</f>
        <v>17.73</v>
      </c>
      <c r="CY376">
        <f t="shared" si="170"/>
        <v>4.76</v>
      </c>
      <c r="CZ376">
        <f t="shared" si="171"/>
        <v>0.69</v>
      </c>
      <c r="DA376">
        <f t="shared" si="172"/>
        <v>6.9</v>
      </c>
      <c r="DB376">
        <f t="shared" si="178"/>
        <v>4.08</v>
      </c>
      <c r="DC376">
        <f t="shared" si="179"/>
        <v>0</v>
      </c>
      <c r="DD376" t="s">
        <v>3</v>
      </c>
      <c r="DE376" t="s">
        <v>3</v>
      </c>
      <c r="DF376">
        <f t="shared" si="173"/>
        <v>84.39</v>
      </c>
      <c r="DG376">
        <f t="shared" si="174"/>
        <v>0</v>
      </c>
      <c r="DH376">
        <f t="shared" si="175"/>
        <v>0</v>
      </c>
      <c r="DI376">
        <f t="shared" si="144"/>
        <v>0</v>
      </c>
      <c r="DJ376">
        <f t="shared" si="176"/>
        <v>84.39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ROW(Source!A160)</f>
        <v>160</v>
      </c>
      <c r="B377">
        <v>55929115</v>
      </c>
      <c r="C377">
        <v>55929468</v>
      </c>
      <c r="D377">
        <v>55482233</v>
      </c>
      <c r="E377">
        <v>1</v>
      </c>
      <c r="F377">
        <v>1</v>
      </c>
      <c r="G377">
        <v>1081</v>
      </c>
      <c r="H377">
        <v>3</v>
      </c>
      <c r="I377" t="s">
        <v>714</v>
      </c>
      <c r="J377" t="s">
        <v>715</v>
      </c>
      <c r="K377" t="s">
        <v>716</v>
      </c>
      <c r="L377">
        <v>1346</v>
      </c>
      <c r="N377">
        <v>1009</v>
      </c>
      <c r="O377" t="s">
        <v>185</v>
      </c>
      <c r="P377" t="s">
        <v>185</v>
      </c>
      <c r="Q377">
        <v>1</v>
      </c>
      <c r="W377">
        <v>0</v>
      </c>
      <c r="X377">
        <v>1566362712</v>
      </c>
      <c r="Y377">
        <f t="shared" si="177"/>
        <v>0.02</v>
      </c>
      <c r="AA377">
        <v>3047.23</v>
      </c>
      <c r="AB377">
        <v>0</v>
      </c>
      <c r="AC377">
        <v>0</v>
      </c>
      <c r="AD377">
        <v>0</v>
      </c>
      <c r="AE377">
        <v>493.08</v>
      </c>
      <c r="AF377">
        <v>0</v>
      </c>
      <c r="AG377">
        <v>0</v>
      </c>
      <c r="AH377">
        <v>0</v>
      </c>
      <c r="AI377">
        <v>6.18</v>
      </c>
      <c r="AJ377">
        <v>1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0.02</v>
      </c>
      <c r="AU377" t="s">
        <v>66</v>
      </c>
      <c r="AV377">
        <v>0</v>
      </c>
      <c r="AW377">
        <v>2</v>
      </c>
      <c r="AX377">
        <v>55929512</v>
      </c>
      <c r="AY377">
        <v>1</v>
      </c>
      <c r="AZ377">
        <v>0</v>
      </c>
      <c r="BA377">
        <v>449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ROUND(Y377*Source!I160,9)</f>
        <v>0.06</v>
      </c>
      <c r="CY377">
        <f t="shared" si="170"/>
        <v>3047.23</v>
      </c>
      <c r="CZ377">
        <f t="shared" si="171"/>
        <v>493.08</v>
      </c>
      <c r="DA377">
        <f t="shared" si="172"/>
        <v>6.18</v>
      </c>
      <c r="DB377">
        <f t="shared" si="178"/>
        <v>9.86</v>
      </c>
      <c r="DC377">
        <f t="shared" si="179"/>
        <v>0</v>
      </c>
      <c r="DD377" t="s">
        <v>3</v>
      </c>
      <c r="DE377" t="s">
        <v>3</v>
      </c>
      <c r="DF377">
        <f t="shared" si="173"/>
        <v>182.83</v>
      </c>
      <c r="DG377">
        <f t="shared" si="174"/>
        <v>0</v>
      </c>
      <c r="DH377">
        <f t="shared" si="175"/>
        <v>0</v>
      </c>
      <c r="DI377">
        <f t="shared" si="144"/>
        <v>0</v>
      </c>
      <c r="DJ377">
        <f t="shared" si="176"/>
        <v>182.83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ROW(Source!A160)</f>
        <v>160</v>
      </c>
      <c r="B378">
        <v>55929115</v>
      </c>
      <c r="C378">
        <v>55929468</v>
      </c>
      <c r="D378">
        <v>55481799</v>
      </c>
      <c r="E378">
        <v>1</v>
      </c>
      <c r="F378">
        <v>1</v>
      </c>
      <c r="G378">
        <v>1081</v>
      </c>
      <c r="H378">
        <v>3</v>
      </c>
      <c r="I378" t="s">
        <v>717</v>
      </c>
      <c r="J378" t="s">
        <v>718</v>
      </c>
      <c r="K378" t="s">
        <v>719</v>
      </c>
      <c r="L378">
        <v>1355</v>
      </c>
      <c r="N378">
        <v>1010</v>
      </c>
      <c r="O378" t="s">
        <v>64</v>
      </c>
      <c r="P378" t="s">
        <v>64</v>
      </c>
      <c r="Q378">
        <v>100</v>
      </c>
      <c r="W378">
        <v>0</v>
      </c>
      <c r="X378">
        <v>-846071348</v>
      </c>
      <c r="Y378">
        <f t="shared" si="177"/>
        <v>0.04</v>
      </c>
      <c r="AA378">
        <v>2297.17</v>
      </c>
      <c r="AB378">
        <v>0</v>
      </c>
      <c r="AC378">
        <v>0</v>
      </c>
      <c r="AD378">
        <v>0</v>
      </c>
      <c r="AE378">
        <v>413.16</v>
      </c>
      <c r="AF378">
        <v>0</v>
      </c>
      <c r="AG378">
        <v>0</v>
      </c>
      <c r="AH378">
        <v>0</v>
      </c>
      <c r="AI378">
        <v>5.56</v>
      </c>
      <c r="AJ378">
        <v>1</v>
      </c>
      <c r="AK378">
        <v>1</v>
      </c>
      <c r="AL378">
        <v>1</v>
      </c>
      <c r="AM378">
        <v>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0.04</v>
      </c>
      <c r="AU378" t="s">
        <v>66</v>
      </c>
      <c r="AV378">
        <v>0</v>
      </c>
      <c r="AW378">
        <v>2</v>
      </c>
      <c r="AX378">
        <v>55929513</v>
      </c>
      <c r="AY378">
        <v>1</v>
      </c>
      <c r="AZ378">
        <v>0</v>
      </c>
      <c r="BA378">
        <v>450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ROUND(Y378*Source!I160,9)</f>
        <v>0.12</v>
      </c>
      <c r="CY378">
        <f t="shared" si="170"/>
        <v>2297.17</v>
      </c>
      <c r="CZ378">
        <f t="shared" si="171"/>
        <v>413.16</v>
      </c>
      <c r="DA378">
        <f t="shared" si="172"/>
        <v>5.56</v>
      </c>
      <c r="DB378">
        <f t="shared" si="178"/>
        <v>16.53</v>
      </c>
      <c r="DC378">
        <f t="shared" si="179"/>
        <v>0</v>
      </c>
      <c r="DD378" t="s">
        <v>3</v>
      </c>
      <c r="DE378" t="s">
        <v>3</v>
      </c>
      <c r="DF378">
        <f t="shared" si="173"/>
        <v>275.66000000000003</v>
      </c>
      <c r="DG378">
        <f t="shared" si="174"/>
        <v>0</v>
      </c>
      <c r="DH378">
        <f t="shared" si="175"/>
        <v>0</v>
      </c>
      <c r="DI378">
        <f t="shared" si="144"/>
        <v>0</v>
      </c>
      <c r="DJ378">
        <f t="shared" si="176"/>
        <v>275.66000000000003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ROW(Source!A160)</f>
        <v>160</v>
      </c>
      <c r="B379">
        <v>55929115</v>
      </c>
      <c r="C379">
        <v>55929468</v>
      </c>
      <c r="D379">
        <v>0</v>
      </c>
      <c r="E379">
        <v>0</v>
      </c>
      <c r="F379">
        <v>1</v>
      </c>
      <c r="G379">
        <v>1081</v>
      </c>
      <c r="H379">
        <v>3</v>
      </c>
      <c r="I379" t="s">
        <v>872</v>
      </c>
      <c r="J379" t="s">
        <v>872</v>
      </c>
      <c r="K379" t="s">
        <v>253</v>
      </c>
      <c r="L379">
        <v>1371</v>
      </c>
      <c r="N379">
        <v>1013</v>
      </c>
      <c r="O379" t="s">
        <v>171</v>
      </c>
      <c r="P379" t="s">
        <v>171</v>
      </c>
      <c r="Q379">
        <v>1</v>
      </c>
      <c r="W379">
        <v>0</v>
      </c>
      <c r="X379">
        <v>-1543113563</v>
      </c>
      <c r="Y379">
        <f t="shared" si="177"/>
        <v>1</v>
      </c>
      <c r="AA379">
        <v>54118.99</v>
      </c>
      <c r="AB379">
        <v>0</v>
      </c>
      <c r="AC379">
        <v>0</v>
      </c>
      <c r="AD379">
        <v>0</v>
      </c>
      <c r="AE379">
        <v>7149.14</v>
      </c>
      <c r="AF379">
        <v>0</v>
      </c>
      <c r="AG379">
        <v>0</v>
      </c>
      <c r="AH379">
        <v>0</v>
      </c>
      <c r="AI379">
        <v>7.57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 t="s">
        <v>3</v>
      </c>
      <c r="AT379">
        <v>1</v>
      </c>
      <c r="AU379" t="s">
        <v>66</v>
      </c>
      <c r="AV379">
        <v>0</v>
      </c>
      <c r="AW379">
        <v>1</v>
      </c>
      <c r="AX379">
        <v>-1</v>
      </c>
      <c r="AY379">
        <v>0</v>
      </c>
      <c r="AZ379">
        <v>0</v>
      </c>
      <c r="BA379" t="s">
        <v>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ROUND(Y379*Source!I160,9)</f>
        <v>3</v>
      </c>
      <c r="CY379">
        <f t="shared" si="170"/>
        <v>54118.99</v>
      </c>
      <c r="CZ379">
        <f t="shared" si="171"/>
        <v>7149.14</v>
      </c>
      <c r="DA379">
        <f t="shared" si="172"/>
        <v>7.57</v>
      </c>
      <c r="DB379">
        <f t="shared" si="178"/>
        <v>7149.14</v>
      </c>
      <c r="DC379">
        <f t="shared" si="179"/>
        <v>0</v>
      </c>
      <c r="DD379" t="s">
        <v>3</v>
      </c>
      <c r="DE379" t="s">
        <v>3</v>
      </c>
      <c r="DF379">
        <f t="shared" si="173"/>
        <v>162356.97</v>
      </c>
      <c r="DG379">
        <f t="shared" si="174"/>
        <v>0</v>
      </c>
      <c r="DH379">
        <f t="shared" si="175"/>
        <v>0</v>
      </c>
      <c r="DI379">
        <f t="shared" si="144"/>
        <v>0</v>
      </c>
      <c r="DJ379">
        <f t="shared" si="176"/>
        <v>162356.97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ROW(Source!A160)</f>
        <v>160</v>
      </c>
      <c r="B380">
        <v>55929115</v>
      </c>
      <c r="C380">
        <v>55929468</v>
      </c>
      <c r="D380">
        <v>55424290</v>
      </c>
      <c r="E380">
        <v>1081</v>
      </c>
      <c r="F380">
        <v>1</v>
      </c>
      <c r="G380">
        <v>1081</v>
      </c>
      <c r="H380">
        <v>3</v>
      </c>
      <c r="I380" t="s">
        <v>720</v>
      </c>
      <c r="J380" t="s">
        <v>3</v>
      </c>
      <c r="K380" t="s">
        <v>721</v>
      </c>
      <c r="L380">
        <v>1348</v>
      </c>
      <c r="N380">
        <v>1009</v>
      </c>
      <c r="O380" t="s">
        <v>566</v>
      </c>
      <c r="P380" t="s">
        <v>566</v>
      </c>
      <c r="Q380">
        <v>1000</v>
      </c>
      <c r="W380">
        <v>0</v>
      </c>
      <c r="X380">
        <v>-783086922</v>
      </c>
      <c r="Y380">
        <f t="shared" si="177"/>
        <v>1E-3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9.84</v>
      </c>
      <c r="AJ380">
        <v>1</v>
      </c>
      <c r="AK380">
        <v>1</v>
      </c>
      <c r="AL380">
        <v>1</v>
      </c>
      <c r="AM380">
        <v>5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1E-3</v>
      </c>
      <c r="AU380" t="s">
        <v>66</v>
      </c>
      <c r="AV380">
        <v>0</v>
      </c>
      <c r="AW380">
        <v>2</v>
      </c>
      <c r="AX380">
        <v>55929517</v>
      </c>
      <c r="AY380">
        <v>1</v>
      </c>
      <c r="AZ380">
        <v>0</v>
      </c>
      <c r="BA380">
        <v>454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ROUND(Y380*Source!I160,9)</f>
        <v>3.0000000000000001E-3</v>
      </c>
      <c r="CY380">
        <f t="shared" si="170"/>
        <v>0</v>
      </c>
      <c r="CZ380">
        <f t="shared" si="171"/>
        <v>0</v>
      </c>
      <c r="DA380">
        <f t="shared" si="172"/>
        <v>9.84</v>
      </c>
      <c r="DB380">
        <f t="shared" si="178"/>
        <v>0</v>
      </c>
      <c r="DC380">
        <f t="shared" si="179"/>
        <v>0</v>
      </c>
      <c r="DD380" t="s">
        <v>3</v>
      </c>
      <c r="DE380" t="s">
        <v>3</v>
      </c>
      <c r="DF380">
        <f t="shared" si="173"/>
        <v>0</v>
      </c>
      <c r="DG380">
        <f t="shared" si="174"/>
        <v>0</v>
      </c>
      <c r="DH380">
        <f t="shared" si="175"/>
        <v>0</v>
      </c>
      <c r="DI380">
        <f t="shared" si="144"/>
        <v>0</v>
      </c>
      <c r="DJ380">
        <f t="shared" si="176"/>
        <v>0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ROW(Source!A165)</f>
        <v>165</v>
      </c>
      <c r="B381">
        <v>55929113</v>
      </c>
      <c r="C381">
        <v>55929531</v>
      </c>
      <c r="D381">
        <v>55424304</v>
      </c>
      <c r="E381">
        <v>1081</v>
      </c>
      <c r="F381">
        <v>1</v>
      </c>
      <c r="G381">
        <v>1081</v>
      </c>
      <c r="H381">
        <v>1</v>
      </c>
      <c r="I381" t="s">
        <v>679</v>
      </c>
      <c r="J381" t="s">
        <v>3</v>
      </c>
      <c r="K381" t="s">
        <v>680</v>
      </c>
      <c r="L381">
        <v>1191</v>
      </c>
      <c r="N381">
        <v>1013</v>
      </c>
      <c r="O381" t="s">
        <v>681</v>
      </c>
      <c r="P381" t="s">
        <v>681</v>
      </c>
      <c r="Q381">
        <v>1</v>
      </c>
      <c r="W381">
        <v>0</v>
      </c>
      <c r="X381">
        <v>476480486</v>
      </c>
      <c r="Y381">
        <f>(AT381*1.2)</f>
        <v>6.24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5.2</v>
      </c>
      <c r="AU381" t="s">
        <v>67</v>
      </c>
      <c r="AV381">
        <v>1</v>
      </c>
      <c r="AW381">
        <v>2</v>
      </c>
      <c r="AX381">
        <v>55929547</v>
      </c>
      <c r="AY381">
        <v>1</v>
      </c>
      <c r="AZ381">
        <v>0</v>
      </c>
      <c r="BA381">
        <v>455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U381">
        <f>ROUND(AT381*Source!I165*AH381*AL381,2)</f>
        <v>0</v>
      </c>
      <c r="CV381">
        <f>ROUND(Y381*Source!I165,9)</f>
        <v>18.72</v>
      </c>
      <c r="CW381">
        <v>0</v>
      </c>
      <c r="CX381">
        <f>ROUND(Y381*Source!I165,9)</f>
        <v>18.72</v>
      </c>
      <c r="CY381">
        <f>AD381</f>
        <v>0</v>
      </c>
      <c r="CZ381">
        <f>AH381</f>
        <v>0</v>
      </c>
      <c r="DA381">
        <f>AL381</f>
        <v>1</v>
      </c>
      <c r="DB381">
        <f>ROUND((ROUND(AT381*CZ381,2)*1.2),6)</f>
        <v>0</v>
      </c>
      <c r="DC381">
        <f>ROUND((ROUND(AT381*AG381,2)*1.2),6)</f>
        <v>0</v>
      </c>
      <c r="DD381" t="s">
        <v>3</v>
      </c>
      <c r="DE381" t="s">
        <v>3</v>
      </c>
      <c r="DF381">
        <f t="shared" ref="DF381:DF389" si="180">ROUND(ROUND(AE381,2)*CX381,2)</f>
        <v>0</v>
      </c>
      <c r="DG381">
        <f t="shared" si="174"/>
        <v>0</v>
      </c>
      <c r="DH381">
        <f t="shared" si="175"/>
        <v>0</v>
      </c>
      <c r="DI381">
        <f t="shared" si="144"/>
        <v>0</v>
      </c>
      <c r="DJ381">
        <f>DI381</f>
        <v>0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ROW(Source!A165)</f>
        <v>165</v>
      </c>
      <c r="B382">
        <v>55929113</v>
      </c>
      <c r="C382">
        <v>55929531</v>
      </c>
      <c r="D382">
        <v>55489513</v>
      </c>
      <c r="E382">
        <v>1</v>
      </c>
      <c r="F382">
        <v>1</v>
      </c>
      <c r="G382">
        <v>1081</v>
      </c>
      <c r="H382">
        <v>2</v>
      </c>
      <c r="I382" t="s">
        <v>682</v>
      </c>
      <c r="J382" t="s">
        <v>683</v>
      </c>
      <c r="K382" t="s">
        <v>684</v>
      </c>
      <c r="L382">
        <v>1368</v>
      </c>
      <c r="N382">
        <v>1011</v>
      </c>
      <c r="O382" t="s">
        <v>685</v>
      </c>
      <c r="P382" t="s">
        <v>685</v>
      </c>
      <c r="Q382">
        <v>1</v>
      </c>
      <c r="W382">
        <v>0</v>
      </c>
      <c r="X382">
        <v>-1520980008</v>
      </c>
      <c r="Y382">
        <f>(AT382*1.2)</f>
        <v>0.24</v>
      </c>
      <c r="AA382">
        <v>0</v>
      </c>
      <c r="AB382">
        <v>120.23</v>
      </c>
      <c r="AC382">
        <v>13.21</v>
      </c>
      <c r="AD382">
        <v>0</v>
      </c>
      <c r="AE382">
        <v>0</v>
      </c>
      <c r="AF382">
        <v>114.83</v>
      </c>
      <c r="AG382">
        <v>12.62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-2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0.2</v>
      </c>
      <c r="AU382" t="s">
        <v>67</v>
      </c>
      <c r="AV382">
        <v>0</v>
      </c>
      <c r="AW382">
        <v>2</v>
      </c>
      <c r="AX382">
        <v>55929548</v>
      </c>
      <c r="AY382">
        <v>1</v>
      </c>
      <c r="AZ382">
        <v>0</v>
      </c>
      <c r="BA382">
        <v>456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f>ROUND(Y382*Source!I165*DO382,9)</f>
        <v>9.0863999999999994</v>
      </c>
      <c r="CX382">
        <f>ROUND(Y382*Source!I165,9)</f>
        <v>0.72</v>
      </c>
      <c r="CY382">
        <f>AB382</f>
        <v>120.23</v>
      </c>
      <c r="CZ382">
        <f>AF382</f>
        <v>114.83</v>
      </c>
      <c r="DA382">
        <f>AJ382</f>
        <v>1</v>
      </c>
      <c r="DB382">
        <f>ROUND((ROUND(AT382*CZ382,2)*1.2),6)</f>
        <v>27.564</v>
      </c>
      <c r="DC382">
        <f>ROUND((ROUND(AT382*AG382,2)*1.2),6)</f>
        <v>3.024</v>
      </c>
      <c r="DD382" t="s">
        <v>3</v>
      </c>
      <c r="DE382" t="s">
        <v>3</v>
      </c>
      <c r="DF382">
        <f t="shared" si="180"/>
        <v>0</v>
      </c>
      <c r="DG382">
        <f t="shared" si="174"/>
        <v>82.68</v>
      </c>
      <c r="DH382">
        <f t="shared" si="175"/>
        <v>9.09</v>
      </c>
      <c r="DI382">
        <f t="shared" si="144"/>
        <v>0</v>
      </c>
      <c r="DJ382">
        <f>DG382</f>
        <v>82.68</v>
      </c>
      <c r="DK382">
        <v>0</v>
      </c>
      <c r="DL382" t="s">
        <v>686</v>
      </c>
      <c r="DM382">
        <v>0</v>
      </c>
      <c r="DN382" t="s">
        <v>681</v>
      </c>
      <c r="DO382">
        <v>12.62</v>
      </c>
    </row>
    <row r="383" spans="1:119" x14ac:dyDescent="0.25">
      <c r="A383">
        <f>ROW(Source!A165)</f>
        <v>165</v>
      </c>
      <c r="B383">
        <v>55929113</v>
      </c>
      <c r="C383">
        <v>55929531</v>
      </c>
      <c r="D383">
        <v>55459261</v>
      </c>
      <c r="E383">
        <v>1</v>
      </c>
      <c r="F383">
        <v>1</v>
      </c>
      <c r="G383">
        <v>1081</v>
      </c>
      <c r="H383">
        <v>3</v>
      </c>
      <c r="I383" t="s">
        <v>693</v>
      </c>
      <c r="J383" t="s">
        <v>694</v>
      </c>
      <c r="K383" t="s">
        <v>695</v>
      </c>
      <c r="L383">
        <v>1348</v>
      </c>
      <c r="N383">
        <v>1009</v>
      </c>
      <c r="O383" t="s">
        <v>566</v>
      </c>
      <c r="P383" t="s">
        <v>566</v>
      </c>
      <c r="Q383">
        <v>1000</v>
      </c>
      <c r="W383">
        <v>0</v>
      </c>
      <c r="X383">
        <v>-2092697376</v>
      </c>
      <c r="Y383">
        <f>(AT383*1)</f>
        <v>5.0000000000000001E-4</v>
      </c>
      <c r="AA383">
        <v>1219.68</v>
      </c>
      <c r="AB383">
        <v>0</v>
      </c>
      <c r="AC383">
        <v>0</v>
      </c>
      <c r="AD383">
        <v>0</v>
      </c>
      <c r="AE383">
        <v>1219.68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5.0000000000000001E-4</v>
      </c>
      <c r="AU383" t="s">
        <v>66</v>
      </c>
      <c r="AV383">
        <v>0</v>
      </c>
      <c r="AW383">
        <v>2</v>
      </c>
      <c r="AX383">
        <v>55929549</v>
      </c>
      <c r="AY383">
        <v>1</v>
      </c>
      <c r="AZ383">
        <v>0</v>
      </c>
      <c r="BA383">
        <v>457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ROUND(Y383*Source!I165,9)</f>
        <v>1.5E-3</v>
      </c>
      <c r="CY383">
        <f>AA383</f>
        <v>1219.68</v>
      </c>
      <c r="CZ383">
        <f>AE383</f>
        <v>1219.68</v>
      </c>
      <c r="DA383">
        <f>AI383</f>
        <v>1</v>
      </c>
      <c r="DB383">
        <f>ROUND((ROUND(AT383*CZ383,2)*1),6)</f>
        <v>0.61</v>
      </c>
      <c r="DC383">
        <f>ROUND((ROUND(AT383*AG383,2)*1),6)</f>
        <v>0</v>
      </c>
      <c r="DD383" t="s">
        <v>3</v>
      </c>
      <c r="DE383" t="s">
        <v>3</v>
      </c>
      <c r="DF383">
        <f t="shared" si="180"/>
        <v>1.83</v>
      </c>
      <c r="DG383">
        <f t="shared" si="174"/>
        <v>0</v>
      </c>
      <c r="DH383">
        <f t="shared" si="175"/>
        <v>0</v>
      </c>
      <c r="DI383">
        <f t="shared" si="144"/>
        <v>0</v>
      </c>
      <c r="DJ383">
        <f>DF383</f>
        <v>1.83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ROW(Source!A165)</f>
        <v>165</v>
      </c>
      <c r="B384">
        <v>55929113</v>
      </c>
      <c r="C384">
        <v>55929531</v>
      </c>
      <c r="D384">
        <v>55459172</v>
      </c>
      <c r="E384">
        <v>1</v>
      </c>
      <c r="F384">
        <v>1</v>
      </c>
      <c r="G384">
        <v>1081</v>
      </c>
      <c r="H384">
        <v>3</v>
      </c>
      <c r="I384" t="s">
        <v>830</v>
      </c>
      <c r="J384" t="s">
        <v>831</v>
      </c>
      <c r="K384" t="s">
        <v>832</v>
      </c>
      <c r="L384">
        <v>1348</v>
      </c>
      <c r="N384">
        <v>1009</v>
      </c>
      <c r="O384" t="s">
        <v>566</v>
      </c>
      <c r="P384" t="s">
        <v>566</v>
      </c>
      <c r="Q384">
        <v>1000</v>
      </c>
      <c r="W384">
        <v>0</v>
      </c>
      <c r="X384">
        <v>-213196994</v>
      </c>
      <c r="Y384">
        <f>(AT384*1)</f>
        <v>6.9999999999999994E-5</v>
      </c>
      <c r="AA384">
        <v>23389.85</v>
      </c>
      <c r="AB384">
        <v>0</v>
      </c>
      <c r="AC384">
        <v>0</v>
      </c>
      <c r="AD384">
        <v>0</v>
      </c>
      <c r="AE384">
        <v>23389.85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6.9999999999999994E-5</v>
      </c>
      <c r="AU384" t="s">
        <v>66</v>
      </c>
      <c r="AV384">
        <v>0</v>
      </c>
      <c r="AW384">
        <v>2</v>
      </c>
      <c r="AX384">
        <v>55929550</v>
      </c>
      <c r="AY384">
        <v>1</v>
      </c>
      <c r="AZ384">
        <v>0</v>
      </c>
      <c r="BA384">
        <v>458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ROUND(Y384*Source!I165,9)</f>
        <v>2.1000000000000001E-4</v>
      </c>
      <c r="CY384">
        <f>AA384</f>
        <v>23389.85</v>
      </c>
      <c r="CZ384">
        <f>AE384</f>
        <v>23389.85</v>
      </c>
      <c r="DA384">
        <f>AI384</f>
        <v>1</v>
      </c>
      <c r="DB384">
        <f>ROUND((ROUND(AT384*CZ384,2)*1),6)</f>
        <v>1.64</v>
      </c>
      <c r="DC384">
        <f>ROUND((ROUND(AT384*AG384,2)*1),6)</f>
        <v>0</v>
      </c>
      <c r="DD384" t="s">
        <v>3</v>
      </c>
      <c r="DE384" t="s">
        <v>3</v>
      </c>
      <c r="DF384">
        <f t="shared" si="180"/>
        <v>4.91</v>
      </c>
      <c r="DG384">
        <f t="shared" si="174"/>
        <v>0</v>
      </c>
      <c r="DH384">
        <f t="shared" si="175"/>
        <v>0</v>
      </c>
      <c r="DI384">
        <f t="shared" si="144"/>
        <v>0</v>
      </c>
      <c r="DJ384">
        <f>DF384</f>
        <v>4.91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ROW(Source!A165)</f>
        <v>165</v>
      </c>
      <c r="B385">
        <v>55929113</v>
      </c>
      <c r="C385">
        <v>55929531</v>
      </c>
      <c r="D385">
        <v>55461880</v>
      </c>
      <c r="E385">
        <v>1</v>
      </c>
      <c r="F385">
        <v>1</v>
      </c>
      <c r="G385">
        <v>1081</v>
      </c>
      <c r="H385">
        <v>3</v>
      </c>
      <c r="I385" t="s">
        <v>833</v>
      </c>
      <c r="J385" t="s">
        <v>834</v>
      </c>
      <c r="K385" t="s">
        <v>835</v>
      </c>
      <c r="L385">
        <v>1355</v>
      </c>
      <c r="N385">
        <v>1010</v>
      </c>
      <c r="O385" t="s">
        <v>64</v>
      </c>
      <c r="P385" t="s">
        <v>64</v>
      </c>
      <c r="Q385">
        <v>100</v>
      </c>
      <c r="W385">
        <v>0</v>
      </c>
      <c r="X385">
        <v>1440323189</v>
      </c>
      <c r="Y385">
        <f>(AT385*1)</f>
        <v>0.12</v>
      </c>
      <c r="AA385">
        <v>10.89</v>
      </c>
      <c r="AB385">
        <v>0</v>
      </c>
      <c r="AC385">
        <v>0</v>
      </c>
      <c r="AD385">
        <v>0</v>
      </c>
      <c r="AE385">
        <v>10.89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0.12</v>
      </c>
      <c r="AU385" t="s">
        <v>66</v>
      </c>
      <c r="AV385">
        <v>0</v>
      </c>
      <c r="AW385">
        <v>2</v>
      </c>
      <c r="AX385">
        <v>55929551</v>
      </c>
      <c r="AY385">
        <v>1</v>
      </c>
      <c r="AZ385">
        <v>0</v>
      </c>
      <c r="BA385">
        <v>459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ROUND(Y385*Source!I165,9)</f>
        <v>0.36</v>
      </c>
      <c r="CY385">
        <f>AA385</f>
        <v>10.89</v>
      </c>
      <c r="CZ385">
        <f>AE385</f>
        <v>10.89</v>
      </c>
      <c r="DA385">
        <f>AI385</f>
        <v>1</v>
      </c>
      <c r="DB385">
        <f>ROUND((ROUND(AT385*CZ385,2)*1),6)</f>
        <v>1.31</v>
      </c>
      <c r="DC385">
        <f>ROUND((ROUND(AT385*AG385,2)*1),6)</f>
        <v>0</v>
      </c>
      <c r="DD385" t="s">
        <v>3</v>
      </c>
      <c r="DE385" t="s">
        <v>3</v>
      </c>
      <c r="DF385">
        <f t="shared" si="180"/>
        <v>3.92</v>
      </c>
      <c r="DG385">
        <f t="shared" si="174"/>
        <v>0</v>
      </c>
      <c r="DH385">
        <f t="shared" si="175"/>
        <v>0</v>
      </c>
      <c r="DI385">
        <f t="shared" ref="DI385:DI448" si="181">ROUND(ROUND(AH385,2)*CX385,2)</f>
        <v>0</v>
      </c>
      <c r="DJ385">
        <f>DF385</f>
        <v>3.92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ROW(Source!A165)</f>
        <v>165</v>
      </c>
      <c r="B386">
        <v>55929113</v>
      </c>
      <c r="C386">
        <v>55929531</v>
      </c>
      <c r="D386">
        <v>55424290</v>
      </c>
      <c r="E386">
        <v>1081</v>
      </c>
      <c r="F386">
        <v>1</v>
      </c>
      <c r="G386">
        <v>1081</v>
      </c>
      <c r="H386">
        <v>3</v>
      </c>
      <c r="I386" t="s">
        <v>720</v>
      </c>
      <c r="J386" t="s">
        <v>3</v>
      </c>
      <c r="K386" t="s">
        <v>721</v>
      </c>
      <c r="L386">
        <v>1348</v>
      </c>
      <c r="N386">
        <v>1009</v>
      </c>
      <c r="O386" t="s">
        <v>566</v>
      </c>
      <c r="P386" t="s">
        <v>566</v>
      </c>
      <c r="Q386">
        <v>1000</v>
      </c>
      <c r="W386">
        <v>0</v>
      </c>
      <c r="X386">
        <v>-783086922</v>
      </c>
      <c r="Y386">
        <f>(AT386*1)</f>
        <v>0.05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-2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0.05</v>
      </c>
      <c r="AU386" t="s">
        <v>66</v>
      </c>
      <c r="AV386">
        <v>0</v>
      </c>
      <c r="AW386">
        <v>2</v>
      </c>
      <c r="AX386">
        <v>55929553</v>
      </c>
      <c r="AY386">
        <v>1</v>
      </c>
      <c r="AZ386">
        <v>0</v>
      </c>
      <c r="BA386">
        <v>461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ROUND(Y386*Source!I165,9)</f>
        <v>0.15</v>
      </c>
      <c r="CY386">
        <f>AA386</f>
        <v>0</v>
      </c>
      <c r="CZ386">
        <f>AE386</f>
        <v>0</v>
      </c>
      <c r="DA386">
        <f>AI386</f>
        <v>1</v>
      </c>
      <c r="DB386">
        <f>ROUND((ROUND(AT386*CZ386,2)*1),6)</f>
        <v>0</v>
      </c>
      <c r="DC386">
        <f>ROUND((ROUND(AT386*AG386,2)*1),6)</f>
        <v>0</v>
      </c>
      <c r="DD386" t="s">
        <v>3</v>
      </c>
      <c r="DE386" t="s">
        <v>3</v>
      </c>
      <c r="DF386">
        <f t="shared" si="180"/>
        <v>0</v>
      </c>
      <c r="DG386">
        <f t="shared" si="174"/>
        <v>0</v>
      </c>
      <c r="DH386">
        <f t="shared" si="175"/>
        <v>0</v>
      </c>
      <c r="DI386">
        <f t="shared" si="181"/>
        <v>0</v>
      </c>
      <c r="DJ386">
        <f>DF386</f>
        <v>0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5">
      <c r="A387">
        <f>ROW(Source!A165)</f>
        <v>165</v>
      </c>
      <c r="B387">
        <v>55929113</v>
      </c>
      <c r="C387">
        <v>55929531</v>
      </c>
      <c r="D387">
        <v>0</v>
      </c>
      <c r="E387">
        <v>0</v>
      </c>
      <c r="F387">
        <v>1</v>
      </c>
      <c r="G387">
        <v>1081</v>
      </c>
      <c r="H387">
        <v>3</v>
      </c>
      <c r="I387" t="s">
        <v>257</v>
      </c>
      <c r="J387" t="s">
        <v>257</v>
      </c>
      <c r="K387" t="s">
        <v>258</v>
      </c>
      <c r="L387">
        <v>1371</v>
      </c>
      <c r="N387">
        <v>1013</v>
      </c>
      <c r="O387" t="s">
        <v>171</v>
      </c>
      <c r="P387" t="s">
        <v>171</v>
      </c>
      <c r="Q387">
        <v>1</v>
      </c>
      <c r="W387">
        <v>0</v>
      </c>
      <c r="X387">
        <v>-2034427331</v>
      </c>
      <c r="Y387">
        <f>AT387</f>
        <v>1</v>
      </c>
      <c r="AA387">
        <v>1665.9</v>
      </c>
      <c r="AB387">
        <v>0</v>
      </c>
      <c r="AC387">
        <v>0</v>
      </c>
      <c r="AD387">
        <v>0</v>
      </c>
      <c r="AE387">
        <v>1665.9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 t="s">
        <v>3</v>
      </c>
      <c r="AT387">
        <v>1</v>
      </c>
      <c r="AU387" t="s">
        <v>3</v>
      </c>
      <c r="AV387">
        <v>0</v>
      </c>
      <c r="AW387">
        <v>1</v>
      </c>
      <c r="AX387">
        <v>-1</v>
      </c>
      <c r="AY387">
        <v>0</v>
      </c>
      <c r="AZ387">
        <v>0</v>
      </c>
      <c r="BA387" t="s">
        <v>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ROUND(Y387*Source!I165,9)</f>
        <v>3</v>
      </c>
      <c r="CY387">
        <f>AA387</f>
        <v>1665.9</v>
      </c>
      <c r="CZ387">
        <f>AE387</f>
        <v>1665.9</v>
      </c>
      <c r="DA387">
        <f>AI387</f>
        <v>1</v>
      </c>
      <c r="DB387">
        <f>ROUND(ROUND(AT387*CZ387,2),6)</f>
        <v>1665.9</v>
      </c>
      <c r="DC387">
        <f>ROUND(ROUND(AT387*AG387,2),6)</f>
        <v>0</v>
      </c>
      <c r="DD387" t="s">
        <v>3</v>
      </c>
      <c r="DE387" t="s">
        <v>3</v>
      </c>
      <c r="DF387">
        <f t="shared" si="180"/>
        <v>4997.7</v>
      </c>
      <c r="DG387">
        <f t="shared" si="174"/>
        <v>0</v>
      </c>
      <c r="DH387">
        <f t="shared" si="175"/>
        <v>0</v>
      </c>
      <c r="DI387">
        <f t="shared" si="181"/>
        <v>0</v>
      </c>
      <c r="DJ387">
        <f>DF387</f>
        <v>4997.7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ROW(Source!A166)</f>
        <v>166</v>
      </c>
      <c r="B388">
        <v>55929115</v>
      </c>
      <c r="C388">
        <v>55929531</v>
      </c>
      <c r="D388">
        <v>55424304</v>
      </c>
      <c r="E388">
        <v>1081</v>
      </c>
      <c r="F388">
        <v>1</v>
      </c>
      <c r="G388">
        <v>1081</v>
      </c>
      <c r="H388">
        <v>1</v>
      </c>
      <c r="I388" t="s">
        <v>679</v>
      </c>
      <c r="J388" t="s">
        <v>3</v>
      </c>
      <c r="K388" t="s">
        <v>680</v>
      </c>
      <c r="L388">
        <v>1191</v>
      </c>
      <c r="N388">
        <v>1013</v>
      </c>
      <c r="O388" t="s">
        <v>681</v>
      </c>
      <c r="P388" t="s">
        <v>681</v>
      </c>
      <c r="Q388">
        <v>1</v>
      </c>
      <c r="W388">
        <v>0</v>
      </c>
      <c r="X388">
        <v>476480486</v>
      </c>
      <c r="Y388">
        <f>(AT388*1.2)</f>
        <v>6.24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5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5.2</v>
      </c>
      <c r="AU388" t="s">
        <v>67</v>
      </c>
      <c r="AV388">
        <v>1</v>
      </c>
      <c r="AW388">
        <v>2</v>
      </c>
      <c r="AX388">
        <v>55929547</v>
      </c>
      <c r="AY388">
        <v>1</v>
      </c>
      <c r="AZ388">
        <v>0</v>
      </c>
      <c r="BA388">
        <v>462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U388">
        <f>ROUND(AT388*Source!I166*AH388*AL388,2)</f>
        <v>0</v>
      </c>
      <c r="CV388">
        <f>ROUND(Y388*Source!I166,9)</f>
        <v>18.72</v>
      </c>
      <c r="CW388">
        <v>0</v>
      </c>
      <c r="CX388">
        <f>ROUND(Y388*Source!I166,9)</f>
        <v>18.72</v>
      </c>
      <c r="CY388">
        <f>AD388</f>
        <v>0</v>
      </c>
      <c r="CZ388">
        <f>AH388</f>
        <v>0</v>
      </c>
      <c r="DA388">
        <f>AL388</f>
        <v>1</v>
      </c>
      <c r="DB388">
        <f>ROUND((ROUND(AT388*CZ388,2)*1.2),6)</f>
        <v>0</v>
      </c>
      <c r="DC388">
        <f>ROUND((ROUND(AT388*AG388,2)*1.2),6)</f>
        <v>0</v>
      </c>
      <c r="DD388" t="s">
        <v>3</v>
      </c>
      <c r="DE388" t="s">
        <v>3</v>
      </c>
      <c r="DF388">
        <f t="shared" si="180"/>
        <v>0</v>
      </c>
      <c r="DG388">
        <f t="shared" si="174"/>
        <v>0</v>
      </c>
      <c r="DH388">
        <f t="shared" si="175"/>
        <v>0</v>
      </c>
      <c r="DI388">
        <f t="shared" si="181"/>
        <v>0</v>
      </c>
      <c r="DJ388">
        <f>DI388</f>
        <v>0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ROW(Source!A166)</f>
        <v>166</v>
      </c>
      <c r="B389">
        <v>55929115</v>
      </c>
      <c r="C389">
        <v>55929531</v>
      </c>
      <c r="D389">
        <v>55489513</v>
      </c>
      <c r="E389">
        <v>1</v>
      </c>
      <c r="F389">
        <v>1</v>
      </c>
      <c r="G389">
        <v>1081</v>
      </c>
      <c r="H389">
        <v>2</v>
      </c>
      <c r="I389" t="s">
        <v>682</v>
      </c>
      <c r="J389" t="s">
        <v>683</v>
      </c>
      <c r="K389" t="s">
        <v>684</v>
      </c>
      <c r="L389">
        <v>1368</v>
      </c>
      <c r="N389">
        <v>1011</v>
      </c>
      <c r="O389" t="s">
        <v>685</v>
      </c>
      <c r="P389" t="s">
        <v>685</v>
      </c>
      <c r="Q389">
        <v>1</v>
      </c>
      <c r="W389">
        <v>0</v>
      </c>
      <c r="X389">
        <v>-1520980008</v>
      </c>
      <c r="Y389">
        <f>(AT389*1.2)</f>
        <v>0.24</v>
      </c>
      <c r="AA389">
        <v>0</v>
      </c>
      <c r="AB389">
        <v>1942.87</v>
      </c>
      <c r="AC389">
        <v>744.56</v>
      </c>
      <c r="AD389">
        <v>0</v>
      </c>
      <c r="AE389">
        <v>0</v>
      </c>
      <c r="AF389">
        <v>114.83</v>
      </c>
      <c r="AG389">
        <v>12.62</v>
      </c>
      <c r="AH389">
        <v>0</v>
      </c>
      <c r="AI389">
        <v>1</v>
      </c>
      <c r="AJ389">
        <v>16.16</v>
      </c>
      <c r="AK389">
        <v>56.35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0.2</v>
      </c>
      <c r="AU389" t="s">
        <v>67</v>
      </c>
      <c r="AV389">
        <v>0</v>
      </c>
      <c r="AW389">
        <v>2</v>
      </c>
      <c r="AX389">
        <v>55929548</v>
      </c>
      <c r="AY389">
        <v>1</v>
      </c>
      <c r="AZ389">
        <v>0</v>
      </c>
      <c r="BA389">
        <v>463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f>ROUND(Y389*Source!I166*DO389,9)</f>
        <v>9.0863999999999994</v>
      </c>
      <c r="CX389">
        <f>ROUND(Y389*Source!I166,9)</f>
        <v>0.72</v>
      </c>
      <c r="CY389">
        <f>AB389</f>
        <v>1942.87</v>
      </c>
      <c r="CZ389">
        <f>AF389</f>
        <v>114.83</v>
      </c>
      <c r="DA389">
        <f>AJ389</f>
        <v>16.16</v>
      </c>
      <c r="DB389">
        <f>ROUND((ROUND(AT389*CZ389,2)*1.2),6)</f>
        <v>27.564</v>
      </c>
      <c r="DC389">
        <f>ROUND((ROUND(AT389*AG389,2)*1.2),6)</f>
        <v>3.024</v>
      </c>
      <c r="DD389" t="s">
        <v>3</v>
      </c>
      <c r="DE389" t="s">
        <v>3</v>
      </c>
      <c r="DF389">
        <f t="shared" si="180"/>
        <v>0</v>
      </c>
      <c r="DG389">
        <f>ROUND(ROUND(AF389*AJ389,2)*CX389,2)</f>
        <v>1336.07</v>
      </c>
      <c r="DH389">
        <f>ROUND(ROUND(AG389*AK389,2)*CX389,2)</f>
        <v>512.02</v>
      </c>
      <c r="DI389">
        <f t="shared" si="181"/>
        <v>0</v>
      </c>
      <c r="DJ389">
        <f>DG389</f>
        <v>1336.07</v>
      </c>
      <c r="DK389">
        <v>0</v>
      </c>
      <c r="DL389" t="s">
        <v>686</v>
      </c>
      <c r="DM389">
        <v>0</v>
      </c>
      <c r="DN389" t="s">
        <v>681</v>
      </c>
      <c r="DO389">
        <v>12.62</v>
      </c>
    </row>
    <row r="390" spans="1:119" x14ac:dyDescent="0.25">
      <c r="A390">
        <f>ROW(Source!A166)</f>
        <v>166</v>
      </c>
      <c r="B390">
        <v>55929115</v>
      </c>
      <c r="C390">
        <v>55929531</v>
      </c>
      <c r="D390">
        <v>55459261</v>
      </c>
      <c r="E390">
        <v>1</v>
      </c>
      <c r="F390">
        <v>1</v>
      </c>
      <c r="G390">
        <v>1081</v>
      </c>
      <c r="H390">
        <v>3</v>
      </c>
      <c r="I390" t="s">
        <v>693</v>
      </c>
      <c r="J390" t="s">
        <v>694</v>
      </c>
      <c r="K390" t="s">
        <v>695</v>
      </c>
      <c r="L390">
        <v>1348</v>
      </c>
      <c r="N390">
        <v>1009</v>
      </c>
      <c r="O390" t="s">
        <v>566</v>
      </c>
      <c r="P390" t="s">
        <v>566</v>
      </c>
      <c r="Q390">
        <v>1000</v>
      </c>
      <c r="W390">
        <v>0</v>
      </c>
      <c r="X390">
        <v>-2092697376</v>
      </c>
      <c r="Y390">
        <f>(AT390*1)</f>
        <v>5.0000000000000001E-4</v>
      </c>
      <c r="AA390">
        <v>7305.88</v>
      </c>
      <c r="AB390">
        <v>0</v>
      </c>
      <c r="AC390">
        <v>0</v>
      </c>
      <c r="AD390">
        <v>0</v>
      </c>
      <c r="AE390">
        <v>1219.68</v>
      </c>
      <c r="AF390">
        <v>0</v>
      </c>
      <c r="AG390">
        <v>0</v>
      </c>
      <c r="AH390">
        <v>0</v>
      </c>
      <c r="AI390">
        <v>5.99</v>
      </c>
      <c r="AJ390">
        <v>1</v>
      </c>
      <c r="AK390">
        <v>1</v>
      </c>
      <c r="AL390">
        <v>1</v>
      </c>
      <c r="AM390">
        <v>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5.0000000000000001E-4</v>
      </c>
      <c r="AU390" t="s">
        <v>66</v>
      </c>
      <c r="AV390">
        <v>0</v>
      </c>
      <c r="AW390">
        <v>2</v>
      </c>
      <c r="AX390">
        <v>55929549</v>
      </c>
      <c r="AY390">
        <v>1</v>
      </c>
      <c r="AZ390">
        <v>0</v>
      </c>
      <c r="BA390">
        <v>464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ROUND(Y390*Source!I166,9)</f>
        <v>1.5E-3</v>
      </c>
      <c r="CY390">
        <f>AA390</f>
        <v>7305.88</v>
      </c>
      <c r="CZ390">
        <f>AE390</f>
        <v>1219.68</v>
      </c>
      <c r="DA390">
        <f>AI390</f>
        <v>5.99</v>
      </c>
      <c r="DB390">
        <f>ROUND((ROUND(AT390*CZ390,2)*1),6)</f>
        <v>0.61</v>
      </c>
      <c r="DC390">
        <f>ROUND((ROUND(AT390*AG390,2)*1),6)</f>
        <v>0</v>
      </c>
      <c r="DD390" t="s">
        <v>3</v>
      </c>
      <c r="DE390" t="s">
        <v>3</v>
      </c>
      <c r="DF390">
        <f>ROUND(ROUND(AE390*AI390,2)*CX390,2)</f>
        <v>10.96</v>
      </c>
      <c r="DG390">
        <f t="shared" ref="DG390:DG411" si="182">ROUND(ROUND(AF390,2)*CX390,2)</f>
        <v>0</v>
      </c>
      <c r="DH390">
        <f t="shared" ref="DH390:DH413" si="183">ROUND(ROUND(AG390,2)*CX390,2)</f>
        <v>0</v>
      </c>
      <c r="DI390">
        <f t="shared" si="181"/>
        <v>0</v>
      </c>
      <c r="DJ390">
        <f>DF390</f>
        <v>10.96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ROW(Source!A166)</f>
        <v>166</v>
      </c>
      <c r="B391">
        <v>55929115</v>
      </c>
      <c r="C391">
        <v>55929531</v>
      </c>
      <c r="D391">
        <v>55459172</v>
      </c>
      <c r="E391">
        <v>1</v>
      </c>
      <c r="F391">
        <v>1</v>
      </c>
      <c r="G391">
        <v>1081</v>
      </c>
      <c r="H391">
        <v>3</v>
      </c>
      <c r="I391" t="s">
        <v>830</v>
      </c>
      <c r="J391" t="s">
        <v>831</v>
      </c>
      <c r="K391" t="s">
        <v>832</v>
      </c>
      <c r="L391">
        <v>1348</v>
      </c>
      <c r="N391">
        <v>1009</v>
      </c>
      <c r="O391" t="s">
        <v>566</v>
      </c>
      <c r="P391" t="s">
        <v>566</v>
      </c>
      <c r="Q391">
        <v>1000</v>
      </c>
      <c r="W391">
        <v>0</v>
      </c>
      <c r="X391">
        <v>-213196994</v>
      </c>
      <c r="Y391">
        <f>(AT391*1)</f>
        <v>6.9999999999999994E-5</v>
      </c>
      <c r="AA391">
        <v>59410.22</v>
      </c>
      <c r="AB391">
        <v>0</v>
      </c>
      <c r="AC391">
        <v>0</v>
      </c>
      <c r="AD391">
        <v>0</v>
      </c>
      <c r="AE391">
        <v>23389.85</v>
      </c>
      <c r="AF391">
        <v>0</v>
      </c>
      <c r="AG391">
        <v>0</v>
      </c>
      <c r="AH391">
        <v>0</v>
      </c>
      <c r="AI391">
        <v>2.54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6.9999999999999994E-5</v>
      </c>
      <c r="AU391" t="s">
        <v>66</v>
      </c>
      <c r="AV391">
        <v>0</v>
      </c>
      <c r="AW391">
        <v>2</v>
      </c>
      <c r="AX391">
        <v>55929550</v>
      </c>
      <c r="AY391">
        <v>1</v>
      </c>
      <c r="AZ391">
        <v>0</v>
      </c>
      <c r="BA391">
        <v>465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ROUND(Y391*Source!I166,9)</f>
        <v>2.1000000000000001E-4</v>
      </c>
      <c r="CY391">
        <f>AA391</f>
        <v>59410.22</v>
      </c>
      <c r="CZ391">
        <f>AE391</f>
        <v>23389.85</v>
      </c>
      <c r="DA391">
        <f>AI391</f>
        <v>2.54</v>
      </c>
      <c r="DB391">
        <f>ROUND((ROUND(AT391*CZ391,2)*1),6)</f>
        <v>1.64</v>
      </c>
      <c r="DC391">
        <f>ROUND((ROUND(AT391*AG391,2)*1),6)</f>
        <v>0</v>
      </c>
      <c r="DD391" t="s">
        <v>3</v>
      </c>
      <c r="DE391" t="s">
        <v>3</v>
      </c>
      <c r="DF391">
        <f>ROUND(ROUND(AE391*AI391,2)*CX391,2)</f>
        <v>12.48</v>
      </c>
      <c r="DG391">
        <f t="shared" si="182"/>
        <v>0</v>
      </c>
      <c r="DH391">
        <f t="shared" si="183"/>
        <v>0</v>
      </c>
      <c r="DI391">
        <f t="shared" si="181"/>
        <v>0</v>
      </c>
      <c r="DJ391">
        <f>DF391</f>
        <v>12.48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ROW(Source!A166)</f>
        <v>166</v>
      </c>
      <c r="B392">
        <v>55929115</v>
      </c>
      <c r="C392">
        <v>55929531</v>
      </c>
      <c r="D392">
        <v>55461880</v>
      </c>
      <c r="E392">
        <v>1</v>
      </c>
      <c r="F392">
        <v>1</v>
      </c>
      <c r="G392">
        <v>1081</v>
      </c>
      <c r="H392">
        <v>3</v>
      </c>
      <c r="I392" t="s">
        <v>833</v>
      </c>
      <c r="J392" t="s">
        <v>834</v>
      </c>
      <c r="K392" t="s">
        <v>835</v>
      </c>
      <c r="L392">
        <v>1355</v>
      </c>
      <c r="N392">
        <v>1010</v>
      </c>
      <c r="O392" t="s">
        <v>64</v>
      </c>
      <c r="P392" t="s">
        <v>64</v>
      </c>
      <c r="Q392">
        <v>100</v>
      </c>
      <c r="W392">
        <v>0</v>
      </c>
      <c r="X392">
        <v>1440323189</v>
      </c>
      <c r="Y392">
        <f>(AT392*1)</f>
        <v>0.12</v>
      </c>
      <c r="AA392">
        <v>78.52</v>
      </c>
      <c r="AB392">
        <v>0</v>
      </c>
      <c r="AC392">
        <v>0</v>
      </c>
      <c r="AD392">
        <v>0</v>
      </c>
      <c r="AE392">
        <v>10.89</v>
      </c>
      <c r="AF392">
        <v>0</v>
      </c>
      <c r="AG392">
        <v>0</v>
      </c>
      <c r="AH392">
        <v>0</v>
      </c>
      <c r="AI392">
        <v>7.21</v>
      </c>
      <c r="AJ392">
        <v>1</v>
      </c>
      <c r="AK392">
        <v>1</v>
      </c>
      <c r="AL392">
        <v>1</v>
      </c>
      <c r="AM392">
        <v>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0.12</v>
      </c>
      <c r="AU392" t="s">
        <v>66</v>
      </c>
      <c r="AV392">
        <v>0</v>
      </c>
      <c r="AW392">
        <v>2</v>
      </c>
      <c r="AX392">
        <v>55929551</v>
      </c>
      <c r="AY392">
        <v>1</v>
      </c>
      <c r="AZ392">
        <v>0</v>
      </c>
      <c r="BA392">
        <v>466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ROUND(Y392*Source!I166,9)</f>
        <v>0.36</v>
      </c>
      <c r="CY392">
        <f>AA392</f>
        <v>78.52</v>
      </c>
      <c r="CZ392">
        <f>AE392</f>
        <v>10.89</v>
      </c>
      <c r="DA392">
        <f>AI392</f>
        <v>7.21</v>
      </c>
      <c r="DB392">
        <f>ROUND((ROUND(AT392*CZ392,2)*1),6)</f>
        <v>1.31</v>
      </c>
      <c r="DC392">
        <f>ROUND((ROUND(AT392*AG392,2)*1),6)</f>
        <v>0</v>
      </c>
      <c r="DD392" t="s">
        <v>3</v>
      </c>
      <c r="DE392" t="s">
        <v>3</v>
      </c>
      <c r="DF392">
        <f>ROUND(ROUND(AE392*AI392,2)*CX392,2)</f>
        <v>28.27</v>
      </c>
      <c r="DG392">
        <f t="shared" si="182"/>
        <v>0</v>
      </c>
      <c r="DH392">
        <f t="shared" si="183"/>
        <v>0</v>
      </c>
      <c r="DI392">
        <f t="shared" si="181"/>
        <v>0</v>
      </c>
      <c r="DJ392">
        <f>DF392</f>
        <v>28.27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ROW(Source!A166)</f>
        <v>166</v>
      </c>
      <c r="B393">
        <v>55929115</v>
      </c>
      <c r="C393">
        <v>55929531</v>
      </c>
      <c r="D393">
        <v>55424290</v>
      </c>
      <c r="E393">
        <v>1081</v>
      </c>
      <c r="F393">
        <v>1</v>
      </c>
      <c r="G393">
        <v>1081</v>
      </c>
      <c r="H393">
        <v>3</v>
      </c>
      <c r="I393" t="s">
        <v>720</v>
      </c>
      <c r="J393" t="s">
        <v>3</v>
      </c>
      <c r="K393" t="s">
        <v>721</v>
      </c>
      <c r="L393">
        <v>1348</v>
      </c>
      <c r="N393">
        <v>1009</v>
      </c>
      <c r="O393" t="s">
        <v>566</v>
      </c>
      <c r="P393" t="s">
        <v>566</v>
      </c>
      <c r="Q393">
        <v>1000</v>
      </c>
      <c r="W393">
        <v>0</v>
      </c>
      <c r="X393">
        <v>-783086922</v>
      </c>
      <c r="Y393">
        <f>(AT393*1)</f>
        <v>0.05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9.84</v>
      </c>
      <c r="AJ393">
        <v>1</v>
      </c>
      <c r="AK393">
        <v>1</v>
      </c>
      <c r="AL393">
        <v>1</v>
      </c>
      <c r="AM393">
        <v>5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0.05</v>
      </c>
      <c r="AU393" t="s">
        <v>66</v>
      </c>
      <c r="AV393">
        <v>0</v>
      </c>
      <c r="AW393">
        <v>2</v>
      </c>
      <c r="AX393">
        <v>55929553</v>
      </c>
      <c r="AY393">
        <v>1</v>
      </c>
      <c r="AZ393">
        <v>0</v>
      </c>
      <c r="BA393">
        <v>468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ROUND(Y393*Source!I166,9)</f>
        <v>0.15</v>
      </c>
      <c r="CY393">
        <f>AA393</f>
        <v>0</v>
      </c>
      <c r="CZ393">
        <f>AE393</f>
        <v>0</v>
      </c>
      <c r="DA393">
        <f>AI393</f>
        <v>9.84</v>
      </c>
      <c r="DB393">
        <f>ROUND((ROUND(AT393*CZ393,2)*1),6)</f>
        <v>0</v>
      </c>
      <c r="DC393">
        <f>ROUND((ROUND(AT393*AG393,2)*1),6)</f>
        <v>0</v>
      </c>
      <c r="DD393" t="s">
        <v>3</v>
      </c>
      <c r="DE393" t="s">
        <v>3</v>
      </c>
      <c r="DF393">
        <f>ROUND(ROUND(AE393*AI393,2)*CX393,2)</f>
        <v>0</v>
      </c>
      <c r="DG393">
        <f t="shared" si="182"/>
        <v>0</v>
      </c>
      <c r="DH393">
        <f t="shared" si="183"/>
        <v>0</v>
      </c>
      <c r="DI393">
        <f t="shared" si="181"/>
        <v>0</v>
      </c>
      <c r="DJ393">
        <f>DF393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ROW(Source!A166)</f>
        <v>166</v>
      </c>
      <c r="B394">
        <v>55929115</v>
      </c>
      <c r="C394">
        <v>55929531</v>
      </c>
      <c r="D394">
        <v>0</v>
      </c>
      <c r="E394">
        <v>0</v>
      </c>
      <c r="F394">
        <v>1</v>
      </c>
      <c r="G394">
        <v>1081</v>
      </c>
      <c r="H394">
        <v>3</v>
      </c>
      <c r="I394" t="s">
        <v>257</v>
      </c>
      <c r="J394" t="s">
        <v>257</v>
      </c>
      <c r="K394" t="s">
        <v>258</v>
      </c>
      <c r="L394">
        <v>1371</v>
      </c>
      <c r="N394">
        <v>1013</v>
      </c>
      <c r="O394" t="s">
        <v>171</v>
      </c>
      <c r="P394" t="s">
        <v>171</v>
      </c>
      <c r="Q394">
        <v>1</v>
      </c>
      <c r="W394">
        <v>0</v>
      </c>
      <c r="X394">
        <v>-2034427331</v>
      </c>
      <c r="Y394">
        <f>AT394</f>
        <v>1</v>
      </c>
      <c r="AA394">
        <v>12610.86</v>
      </c>
      <c r="AB394">
        <v>0</v>
      </c>
      <c r="AC394">
        <v>0</v>
      </c>
      <c r="AD394">
        <v>0</v>
      </c>
      <c r="AE394">
        <v>1665.9</v>
      </c>
      <c r="AF394">
        <v>0</v>
      </c>
      <c r="AG394">
        <v>0</v>
      </c>
      <c r="AH394">
        <v>0</v>
      </c>
      <c r="AI394">
        <v>7.57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 t="s">
        <v>3</v>
      </c>
      <c r="AT394">
        <v>1</v>
      </c>
      <c r="AU394" t="s">
        <v>3</v>
      </c>
      <c r="AV394">
        <v>0</v>
      </c>
      <c r="AW394">
        <v>1</v>
      </c>
      <c r="AX394">
        <v>-1</v>
      </c>
      <c r="AY394">
        <v>0</v>
      </c>
      <c r="AZ394">
        <v>0</v>
      </c>
      <c r="BA394" t="s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ROUND(Y394*Source!I166,9)</f>
        <v>3</v>
      </c>
      <c r="CY394">
        <f>AA394</f>
        <v>12610.86</v>
      </c>
      <c r="CZ394">
        <f>AE394</f>
        <v>1665.9</v>
      </c>
      <c r="DA394">
        <f>AI394</f>
        <v>7.57</v>
      </c>
      <c r="DB394">
        <f>ROUND(ROUND(AT394*CZ394,2),6)</f>
        <v>1665.9</v>
      </c>
      <c r="DC394">
        <f>ROUND(ROUND(AT394*AG394,2),6)</f>
        <v>0</v>
      </c>
      <c r="DD394" t="s">
        <v>3</v>
      </c>
      <c r="DE394" t="s">
        <v>3</v>
      </c>
      <c r="DF394">
        <f>ROUND(ROUND(AE394*AI394,2)*CX394,2)</f>
        <v>37832.58</v>
      </c>
      <c r="DG394">
        <f t="shared" si="182"/>
        <v>0</v>
      </c>
      <c r="DH394">
        <f t="shared" si="183"/>
        <v>0</v>
      </c>
      <c r="DI394">
        <f t="shared" si="181"/>
        <v>0</v>
      </c>
      <c r="DJ394">
        <f>DF394</f>
        <v>37832.58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ROW(Source!A169)</f>
        <v>169</v>
      </c>
      <c r="B395">
        <v>55929113</v>
      </c>
      <c r="C395">
        <v>57036729</v>
      </c>
      <c r="D395">
        <v>55424304</v>
      </c>
      <c r="E395">
        <v>1081</v>
      </c>
      <c r="F395">
        <v>1</v>
      </c>
      <c r="G395">
        <v>1081</v>
      </c>
      <c r="H395">
        <v>1</v>
      </c>
      <c r="I395" t="s">
        <v>679</v>
      </c>
      <c r="J395" t="s">
        <v>3</v>
      </c>
      <c r="K395" t="s">
        <v>680</v>
      </c>
      <c r="L395">
        <v>1191</v>
      </c>
      <c r="N395">
        <v>1013</v>
      </c>
      <c r="O395" t="s">
        <v>681</v>
      </c>
      <c r="P395" t="s">
        <v>681</v>
      </c>
      <c r="Q395">
        <v>1</v>
      </c>
      <c r="W395">
        <v>0</v>
      </c>
      <c r="X395">
        <v>476480486</v>
      </c>
      <c r="Y395">
        <f t="shared" ref="Y395:Y402" si="184">(AT395*1.2)</f>
        <v>1.236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1.03</v>
      </c>
      <c r="AU395" t="s">
        <v>67</v>
      </c>
      <c r="AV395">
        <v>1</v>
      </c>
      <c r="AW395">
        <v>2</v>
      </c>
      <c r="AX395">
        <v>57036730</v>
      </c>
      <c r="AY395">
        <v>1</v>
      </c>
      <c r="AZ395">
        <v>0</v>
      </c>
      <c r="BA395">
        <v>469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U395">
        <f>ROUND(AT395*Source!I169*AH395*AL395,2)</f>
        <v>0</v>
      </c>
      <c r="CV395">
        <f>ROUND(Y395*Source!I169,9)</f>
        <v>3.7080000000000002</v>
      </c>
      <c r="CW395">
        <v>0</v>
      </c>
      <c r="CX395">
        <f>ROUND(Y395*Source!I169,9)</f>
        <v>3.7080000000000002</v>
      </c>
      <c r="CY395">
        <f>AD395</f>
        <v>0</v>
      </c>
      <c r="CZ395">
        <f>AH395</f>
        <v>0</v>
      </c>
      <c r="DA395">
        <f>AL395</f>
        <v>1</v>
      </c>
      <c r="DB395">
        <f t="shared" ref="DB395:DB402" si="185">ROUND((ROUND(AT395*CZ395,2)*1.2),6)</f>
        <v>0</v>
      </c>
      <c r="DC395">
        <f t="shared" ref="DC395:DC402" si="186">ROUND((ROUND(AT395*AG395,2)*1.2),6)</f>
        <v>0</v>
      </c>
      <c r="DD395" t="s">
        <v>3</v>
      </c>
      <c r="DE395" t="s">
        <v>3</v>
      </c>
      <c r="DF395">
        <f t="shared" ref="DF395:DF418" si="187">ROUND(ROUND(AE395,2)*CX395,2)</f>
        <v>0</v>
      </c>
      <c r="DG395">
        <f t="shared" si="182"/>
        <v>0</v>
      </c>
      <c r="DH395">
        <f t="shared" si="183"/>
        <v>0</v>
      </c>
      <c r="DI395">
        <f t="shared" si="181"/>
        <v>0</v>
      </c>
      <c r="DJ395">
        <f>DI395</f>
        <v>0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ROW(Source!A169)</f>
        <v>169</v>
      </c>
      <c r="B396">
        <v>55929113</v>
      </c>
      <c r="C396">
        <v>57036729</v>
      </c>
      <c r="D396">
        <v>55489910</v>
      </c>
      <c r="E396">
        <v>1</v>
      </c>
      <c r="F396">
        <v>1</v>
      </c>
      <c r="G396">
        <v>1081</v>
      </c>
      <c r="H396">
        <v>2</v>
      </c>
      <c r="I396" t="s">
        <v>836</v>
      </c>
      <c r="J396" t="s">
        <v>837</v>
      </c>
      <c r="K396" t="s">
        <v>838</v>
      </c>
      <c r="L396">
        <v>1368</v>
      </c>
      <c r="N396">
        <v>1011</v>
      </c>
      <c r="O396" t="s">
        <v>685</v>
      </c>
      <c r="P396" t="s">
        <v>685</v>
      </c>
      <c r="Q396">
        <v>1</v>
      </c>
      <c r="W396">
        <v>0</v>
      </c>
      <c r="X396">
        <v>1498588441</v>
      </c>
      <c r="Y396">
        <f t="shared" si="184"/>
        <v>0.24</v>
      </c>
      <c r="AA396">
        <v>0</v>
      </c>
      <c r="AB396">
        <v>7.44</v>
      </c>
      <c r="AC396">
        <v>0</v>
      </c>
      <c r="AD396">
        <v>0</v>
      </c>
      <c r="AE396">
        <v>0</v>
      </c>
      <c r="AF396">
        <v>7.11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0.2</v>
      </c>
      <c r="AU396" t="s">
        <v>67</v>
      </c>
      <c r="AV396">
        <v>0</v>
      </c>
      <c r="AW396">
        <v>2</v>
      </c>
      <c r="AX396">
        <v>57036731</v>
      </c>
      <c r="AY396">
        <v>1</v>
      </c>
      <c r="AZ396">
        <v>0</v>
      </c>
      <c r="BA396">
        <v>470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f>ROUND(Y396*Source!I169*DO396,9)</f>
        <v>0</v>
      </c>
      <c r="CX396">
        <f>ROUND(Y396*Source!I169,9)</f>
        <v>0.72</v>
      </c>
      <c r="CY396">
        <f t="shared" ref="CY396:CY402" si="188">AB396</f>
        <v>7.44</v>
      </c>
      <c r="CZ396">
        <f t="shared" ref="CZ396:CZ402" si="189">AF396</f>
        <v>7.11</v>
      </c>
      <c r="DA396">
        <f t="shared" ref="DA396:DA402" si="190">AJ396</f>
        <v>1</v>
      </c>
      <c r="DB396">
        <f t="shared" si="185"/>
        <v>1.704</v>
      </c>
      <c r="DC396">
        <f t="shared" si="186"/>
        <v>0</v>
      </c>
      <c r="DD396" t="s">
        <v>3</v>
      </c>
      <c r="DE396" t="s">
        <v>3</v>
      </c>
      <c r="DF396">
        <f t="shared" si="187"/>
        <v>0</v>
      </c>
      <c r="DG396">
        <f t="shared" si="182"/>
        <v>5.12</v>
      </c>
      <c r="DH396">
        <f t="shared" si="183"/>
        <v>0</v>
      </c>
      <c r="DI396">
        <f t="shared" si="181"/>
        <v>0</v>
      </c>
      <c r="DJ396">
        <f t="shared" ref="DJ396:DJ402" si="191">DG396</f>
        <v>5.12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ROW(Source!A169)</f>
        <v>169</v>
      </c>
      <c r="B397">
        <v>55929113</v>
      </c>
      <c r="C397">
        <v>57036729</v>
      </c>
      <c r="D397">
        <v>55489942</v>
      </c>
      <c r="E397">
        <v>1</v>
      </c>
      <c r="F397">
        <v>1</v>
      </c>
      <c r="G397">
        <v>1081</v>
      </c>
      <c r="H397">
        <v>2</v>
      </c>
      <c r="I397" t="s">
        <v>839</v>
      </c>
      <c r="J397" t="s">
        <v>840</v>
      </c>
      <c r="K397" t="s">
        <v>841</v>
      </c>
      <c r="L397">
        <v>1368</v>
      </c>
      <c r="N397">
        <v>1011</v>
      </c>
      <c r="O397" t="s">
        <v>685</v>
      </c>
      <c r="P397" t="s">
        <v>685</v>
      </c>
      <c r="Q397">
        <v>1</v>
      </c>
      <c r="W397">
        <v>0</v>
      </c>
      <c r="X397">
        <v>1503363556</v>
      </c>
      <c r="Y397">
        <f t="shared" si="184"/>
        <v>0.108</v>
      </c>
      <c r="AA397">
        <v>0</v>
      </c>
      <c r="AB397">
        <v>0.48</v>
      </c>
      <c r="AC397">
        <v>0</v>
      </c>
      <c r="AD397">
        <v>0</v>
      </c>
      <c r="AE397">
        <v>0</v>
      </c>
      <c r="AF397">
        <v>0.46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0.09</v>
      </c>
      <c r="AU397" t="s">
        <v>67</v>
      </c>
      <c r="AV397">
        <v>0</v>
      </c>
      <c r="AW397">
        <v>2</v>
      </c>
      <c r="AX397">
        <v>57036732</v>
      </c>
      <c r="AY397">
        <v>1</v>
      </c>
      <c r="AZ397">
        <v>0</v>
      </c>
      <c r="BA397">
        <v>471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f>ROUND(Y397*Source!I169*DO397,9)</f>
        <v>0</v>
      </c>
      <c r="CX397">
        <f>ROUND(Y397*Source!I169,9)</f>
        <v>0.32400000000000001</v>
      </c>
      <c r="CY397">
        <f t="shared" si="188"/>
        <v>0.48</v>
      </c>
      <c r="CZ397">
        <f t="shared" si="189"/>
        <v>0.46</v>
      </c>
      <c r="DA397">
        <f t="shared" si="190"/>
        <v>1</v>
      </c>
      <c r="DB397">
        <f t="shared" si="185"/>
        <v>4.8000000000000001E-2</v>
      </c>
      <c r="DC397">
        <f t="shared" si="186"/>
        <v>0</v>
      </c>
      <c r="DD397" t="s">
        <v>3</v>
      </c>
      <c r="DE397" t="s">
        <v>3</v>
      </c>
      <c r="DF397">
        <f t="shared" si="187"/>
        <v>0</v>
      </c>
      <c r="DG397">
        <f t="shared" si="182"/>
        <v>0.15</v>
      </c>
      <c r="DH397">
        <f t="shared" si="183"/>
        <v>0</v>
      </c>
      <c r="DI397">
        <f t="shared" si="181"/>
        <v>0</v>
      </c>
      <c r="DJ397">
        <f t="shared" si="191"/>
        <v>0.15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ROW(Source!A169)</f>
        <v>169</v>
      </c>
      <c r="B398">
        <v>55929113</v>
      </c>
      <c r="C398">
        <v>57036729</v>
      </c>
      <c r="D398">
        <v>55490209</v>
      </c>
      <c r="E398">
        <v>1</v>
      </c>
      <c r="F398">
        <v>1</v>
      </c>
      <c r="G398">
        <v>1081</v>
      </c>
      <c r="H398">
        <v>2</v>
      </c>
      <c r="I398" t="s">
        <v>722</v>
      </c>
      <c r="J398" t="s">
        <v>723</v>
      </c>
      <c r="K398" t="s">
        <v>724</v>
      </c>
      <c r="L398">
        <v>1368</v>
      </c>
      <c r="N398">
        <v>1011</v>
      </c>
      <c r="O398" t="s">
        <v>685</v>
      </c>
      <c r="P398" t="s">
        <v>685</v>
      </c>
      <c r="Q398">
        <v>1</v>
      </c>
      <c r="W398">
        <v>0</v>
      </c>
      <c r="X398">
        <v>874612079</v>
      </c>
      <c r="Y398">
        <f t="shared" si="184"/>
        <v>3.5999999999999999E-3</v>
      </c>
      <c r="AA398">
        <v>0</v>
      </c>
      <c r="AB398">
        <v>87.01</v>
      </c>
      <c r="AC398">
        <v>13.21</v>
      </c>
      <c r="AD398">
        <v>0</v>
      </c>
      <c r="AE398">
        <v>0</v>
      </c>
      <c r="AF398">
        <v>83.1</v>
      </c>
      <c r="AG398">
        <v>12.62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3.0000000000000001E-3</v>
      </c>
      <c r="AU398" t="s">
        <v>67</v>
      </c>
      <c r="AV398">
        <v>0</v>
      </c>
      <c r="AW398">
        <v>2</v>
      </c>
      <c r="AX398">
        <v>57036733</v>
      </c>
      <c r="AY398">
        <v>1</v>
      </c>
      <c r="AZ398">
        <v>0</v>
      </c>
      <c r="BA398">
        <v>472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f>ROUND(Y398*Source!I169*DO398,9)</f>
        <v>0.136296</v>
      </c>
      <c r="CX398">
        <f>ROUND(Y398*Source!I169,9)</f>
        <v>1.0800000000000001E-2</v>
      </c>
      <c r="CY398">
        <f t="shared" si="188"/>
        <v>87.01</v>
      </c>
      <c r="CZ398">
        <f t="shared" si="189"/>
        <v>83.1</v>
      </c>
      <c r="DA398">
        <f t="shared" si="190"/>
        <v>1</v>
      </c>
      <c r="DB398">
        <f t="shared" si="185"/>
        <v>0.3</v>
      </c>
      <c r="DC398">
        <f t="shared" si="186"/>
        <v>4.8000000000000001E-2</v>
      </c>
      <c r="DD398" t="s">
        <v>3</v>
      </c>
      <c r="DE398" t="s">
        <v>3</v>
      </c>
      <c r="DF398">
        <f t="shared" si="187"/>
        <v>0</v>
      </c>
      <c r="DG398">
        <f t="shared" si="182"/>
        <v>0.9</v>
      </c>
      <c r="DH398">
        <f t="shared" si="183"/>
        <v>0.14000000000000001</v>
      </c>
      <c r="DI398">
        <f t="shared" si="181"/>
        <v>0</v>
      </c>
      <c r="DJ398">
        <f t="shared" si="191"/>
        <v>0.9</v>
      </c>
      <c r="DK398">
        <v>0</v>
      </c>
      <c r="DL398" t="s">
        <v>686</v>
      </c>
      <c r="DM398">
        <v>0</v>
      </c>
      <c r="DN398" t="s">
        <v>681</v>
      </c>
      <c r="DO398">
        <v>12.62</v>
      </c>
    </row>
    <row r="399" spans="1:119" x14ac:dyDescent="0.25">
      <c r="A399">
        <f>ROW(Source!A169)</f>
        <v>169</v>
      </c>
      <c r="B399">
        <v>55929113</v>
      </c>
      <c r="C399">
        <v>57036729</v>
      </c>
      <c r="D399">
        <v>55490285</v>
      </c>
      <c r="E399">
        <v>1</v>
      </c>
      <c r="F399">
        <v>1</v>
      </c>
      <c r="G399">
        <v>1081</v>
      </c>
      <c r="H399">
        <v>2</v>
      </c>
      <c r="I399" t="s">
        <v>842</v>
      </c>
      <c r="J399" t="s">
        <v>843</v>
      </c>
      <c r="K399" t="s">
        <v>844</v>
      </c>
      <c r="L399">
        <v>1368</v>
      </c>
      <c r="N399">
        <v>1011</v>
      </c>
      <c r="O399" t="s">
        <v>685</v>
      </c>
      <c r="P399" t="s">
        <v>685</v>
      </c>
      <c r="Q399">
        <v>1</v>
      </c>
      <c r="W399">
        <v>0</v>
      </c>
      <c r="X399">
        <v>722575015</v>
      </c>
      <c r="Y399">
        <f t="shared" si="184"/>
        <v>0.06</v>
      </c>
      <c r="AA399">
        <v>0</v>
      </c>
      <c r="AB399">
        <v>0.82</v>
      </c>
      <c r="AC399">
        <v>0</v>
      </c>
      <c r="AD399">
        <v>0</v>
      </c>
      <c r="AE399">
        <v>0</v>
      </c>
      <c r="AF399">
        <v>0.78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0.05</v>
      </c>
      <c r="AU399" t="s">
        <v>67</v>
      </c>
      <c r="AV399">
        <v>0</v>
      </c>
      <c r="AW399">
        <v>2</v>
      </c>
      <c r="AX399">
        <v>57036734</v>
      </c>
      <c r="AY399">
        <v>1</v>
      </c>
      <c r="AZ399">
        <v>0</v>
      </c>
      <c r="BA399">
        <v>473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f>ROUND(Y399*Source!I169*DO399,9)</f>
        <v>0</v>
      </c>
      <c r="CX399">
        <f>ROUND(Y399*Source!I169,9)</f>
        <v>0.18</v>
      </c>
      <c r="CY399">
        <f t="shared" si="188"/>
        <v>0.82</v>
      </c>
      <c r="CZ399">
        <f t="shared" si="189"/>
        <v>0.78</v>
      </c>
      <c r="DA399">
        <f t="shared" si="190"/>
        <v>1</v>
      </c>
      <c r="DB399">
        <f t="shared" si="185"/>
        <v>4.8000000000000001E-2</v>
      </c>
      <c r="DC399">
        <f t="shared" si="186"/>
        <v>0</v>
      </c>
      <c r="DD399" t="s">
        <v>3</v>
      </c>
      <c r="DE399" t="s">
        <v>3</v>
      </c>
      <c r="DF399">
        <f t="shared" si="187"/>
        <v>0</v>
      </c>
      <c r="DG399">
        <f t="shared" si="182"/>
        <v>0.14000000000000001</v>
      </c>
      <c r="DH399">
        <f t="shared" si="183"/>
        <v>0</v>
      </c>
      <c r="DI399">
        <f t="shared" si="181"/>
        <v>0</v>
      </c>
      <c r="DJ399">
        <f t="shared" si="191"/>
        <v>0.14000000000000001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ROW(Source!A169)</f>
        <v>169</v>
      </c>
      <c r="B400">
        <v>55929113</v>
      </c>
      <c r="C400">
        <v>57036729</v>
      </c>
      <c r="D400">
        <v>55490301</v>
      </c>
      <c r="E400">
        <v>1</v>
      </c>
      <c r="F400">
        <v>1</v>
      </c>
      <c r="G400">
        <v>1081</v>
      </c>
      <c r="H400">
        <v>2</v>
      </c>
      <c r="I400" t="s">
        <v>845</v>
      </c>
      <c r="J400" t="s">
        <v>846</v>
      </c>
      <c r="K400" t="s">
        <v>847</v>
      </c>
      <c r="L400">
        <v>1368</v>
      </c>
      <c r="N400">
        <v>1011</v>
      </c>
      <c r="O400" t="s">
        <v>685</v>
      </c>
      <c r="P400" t="s">
        <v>685</v>
      </c>
      <c r="Q400">
        <v>1</v>
      </c>
      <c r="W400">
        <v>0</v>
      </c>
      <c r="X400">
        <v>2120063544</v>
      </c>
      <c r="Y400">
        <f t="shared" si="184"/>
        <v>0.06</v>
      </c>
      <c r="AA400">
        <v>0</v>
      </c>
      <c r="AB400">
        <v>2.71</v>
      </c>
      <c r="AC400">
        <v>0</v>
      </c>
      <c r="AD400">
        <v>0</v>
      </c>
      <c r="AE400">
        <v>0</v>
      </c>
      <c r="AF400">
        <v>2.59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0.05</v>
      </c>
      <c r="AU400" t="s">
        <v>67</v>
      </c>
      <c r="AV400">
        <v>0</v>
      </c>
      <c r="AW400">
        <v>2</v>
      </c>
      <c r="AX400">
        <v>57036735</v>
      </c>
      <c r="AY400">
        <v>1</v>
      </c>
      <c r="AZ400">
        <v>0</v>
      </c>
      <c r="BA400">
        <v>474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ROUND(Y400*Source!I169*DO400,9)</f>
        <v>0</v>
      </c>
      <c r="CX400">
        <f>ROUND(Y400*Source!I169,9)</f>
        <v>0.18</v>
      </c>
      <c r="CY400">
        <f t="shared" si="188"/>
        <v>2.71</v>
      </c>
      <c r="CZ400">
        <f t="shared" si="189"/>
        <v>2.59</v>
      </c>
      <c r="DA400">
        <f t="shared" si="190"/>
        <v>1</v>
      </c>
      <c r="DB400">
        <f t="shared" si="185"/>
        <v>0.156</v>
      </c>
      <c r="DC400">
        <f t="shared" si="186"/>
        <v>0</v>
      </c>
      <c r="DD400" t="s">
        <v>3</v>
      </c>
      <c r="DE400" t="s">
        <v>3</v>
      </c>
      <c r="DF400">
        <f t="shared" si="187"/>
        <v>0</v>
      </c>
      <c r="DG400">
        <f t="shared" si="182"/>
        <v>0.47</v>
      </c>
      <c r="DH400">
        <f t="shared" si="183"/>
        <v>0</v>
      </c>
      <c r="DI400">
        <f t="shared" si="181"/>
        <v>0</v>
      </c>
      <c r="DJ400">
        <f t="shared" si="191"/>
        <v>0.47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5">
      <c r="A401">
        <f>ROW(Source!A169)</f>
        <v>169</v>
      </c>
      <c r="B401">
        <v>55929113</v>
      </c>
      <c r="C401">
        <v>57036729</v>
      </c>
      <c r="D401">
        <v>55490304</v>
      </c>
      <c r="E401">
        <v>1</v>
      </c>
      <c r="F401">
        <v>1</v>
      </c>
      <c r="G401">
        <v>1081</v>
      </c>
      <c r="H401">
        <v>2</v>
      </c>
      <c r="I401" t="s">
        <v>848</v>
      </c>
      <c r="J401" t="s">
        <v>849</v>
      </c>
      <c r="K401" t="s">
        <v>850</v>
      </c>
      <c r="L401">
        <v>1368</v>
      </c>
      <c r="N401">
        <v>1011</v>
      </c>
      <c r="O401" t="s">
        <v>685</v>
      </c>
      <c r="P401" t="s">
        <v>685</v>
      </c>
      <c r="Q401">
        <v>1</v>
      </c>
      <c r="W401">
        <v>0</v>
      </c>
      <c r="X401">
        <v>-1649449888</v>
      </c>
      <c r="Y401">
        <f t="shared" si="184"/>
        <v>0.06</v>
      </c>
      <c r="AA401">
        <v>0</v>
      </c>
      <c r="AB401">
        <v>18.23</v>
      </c>
      <c r="AC401">
        <v>11.71</v>
      </c>
      <c r="AD401">
        <v>0</v>
      </c>
      <c r="AE401">
        <v>0</v>
      </c>
      <c r="AF401">
        <v>17.41</v>
      </c>
      <c r="AG401">
        <v>11.18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0.05</v>
      </c>
      <c r="AU401" t="s">
        <v>67</v>
      </c>
      <c r="AV401">
        <v>0</v>
      </c>
      <c r="AW401">
        <v>2</v>
      </c>
      <c r="AX401">
        <v>57036736</v>
      </c>
      <c r="AY401">
        <v>1</v>
      </c>
      <c r="AZ401">
        <v>0</v>
      </c>
      <c r="BA401">
        <v>475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ROUND(Y401*Source!I169*DO401,9)</f>
        <v>2.0124</v>
      </c>
      <c r="CX401">
        <f>ROUND(Y401*Source!I169,9)</f>
        <v>0.18</v>
      </c>
      <c r="CY401">
        <f t="shared" si="188"/>
        <v>18.23</v>
      </c>
      <c r="CZ401">
        <f t="shared" si="189"/>
        <v>17.41</v>
      </c>
      <c r="DA401">
        <f t="shared" si="190"/>
        <v>1</v>
      </c>
      <c r="DB401">
        <f t="shared" si="185"/>
        <v>1.044</v>
      </c>
      <c r="DC401">
        <f t="shared" si="186"/>
        <v>0.67200000000000004</v>
      </c>
      <c r="DD401" t="s">
        <v>3</v>
      </c>
      <c r="DE401" t="s">
        <v>3</v>
      </c>
      <c r="DF401">
        <f t="shared" si="187"/>
        <v>0</v>
      </c>
      <c r="DG401">
        <f t="shared" si="182"/>
        <v>3.13</v>
      </c>
      <c r="DH401">
        <f t="shared" si="183"/>
        <v>2.0099999999999998</v>
      </c>
      <c r="DI401">
        <f t="shared" si="181"/>
        <v>0</v>
      </c>
      <c r="DJ401">
        <f t="shared" si="191"/>
        <v>3.13</v>
      </c>
      <c r="DK401">
        <v>0</v>
      </c>
      <c r="DL401" t="s">
        <v>686</v>
      </c>
      <c r="DM401">
        <v>0</v>
      </c>
      <c r="DN401" t="s">
        <v>681</v>
      </c>
      <c r="DO401">
        <v>11.18</v>
      </c>
    </row>
    <row r="402" spans="1:119" x14ac:dyDescent="0.25">
      <c r="A402">
        <f>ROW(Source!A169)</f>
        <v>169</v>
      </c>
      <c r="B402">
        <v>55929113</v>
      </c>
      <c r="C402">
        <v>57036729</v>
      </c>
      <c r="D402">
        <v>55490305</v>
      </c>
      <c r="E402">
        <v>1</v>
      </c>
      <c r="F402">
        <v>1</v>
      </c>
      <c r="G402">
        <v>1081</v>
      </c>
      <c r="H402">
        <v>2</v>
      </c>
      <c r="I402" t="s">
        <v>851</v>
      </c>
      <c r="J402" t="s">
        <v>852</v>
      </c>
      <c r="K402" t="s">
        <v>853</v>
      </c>
      <c r="L402">
        <v>1368</v>
      </c>
      <c r="N402">
        <v>1011</v>
      </c>
      <c r="O402" t="s">
        <v>685</v>
      </c>
      <c r="P402" t="s">
        <v>685</v>
      </c>
      <c r="Q402">
        <v>1</v>
      </c>
      <c r="W402">
        <v>0</v>
      </c>
      <c r="X402">
        <v>2135120323</v>
      </c>
      <c r="Y402">
        <f t="shared" si="184"/>
        <v>0.06</v>
      </c>
      <c r="AA402">
        <v>0</v>
      </c>
      <c r="AB402">
        <v>54.76</v>
      </c>
      <c r="AC402">
        <v>13.21</v>
      </c>
      <c r="AD402">
        <v>0</v>
      </c>
      <c r="AE402">
        <v>0</v>
      </c>
      <c r="AF402">
        <v>52.3</v>
      </c>
      <c r="AG402">
        <v>12.62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0.05</v>
      </c>
      <c r="AU402" t="s">
        <v>67</v>
      </c>
      <c r="AV402">
        <v>0</v>
      </c>
      <c r="AW402">
        <v>2</v>
      </c>
      <c r="AX402">
        <v>57036737</v>
      </c>
      <c r="AY402">
        <v>1</v>
      </c>
      <c r="AZ402">
        <v>0</v>
      </c>
      <c r="BA402">
        <v>476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f>ROUND(Y402*Source!I169*DO402,9)</f>
        <v>2.2715999999999998</v>
      </c>
      <c r="CX402">
        <f>ROUND(Y402*Source!I169,9)</f>
        <v>0.18</v>
      </c>
      <c r="CY402">
        <f t="shared" si="188"/>
        <v>54.76</v>
      </c>
      <c r="CZ402">
        <f t="shared" si="189"/>
        <v>52.3</v>
      </c>
      <c r="DA402">
        <f t="shared" si="190"/>
        <v>1</v>
      </c>
      <c r="DB402">
        <f t="shared" si="185"/>
        <v>3.1440000000000001</v>
      </c>
      <c r="DC402">
        <f t="shared" si="186"/>
        <v>0.75600000000000001</v>
      </c>
      <c r="DD402" t="s">
        <v>3</v>
      </c>
      <c r="DE402" t="s">
        <v>3</v>
      </c>
      <c r="DF402">
        <f t="shared" si="187"/>
        <v>0</v>
      </c>
      <c r="DG402">
        <f t="shared" si="182"/>
        <v>9.41</v>
      </c>
      <c r="DH402">
        <f t="shared" si="183"/>
        <v>2.27</v>
      </c>
      <c r="DI402">
        <f t="shared" si="181"/>
        <v>0</v>
      </c>
      <c r="DJ402">
        <f t="shared" si="191"/>
        <v>9.41</v>
      </c>
      <c r="DK402">
        <v>0</v>
      </c>
      <c r="DL402" t="s">
        <v>686</v>
      </c>
      <c r="DM402">
        <v>0</v>
      </c>
      <c r="DN402" t="s">
        <v>681</v>
      </c>
      <c r="DO402">
        <v>12.62</v>
      </c>
    </row>
    <row r="403" spans="1:119" x14ac:dyDescent="0.25">
      <c r="A403">
        <f>ROW(Source!A169)</f>
        <v>169</v>
      </c>
      <c r="B403">
        <v>55929113</v>
      </c>
      <c r="C403">
        <v>57036729</v>
      </c>
      <c r="D403">
        <v>55459912</v>
      </c>
      <c r="E403">
        <v>1</v>
      </c>
      <c r="F403">
        <v>1</v>
      </c>
      <c r="G403">
        <v>1081</v>
      </c>
      <c r="H403">
        <v>3</v>
      </c>
      <c r="I403" t="s">
        <v>854</v>
      </c>
      <c r="J403" t="s">
        <v>855</v>
      </c>
      <c r="K403" t="s">
        <v>856</v>
      </c>
      <c r="L403">
        <v>1348</v>
      </c>
      <c r="N403">
        <v>1009</v>
      </c>
      <c r="O403" t="s">
        <v>566</v>
      </c>
      <c r="P403" t="s">
        <v>566</v>
      </c>
      <c r="Q403">
        <v>1000</v>
      </c>
      <c r="W403">
        <v>0</v>
      </c>
      <c r="X403">
        <v>-822207775</v>
      </c>
      <c r="Y403">
        <f t="shared" ref="Y403:Y410" si="192">(AT403*1)</f>
        <v>3.0000000000000001E-3</v>
      </c>
      <c r="AA403">
        <v>7512.16</v>
      </c>
      <c r="AB403">
        <v>0</v>
      </c>
      <c r="AC403">
        <v>0</v>
      </c>
      <c r="AD403">
        <v>0</v>
      </c>
      <c r="AE403">
        <v>7512.16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3.0000000000000001E-3</v>
      </c>
      <c r="AU403" t="s">
        <v>66</v>
      </c>
      <c r="AV403">
        <v>0</v>
      </c>
      <c r="AW403">
        <v>2</v>
      </c>
      <c r="AX403">
        <v>57036738</v>
      </c>
      <c r="AY403">
        <v>1</v>
      </c>
      <c r="AZ403">
        <v>0</v>
      </c>
      <c r="BA403">
        <v>477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ROUND(Y403*Source!I169,9)</f>
        <v>8.9999999999999993E-3</v>
      </c>
      <c r="CY403">
        <f t="shared" ref="CY403:CY410" si="193">AA403</f>
        <v>7512.16</v>
      </c>
      <c r="CZ403">
        <f t="shared" ref="CZ403:CZ410" si="194">AE403</f>
        <v>7512.16</v>
      </c>
      <c r="DA403">
        <f t="shared" ref="DA403:DA410" si="195">AI403</f>
        <v>1</v>
      </c>
      <c r="DB403">
        <f t="shared" ref="DB403:DB410" si="196">ROUND((ROUND(AT403*CZ403,2)*1),6)</f>
        <v>22.54</v>
      </c>
      <c r="DC403">
        <f t="shared" ref="DC403:DC410" si="197">ROUND((ROUND(AT403*AG403,2)*1),6)</f>
        <v>0</v>
      </c>
      <c r="DD403" t="s">
        <v>3</v>
      </c>
      <c r="DE403" t="s">
        <v>3</v>
      </c>
      <c r="DF403">
        <f t="shared" si="187"/>
        <v>67.61</v>
      </c>
      <c r="DG403">
        <f t="shared" si="182"/>
        <v>0</v>
      </c>
      <c r="DH403">
        <f t="shared" si="183"/>
        <v>0</v>
      </c>
      <c r="DI403">
        <f t="shared" si="181"/>
        <v>0</v>
      </c>
      <c r="DJ403">
        <f t="shared" ref="DJ403:DJ410" si="198">DF403</f>
        <v>67.61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ROW(Source!A169)</f>
        <v>169</v>
      </c>
      <c r="B404">
        <v>55929113</v>
      </c>
      <c r="C404">
        <v>57036729</v>
      </c>
      <c r="D404">
        <v>55460300</v>
      </c>
      <c r="E404">
        <v>1</v>
      </c>
      <c r="F404">
        <v>1</v>
      </c>
      <c r="G404">
        <v>1081</v>
      </c>
      <c r="H404">
        <v>3</v>
      </c>
      <c r="I404" t="s">
        <v>857</v>
      </c>
      <c r="J404" t="s">
        <v>858</v>
      </c>
      <c r="K404" t="s">
        <v>859</v>
      </c>
      <c r="L404">
        <v>1348</v>
      </c>
      <c r="N404">
        <v>1009</v>
      </c>
      <c r="O404" t="s">
        <v>566</v>
      </c>
      <c r="P404" t="s">
        <v>566</v>
      </c>
      <c r="Q404">
        <v>1000</v>
      </c>
      <c r="W404">
        <v>0</v>
      </c>
      <c r="X404">
        <v>63955816</v>
      </c>
      <c r="Y404">
        <f t="shared" si="192"/>
        <v>2.1000000000000001E-4</v>
      </c>
      <c r="AA404">
        <v>7185.82</v>
      </c>
      <c r="AB404">
        <v>0</v>
      </c>
      <c r="AC404">
        <v>0</v>
      </c>
      <c r="AD404">
        <v>0</v>
      </c>
      <c r="AE404">
        <v>7185.82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2.1000000000000001E-4</v>
      </c>
      <c r="AU404" t="s">
        <v>66</v>
      </c>
      <c r="AV404">
        <v>0</v>
      </c>
      <c r="AW404">
        <v>2</v>
      </c>
      <c r="AX404">
        <v>57036739</v>
      </c>
      <c r="AY404">
        <v>1</v>
      </c>
      <c r="AZ404">
        <v>0</v>
      </c>
      <c r="BA404">
        <v>478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ROUND(Y404*Source!I169,9)</f>
        <v>6.3000000000000003E-4</v>
      </c>
      <c r="CY404">
        <f t="shared" si="193"/>
        <v>7185.82</v>
      </c>
      <c r="CZ404">
        <f t="shared" si="194"/>
        <v>7185.82</v>
      </c>
      <c r="DA404">
        <f t="shared" si="195"/>
        <v>1</v>
      </c>
      <c r="DB404">
        <f t="shared" si="196"/>
        <v>1.51</v>
      </c>
      <c r="DC404">
        <f t="shared" si="197"/>
        <v>0</v>
      </c>
      <c r="DD404" t="s">
        <v>3</v>
      </c>
      <c r="DE404" t="s">
        <v>3</v>
      </c>
      <c r="DF404">
        <f t="shared" si="187"/>
        <v>4.53</v>
      </c>
      <c r="DG404">
        <f t="shared" si="182"/>
        <v>0</v>
      </c>
      <c r="DH404">
        <f t="shared" si="183"/>
        <v>0</v>
      </c>
      <c r="DI404">
        <f t="shared" si="181"/>
        <v>0</v>
      </c>
      <c r="DJ404">
        <f t="shared" si="198"/>
        <v>4.53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ROW(Source!A169)</f>
        <v>169</v>
      </c>
      <c r="B405">
        <v>55929113</v>
      </c>
      <c r="C405">
        <v>57036729</v>
      </c>
      <c r="D405">
        <v>55459280</v>
      </c>
      <c r="E405">
        <v>1</v>
      </c>
      <c r="F405">
        <v>1</v>
      </c>
      <c r="G405">
        <v>1081</v>
      </c>
      <c r="H405">
        <v>3</v>
      </c>
      <c r="I405" t="s">
        <v>860</v>
      </c>
      <c r="J405" t="s">
        <v>861</v>
      </c>
      <c r="K405" t="s">
        <v>862</v>
      </c>
      <c r="L405">
        <v>1348</v>
      </c>
      <c r="N405">
        <v>1009</v>
      </c>
      <c r="O405" t="s">
        <v>566</v>
      </c>
      <c r="P405" t="s">
        <v>566</v>
      </c>
      <c r="Q405">
        <v>1000</v>
      </c>
      <c r="W405">
        <v>0</v>
      </c>
      <c r="X405">
        <v>650902129</v>
      </c>
      <c r="Y405">
        <f t="shared" si="192"/>
        <v>1.1E-4</v>
      </c>
      <c r="AA405">
        <v>18653.07</v>
      </c>
      <c r="AB405">
        <v>0</v>
      </c>
      <c r="AC405">
        <v>0</v>
      </c>
      <c r="AD405">
        <v>0</v>
      </c>
      <c r="AE405">
        <v>18653.07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1.1E-4</v>
      </c>
      <c r="AU405" t="s">
        <v>66</v>
      </c>
      <c r="AV405">
        <v>0</v>
      </c>
      <c r="AW405">
        <v>2</v>
      </c>
      <c r="AX405">
        <v>57036740</v>
      </c>
      <c r="AY405">
        <v>1</v>
      </c>
      <c r="AZ405">
        <v>0</v>
      </c>
      <c r="BA405">
        <v>479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ROUND(Y405*Source!I169,9)</f>
        <v>3.3E-4</v>
      </c>
      <c r="CY405">
        <f t="shared" si="193"/>
        <v>18653.07</v>
      </c>
      <c r="CZ405">
        <f t="shared" si="194"/>
        <v>18653.07</v>
      </c>
      <c r="DA405">
        <f t="shared" si="195"/>
        <v>1</v>
      </c>
      <c r="DB405">
        <f t="shared" si="196"/>
        <v>2.0499999999999998</v>
      </c>
      <c r="DC405">
        <f t="shared" si="197"/>
        <v>0</v>
      </c>
      <c r="DD405" t="s">
        <v>3</v>
      </c>
      <c r="DE405" t="s">
        <v>3</v>
      </c>
      <c r="DF405">
        <f t="shared" si="187"/>
        <v>6.16</v>
      </c>
      <c r="DG405">
        <f t="shared" si="182"/>
        <v>0</v>
      </c>
      <c r="DH405">
        <f t="shared" si="183"/>
        <v>0</v>
      </c>
      <c r="DI405">
        <f t="shared" si="181"/>
        <v>0</v>
      </c>
      <c r="DJ405">
        <f t="shared" si="198"/>
        <v>6.16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ROW(Source!A169)</f>
        <v>169</v>
      </c>
      <c r="B406">
        <v>55929113</v>
      </c>
      <c r="C406">
        <v>57036729</v>
      </c>
      <c r="D406">
        <v>55459340</v>
      </c>
      <c r="E406">
        <v>1</v>
      </c>
      <c r="F406">
        <v>1</v>
      </c>
      <c r="G406">
        <v>1081</v>
      </c>
      <c r="H406">
        <v>3</v>
      </c>
      <c r="I406" t="s">
        <v>766</v>
      </c>
      <c r="J406" t="s">
        <v>767</v>
      </c>
      <c r="K406" t="s">
        <v>768</v>
      </c>
      <c r="L406">
        <v>1354</v>
      </c>
      <c r="N406">
        <v>1010</v>
      </c>
      <c r="O406" t="s">
        <v>279</v>
      </c>
      <c r="P406" t="s">
        <v>279</v>
      </c>
      <c r="Q406">
        <v>1</v>
      </c>
      <c r="W406">
        <v>0</v>
      </c>
      <c r="X406">
        <v>-1352077490</v>
      </c>
      <c r="Y406">
        <f t="shared" si="192"/>
        <v>2</v>
      </c>
      <c r="AA406">
        <v>0.89</v>
      </c>
      <c r="AB406">
        <v>0</v>
      </c>
      <c r="AC406">
        <v>0</v>
      </c>
      <c r="AD406">
        <v>0</v>
      </c>
      <c r="AE406">
        <v>0.89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-2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2</v>
      </c>
      <c r="AU406" t="s">
        <v>66</v>
      </c>
      <c r="AV406">
        <v>0</v>
      </c>
      <c r="AW406">
        <v>2</v>
      </c>
      <c r="AX406">
        <v>57036741</v>
      </c>
      <c r="AY406">
        <v>1</v>
      </c>
      <c r="AZ406">
        <v>0</v>
      </c>
      <c r="BA406">
        <v>480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ROUND(Y406*Source!I169,9)</f>
        <v>6</v>
      </c>
      <c r="CY406">
        <f t="shared" si="193"/>
        <v>0.89</v>
      </c>
      <c r="CZ406">
        <f t="shared" si="194"/>
        <v>0.89</v>
      </c>
      <c r="DA406">
        <f t="shared" si="195"/>
        <v>1</v>
      </c>
      <c r="DB406">
        <f t="shared" si="196"/>
        <v>1.78</v>
      </c>
      <c r="DC406">
        <f t="shared" si="197"/>
        <v>0</v>
      </c>
      <c r="DD406" t="s">
        <v>3</v>
      </c>
      <c r="DE406" t="s">
        <v>3</v>
      </c>
      <c r="DF406">
        <f t="shared" si="187"/>
        <v>5.34</v>
      </c>
      <c r="DG406">
        <f t="shared" si="182"/>
        <v>0</v>
      </c>
      <c r="DH406">
        <f t="shared" si="183"/>
        <v>0</v>
      </c>
      <c r="DI406">
        <f t="shared" si="181"/>
        <v>0</v>
      </c>
      <c r="DJ406">
        <f t="shared" si="198"/>
        <v>5.34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5">
      <c r="A407">
        <f>ROW(Source!A169)</f>
        <v>169</v>
      </c>
      <c r="B407">
        <v>55929113</v>
      </c>
      <c r="C407">
        <v>57036729</v>
      </c>
      <c r="D407">
        <v>55461712</v>
      </c>
      <c r="E407">
        <v>1</v>
      </c>
      <c r="F407">
        <v>1</v>
      </c>
      <c r="G407">
        <v>1081</v>
      </c>
      <c r="H407">
        <v>3</v>
      </c>
      <c r="I407" t="s">
        <v>863</v>
      </c>
      <c r="J407" t="s">
        <v>864</v>
      </c>
      <c r="K407" t="s">
        <v>865</v>
      </c>
      <c r="L407">
        <v>1346</v>
      </c>
      <c r="N407">
        <v>1009</v>
      </c>
      <c r="O407" t="s">
        <v>185</v>
      </c>
      <c r="P407" t="s">
        <v>185</v>
      </c>
      <c r="Q407">
        <v>1</v>
      </c>
      <c r="W407">
        <v>0</v>
      </c>
      <c r="X407">
        <v>-836027023</v>
      </c>
      <c r="Y407">
        <f t="shared" si="192"/>
        <v>0.14000000000000001</v>
      </c>
      <c r="AA407">
        <v>35.090000000000003</v>
      </c>
      <c r="AB407">
        <v>0</v>
      </c>
      <c r="AC407">
        <v>0</v>
      </c>
      <c r="AD407">
        <v>0</v>
      </c>
      <c r="AE407">
        <v>35.090000000000003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-2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0.14000000000000001</v>
      </c>
      <c r="AU407" t="s">
        <v>66</v>
      </c>
      <c r="AV407">
        <v>0</v>
      </c>
      <c r="AW407">
        <v>2</v>
      </c>
      <c r="AX407">
        <v>57036742</v>
      </c>
      <c r="AY407">
        <v>1</v>
      </c>
      <c r="AZ407">
        <v>0</v>
      </c>
      <c r="BA407">
        <v>481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ROUND(Y407*Source!I169,9)</f>
        <v>0.42</v>
      </c>
      <c r="CY407">
        <f t="shared" si="193"/>
        <v>35.090000000000003</v>
      </c>
      <c r="CZ407">
        <f t="shared" si="194"/>
        <v>35.090000000000003</v>
      </c>
      <c r="DA407">
        <f t="shared" si="195"/>
        <v>1</v>
      </c>
      <c r="DB407">
        <f t="shared" si="196"/>
        <v>4.91</v>
      </c>
      <c r="DC407">
        <f t="shared" si="197"/>
        <v>0</v>
      </c>
      <c r="DD407" t="s">
        <v>3</v>
      </c>
      <c r="DE407" t="s">
        <v>3</v>
      </c>
      <c r="DF407">
        <f t="shared" si="187"/>
        <v>14.74</v>
      </c>
      <c r="DG407">
        <f t="shared" si="182"/>
        <v>0</v>
      </c>
      <c r="DH407">
        <f t="shared" si="183"/>
        <v>0</v>
      </c>
      <c r="DI407">
        <f t="shared" si="181"/>
        <v>0</v>
      </c>
      <c r="DJ407">
        <f t="shared" si="198"/>
        <v>14.74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ROW(Source!A169)</f>
        <v>169</v>
      </c>
      <c r="B408">
        <v>55929113</v>
      </c>
      <c r="C408">
        <v>57036729</v>
      </c>
      <c r="D408">
        <v>55459831</v>
      </c>
      <c r="E408">
        <v>1</v>
      </c>
      <c r="F408">
        <v>1</v>
      </c>
      <c r="G408">
        <v>1081</v>
      </c>
      <c r="H408">
        <v>3</v>
      </c>
      <c r="I408" t="s">
        <v>866</v>
      </c>
      <c r="J408" t="s">
        <v>867</v>
      </c>
      <c r="K408" t="s">
        <v>868</v>
      </c>
      <c r="L408">
        <v>1348</v>
      </c>
      <c r="N408">
        <v>1009</v>
      </c>
      <c r="O408" t="s">
        <v>566</v>
      </c>
      <c r="P408" t="s">
        <v>566</v>
      </c>
      <c r="Q408">
        <v>1000</v>
      </c>
      <c r="W408">
        <v>0</v>
      </c>
      <c r="X408">
        <v>-425904385</v>
      </c>
      <c r="Y408">
        <f t="shared" si="192"/>
        <v>6.0000000000000002E-5</v>
      </c>
      <c r="AA408">
        <v>8582.42</v>
      </c>
      <c r="AB408">
        <v>0</v>
      </c>
      <c r="AC408">
        <v>0</v>
      </c>
      <c r="AD408">
        <v>0</v>
      </c>
      <c r="AE408">
        <v>8582.42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-2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6.0000000000000002E-5</v>
      </c>
      <c r="AU408" t="s">
        <v>66</v>
      </c>
      <c r="AV408">
        <v>0</v>
      </c>
      <c r="AW408">
        <v>2</v>
      </c>
      <c r="AX408">
        <v>57036743</v>
      </c>
      <c r="AY408">
        <v>1</v>
      </c>
      <c r="AZ408">
        <v>0</v>
      </c>
      <c r="BA408">
        <v>482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ROUND(Y408*Source!I169,9)</f>
        <v>1.8000000000000001E-4</v>
      </c>
      <c r="CY408">
        <f t="shared" si="193"/>
        <v>8582.42</v>
      </c>
      <c r="CZ408">
        <f t="shared" si="194"/>
        <v>8582.42</v>
      </c>
      <c r="DA408">
        <f t="shared" si="195"/>
        <v>1</v>
      </c>
      <c r="DB408">
        <f t="shared" si="196"/>
        <v>0.51</v>
      </c>
      <c r="DC408">
        <f t="shared" si="197"/>
        <v>0</v>
      </c>
      <c r="DD408" t="s">
        <v>3</v>
      </c>
      <c r="DE408" t="s">
        <v>3</v>
      </c>
      <c r="DF408">
        <f t="shared" si="187"/>
        <v>1.54</v>
      </c>
      <c r="DG408">
        <f t="shared" si="182"/>
        <v>0</v>
      </c>
      <c r="DH408">
        <f t="shared" si="183"/>
        <v>0</v>
      </c>
      <c r="DI408">
        <f t="shared" si="181"/>
        <v>0</v>
      </c>
      <c r="DJ408">
        <f t="shared" si="198"/>
        <v>1.54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ROW(Source!A169)</f>
        <v>169</v>
      </c>
      <c r="B409">
        <v>55929113</v>
      </c>
      <c r="C409">
        <v>57036729</v>
      </c>
      <c r="D409">
        <v>55459835</v>
      </c>
      <c r="E409">
        <v>1</v>
      </c>
      <c r="F409">
        <v>1</v>
      </c>
      <c r="G409">
        <v>1081</v>
      </c>
      <c r="H409">
        <v>3</v>
      </c>
      <c r="I409" t="s">
        <v>790</v>
      </c>
      <c r="J409" t="s">
        <v>791</v>
      </c>
      <c r="K409" t="s">
        <v>792</v>
      </c>
      <c r="L409">
        <v>1348</v>
      </c>
      <c r="N409">
        <v>1009</v>
      </c>
      <c r="O409" t="s">
        <v>566</v>
      </c>
      <c r="P409" t="s">
        <v>566</v>
      </c>
      <c r="Q409">
        <v>1000</v>
      </c>
      <c r="W409">
        <v>0</v>
      </c>
      <c r="X409">
        <v>-1860917919</v>
      </c>
      <c r="Y409">
        <f t="shared" si="192"/>
        <v>1.0000000000000001E-5</v>
      </c>
      <c r="AA409">
        <v>12521.99</v>
      </c>
      <c r="AB409">
        <v>0</v>
      </c>
      <c r="AC409">
        <v>0</v>
      </c>
      <c r="AD409">
        <v>0</v>
      </c>
      <c r="AE409">
        <v>12521.99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1.0000000000000001E-5</v>
      </c>
      <c r="AU409" t="s">
        <v>66</v>
      </c>
      <c r="AV409">
        <v>0</v>
      </c>
      <c r="AW409">
        <v>2</v>
      </c>
      <c r="AX409">
        <v>57036744</v>
      </c>
      <c r="AY409">
        <v>1</v>
      </c>
      <c r="AZ409">
        <v>0</v>
      </c>
      <c r="BA409">
        <v>483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ROUND(Y409*Source!I169,9)</f>
        <v>3.0000000000000001E-5</v>
      </c>
      <c r="CY409">
        <f t="shared" si="193"/>
        <v>12521.99</v>
      </c>
      <c r="CZ409">
        <f t="shared" si="194"/>
        <v>12521.99</v>
      </c>
      <c r="DA409">
        <f t="shared" si="195"/>
        <v>1</v>
      </c>
      <c r="DB409">
        <f t="shared" si="196"/>
        <v>0.13</v>
      </c>
      <c r="DC409">
        <f t="shared" si="197"/>
        <v>0</v>
      </c>
      <c r="DD409" t="s">
        <v>3</v>
      </c>
      <c r="DE409" t="s">
        <v>3</v>
      </c>
      <c r="DF409">
        <f t="shared" si="187"/>
        <v>0.38</v>
      </c>
      <c r="DG409">
        <f t="shared" si="182"/>
        <v>0</v>
      </c>
      <c r="DH409">
        <f t="shared" si="183"/>
        <v>0</v>
      </c>
      <c r="DI409">
        <f t="shared" si="181"/>
        <v>0</v>
      </c>
      <c r="DJ409">
        <f t="shared" si="198"/>
        <v>0.38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ROW(Source!A169)</f>
        <v>169</v>
      </c>
      <c r="B410">
        <v>55929113</v>
      </c>
      <c r="C410">
        <v>57036729</v>
      </c>
      <c r="D410">
        <v>55481845</v>
      </c>
      <c r="E410">
        <v>1</v>
      </c>
      <c r="F410">
        <v>1</v>
      </c>
      <c r="G410">
        <v>1081</v>
      </c>
      <c r="H410">
        <v>3</v>
      </c>
      <c r="I410" t="s">
        <v>869</v>
      </c>
      <c r="J410" t="s">
        <v>870</v>
      </c>
      <c r="K410" t="s">
        <v>871</v>
      </c>
      <c r="L410">
        <v>1354</v>
      </c>
      <c r="N410">
        <v>1010</v>
      </c>
      <c r="O410" t="s">
        <v>279</v>
      </c>
      <c r="P410" t="s">
        <v>279</v>
      </c>
      <c r="Q410">
        <v>1</v>
      </c>
      <c r="W410">
        <v>0</v>
      </c>
      <c r="X410">
        <v>-1005423132</v>
      </c>
      <c r="Y410">
        <f t="shared" si="192"/>
        <v>0.41499999999999998</v>
      </c>
      <c r="AA410">
        <v>42.42</v>
      </c>
      <c r="AB410">
        <v>0</v>
      </c>
      <c r="AC410">
        <v>0</v>
      </c>
      <c r="AD410">
        <v>0</v>
      </c>
      <c r="AE410">
        <v>42.42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-2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0.41499999999999998</v>
      </c>
      <c r="AU410" t="s">
        <v>66</v>
      </c>
      <c r="AV410">
        <v>0</v>
      </c>
      <c r="AW410">
        <v>2</v>
      </c>
      <c r="AX410">
        <v>57036745</v>
      </c>
      <c r="AY410">
        <v>1</v>
      </c>
      <c r="AZ410">
        <v>0</v>
      </c>
      <c r="BA410">
        <v>484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ROUND(Y410*Source!I169,9)</f>
        <v>1.2450000000000001</v>
      </c>
      <c r="CY410">
        <f t="shared" si="193"/>
        <v>42.42</v>
      </c>
      <c r="CZ410">
        <f t="shared" si="194"/>
        <v>42.42</v>
      </c>
      <c r="DA410">
        <f t="shared" si="195"/>
        <v>1</v>
      </c>
      <c r="DB410">
        <f t="shared" si="196"/>
        <v>17.600000000000001</v>
      </c>
      <c r="DC410">
        <f t="shared" si="197"/>
        <v>0</v>
      </c>
      <c r="DD410" t="s">
        <v>3</v>
      </c>
      <c r="DE410" t="s">
        <v>3</v>
      </c>
      <c r="DF410">
        <f t="shared" si="187"/>
        <v>52.81</v>
      </c>
      <c r="DG410">
        <f t="shared" si="182"/>
        <v>0</v>
      </c>
      <c r="DH410">
        <f t="shared" si="183"/>
        <v>0</v>
      </c>
      <c r="DI410">
        <f t="shared" si="181"/>
        <v>0</v>
      </c>
      <c r="DJ410">
        <f t="shared" si="198"/>
        <v>52.81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ROW(Source!A170)</f>
        <v>170</v>
      </c>
      <c r="B411">
        <v>55929115</v>
      </c>
      <c r="C411">
        <v>57036729</v>
      </c>
      <c r="D411">
        <v>55424304</v>
      </c>
      <c r="E411">
        <v>1081</v>
      </c>
      <c r="F411">
        <v>1</v>
      </c>
      <c r="G411">
        <v>1081</v>
      </c>
      <c r="H411">
        <v>1</v>
      </c>
      <c r="I411" t="s">
        <v>679</v>
      </c>
      <c r="J411" t="s">
        <v>3</v>
      </c>
      <c r="K411" t="s">
        <v>680</v>
      </c>
      <c r="L411">
        <v>1191</v>
      </c>
      <c r="N411">
        <v>1013</v>
      </c>
      <c r="O411" t="s">
        <v>681</v>
      </c>
      <c r="P411" t="s">
        <v>681</v>
      </c>
      <c r="Q411">
        <v>1</v>
      </c>
      <c r="W411">
        <v>0</v>
      </c>
      <c r="X411">
        <v>476480486</v>
      </c>
      <c r="Y411">
        <f t="shared" ref="Y411:Y418" si="199">(AT411*1.2)</f>
        <v>1.236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5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1.03</v>
      </c>
      <c r="AU411" t="s">
        <v>67</v>
      </c>
      <c r="AV411">
        <v>1</v>
      </c>
      <c r="AW411">
        <v>2</v>
      </c>
      <c r="AX411">
        <v>57036730</v>
      </c>
      <c r="AY411">
        <v>1</v>
      </c>
      <c r="AZ411">
        <v>0</v>
      </c>
      <c r="BA411">
        <v>486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U411">
        <f>ROUND(AT411*Source!I170*AH411*AL411,2)</f>
        <v>0</v>
      </c>
      <c r="CV411">
        <f>ROUND(Y411*Source!I170,9)</f>
        <v>3.7080000000000002</v>
      </c>
      <c r="CW411">
        <v>0</v>
      </c>
      <c r="CX411">
        <f>ROUND(Y411*Source!I170,9)</f>
        <v>3.7080000000000002</v>
      </c>
      <c r="CY411">
        <f>AD411</f>
        <v>0</v>
      </c>
      <c r="CZ411">
        <f>AH411</f>
        <v>0</v>
      </c>
      <c r="DA411">
        <f>AL411</f>
        <v>1</v>
      </c>
      <c r="DB411">
        <f t="shared" ref="DB411:DB418" si="200">ROUND((ROUND(AT411*CZ411,2)*1.2),6)</f>
        <v>0</v>
      </c>
      <c r="DC411">
        <f t="shared" ref="DC411:DC418" si="201">ROUND((ROUND(AT411*AG411,2)*1.2),6)</f>
        <v>0</v>
      </c>
      <c r="DD411" t="s">
        <v>3</v>
      </c>
      <c r="DE411" t="s">
        <v>3</v>
      </c>
      <c r="DF411">
        <f t="shared" si="187"/>
        <v>0</v>
      </c>
      <c r="DG411">
        <f t="shared" si="182"/>
        <v>0</v>
      </c>
      <c r="DH411">
        <f t="shared" si="183"/>
        <v>0</v>
      </c>
      <c r="DI411">
        <f t="shared" si="181"/>
        <v>0</v>
      </c>
      <c r="DJ411">
        <f>DI411</f>
        <v>0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ROW(Source!A170)</f>
        <v>170</v>
      </c>
      <c r="B412">
        <v>55929115</v>
      </c>
      <c r="C412">
        <v>57036729</v>
      </c>
      <c r="D412">
        <v>55489910</v>
      </c>
      <c r="E412">
        <v>1</v>
      </c>
      <c r="F412">
        <v>1</v>
      </c>
      <c r="G412">
        <v>1081</v>
      </c>
      <c r="H412">
        <v>2</v>
      </c>
      <c r="I412" t="s">
        <v>836</v>
      </c>
      <c r="J412" t="s">
        <v>837</v>
      </c>
      <c r="K412" t="s">
        <v>838</v>
      </c>
      <c r="L412">
        <v>1368</v>
      </c>
      <c r="N412">
        <v>1011</v>
      </c>
      <c r="O412" t="s">
        <v>685</v>
      </c>
      <c r="P412" t="s">
        <v>685</v>
      </c>
      <c r="Q412">
        <v>1</v>
      </c>
      <c r="W412">
        <v>0</v>
      </c>
      <c r="X412">
        <v>1498588441</v>
      </c>
      <c r="Y412">
        <f t="shared" si="199"/>
        <v>0.24</v>
      </c>
      <c r="AA412">
        <v>0</v>
      </c>
      <c r="AB412">
        <v>100.2</v>
      </c>
      <c r="AC412">
        <v>0</v>
      </c>
      <c r="AD412">
        <v>0</v>
      </c>
      <c r="AE412">
        <v>0</v>
      </c>
      <c r="AF412">
        <v>7.11</v>
      </c>
      <c r="AG412">
        <v>0</v>
      </c>
      <c r="AH412">
        <v>0</v>
      </c>
      <c r="AI412">
        <v>1</v>
      </c>
      <c r="AJ412">
        <v>13.46</v>
      </c>
      <c r="AK412">
        <v>1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0.2</v>
      </c>
      <c r="AU412" t="s">
        <v>67</v>
      </c>
      <c r="AV412">
        <v>0</v>
      </c>
      <c r="AW412">
        <v>2</v>
      </c>
      <c r="AX412">
        <v>57036731</v>
      </c>
      <c r="AY412">
        <v>1</v>
      </c>
      <c r="AZ412">
        <v>0</v>
      </c>
      <c r="BA412">
        <v>487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ROUND(Y412*Source!I170*DO412,9)</f>
        <v>0</v>
      </c>
      <c r="CX412">
        <f>ROUND(Y412*Source!I170,9)</f>
        <v>0.72</v>
      </c>
      <c r="CY412">
        <f t="shared" ref="CY412:CY418" si="202">AB412</f>
        <v>100.2</v>
      </c>
      <c r="CZ412">
        <f t="shared" ref="CZ412:CZ418" si="203">AF412</f>
        <v>7.11</v>
      </c>
      <c r="DA412">
        <f t="shared" ref="DA412:DA418" si="204">AJ412</f>
        <v>13.46</v>
      </c>
      <c r="DB412">
        <f t="shared" si="200"/>
        <v>1.704</v>
      </c>
      <c r="DC412">
        <f t="shared" si="201"/>
        <v>0</v>
      </c>
      <c r="DD412" t="s">
        <v>3</v>
      </c>
      <c r="DE412" t="s">
        <v>3</v>
      </c>
      <c r="DF412">
        <f t="shared" si="187"/>
        <v>0</v>
      </c>
      <c r="DG412">
        <f t="shared" ref="DG412:DG418" si="205">ROUND(ROUND(AF412*AJ412,2)*CX412,2)</f>
        <v>68.900000000000006</v>
      </c>
      <c r="DH412">
        <f t="shared" si="183"/>
        <v>0</v>
      </c>
      <c r="DI412">
        <f t="shared" si="181"/>
        <v>0</v>
      </c>
      <c r="DJ412">
        <f t="shared" ref="DJ412:DJ418" si="206">DG412</f>
        <v>68.900000000000006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5">
      <c r="A413">
        <f>ROW(Source!A170)</f>
        <v>170</v>
      </c>
      <c r="B413">
        <v>55929115</v>
      </c>
      <c r="C413">
        <v>57036729</v>
      </c>
      <c r="D413">
        <v>55489942</v>
      </c>
      <c r="E413">
        <v>1</v>
      </c>
      <c r="F413">
        <v>1</v>
      </c>
      <c r="G413">
        <v>1081</v>
      </c>
      <c r="H413">
        <v>2</v>
      </c>
      <c r="I413" t="s">
        <v>839</v>
      </c>
      <c r="J413" t="s">
        <v>840</v>
      </c>
      <c r="K413" t="s">
        <v>841</v>
      </c>
      <c r="L413">
        <v>1368</v>
      </c>
      <c r="N413">
        <v>1011</v>
      </c>
      <c r="O413" t="s">
        <v>685</v>
      </c>
      <c r="P413" t="s">
        <v>685</v>
      </c>
      <c r="Q413">
        <v>1</v>
      </c>
      <c r="W413">
        <v>0</v>
      </c>
      <c r="X413">
        <v>1503363556</v>
      </c>
      <c r="Y413">
        <f t="shared" si="199"/>
        <v>0.108</v>
      </c>
      <c r="AA413">
        <v>0</v>
      </c>
      <c r="AB413">
        <v>5.96</v>
      </c>
      <c r="AC413">
        <v>0</v>
      </c>
      <c r="AD413">
        <v>0</v>
      </c>
      <c r="AE413">
        <v>0</v>
      </c>
      <c r="AF413">
        <v>0.46</v>
      </c>
      <c r="AG413">
        <v>0</v>
      </c>
      <c r="AH413">
        <v>0</v>
      </c>
      <c r="AI413">
        <v>1</v>
      </c>
      <c r="AJ413">
        <v>12.37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0.09</v>
      </c>
      <c r="AU413" t="s">
        <v>67</v>
      </c>
      <c r="AV413">
        <v>0</v>
      </c>
      <c r="AW413">
        <v>2</v>
      </c>
      <c r="AX413">
        <v>57036732</v>
      </c>
      <c r="AY413">
        <v>1</v>
      </c>
      <c r="AZ413">
        <v>0</v>
      </c>
      <c r="BA413">
        <v>488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f>ROUND(Y413*Source!I170*DO413,9)</f>
        <v>0</v>
      </c>
      <c r="CX413">
        <f>ROUND(Y413*Source!I170,9)</f>
        <v>0.32400000000000001</v>
      </c>
      <c r="CY413">
        <f t="shared" si="202"/>
        <v>5.96</v>
      </c>
      <c r="CZ413">
        <f t="shared" si="203"/>
        <v>0.46</v>
      </c>
      <c r="DA413">
        <f t="shared" si="204"/>
        <v>12.37</v>
      </c>
      <c r="DB413">
        <f t="shared" si="200"/>
        <v>4.8000000000000001E-2</v>
      </c>
      <c r="DC413">
        <f t="shared" si="201"/>
        <v>0</v>
      </c>
      <c r="DD413" t="s">
        <v>3</v>
      </c>
      <c r="DE413" t="s">
        <v>3</v>
      </c>
      <c r="DF413">
        <f t="shared" si="187"/>
        <v>0</v>
      </c>
      <c r="DG413">
        <f t="shared" si="205"/>
        <v>1.84</v>
      </c>
      <c r="DH413">
        <f t="shared" si="183"/>
        <v>0</v>
      </c>
      <c r="DI413">
        <f t="shared" si="181"/>
        <v>0</v>
      </c>
      <c r="DJ413">
        <f t="shared" si="206"/>
        <v>1.84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ROW(Source!A170)</f>
        <v>170</v>
      </c>
      <c r="B414">
        <v>55929115</v>
      </c>
      <c r="C414">
        <v>57036729</v>
      </c>
      <c r="D414">
        <v>55490209</v>
      </c>
      <c r="E414">
        <v>1</v>
      </c>
      <c r="F414">
        <v>1</v>
      </c>
      <c r="G414">
        <v>1081</v>
      </c>
      <c r="H414">
        <v>2</v>
      </c>
      <c r="I414" t="s">
        <v>722</v>
      </c>
      <c r="J414" t="s">
        <v>723</v>
      </c>
      <c r="K414" t="s">
        <v>724</v>
      </c>
      <c r="L414">
        <v>1368</v>
      </c>
      <c r="N414">
        <v>1011</v>
      </c>
      <c r="O414" t="s">
        <v>685</v>
      </c>
      <c r="P414" t="s">
        <v>685</v>
      </c>
      <c r="Q414">
        <v>1</v>
      </c>
      <c r="W414">
        <v>0</v>
      </c>
      <c r="X414">
        <v>874612079</v>
      </c>
      <c r="Y414">
        <f t="shared" si="199"/>
        <v>3.5999999999999999E-3</v>
      </c>
      <c r="AA414">
        <v>0</v>
      </c>
      <c r="AB414">
        <v>1485.19</v>
      </c>
      <c r="AC414">
        <v>744.56</v>
      </c>
      <c r="AD414">
        <v>0</v>
      </c>
      <c r="AE414">
        <v>0</v>
      </c>
      <c r="AF414">
        <v>83.1</v>
      </c>
      <c r="AG414">
        <v>12.62</v>
      </c>
      <c r="AH414">
        <v>0</v>
      </c>
      <c r="AI414">
        <v>1</v>
      </c>
      <c r="AJ414">
        <v>17.07</v>
      </c>
      <c r="AK414">
        <v>56.35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3.0000000000000001E-3</v>
      </c>
      <c r="AU414" t="s">
        <v>67</v>
      </c>
      <c r="AV414">
        <v>0</v>
      </c>
      <c r="AW414">
        <v>2</v>
      </c>
      <c r="AX414">
        <v>57036733</v>
      </c>
      <c r="AY414">
        <v>1</v>
      </c>
      <c r="AZ414">
        <v>0</v>
      </c>
      <c r="BA414">
        <v>489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ROUND(Y414*Source!I170*DO414,9)</f>
        <v>0.136296</v>
      </c>
      <c r="CX414">
        <f>ROUND(Y414*Source!I170,9)</f>
        <v>1.0800000000000001E-2</v>
      </c>
      <c r="CY414">
        <f t="shared" si="202"/>
        <v>1485.19</v>
      </c>
      <c r="CZ414">
        <f t="shared" si="203"/>
        <v>83.1</v>
      </c>
      <c r="DA414">
        <f t="shared" si="204"/>
        <v>17.07</v>
      </c>
      <c r="DB414">
        <f t="shared" si="200"/>
        <v>0.3</v>
      </c>
      <c r="DC414">
        <f t="shared" si="201"/>
        <v>4.8000000000000001E-2</v>
      </c>
      <c r="DD414" t="s">
        <v>3</v>
      </c>
      <c r="DE414" t="s">
        <v>3</v>
      </c>
      <c r="DF414">
        <f t="shared" si="187"/>
        <v>0</v>
      </c>
      <c r="DG414">
        <f t="shared" si="205"/>
        <v>15.32</v>
      </c>
      <c r="DH414">
        <f>ROUND(ROUND(AG414*AK414,2)*CX414,2)</f>
        <v>7.68</v>
      </c>
      <c r="DI414">
        <f t="shared" si="181"/>
        <v>0</v>
      </c>
      <c r="DJ414">
        <f t="shared" si="206"/>
        <v>15.32</v>
      </c>
      <c r="DK414">
        <v>0</v>
      </c>
      <c r="DL414" t="s">
        <v>686</v>
      </c>
      <c r="DM414">
        <v>0</v>
      </c>
      <c r="DN414" t="s">
        <v>681</v>
      </c>
      <c r="DO414">
        <v>12.62</v>
      </c>
    </row>
    <row r="415" spans="1:119" x14ac:dyDescent="0.25">
      <c r="A415">
        <f>ROW(Source!A170)</f>
        <v>170</v>
      </c>
      <c r="B415">
        <v>55929115</v>
      </c>
      <c r="C415">
        <v>57036729</v>
      </c>
      <c r="D415">
        <v>55490285</v>
      </c>
      <c r="E415">
        <v>1</v>
      </c>
      <c r="F415">
        <v>1</v>
      </c>
      <c r="G415">
        <v>1081</v>
      </c>
      <c r="H415">
        <v>2</v>
      </c>
      <c r="I415" t="s">
        <v>842</v>
      </c>
      <c r="J415" t="s">
        <v>843</v>
      </c>
      <c r="K415" t="s">
        <v>844</v>
      </c>
      <c r="L415">
        <v>1368</v>
      </c>
      <c r="N415">
        <v>1011</v>
      </c>
      <c r="O415" t="s">
        <v>685</v>
      </c>
      <c r="P415" t="s">
        <v>685</v>
      </c>
      <c r="Q415">
        <v>1</v>
      </c>
      <c r="W415">
        <v>0</v>
      </c>
      <c r="X415">
        <v>722575015</v>
      </c>
      <c r="Y415">
        <f t="shared" si="199"/>
        <v>0.06</v>
      </c>
      <c r="AA415">
        <v>0</v>
      </c>
      <c r="AB415">
        <v>7.83</v>
      </c>
      <c r="AC415">
        <v>0</v>
      </c>
      <c r="AD415">
        <v>0</v>
      </c>
      <c r="AE415">
        <v>0</v>
      </c>
      <c r="AF415">
        <v>0.78</v>
      </c>
      <c r="AG415">
        <v>0</v>
      </c>
      <c r="AH415">
        <v>0</v>
      </c>
      <c r="AI415">
        <v>1</v>
      </c>
      <c r="AJ415">
        <v>9.59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0.05</v>
      </c>
      <c r="AU415" t="s">
        <v>67</v>
      </c>
      <c r="AV415">
        <v>0</v>
      </c>
      <c r="AW415">
        <v>2</v>
      </c>
      <c r="AX415">
        <v>57036734</v>
      </c>
      <c r="AY415">
        <v>1</v>
      </c>
      <c r="AZ415">
        <v>0</v>
      </c>
      <c r="BA415">
        <v>490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ROUND(Y415*Source!I170*DO415,9)</f>
        <v>0</v>
      </c>
      <c r="CX415">
        <f>ROUND(Y415*Source!I170,9)</f>
        <v>0.18</v>
      </c>
      <c r="CY415">
        <f t="shared" si="202"/>
        <v>7.83</v>
      </c>
      <c r="CZ415">
        <f t="shared" si="203"/>
        <v>0.78</v>
      </c>
      <c r="DA415">
        <f t="shared" si="204"/>
        <v>9.59</v>
      </c>
      <c r="DB415">
        <f t="shared" si="200"/>
        <v>4.8000000000000001E-2</v>
      </c>
      <c r="DC415">
        <f t="shared" si="201"/>
        <v>0</v>
      </c>
      <c r="DD415" t="s">
        <v>3</v>
      </c>
      <c r="DE415" t="s">
        <v>3</v>
      </c>
      <c r="DF415">
        <f t="shared" si="187"/>
        <v>0</v>
      </c>
      <c r="DG415">
        <f t="shared" si="205"/>
        <v>1.35</v>
      </c>
      <c r="DH415">
        <f>ROUND(ROUND(AG415,2)*CX415,2)</f>
        <v>0</v>
      </c>
      <c r="DI415">
        <f t="shared" si="181"/>
        <v>0</v>
      </c>
      <c r="DJ415">
        <f t="shared" si="206"/>
        <v>1.35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ROW(Source!A170)</f>
        <v>170</v>
      </c>
      <c r="B416">
        <v>55929115</v>
      </c>
      <c r="C416">
        <v>57036729</v>
      </c>
      <c r="D416">
        <v>55490301</v>
      </c>
      <c r="E416">
        <v>1</v>
      </c>
      <c r="F416">
        <v>1</v>
      </c>
      <c r="G416">
        <v>1081</v>
      </c>
      <c r="H416">
        <v>2</v>
      </c>
      <c r="I416" t="s">
        <v>845</v>
      </c>
      <c r="J416" t="s">
        <v>846</v>
      </c>
      <c r="K416" t="s">
        <v>847</v>
      </c>
      <c r="L416">
        <v>1368</v>
      </c>
      <c r="N416">
        <v>1011</v>
      </c>
      <c r="O416" t="s">
        <v>685</v>
      </c>
      <c r="P416" t="s">
        <v>685</v>
      </c>
      <c r="Q416">
        <v>1</v>
      </c>
      <c r="W416">
        <v>0</v>
      </c>
      <c r="X416">
        <v>2120063544</v>
      </c>
      <c r="Y416">
        <f t="shared" si="199"/>
        <v>0.06</v>
      </c>
      <c r="AA416">
        <v>0</v>
      </c>
      <c r="AB416">
        <v>26.06</v>
      </c>
      <c r="AC416">
        <v>0</v>
      </c>
      <c r="AD416">
        <v>0</v>
      </c>
      <c r="AE416">
        <v>0</v>
      </c>
      <c r="AF416">
        <v>2.59</v>
      </c>
      <c r="AG416">
        <v>0</v>
      </c>
      <c r="AH416">
        <v>0</v>
      </c>
      <c r="AI416">
        <v>1</v>
      </c>
      <c r="AJ416">
        <v>9.61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0.05</v>
      </c>
      <c r="AU416" t="s">
        <v>67</v>
      </c>
      <c r="AV416">
        <v>0</v>
      </c>
      <c r="AW416">
        <v>2</v>
      </c>
      <c r="AX416">
        <v>57036735</v>
      </c>
      <c r="AY416">
        <v>1</v>
      </c>
      <c r="AZ416">
        <v>0</v>
      </c>
      <c r="BA416">
        <v>491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f>ROUND(Y416*Source!I170*DO416,9)</f>
        <v>0</v>
      </c>
      <c r="CX416">
        <f>ROUND(Y416*Source!I170,9)</f>
        <v>0.18</v>
      </c>
      <c r="CY416">
        <f t="shared" si="202"/>
        <v>26.06</v>
      </c>
      <c r="CZ416">
        <f t="shared" si="203"/>
        <v>2.59</v>
      </c>
      <c r="DA416">
        <f t="shared" si="204"/>
        <v>9.61</v>
      </c>
      <c r="DB416">
        <f t="shared" si="200"/>
        <v>0.156</v>
      </c>
      <c r="DC416">
        <f t="shared" si="201"/>
        <v>0</v>
      </c>
      <c r="DD416" t="s">
        <v>3</v>
      </c>
      <c r="DE416" t="s">
        <v>3</v>
      </c>
      <c r="DF416">
        <f t="shared" si="187"/>
        <v>0</v>
      </c>
      <c r="DG416">
        <f t="shared" si="205"/>
        <v>4.4800000000000004</v>
      </c>
      <c r="DH416">
        <f>ROUND(ROUND(AG416,2)*CX416,2)</f>
        <v>0</v>
      </c>
      <c r="DI416">
        <f t="shared" si="181"/>
        <v>0</v>
      </c>
      <c r="DJ416">
        <f t="shared" si="206"/>
        <v>4.4800000000000004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ROW(Source!A170)</f>
        <v>170</v>
      </c>
      <c r="B417">
        <v>55929115</v>
      </c>
      <c r="C417">
        <v>57036729</v>
      </c>
      <c r="D417">
        <v>55490304</v>
      </c>
      <c r="E417">
        <v>1</v>
      </c>
      <c r="F417">
        <v>1</v>
      </c>
      <c r="G417">
        <v>1081</v>
      </c>
      <c r="H417">
        <v>2</v>
      </c>
      <c r="I417" t="s">
        <v>848</v>
      </c>
      <c r="J417" t="s">
        <v>849</v>
      </c>
      <c r="K417" t="s">
        <v>850</v>
      </c>
      <c r="L417">
        <v>1368</v>
      </c>
      <c r="N417">
        <v>1011</v>
      </c>
      <c r="O417" t="s">
        <v>685</v>
      </c>
      <c r="P417" t="s">
        <v>685</v>
      </c>
      <c r="Q417">
        <v>1</v>
      </c>
      <c r="W417">
        <v>0</v>
      </c>
      <c r="X417">
        <v>-1649449888</v>
      </c>
      <c r="Y417">
        <f t="shared" si="199"/>
        <v>0.06</v>
      </c>
      <c r="AA417">
        <v>0</v>
      </c>
      <c r="AB417">
        <v>792.02</v>
      </c>
      <c r="AC417">
        <v>659.6</v>
      </c>
      <c r="AD417">
        <v>0</v>
      </c>
      <c r="AE417">
        <v>0</v>
      </c>
      <c r="AF417">
        <v>17.41</v>
      </c>
      <c r="AG417">
        <v>11.18</v>
      </c>
      <c r="AH417">
        <v>0</v>
      </c>
      <c r="AI417">
        <v>1</v>
      </c>
      <c r="AJ417">
        <v>43.45</v>
      </c>
      <c r="AK417">
        <v>56.35</v>
      </c>
      <c r="AL417">
        <v>1</v>
      </c>
      <c r="AM417">
        <v>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0.05</v>
      </c>
      <c r="AU417" t="s">
        <v>67</v>
      </c>
      <c r="AV417">
        <v>0</v>
      </c>
      <c r="AW417">
        <v>2</v>
      </c>
      <c r="AX417">
        <v>57036736</v>
      </c>
      <c r="AY417">
        <v>1</v>
      </c>
      <c r="AZ417">
        <v>0</v>
      </c>
      <c r="BA417">
        <v>492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f>ROUND(Y417*Source!I170*DO417,9)</f>
        <v>2.0124</v>
      </c>
      <c r="CX417">
        <f>ROUND(Y417*Source!I170,9)</f>
        <v>0.18</v>
      </c>
      <c r="CY417">
        <f t="shared" si="202"/>
        <v>792.02</v>
      </c>
      <c r="CZ417">
        <f t="shared" si="203"/>
        <v>17.41</v>
      </c>
      <c r="DA417">
        <f t="shared" si="204"/>
        <v>43.45</v>
      </c>
      <c r="DB417">
        <f t="shared" si="200"/>
        <v>1.044</v>
      </c>
      <c r="DC417">
        <f t="shared" si="201"/>
        <v>0.67200000000000004</v>
      </c>
      <c r="DD417" t="s">
        <v>3</v>
      </c>
      <c r="DE417" t="s">
        <v>3</v>
      </c>
      <c r="DF417">
        <f t="shared" si="187"/>
        <v>0</v>
      </c>
      <c r="DG417">
        <f t="shared" si="205"/>
        <v>136.16</v>
      </c>
      <c r="DH417">
        <f>ROUND(ROUND(AG417*AK417,2)*CX417,2)</f>
        <v>113.4</v>
      </c>
      <c r="DI417">
        <f t="shared" si="181"/>
        <v>0</v>
      </c>
      <c r="DJ417">
        <f t="shared" si="206"/>
        <v>136.16</v>
      </c>
      <c r="DK417">
        <v>0</v>
      </c>
      <c r="DL417" t="s">
        <v>686</v>
      </c>
      <c r="DM417">
        <v>0</v>
      </c>
      <c r="DN417" t="s">
        <v>681</v>
      </c>
      <c r="DO417">
        <v>11.18</v>
      </c>
    </row>
    <row r="418" spans="1:119" x14ac:dyDescent="0.25">
      <c r="A418">
        <f>ROW(Source!A170)</f>
        <v>170</v>
      </c>
      <c r="B418">
        <v>55929115</v>
      </c>
      <c r="C418">
        <v>57036729</v>
      </c>
      <c r="D418">
        <v>55490305</v>
      </c>
      <c r="E418">
        <v>1</v>
      </c>
      <c r="F418">
        <v>1</v>
      </c>
      <c r="G418">
        <v>1081</v>
      </c>
      <c r="H418">
        <v>2</v>
      </c>
      <c r="I418" t="s">
        <v>851</v>
      </c>
      <c r="J418" t="s">
        <v>852</v>
      </c>
      <c r="K418" t="s">
        <v>853</v>
      </c>
      <c r="L418">
        <v>1368</v>
      </c>
      <c r="N418">
        <v>1011</v>
      </c>
      <c r="O418" t="s">
        <v>685</v>
      </c>
      <c r="P418" t="s">
        <v>685</v>
      </c>
      <c r="Q418">
        <v>1</v>
      </c>
      <c r="W418">
        <v>0</v>
      </c>
      <c r="X418">
        <v>2135120323</v>
      </c>
      <c r="Y418">
        <f t="shared" si="199"/>
        <v>0.06</v>
      </c>
      <c r="AA418">
        <v>0</v>
      </c>
      <c r="AB418">
        <v>1218.3699999999999</v>
      </c>
      <c r="AC418">
        <v>744.56</v>
      </c>
      <c r="AD418">
        <v>0</v>
      </c>
      <c r="AE418">
        <v>0</v>
      </c>
      <c r="AF418">
        <v>52.3</v>
      </c>
      <c r="AG418">
        <v>12.62</v>
      </c>
      <c r="AH418">
        <v>0</v>
      </c>
      <c r="AI418">
        <v>1</v>
      </c>
      <c r="AJ418">
        <v>22.25</v>
      </c>
      <c r="AK418">
        <v>56.35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0.05</v>
      </c>
      <c r="AU418" t="s">
        <v>67</v>
      </c>
      <c r="AV418">
        <v>0</v>
      </c>
      <c r="AW418">
        <v>2</v>
      </c>
      <c r="AX418">
        <v>57036737</v>
      </c>
      <c r="AY418">
        <v>1</v>
      </c>
      <c r="AZ418">
        <v>0</v>
      </c>
      <c r="BA418">
        <v>493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f>ROUND(Y418*Source!I170*DO418,9)</f>
        <v>2.2715999999999998</v>
      </c>
      <c r="CX418">
        <f>ROUND(Y418*Source!I170,9)</f>
        <v>0.18</v>
      </c>
      <c r="CY418">
        <f t="shared" si="202"/>
        <v>1218.3699999999999</v>
      </c>
      <c r="CZ418">
        <f t="shared" si="203"/>
        <v>52.3</v>
      </c>
      <c r="DA418">
        <f t="shared" si="204"/>
        <v>22.25</v>
      </c>
      <c r="DB418">
        <f t="shared" si="200"/>
        <v>3.1440000000000001</v>
      </c>
      <c r="DC418">
        <f t="shared" si="201"/>
        <v>0.75600000000000001</v>
      </c>
      <c r="DD418" t="s">
        <v>3</v>
      </c>
      <c r="DE418" t="s">
        <v>3</v>
      </c>
      <c r="DF418">
        <f t="shared" si="187"/>
        <v>0</v>
      </c>
      <c r="DG418">
        <f t="shared" si="205"/>
        <v>209.46</v>
      </c>
      <c r="DH418">
        <f>ROUND(ROUND(AG418*AK418,2)*CX418,2)</f>
        <v>128.01</v>
      </c>
      <c r="DI418">
        <f t="shared" si="181"/>
        <v>0</v>
      </c>
      <c r="DJ418">
        <f t="shared" si="206"/>
        <v>209.46</v>
      </c>
      <c r="DK418">
        <v>0</v>
      </c>
      <c r="DL418" t="s">
        <v>686</v>
      </c>
      <c r="DM418">
        <v>0</v>
      </c>
      <c r="DN418" t="s">
        <v>681</v>
      </c>
      <c r="DO418">
        <v>12.62</v>
      </c>
    </row>
    <row r="419" spans="1:119" x14ac:dyDescent="0.25">
      <c r="A419">
        <f>ROW(Source!A170)</f>
        <v>170</v>
      </c>
      <c r="B419">
        <v>55929115</v>
      </c>
      <c r="C419">
        <v>57036729</v>
      </c>
      <c r="D419">
        <v>55459912</v>
      </c>
      <c r="E419">
        <v>1</v>
      </c>
      <c r="F419">
        <v>1</v>
      </c>
      <c r="G419">
        <v>1081</v>
      </c>
      <c r="H419">
        <v>3</v>
      </c>
      <c r="I419" t="s">
        <v>854</v>
      </c>
      <c r="J419" t="s">
        <v>855</v>
      </c>
      <c r="K419" t="s">
        <v>856</v>
      </c>
      <c r="L419">
        <v>1348</v>
      </c>
      <c r="N419">
        <v>1009</v>
      </c>
      <c r="O419" t="s">
        <v>566</v>
      </c>
      <c r="P419" t="s">
        <v>566</v>
      </c>
      <c r="Q419">
        <v>1000</v>
      </c>
      <c r="W419">
        <v>0</v>
      </c>
      <c r="X419">
        <v>-822207775</v>
      </c>
      <c r="Y419">
        <f t="shared" ref="Y419:Y426" si="207">(AT419*1)</f>
        <v>3.0000000000000001E-3</v>
      </c>
      <c r="AA419">
        <v>48378.31</v>
      </c>
      <c r="AB419">
        <v>0</v>
      </c>
      <c r="AC419">
        <v>0</v>
      </c>
      <c r="AD419">
        <v>0</v>
      </c>
      <c r="AE419">
        <v>7512.16</v>
      </c>
      <c r="AF419">
        <v>0</v>
      </c>
      <c r="AG419">
        <v>0</v>
      </c>
      <c r="AH419">
        <v>0</v>
      </c>
      <c r="AI419">
        <v>6.44</v>
      </c>
      <c r="AJ419">
        <v>1</v>
      </c>
      <c r="AK419">
        <v>1</v>
      </c>
      <c r="AL419">
        <v>1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3.0000000000000001E-3</v>
      </c>
      <c r="AU419" t="s">
        <v>66</v>
      </c>
      <c r="AV419">
        <v>0</v>
      </c>
      <c r="AW419">
        <v>2</v>
      </c>
      <c r="AX419">
        <v>57036738</v>
      </c>
      <c r="AY419">
        <v>1</v>
      </c>
      <c r="AZ419">
        <v>0</v>
      </c>
      <c r="BA419">
        <v>494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ROUND(Y419*Source!I170,9)</f>
        <v>8.9999999999999993E-3</v>
      </c>
      <c r="CY419">
        <f t="shared" ref="CY419:CY426" si="208">AA419</f>
        <v>48378.31</v>
      </c>
      <c r="CZ419">
        <f t="shared" ref="CZ419:CZ426" si="209">AE419</f>
        <v>7512.16</v>
      </c>
      <c r="DA419">
        <f t="shared" ref="DA419:DA426" si="210">AI419</f>
        <v>6.44</v>
      </c>
      <c r="DB419">
        <f t="shared" ref="DB419:DB426" si="211">ROUND((ROUND(AT419*CZ419,2)*1),6)</f>
        <v>22.54</v>
      </c>
      <c r="DC419">
        <f t="shared" ref="DC419:DC426" si="212">ROUND((ROUND(AT419*AG419,2)*1),6)</f>
        <v>0</v>
      </c>
      <c r="DD419" t="s">
        <v>3</v>
      </c>
      <c r="DE419" t="s">
        <v>3</v>
      </c>
      <c r="DF419">
        <f t="shared" ref="DF419:DF426" si="213">ROUND(ROUND(AE419*AI419,2)*CX419,2)</f>
        <v>435.4</v>
      </c>
      <c r="DG419">
        <f t="shared" ref="DG419:DG430" si="214">ROUND(ROUND(AF419,2)*CX419,2)</f>
        <v>0</v>
      </c>
      <c r="DH419">
        <f t="shared" ref="DH419:DH430" si="215">ROUND(ROUND(AG419,2)*CX419,2)</f>
        <v>0</v>
      </c>
      <c r="DI419">
        <f t="shared" si="181"/>
        <v>0</v>
      </c>
      <c r="DJ419">
        <f t="shared" ref="DJ419:DJ426" si="216">DF419</f>
        <v>435.4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ROW(Source!A170)</f>
        <v>170</v>
      </c>
      <c r="B420">
        <v>55929115</v>
      </c>
      <c r="C420">
        <v>57036729</v>
      </c>
      <c r="D420">
        <v>55460300</v>
      </c>
      <c r="E420">
        <v>1</v>
      </c>
      <c r="F420">
        <v>1</v>
      </c>
      <c r="G420">
        <v>1081</v>
      </c>
      <c r="H420">
        <v>3</v>
      </c>
      <c r="I420" t="s">
        <v>857</v>
      </c>
      <c r="J420" t="s">
        <v>858</v>
      </c>
      <c r="K420" t="s">
        <v>859</v>
      </c>
      <c r="L420">
        <v>1348</v>
      </c>
      <c r="N420">
        <v>1009</v>
      </c>
      <c r="O420" t="s">
        <v>566</v>
      </c>
      <c r="P420" t="s">
        <v>566</v>
      </c>
      <c r="Q420">
        <v>1000</v>
      </c>
      <c r="W420">
        <v>0</v>
      </c>
      <c r="X420">
        <v>63955816</v>
      </c>
      <c r="Y420">
        <f t="shared" si="207"/>
        <v>2.1000000000000001E-4</v>
      </c>
      <c r="AA420">
        <v>96793</v>
      </c>
      <c r="AB420">
        <v>0</v>
      </c>
      <c r="AC420">
        <v>0</v>
      </c>
      <c r="AD420">
        <v>0</v>
      </c>
      <c r="AE420">
        <v>7185.82</v>
      </c>
      <c r="AF420">
        <v>0</v>
      </c>
      <c r="AG420">
        <v>0</v>
      </c>
      <c r="AH420">
        <v>0</v>
      </c>
      <c r="AI420">
        <v>13.47</v>
      </c>
      <c r="AJ420">
        <v>1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2.1000000000000001E-4</v>
      </c>
      <c r="AU420" t="s">
        <v>66</v>
      </c>
      <c r="AV420">
        <v>0</v>
      </c>
      <c r="AW420">
        <v>2</v>
      </c>
      <c r="AX420">
        <v>57036739</v>
      </c>
      <c r="AY420">
        <v>1</v>
      </c>
      <c r="AZ420">
        <v>0</v>
      </c>
      <c r="BA420">
        <v>495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ROUND(Y420*Source!I170,9)</f>
        <v>6.3000000000000003E-4</v>
      </c>
      <c r="CY420">
        <f t="shared" si="208"/>
        <v>96793</v>
      </c>
      <c r="CZ420">
        <f t="shared" si="209"/>
        <v>7185.82</v>
      </c>
      <c r="DA420">
        <f t="shared" si="210"/>
        <v>13.47</v>
      </c>
      <c r="DB420">
        <f t="shared" si="211"/>
        <v>1.51</v>
      </c>
      <c r="DC420">
        <f t="shared" si="212"/>
        <v>0</v>
      </c>
      <c r="DD420" t="s">
        <v>3</v>
      </c>
      <c r="DE420" t="s">
        <v>3</v>
      </c>
      <c r="DF420">
        <f t="shared" si="213"/>
        <v>60.98</v>
      </c>
      <c r="DG420">
        <f t="shared" si="214"/>
        <v>0</v>
      </c>
      <c r="DH420">
        <f t="shared" si="215"/>
        <v>0</v>
      </c>
      <c r="DI420">
        <f t="shared" si="181"/>
        <v>0</v>
      </c>
      <c r="DJ420">
        <f t="shared" si="216"/>
        <v>60.98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5">
      <c r="A421">
        <f>ROW(Source!A170)</f>
        <v>170</v>
      </c>
      <c r="B421">
        <v>55929115</v>
      </c>
      <c r="C421">
        <v>57036729</v>
      </c>
      <c r="D421">
        <v>55459280</v>
      </c>
      <c r="E421">
        <v>1</v>
      </c>
      <c r="F421">
        <v>1</v>
      </c>
      <c r="G421">
        <v>1081</v>
      </c>
      <c r="H421">
        <v>3</v>
      </c>
      <c r="I421" t="s">
        <v>860</v>
      </c>
      <c r="J421" t="s">
        <v>861</v>
      </c>
      <c r="K421" t="s">
        <v>862</v>
      </c>
      <c r="L421">
        <v>1348</v>
      </c>
      <c r="N421">
        <v>1009</v>
      </c>
      <c r="O421" t="s">
        <v>566</v>
      </c>
      <c r="P421" t="s">
        <v>566</v>
      </c>
      <c r="Q421">
        <v>1000</v>
      </c>
      <c r="W421">
        <v>0</v>
      </c>
      <c r="X421">
        <v>650902129</v>
      </c>
      <c r="Y421">
        <f t="shared" si="207"/>
        <v>1.1E-4</v>
      </c>
      <c r="AA421">
        <v>66964.52</v>
      </c>
      <c r="AB421">
        <v>0</v>
      </c>
      <c r="AC421">
        <v>0</v>
      </c>
      <c r="AD421">
        <v>0</v>
      </c>
      <c r="AE421">
        <v>18653.07</v>
      </c>
      <c r="AF421">
        <v>0</v>
      </c>
      <c r="AG421">
        <v>0</v>
      </c>
      <c r="AH421">
        <v>0</v>
      </c>
      <c r="AI421">
        <v>3.59</v>
      </c>
      <c r="AJ421">
        <v>1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1.1E-4</v>
      </c>
      <c r="AU421" t="s">
        <v>66</v>
      </c>
      <c r="AV421">
        <v>0</v>
      </c>
      <c r="AW421">
        <v>2</v>
      </c>
      <c r="AX421">
        <v>57036740</v>
      </c>
      <c r="AY421">
        <v>1</v>
      </c>
      <c r="AZ421">
        <v>0</v>
      </c>
      <c r="BA421">
        <v>496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ROUND(Y421*Source!I170,9)</f>
        <v>3.3E-4</v>
      </c>
      <c r="CY421">
        <f t="shared" si="208"/>
        <v>66964.52</v>
      </c>
      <c r="CZ421">
        <f t="shared" si="209"/>
        <v>18653.07</v>
      </c>
      <c r="DA421">
        <f t="shared" si="210"/>
        <v>3.59</v>
      </c>
      <c r="DB421">
        <f t="shared" si="211"/>
        <v>2.0499999999999998</v>
      </c>
      <c r="DC421">
        <f t="shared" si="212"/>
        <v>0</v>
      </c>
      <c r="DD421" t="s">
        <v>3</v>
      </c>
      <c r="DE421" t="s">
        <v>3</v>
      </c>
      <c r="DF421">
        <f t="shared" si="213"/>
        <v>22.1</v>
      </c>
      <c r="DG421">
        <f t="shared" si="214"/>
        <v>0</v>
      </c>
      <c r="DH421">
        <f t="shared" si="215"/>
        <v>0</v>
      </c>
      <c r="DI421">
        <f t="shared" si="181"/>
        <v>0</v>
      </c>
      <c r="DJ421">
        <f t="shared" si="216"/>
        <v>22.1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ROW(Source!A170)</f>
        <v>170</v>
      </c>
      <c r="B422">
        <v>55929115</v>
      </c>
      <c r="C422">
        <v>57036729</v>
      </c>
      <c r="D422">
        <v>55459340</v>
      </c>
      <c r="E422">
        <v>1</v>
      </c>
      <c r="F422">
        <v>1</v>
      </c>
      <c r="G422">
        <v>1081</v>
      </c>
      <c r="H422">
        <v>3</v>
      </c>
      <c r="I422" t="s">
        <v>766</v>
      </c>
      <c r="J422" t="s">
        <v>767</v>
      </c>
      <c r="K422" t="s">
        <v>768</v>
      </c>
      <c r="L422">
        <v>1354</v>
      </c>
      <c r="N422">
        <v>1010</v>
      </c>
      <c r="O422" t="s">
        <v>279</v>
      </c>
      <c r="P422" t="s">
        <v>279</v>
      </c>
      <c r="Q422">
        <v>1</v>
      </c>
      <c r="W422">
        <v>0</v>
      </c>
      <c r="X422">
        <v>-1352077490</v>
      </c>
      <c r="Y422">
        <f t="shared" si="207"/>
        <v>2</v>
      </c>
      <c r="AA422">
        <v>0.83</v>
      </c>
      <c r="AB422">
        <v>0</v>
      </c>
      <c r="AC422">
        <v>0</v>
      </c>
      <c r="AD422">
        <v>0</v>
      </c>
      <c r="AE422">
        <v>0.89</v>
      </c>
      <c r="AF422">
        <v>0</v>
      </c>
      <c r="AG422">
        <v>0</v>
      </c>
      <c r="AH422">
        <v>0</v>
      </c>
      <c r="AI422">
        <v>0.93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2</v>
      </c>
      <c r="AU422" t="s">
        <v>66</v>
      </c>
      <c r="AV422">
        <v>0</v>
      </c>
      <c r="AW422">
        <v>2</v>
      </c>
      <c r="AX422">
        <v>57036741</v>
      </c>
      <c r="AY422">
        <v>1</v>
      </c>
      <c r="AZ422">
        <v>0</v>
      </c>
      <c r="BA422">
        <v>497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ROUND(Y422*Source!I170,9)</f>
        <v>6</v>
      </c>
      <c r="CY422">
        <f t="shared" si="208"/>
        <v>0.83</v>
      </c>
      <c r="CZ422">
        <f t="shared" si="209"/>
        <v>0.89</v>
      </c>
      <c r="DA422">
        <f t="shared" si="210"/>
        <v>0.93</v>
      </c>
      <c r="DB422">
        <f t="shared" si="211"/>
        <v>1.78</v>
      </c>
      <c r="DC422">
        <f t="shared" si="212"/>
        <v>0</v>
      </c>
      <c r="DD422" t="s">
        <v>3</v>
      </c>
      <c r="DE422" t="s">
        <v>3</v>
      </c>
      <c r="DF422">
        <f t="shared" si="213"/>
        <v>4.9800000000000004</v>
      </c>
      <c r="DG422">
        <f t="shared" si="214"/>
        <v>0</v>
      </c>
      <c r="DH422">
        <f t="shared" si="215"/>
        <v>0</v>
      </c>
      <c r="DI422">
        <f t="shared" si="181"/>
        <v>0</v>
      </c>
      <c r="DJ422">
        <f t="shared" si="216"/>
        <v>4.9800000000000004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ROW(Source!A170)</f>
        <v>170</v>
      </c>
      <c r="B423">
        <v>55929115</v>
      </c>
      <c r="C423">
        <v>57036729</v>
      </c>
      <c r="D423">
        <v>55461712</v>
      </c>
      <c r="E423">
        <v>1</v>
      </c>
      <c r="F423">
        <v>1</v>
      </c>
      <c r="G423">
        <v>1081</v>
      </c>
      <c r="H423">
        <v>3</v>
      </c>
      <c r="I423" t="s">
        <v>863</v>
      </c>
      <c r="J423" t="s">
        <v>864</v>
      </c>
      <c r="K423" t="s">
        <v>865</v>
      </c>
      <c r="L423">
        <v>1346</v>
      </c>
      <c r="N423">
        <v>1009</v>
      </c>
      <c r="O423" t="s">
        <v>185</v>
      </c>
      <c r="P423" t="s">
        <v>185</v>
      </c>
      <c r="Q423">
        <v>1</v>
      </c>
      <c r="W423">
        <v>0</v>
      </c>
      <c r="X423">
        <v>-836027023</v>
      </c>
      <c r="Y423">
        <f t="shared" si="207"/>
        <v>0.14000000000000001</v>
      </c>
      <c r="AA423">
        <v>116.15</v>
      </c>
      <c r="AB423">
        <v>0</v>
      </c>
      <c r="AC423">
        <v>0</v>
      </c>
      <c r="AD423">
        <v>0</v>
      </c>
      <c r="AE423">
        <v>35.090000000000003</v>
      </c>
      <c r="AF423">
        <v>0</v>
      </c>
      <c r="AG423">
        <v>0</v>
      </c>
      <c r="AH423">
        <v>0</v>
      </c>
      <c r="AI423">
        <v>3.31</v>
      </c>
      <c r="AJ423">
        <v>1</v>
      </c>
      <c r="AK423">
        <v>1</v>
      </c>
      <c r="AL423">
        <v>1</v>
      </c>
      <c r="AM423">
        <v>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0.14000000000000001</v>
      </c>
      <c r="AU423" t="s">
        <v>66</v>
      </c>
      <c r="AV423">
        <v>0</v>
      </c>
      <c r="AW423">
        <v>2</v>
      </c>
      <c r="AX423">
        <v>57036742</v>
      </c>
      <c r="AY423">
        <v>1</v>
      </c>
      <c r="AZ423">
        <v>0</v>
      </c>
      <c r="BA423">
        <v>498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ROUND(Y423*Source!I170,9)</f>
        <v>0.42</v>
      </c>
      <c r="CY423">
        <f t="shared" si="208"/>
        <v>116.15</v>
      </c>
      <c r="CZ423">
        <f t="shared" si="209"/>
        <v>35.090000000000003</v>
      </c>
      <c r="DA423">
        <f t="shared" si="210"/>
        <v>3.31</v>
      </c>
      <c r="DB423">
        <f t="shared" si="211"/>
        <v>4.91</v>
      </c>
      <c r="DC423">
        <f t="shared" si="212"/>
        <v>0</v>
      </c>
      <c r="DD423" t="s">
        <v>3</v>
      </c>
      <c r="DE423" t="s">
        <v>3</v>
      </c>
      <c r="DF423">
        <f t="shared" si="213"/>
        <v>48.78</v>
      </c>
      <c r="DG423">
        <f t="shared" si="214"/>
        <v>0</v>
      </c>
      <c r="DH423">
        <f t="shared" si="215"/>
        <v>0</v>
      </c>
      <c r="DI423">
        <f t="shared" si="181"/>
        <v>0</v>
      </c>
      <c r="DJ423">
        <f t="shared" si="216"/>
        <v>48.78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ROW(Source!A170)</f>
        <v>170</v>
      </c>
      <c r="B424">
        <v>55929115</v>
      </c>
      <c r="C424">
        <v>57036729</v>
      </c>
      <c r="D424">
        <v>55459831</v>
      </c>
      <c r="E424">
        <v>1</v>
      </c>
      <c r="F424">
        <v>1</v>
      </c>
      <c r="G424">
        <v>1081</v>
      </c>
      <c r="H424">
        <v>3</v>
      </c>
      <c r="I424" t="s">
        <v>866</v>
      </c>
      <c r="J424" t="s">
        <v>867</v>
      </c>
      <c r="K424" t="s">
        <v>868</v>
      </c>
      <c r="L424">
        <v>1348</v>
      </c>
      <c r="N424">
        <v>1009</v>
      </c>
      <c r="O424" t="s">
        <v>566</v>
      </c>
      <c r="P424" t="s">
        <v>566</v>
      </c>
      <c r="Q424">
        <v>1000</v>
      </c>
      <c r="W424">
        <v>0</v>
      </c>
      <c r="X424">
        <v>-425904385</v>
      </c>
      <c r="Y424">
        <f t="shared" si="207"/>
        <v>6.0000000000000002E-5</v>
      </c>
      <c r="AA424">
        <v>134057.4</v>
      </c>
      <c r="AB424">
        <v>0</v>
      </c>
      <c r="AC424">
        <v>0</v>
      </c>
      <c r="AD424">
        <v>0</v>
      </c>
      <c r="AE424">
        <v>8582.42</v>
      </c>
      <c r="AF424">
        <v>0</v>
      </c>
      <c r="AG424">
        <v>0</v>
      </c>
      <c r="AH424">
        <v>0</v>
      </c>
      <c r="AI424">
        <v>15.62</v>
      </c>
      <c r="AJ424">
        <v>1</v>
      </c>
      <c r="AK424">
        <v>1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6.0000000000000002E-5</v>
      </c>
      <c r="AU424" t="s">
        <v>66</v>
      </c>
      <c r="AV424">
        <v>0</v>
      </c>
      <c r="AW424">
        <v>2</v>
      </c>
      <c r="AX424">
        <v>57036743</v>
      </c>
      <c r="AY424">
        <v>1</v>
      </c>
      <c r="AZ424">
        <v>0</v>
      </c>
      <c r="BA424">
        <v>499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ROUND(Y424*Source!I170,9)</f>
        <v>1.8000000000000001E-4</v>
      </c>
      <c r="CY424">
        <f t="shared" si="208"/>
        <v>134057.4</v>
      </c>
      <c r="CZ424">
        <f t="shared" si="209"/>
        <v>8582.42</v>
      </c>
      <c r="DA424">
        <f t="shared" si="210"/>
        <v>15.62</v>
      </c>
      <c r="DB424">
        <f t="shared" si="211"/>
        <v>0.51</v>
      </c>
      <c r="DC424">
        <f t="shared" si="212"/>
        <v>0</v>
      </c>
      <c r="DD424" t="s">
        <v>3</v>
      </c>
      <c r="DE424" t="s">
        <v>3</v>
      </c>
      <c r="DF424">
        <f t="shared" si="213"/>
        <v>24.13</v>
      </c>
      <c r="DG424">
        <f t="shared" si="214"/>
        <v>0</v>
      </c>
      <c r="DH424">
        <f t="shared" si="215"/>
        <v>0</v>
      </c>
      <c r="DI424">
        <f t="shared" si="181"/>
        <v>0</v>
      </c>
      <c r="DJ424">
        <f t="shared" si="216"/>
        <v>24.13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ROW(Source!A170)</f>
        <v>170</v>
      </c>
      <c r="B425">
        <v>55929115</v>
      </c>
      <c r="C425">
        <v>57036729</v>
      </c>
      <c r="D425">
        <v>55459835</v>
      </c>
      <c r="E425">
        <v>1</v>
      </c>
      <c r="F425">
        <v>1</v>
      </c>
      <c r="G425">
        <v>1081</v>
      </c>
      <c r="H425">
        <v>3</v>
      </c>
      <c r="I425" t="s">
        <v>790</v>
      </c>
      <c r="J425" t="s">
        <v>791</v>
      </c>
      <c r="K425" t="s">
        <v>792</v>
      </c>
      <c r="L425">
        <v>1348</v>
      </c>
      <c r="N425">
        <v>1009</v>
      </c>
      <c r="O425" t="s">
        <v>566</v>
      </c>
      <c r="P425" t="s">
        <v>566</v>
      </c>
      <c r="Q425">
        <v>1000</v>
      </c>
      <c r="W425">
        <v>0</v>
      </c>
      <c r="X425">
        <v>-1860917919</v>
      </c>
      <c r="Y425">
        <f t="shared" si="207"/>
        <v>1.0000000000000001E-5</v>
      </c>
      <c r="AA425">
        <v>56975.05</v>
      </c>
      <c r="AB425">
        <v>0</v>
      </c>
      <c r="AC425">
        <v>0</v>
      </c>
      <c r="AD425">
        <v>0</v>
      </c>
      <c r="AE425">
        <v>12521.99</v>
      </c>
      <c r="AF425">
        <v>0</v>
      </c>
      <c r="AG425">
        <v>0</v>
      </c>
      <c r="AH425">
        <v>0</v>
      </c>
      <c r="AI425">
        <v>4.55</v>
      </c>
      <c r="AJ425">
        <v>1</v>
      </c>
      <c r="AK425">
        <v>1</v>
      </c>
      <c r="AL425">
        <v>1</v>
      </c>
      <c r="AM425">
        <v>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1.0000000000000001E-5</v>
      </c>
      <c r="AU425" t="s">
        <v>66</v>
      </c>
      <c r="AV425">
        <v>0</v>
      </c>
      <c r="AW425">
        <v>2</v>
      </c>
      <c r="AX425">
        <v>57036744</v>
      </c>
      <c r="AY425">
        <v>1</v>
      </c>
      <c r="AZ425">
        <v>0</v>
      </c>
      <c r="BA425">
        <v>500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ROUND(Y425*Source!I170,9)</f>
        <v>3.0000000000000001E-5</v>
      </c>
      <c r="CY425">
        <f t="shared" si="208"/>
        <v>56975.05</v>
      </c>
      <c r="CZ425">
        <f t="shared" si="209"/>
        <v>12521.99</v>
      </c>
      <c r="DA425">
        <f t="shared" si="210"/>
        <v>4.55</v>
      </c>
      <c r="DB425">
        <f t="shared" si="211"/>
        <v>0.13</v>
      </c>
      <c r="DC425">
        <f t="shared" si="212"/>
        <v>0</v>
      </c>
      <c r="DD425" t="s">
        <v>3</v>
      </c>
      <c r="DE425" t="s">
        <v>3</v>
      </c>
      <c r="DF425">
        <f t="shared" si="213"/>
        <v>1.71</v>
      </c>
      <c r="DG425">
        <f t="shared" si="214"/>
        <v>0</v>
      </c>
      <c r="DH425">
        <f t="shared" si="215"/>
        <v>0</v>
      </c>
      <c r="DI425">
        <f t="shared" si="181"/>
        <v>0</v>
      </c>
      <c r="DJ425">
        <f t="shared" si="216"/>
        <v>1.71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ROW(Source!A170)</f>
        <v>170</v>
      </c>
      <c r="B426">
        <v>55929115</v>
      </c>
      <c r="C426">
        <v>57036729</v>
      </c>
      <c r="D426">
        <v>55481845</v>
      </c>
      <c r="E426">
        <v>1</v>
      </c>
      <c r="F426">
        <v>1</v>
      </c>
      <c r="G426">
        <v>1081</v>
      </c>
      <c r="H426">
        <v>3</v>
      </c>
      <c r="I426" t="s">
        <v>869</v>
      </c>
      <c r="J426" t="s">
        <v>870</v>
      </c>
      <c r="K426" t="s">
        <v>871</v>
      </c>
      <c r="L426">
        <v>1354</v>
      </c>
      <c r="N426">
        <v>1010</v>
      </c>
      <c r="O426" t="s">
        <v>279</v>
      </c>
      <c r="P426" t="s">
        <v>279</v>
      </c>
      <c r="Q426">
        <v>1</v>
      </c>
      <c r="W426">
        <v>0</v>
      </c>
      <c r="X426">
        <v>-1005423132</v>
      </c>
      <c r="Y426">
        <f t="shared" si="207"/>
        <v>0.41499999999999998</v>
      </c>
      <c r="AA426">
        <v>620.17999999999995</v>
      </c>
      <c r="AB426">
        <v>0</v>
      </c>
      <c r="AC426">
        <v>0</v>
      </c>
      <c r="AD426">
        <v>0</v>
      </c>
      <c r="AE426">
        <v>42.42</v>
      </c>
      <c r="AF426">
        <v>0</v>
      </c>
      <c r="AG426">
        <v>0</v>
      </c>
      <c r="AH426">
        <v>0</v>
      </c>
      <c r="AI426">
        <v>14.62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0.41499999999999998</v>
      </c>
      <c r="AU426" t="s">
        <v>66</v>
      </c>
      <c r="AV426">
        <v>0</v>
      </c>
      <c r="AW426">
        <v>2</v>
      </c>
      <c r="AX426">
        <v>57036745</v>
      </c>
      <c r="AY426">
        <v>1</v>
      </c>
      <c r="AZ426">
        <v>0</v>
      </c>
      <c r="BA426">
        <v>501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ROUND(Y426*Source!I170,9)</f>
        <v>1.2450000000000001</v>
      </c>
      <c r="CY426">
        <f t="shared" si="208"/>
        <v>620.17999999999995</v>
      </c>
      <c r="CZ426">
        <f t="shared" si="209"/>
        <v>42.42</v>
      </c>
      <c r="DA426">
        <f t="shared" si="210"/>
        <v>14.62</v>
      </c>
      <c r="DB426">
        <f t="shared" si="211"/>
        <v>17.600000000000001</v>
      </c>
      <c r="DC426">
        <f t="shared" si="212"/>
        <v>0</v>
      </c>
      <c r="DD426" t="s">
        <v>3</v>
      </c>
      <c r="DE426" t="s">
        <v>3</v>
      </c>
      <c r="DF426">
        <f t="shared" si="213"/>
        <v>772.12</v>
      </c>
      <c r="DG426">
        <f t="shared" si="214"/>
        <v>0</v>
      </c>
      <c r="DH426">
        <f t="shared" si="215"/>
        <v>0</v>
      </c>
      <c r="DI426">
        <f t="shared" si="181"/>
        <v>0</v>
      </c>
      <c r="DJ426">
        <f t="shared" si="216"/>
        <v>772.12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ROW(Source!A173)</f>
        <v>173</v>
      </c>
      <c r="B427">
        <v>55929113</v>
      </c>
      <c r="C427">
        <v>55929564</v>
      </c>
      <c r="D427">
        <v>55424304</v>
      </c>
      <c r="E427">
        <v>1081</v>
      </c>
      <c r="F427">
        <v>1</v>
      </c>
      <c r="G427">
        <v>1081</v>
      </c>
      <c r="H427">
        <v>1</v>
      </c>
      <c r="I427" t="s">
        <v>679</v>
      </c>
      <c r="J427" t="s">
        <v>3</v>
      </c>
      <c r="K427" t="s">
        <v>680</v>
      </c>
      <c r="L427">
        <v>1191</v>
      </c>
      <c r="N427">
        <v>1013</v>
      </c>
      <c r="O427" t="s">
        <v>681</v>
      </c>
      <c r="P427" t="s">
        <v>681</v>
      </c>
      <c r="Q427">
        <v>1</v>
      </c>
      <c r="W427">
        <v>0</v>
      </c>
      <c r="X427">
        <v>476480486</v>
      </c>
      <c r="Y427">
        <f>(AT427*1.2)</f>
        <v>1.236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1.03</v>
      </c>
      <c r="AU427" t="s">
        <v>67</v>
      </c>
      <c r="AV427">
        <v>1</v>
      </c>
      <c r="AW427">
        <v>2</v>
      </c>
      <c r="AX427">
        <v>55929572</v>
      </c>
      <c r="AY427">
        <v>1</v>
      </c>
      <c r="AZ427">
        <v>0</v>
      </c>
      <c r="BA427">
        <v>503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ROUND(AT427*Source!I173*AH427*AL427,2)</f>
        <v>0</v>
      </c>
      <c r="CV427">
        <f>ROUND(Y427*Source!I173,9)</f>
        <v>3.7080000000000002</v>
      </c>
      <c r="CW427">
        <v>0</v>
      </c>
      <c r="CX427">
        <f>ROUND(Y427*Source!I173,9)</f>
        <v>3.7080000000000002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ROUND((ROUND(AT427*CZ427,2)*1.2),6)</f>
        <v>0</v>
      </c>
      <c r="DC427">
        <f>ROUND((ROUND(AT427*AG427,2)*1.2),6)</f>
        <v>0</v>
      </c>
      <c r="DD427" t="s">
        <v>3</v>
      </c>
      <c r="DE427" t="s">
        <v>3</v>
      </c>
      <c r="DF427">
        <f>ROUND(ROUND(AE427,2)*CX427,2)</f>
        <v>0</v>
      </c>
      <c r="DG427">
        <f t="shared" si="214"/>
        <v>0</v>
      </c>
      <c r="DH427">
        <f t="shared" si="215"/>
        <v>0</v>
      </c>
      <c r="DI427">
        <f t="shared" si="181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ROW(Source!A173)</f>
        <v>173</v>
      </c>
      <c r="B428">
        <v>55929113</v>
      </c>
      <c r="C428">
        <v>55929564</v>
      </c>
      <c r="D428">
        <v>55490209</v>
      </c>
      <c r="E428">
        <v>1</v>
      </c>
      <c r="F428">
        <v>1</v>
      </c>
      <c r="G428">
        <v>1081</v>
      </c>
      <c r="H428">
        <v>2</v>
      </c>
      <c r="I428" t="s">
        <v>722</v>
      </c>
      <c r="J428" t="s">
        <v>723</v>
      </c>
      <c r="K428" t="s">
        <v>724</v>
      </c>
      <c r="L428">
        <v>1368</v>
      </c>
      <c r="N428">
        <v>1011</v>
      </c>
      <c r="O428" t="s">
        <v>685</v>
      </c>
      <c r="P428" t="s">
        <v>685</v>
      </c>
      <c r="Q428">
        <v>1</v>
      </c>
      <c r="W428">
        <v>0</v>
      </c>
      <c r="X428">
        <v>874612079</v>
      </c>
      <c r="Y428">
        <f>(AT428*1.2)</f>
        <v>7.1999999999999998E-3</v>
      </c>
      <c r="AA428">
        <v>0</v>
      </c>
      <c r="AB428">
        <v>87.01</v>
      </c>
      <c r="AC428">
        <v>13.21</v>
      </c>
      <c r="AD428">
        <v>0</v>
      </c>
      <c r="AE428">
        <v>0</v>
      </c>
      <c r="AF428">
        <v>83.1</v>
      </c>
      <c r="AG428">
        <v>12.62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6.0000000000000001E-3</v>
      </c>
      <c r="AU428" t="s">
        <v>67</v>
      </c>
      <c r="AV428">
        <v>0</v>
      </c>
      <c r="AW428">
        <v>2</v>
      </c>
      <c r="AX428">
        <v>55929573</v>
      </c>
      <c r="AY428">
        <v>1</v>
      </c>
      <c r="AZ428">
        <v>0</v>
      </c>
      <c r="BA428">
        <v>504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ROUND(Y428*Source!I173*DO428,9)</f>
        <v>0.272592</v>
      </c>
      <c r="CX428">
        <f>ROUND(Y428*Source!I173,9)</f>
        <v>2.1600000000000001E-2</v>
      </c>
      <c r="CY428">
        <f>AB428</f>
        <v>87.01</v>
      </c>
      <c r="CZ428">
        <f>AF428</f>
        <v>83.1</v>
      </c>
      <c r="DA428">
        <f>AJ428</f>
        <v>1</v>
      </c>
      <c r="DB428">
        <f>ROUND((ROUND(AT428*CZ428,2)*1.2),6)</f>
        <v>0.6</v>
      </c>
      <c r="DC428">
        <f>ROUND((ROUND(AT428*AG428,2)*1.2),6)</f>
        <v>9.6000000000000002E-2</v>
      </c>
      <c r="DD428" t="s">
        <v>3</v>
      </c>
      <c r="DE428" t="s">
        <v>3</v>
      </c>
      <c r="DF428">
        <f>ROUND(ROUND(AE428,2)*CX428,2)</f>
        <v>0</v>
      </c>
      <c r="DG428">
        <f t="shared" si="214"/>
        <v>1.79</v>
      </c>
      <c r="DH428">
        <f t="shared" si="215"/>
        <v>0.27</v>
      </c>
      <c r="DI428">
        <f t="shared" si="181"/>
        <v>0</v>
      </c>
      <c r="DJ428">
        <f>DG428</f>
        <v>1.79</v>
      </c>
      <c r="DK428">
        <v>0</v>
      </c>
      <c r="DL428" t="s">
        <v>686</v>
      </c>
      <c r="DM428">
        <v>0</v>
      </c>
      <c r="DN428" t="s">
        <v>681</v>
      </c>
      <c r="DO428">
        <v>12.62</v>
      </c>
    </row>
    <row r="429" spans="1:119" x14ac:dyDescent="0.25">
      <c r="A429">
        <f>ROW(Source!A173)</f>
        <v>173</v>
      </c>
      <c r="B429">
        <v>55929113</v>
      </c>
      <c r="C429">
        <v>55929564</v>
      </c>
      <c r="D429">
        <v>0</v>
      </c>
      <c r="E429">
        <v>0</v>
      </c>
      <c r="F429">
        <v>1</v>
      </c>
      <c r="G429">
        <v>1081</v>
      </c>
      <c r="H429">
        <v>3</v>
      </c>
      <c r="I429" t="s">
        <v>262</v>
      </c>
      <c r="J429" t="s">
        <v>262</v>
      </c>
      <c r="K429" t="s">
        <v>263</v>
      </c>
      <c r="L429">
        <v>1371</v>
      </c>
      <c r="N429">
        <v>1013</v>
      </c>
      <c r="O429" t="s">
        <v>171</v>
      </c>
      <c r="P429" t="s">
        <v>171</v>
      </c>
      <c r="Q429">
        <v>1</v>
      </c>
      <c r="W429">
        <v>0</v>
      </c>
      <c r="X429">
        <v>250116931</v>
      </c>
      <c r="Y429">
        <f>AT429</f>
        <v>1</v>
      </c>
      <c r="AA429">
        <v>395.81</v>
      </c>
      <c r="AB429">
        <v>0</v>
      </c>
      <c r="AC429">
        <v>0</v>
      </c>
      <c r="AD429">
        <v>0</v>
      </c>
      <c r="AE429">
        <v>395.81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 t="s">
        <v>3</v>
      </c>
      <c r="AT429">
        <v>1</v>
      </c>
      <c r="AU429" t="s">
        <v>3</v>
      </c>
      <c r="AV429">
        <v>0</v>
      </c>
      <c r="AW429">
        <v>1</v>
      </c>
      <c r="AX429">
        <v>-1</v>
      </c>
      <c r="AY429">
        <v>0</v>
      </c>
      <c r="AZ429">
        <v>0</v>
      </c>
      <c r="BA429" t="s">
        <v>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ROUND(Y429*Source!I173,9)</f>
        <v>3</v>
      </c>
      <c r="CY429">
        <f>AA429</f>
        <v>395.81</v>
      </c>
      <c r="CZ429">
        <f>AE429</f>
        <v>395.81</v>
      </c>
      <c r="DA429">
        <f>AI429</f>
        <v>1</v>
      </c>
      <c r="DB429">
        <f>ROUND(ROUND(AT429*CZ429,2),6)</f>
        <v>395.81</v>
      </c>
      <c r="DC429">
        <f>ROUND(ROUND(AT429*AG429,2),6)</f>
        <v>0</v>
      </c>
      <c r="DD429" t="s">
        <v>3</v>
      </c>
      <c r="DE429" t="s">
        <v>3</v>
      </c>
      <c r="DF429">
        <f>ROUND(ROUND(AE429,2)*CX429,2)</f>
        <v>1187.43</v>
      </c>
      <c r="DG429">
        <f t="shared" si="214"/>
        <v>0</v>
      </c>
      <c r="DH429">
        <f t="shared" si="215"/>
        <v>0</v>
      </c>
      <c r="DI429">
        <f t="shared" si="181"/>
        <v>0</v>
      </c>
      <c r="DJ429">
        <f>DF429</f>
        <v>1187.43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ROW(Source!A174)</f>
        <v>174</v>
      </c>
      <c r="B430">
        <v>55929115</v>
      </c>
      <c r="C430">
        <v>55929564</v>
      </c>
      <c r="D430">
        <v>55424304</v>
      </c>
      <c r="E430">
        <v>1081</v>
      </c>
      <c r="F430">
        <v>1</v>
      </c>
      <c r="G430">
        <v>1081</v>
      </c>
      <c r="H430">
        <v>1</v>
      </c>
      <c r="I430" t="s">
        <v>679</v>
      </c>
      <c r="J430" t="s">
        <v>3</v>
      </c>
      <c r="K430" t="s">
        <v>680</v>
      </c>
      <c r="L430">
        <v>1191</v>
      </c>
      <c r="N430">
        <v>1013</v>
      </c>
      <c r="O430" t="s">
        <v>681</v>
      </c>
      <c r="P430" t="s">
        <v>681</v>
      </c>
      <c r="Q430">
        <v>1</v>
      </c>
      <c r="W430">
        <v>0</v>
      </c>
      <c r="X430">
        <v>476480486</v>
      </c>
      <c r="Y430">
        <f>(AT430*1.2)</f>
        <v>1.236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5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1.03</v>
      </c>
      <c r="AU430" t="s">
        <v>67</v>
      </c>
      <c r="AV430">
        <v>1</v>
      </c>
      <c r="AW430">
        <v>2</v>
      </c>
      <c r="AX430">
        <v>55929572</v>
      </c>
      <c r="AY430">
        <v>1</v>
      </c>
      <c r="AZ430">
        <v>0</v>
      </c>
      <c r="BA430">
        <v>506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U430">
        <f>ROUND(AT430*Source!I174*AH430*AL430,2)</f>
        <v>0</v>
      </c>
      <c r="CV430">
        <f>ROUND(Y430*Source!I174,9)</f>
        <v>3.7080000000000002</v>
      </c>
      <c r="CW430">
        <v>0</v>
      </c>
      <c r="CX430">
        <f>ROUND(Y430*Source!I174,9)</f>
        <v>3.7080000000000002</v>
      </c>
      <c r="CY430">
        <f>AD430</f>
        <v>0</v>
      </c>
      <c r="CZ430">
        <f>AH430</f>
        <v>0</v>
      </c>
      <c r="DA430">
        <f>AL430</f>
        <v>1</v>
      </c>
      <c r="DB430">
        <f>ROUND((ROUND(AT430*CZ430,2)*1.2),6)</f>
        <v>0</v>
      </c>
      <c r="DC430">
        <f>ROUND((ROUND(AT430*AG430,2)*1.2),6)</f>
        <v>0</v>
      </c>
      <c r="DD430" t="s">
        <v>3</v>
      </c>
      <c r="DE430" t="s">
        <v>3</v>
      </c>
      <c r="DF430">
        <f>ROUND(ROUND(AE430,2)*CX430,2)</f>
        <v>0</v>
      </c>
      <c r="DG430">
        <f t="shared" si="214"/>
        <v>0</v>
      </c>
      <c r="DH430">
        <f t="shared" si="215"/>
        <v>0</v>
      </c>
      <c r="DI430">
        <f t="shared" si="181"/>
        <v>0</v>
      </c>
      <c r="DJ430">
        <f>DI430</f>
        <v>0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5">
      <c r="A431">
        <f>ROW(Source!A174)</f>
        <v>174</v>
      </c>
      <c r="B431">
        <v>55929115</v>
      </c>
      <c r="C431">
        <v>55929564</v>
      </c>
      <c r="D431">
        <v>55490209</v>
      </c>
      <c r="E431">
        <v>1</v>
      </c>
      <c r="F431">
        <v>1</v>
      </c>
      <c r="G431">
        <v>1081</v>
      </c>
      <c r="H431">
        <v>2</v>
      </c>
      <c r="I431" t="s">
        <v>722</v>
      </c>
      <c r="J431" t="s">
        <v>723</v>
      </c>
      <c r="K431" t="s">
        <v>724</v>
      </c>
      <c r="L431">
        <v>1368</v>
      </c>
      <c r="N431">
        <v>1011</v>
      </c>
      <c r="O431" t="s">
        <v>685</v>
      </c>
      <c r="P431" t="s">
        <v>685</v>
      </c>
      <c r="Q431">
        <v>1</v>
      </c>
      <c r="W431">
        <v>0</v>
      </c>
      <c r="X431">
        <v>874612079</v>
      </c>
      <c r="Y431">
        <f>(AT431*1.2)</f>
        <v>7.1999999999999998E-3</v>
      </c>
      <c r="AA431">
        <v>0</v>
      </c>
      <c r="AB431">
        <v>1485.19</v>
      </c>
      <c r="AC431">
        <v>744.56</v>
      </c>
      <c r="AD431">
        <v>0</v>
      </c>
      <c r="AE431">
        <v>0</v>
      </c>
      <c r="AF431">
        <v>83.1</v>
      </c>
      <c r="AG431">
        <v>12.62</v>
      </c>
      <c r="AH431">
        <v>0</v>
      </c>
      <c r="AI431">
        <v>1</v>
      </c>
      <c r="AJ431">
        <v>17.07</v>
      </c>
      <c r="AK431">
        <v>56.35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6.0000000000000001E-3</v>
      </c>
      <c r="AU431" t="s">
        <v>67</v>
      </c>
      <c r="AV431">
        <v>0</v>
      </c>
      <c r="AW431">
        <v>2</v>
      </c>
      <c r="AX431">
        <v>55929573</v>
      </c>
      <c r="AY431">
        <v>1</v>
      </c>
      <c r="AZ431">
        <v>0</v>
      </c>
      <c r="BA431">
        <v>507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f>ROUND(Y431*Source!I174*DO431,9)</f>
        <v>0.272592</v>
      </c>
      <c r="CX431">
        <f>ROUND(Y431*Source!I174,9)</f>
        <v>2.1600000000000001E-2</v>
      </c>
      <c r="CY431">
        <f>AB431</f>
        <v>1485.19</v>
      </c>
      <c r="CZ431">
        <f>AF431</f>
        <v>83.1</v>
      </c>
      <c r="DA431">
        <f>AJ431</f>
        <v>17.07</v>
      </c>
      <c r="DB431">
        <f>ROUND((ROUND(AT431*CZ431,2)*1.2),6)</f>
        <v>0.6</v>
      </c>
      <c r="DC431">
        <f>ROUND((ROUND(AT431*AG431,2)*1.2),6)</f>
        <v>9.6000000000000002E-2</v>
      </c>
      <c r="DD431" t="s">
        <v>3</v>
      </c>
      <c r="DE431" t="s">
        <v>3</v>
      </c>
      <c r="DF431">
        <f>ROUND(ROUND(AE431,2)*CX431,2)</f>
        <v>0</v>
      </c>
      <c r="DG431">
        <f>ROUND(ROUND(AF431*AJ431,2)*CX431,2)</f>
        <v>30.64</v>
      </c>
      <c r="DH431">
        <f>ROUND(ROUND(AG431*AK431,2)*CX431,2)</f>
        <v>15.36</v>
      </c>
      <c r="DI431">
        <f t="shared" si="181"/>
        <v>0</v>
      </c>
      <c r="DJ431">
        <f>DG431</f>
        <v>30.64</v>
      </c>
      <c r="DK431">
        <v>0</v>
      </c>
      <c r="DL431" t="s">
        <v>686</v>
      </c>
      <c r="DM431">
        <v>0</v>
      </c>
      <c r="DN431" t="s">
        <v>681</v>
      </c>
      <c r="DO431">
        <v>12.62</v>
      </c>
    </row>
    <row r="432" spans="1:119" x14ac:dyDescent="0.25">
      <c r="A432">
        <f>ROW(Source!A174)</f>
        <v>174</v>
      </c>
      <c r="B432">
        <v>55929115</v>
      </c>
      <c r="C432">
        <v>55929564</v>
      </c>
      <c r="D432">
        <v>0</v>
      </c>
      <c r="E432">
        <v>0</v>
      </c>
      <c r="F432">
        <v>1</v>
      </c>
      <c r="G432">
        <v>1081</v>
      </c>
      <c r="H432">
        <v>3</v>
      </c>
      <c r="I432" t="s">
        <v>262</v>
      </c>
      <c r="J432" t="s">
        <v>262</v>
      </c>
      <c r="K432" t="s">
        <v>263</v>
      </c>
      <c r="L432">
        <v>1371</v>
      </c>
      <c r="N432">
        <v>1013</v>
      </c>
      <c r="O432" t="s">
        <v>171</v>
      </c>
      <c r="P432" t="s">
        <v>171</v>
      </c>
      <c r="Q432">
        <v>1</v>
      </c>
      <c r="W432">
        <v>0</v>
      </c>
      <c r="X432">
        <v>250116931</v>
      </c>
      <c r="Y432">
        <f>AT432</f>
        <v>1</v>
      </c>
      <c r="AA432">
        <v>2996.28</v>
      </c>
      <c r="AB432">
        <v>0</v>
      </c>
      <c r="AC432">
        <v>0</v>
      </c>
      <c r="AD432">
        <v>0</v>
      </c>
      <c r="AE432">
        <v>395.81</v>
      </c>
      <c r="AF432">
        <v>0</v>
      </c>
      <c r="AG432">
        <v>0</v>
      </c>
      <c r="AH432">
        <v>0</v>
      </c>
      <c r="AI432">
        <v>7.57</v>
      </c>
      <c r="AJ432">
        <v>1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 t="s">
        <v>3</v>
      </c>
      <c r="AT432">
        <v>1</v>
      </c>
      <c r="AU432" t="s">
        <v>3</v>
      </c>
      <c r="AV432">
        <v>0</v>
      </c>
      <c r="AW432">
        <v>1</v>
      </c>
      <c r="AX432">
        <v>-1</v>
      </c>
      <c r="AY432">
        <v>0</v>
      </c>
      <c r="AZ432">
        <v>0</v>
      </c>
      <c r="BA432" t="s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ROUND(Y432*Source!I174,9)</f>
        <v>3</v>
      </c>
      <c r="CY432">
        <f>AA432</f>
        <v>2996.28</v>
      </c>
      <c r="CZ432">
        <f>AE432</f>
        <v>395.81</v>
      </c>
      <c r="DA432">
        <f>AI432</f>
        <v>7.57</v>
      </c>
      <c r="DB432">
        <f>ROUND(ROUND(AT432*CZ432,2),6)</f>
        <v>395.81</v>
      </c>
      <c r="DC432">
        <f>ROUND(ROUND(AT432*AG432,2),6)</f>
        <v>0</v>
      </c>
      <c r="DD432" t="s">
        <v>3</v>
      </c>
      <c r="DE432" t="s">
        <v>3</v>
      </c>
      <c r="DF432">
        <f>ROUND(ROUND(AE432*AI432,2)*CX432,2)</f>
        <v>8988.84</v>
      </c>
      <c r="DG432">
        <f t="shared" ref="DG432:DG440" si="217">ROUND(ROUND(AF432,2)*CX432,2)</f>
        <v>0</v>
      </c>
      <c r="DH432">
        <f t="shared" ref="DH432:DH464" si="218">ROUND(ROUND(AG432,2)*CX432,2)</f>
        <v>0</v>
      </c>
      <c r="DI432">
        <f t="shared" si="181"/>
        <v>0</v>
      </c>
      <c r="DJ432">
        <f>DF432</f>
        <v>8988.84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ROW(Source!A177)</f>
        <v>177</v>
      </c>
      <c r="B433">
        <v>55929113</v>
      </c>
      <c r="C433">
        <v>55929772</v>
      </c>
      <c r="D433">
        <v>55424304</v>
      </c>
      <c r="E433">
        <v>1081</v>
      </c>
      <c r="F433">
        <v>1</v>
      </c>
      <c r="G433">
        <v>1081</v>
      </c>
      <c r="H433">
        <v>1</v>
      </c>
      <c r="I433" t="s">
        <v>679</v>
      </c>
      <c r="J433" t="s">
        <v>3</v>
      </c>
      <c r="K433" t="s">
        <v>680</v>
      </c>
      <c r="L433">
        <v>1191</v>
      </c>
      <c r="N433">
        <v>1013</v>
      </c>
      <c r="O433" t="s">
        <v>681</v>
      </c>
      <c r="P433" t="s">
        <v>681</v>
      </c>
      <c r="Q433">
        <v>1</v>
      </c>
      <c r="W433">
        <v>0</v>
      </c>
      <c r="X433">
        <v>476480486</v>
      </c>
      <c r="Y433">
        <f>(AT433*1.2)</f>
        <v>2.2440000000000002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1.87</v>
      </c>
      <c r="AU433" t="s">
        <v>67</v>
      </c>
      <c r="AV433">
        <v>1</v>
      </c>
      <c r="AW433">
        <v>2</v>
      </c>
      <c r="AX433">
        <v>55929773</v>
      </c>
      <c r="AY433">
        <v>1</v>
      </c>
      <c r="AZ433">
        <v>0</v>
      </c>
      <c r="BA433">
        <v>509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U433">
        <f>ROUND(AT433*Source!I177*AH433*AL433,2)</f>
        <v>0</v>
      </c>
      <c r="CV433">
        <f>ROUND(Y433*Source!I177,9)</f>
        <v>6.7320000000000002</v>
      </c>
      <c r="CW433">
        <v>0</v>
      </c>
      <c r="CX433">
        <f>ROUND(Y433*Source!I177,9)</f>
        <v>6.7320000000000002</v>
      </c>
      <c r="CY433">
        <f>AD433</f>
        <v>0</v>
      </c>
      <c r="CZ433">
        <f>AH433</f>
        <v>0</v>
      </c>
      <c r="DA433">
        <f>AL433</f>
        <v>1</v>
      </c>
      <c r="DB433">
        <f>ROUND((ROUND(AT433*CZ433,2)*1.2),6)</f>
        <v>0</v>
      </c>
      <c r="DC433">
        <f>ROUND((ROUND(AT433*AG433,2)*1.2),6)</f>
        <v>0</v>
      </c>
      <c r="DD433" t="s">
        <v>3</v>
      </c>
      <c r="DE433" t="s">
        <v>3</v>
      </c>
      <c r="DF433">
        <f t="shared" ref="DF433:DF442" si="219">ROUND(ROUND(AE433,2)*CX433,2)</f>
        <v>0</v>
      </c>
      <c r="DG433">
        <f t="shared" si="217"/>
        <v>0</v>
      </c>
      <c r="DH433">
        <f t="shared" si="218"/>
        <v>0</v>
      </c>
      <c r="DI433">
        <f t="shared" si="181"/>
        <v>0</v>
      </c>
      <c r="DJ433">
        <f>DI433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ROW(Source!A177)</f>
        <v>177</v>
      </c>
      <c r="B434">
        <v>55929113</v>
      </c>
      <c r="C434">
        <v>55929772</v>
      </c>
      <c r="D434">
        <v>55490167</v>
      </c>
      <c r="E434">
        <v>1</v>
      </c>
      <c r="F434">
        <v>1</v>
      </c>
      <c r="G434">
        <v>1081</v>
      </c>
      <c r="H434">
        <v>2</v>
      </c>
      <c r="I434" t="s">
        <v>725</v>
      </c>
      <c r="J434" t="s">
        <v>726</v>
      </c>
      <c r="K434" t="s">
        <v>727</v>
      </c>
      <c r="L434">
        <v>1368</v>
      </c>
      <c r="N434">
        <v>1011</v>
      </c>
      <c r="O434" t="s">
        <v>685</v>
      </c>
      <c r="P434" t="s">
        <v>685</v>
      </c>
      <c r="Q434">
        <v>1</v>
      </c>
      <c r="W434">
        <v>0</v>
      </c>
      <c r="X434">
        <v>2086907475</v>
      </c>
      <c r="Y434">
        <f>(AT434*1.2)</f>
        <v>0.13200000000000001</v>
      </c>
      <c r="AA434">
        <v>0</v>
      </c>
      <c r="AB434">
        <v>7.94</v>
      </c>
      <c r="AC434">
        <v>0</v>
      </c>
      <c r="AD434">
        <v>0</v>
      </c>
      <c r="AE434">
        <v>0</v>
      </c>
      <c r="AF434">
        <v>7.44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0.11</v>
      </c>
      <c r="AU434" t="s">
        <v>67</v>
      </c>
      <c r="AV434">
        <v>0</v>
      </c>
      <c r="AW434">
        <v>2</v>
      </c>
      <c r="AX434">
        <v>55929774</v>
      </c>
      <c r="AY434">
        <v>1</v>
      </c>
      <c r="AZ434">
        <v>0</v>
      </c>
      <c r="BA434">
        <v>510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f>ROUND(Y434*Source!I177*DO434,9)</f>
        <v>0</v>
      </c>
      <c r="CX434">
        <f>ROUND(Y434*Source!I177,9)</f>
        <v>0.39600000000000002</v>
      </c>
      <c r="CY434">
        <f>AB434</f>
        <v>7.94</v>
      </c>
      <c r="CZ434">
        <f>AF434</f>
        <v>7.44</v>
      </c>
      <c r="DA434">
        <f>AJ434</f>
        <v>1</v>
      </c>
      <c r="DB434">
        <f>ROUND((ROUND(AT434*CZ434,2)*1.2),6)</f>
        <v>0.98399999999999999</v>
      </c>
      <c r="DC434">
        <f>ROUND((ROUND(AT434*AG434,2)*1.2),6)</f>
        <v>0</v>
      </c>
      <c r="DD434" t="s">
        <v>3</v>
      </c>
      <c r="DE434" t="s">
        <v>3</v>
      </c>
      <c r="DF434">
        <f t="shared" si="219"/>
        <v>0</v>
      </c>
      <c r="DG434">
        <f t="shared" si="217"/>
        <v>2.95</v>
      </c>
      <c r="DH434">
        <f t="shared" si="218"/>
        <v>0</v>
      </c>
      <c r="DI434">
        <f t="shared" si="181"/>
        <v>0</v>
      </c>
      <c r="DJ434">
        <f>DG434</f>
        <v>2.95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5">
      <c r="A435">
        <f>ROW(Source!A177)</f>
        <v>177</v>
      </c>
      <c r="B435">
        <v>55929113</v>
      </c>
      <c r="C435">
        <v>55929772</v>
      </c>
      <c r="D435">
        <v>55490168</v>
      </c>
      <c r="E435">
        <v>1</v>
      </c>
      <c r="F435">
        <v>1</v>
      </c>
      <c r="G435">
        <v>1081</v>
      </c>
      <c r="H435">
        <v>2</v>
      </c>
      <c r="I435" t="s">
        <v>728</v>
      </c>
      <c r="J435" t="s">
        <v>729</v>
      </c>
      <c r="K435" t="s">
        <v>730</v>
      </c>
      <c r="L435">
        <v>1368</v>
      </c>
      <c r="N435">
        <v>1011</v>
      </c>
      <c r="O435" t="s">
        <v>685</v>
      </c>
      <c r="P435" t="s">
        <v>685</v>
      </c>
      <c r="Q435">
        <v>1</v>
      </c>
      <c r="W435">
        <v>0</v>
      </c>
      <c r="X435">
        <v>-323220633</v>
      </c>
      <c r="Y435">
        <f>(AT435*1.2)</f>
        <v>0.216</v>
      </c>
      <c r="AA435">
        <v>0</v>
      </c>
      <c r="AB435">
        <v>9.43</v>
      </c>
      <c r="AC435">
        <v>0</v>
      </c>
      <c r="AD435">
        <v>0</v>
      </c>
      <c r="AE435">
        <v>0</v>
      </c>
      <c r="AF435">
        <v>8.84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0.18</v>
      </c>
      <c r="AU435" t="s">
        <v>67</v>
      </c>
      <c r="AV435">
        <v>0</v>
      </c>
      <c r="AW435">
        <v>2</v>
      </c>
      <c r="AX435">
        <v>55929775</v>
      </c>
      <c r="AY435">
        <v>1</v>
      </c>
      <c r="AZ435">
        <v>0</v>
      </c>
      <c r="BA435">
        <v>511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f>ROUND(Y435*Source!I177*DO435,9)</f>
        <v>0</v>
      </c>
      <c r="CX435">
        <f>ROUND(Y435*Source!I177,9)</f>
        <v>0.64800000000000002</v>
      </c>
      <c r="CY435">
        <f>AB435</f>
        <v>9.43</v>
      </c>
      <c r="CZ435">
        <f>AF435</f>
        <v>8.84</v>
      </c>
      <c r="DA435">
        <f>AJ435</f>
        <v>1</v>
      </c>
      <c r="DB435">
        <f>ROUND((ROUND(AT435*CZ435,2)*1.2),6)</f>
        <v>1.9079999999999999</v>
      </c>
      <c r="DC435">
        <f>ROUND((ROUND(AT435*AG435,2)*1.2),6)</f>
        <v>0</v>
      </c>
      <c r="DD435" t="s">
        <v>3</v>
      </c>
      <c r="DE435" t="s">
        <v>3</v>
      </c>
      <c r="DF435">
        <f t="shared" si="219"/>
        <v>0</v>
      </c>
      <c r="DG435">
        <f t="shared" si="217"/>
        <v>5.73</v>
      </c>
      <c r="DH435">
        <f t="shared" si="218"/>
        <v>0</v>
      </c>
      <c r="DI435">
        <f t="shared" si="181"/>
        <v>0</v>
      </c>
      <c r="DJ435">
        <f>DG435</f>
        <v>5.73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ROW(Source!A177)</f>
        <v>177</v>
      </c>
      <c r="B436">
        <v>55929113</v>
      </c>
      <c r="C436">
        <v>55929772</v>
      </c>
      <c r="D436">
        <v>55459882</v>
      </c>
      <c r="E436">
        <v>1</v>
      </c>
      <c r="F436">
        <v>1</v>
      </c>
      <c r="G436">
        <v>1081</v>
      </c>
      <c r="H436">
        <v>3</v>
      </c>
      <c r="I436" t="s">
        <v>731</v>
      </c>
      <c r="J436" t="s">
        <v>732</v>
      </c>
      <c r="K436" t="s">
        <v>733</v>
      </c>
      <c r="L436">
        <v>1346</v>
      </c>
      <c r="N436">
        <v>1009</v>
      </c>
      <c r="O436" t="s">
        <v>185</v>
      </c>
      <c r="P436" t="s">
        <v>185</v>
      </c>
      <c r="Q436">
        <v>1</v>
      </c>
      <c r="W436">
        <v>0</v>
      </c>
      <c r="X436">
        <v>1881535140</v>
      </c>
      <c r="Y436">
        <f>(AT436*1)</f>
        <v>2.7E-2</v>
      </c>
      <c r="AA436">
        <v>29.06</v>
      </c>
      <c r="AB436">
        <v>0</v>
      </c>
      <c r="AC436">
        <v>0</v>
      </c>
      <c r="AD436">
        <v>0</v>
      </c>
      <c r="AE436">
        <v>26.88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2.7E-2</v>
      </c>
      <c r="AU436" t="s">
        <v>66</v>
      </c>
      <c r="AV436">
        <v>0</v>
      </c>
      <c r="AW436">
        <v>2</v>
      </c>
      <c r="AX436">
        <v>55929776</v>
      </c>
      <c r="AY436">
        <v>1</v>
      </c>
      <c r="AZ436">
        <v>0</v>
      </c>
      <c r="BA436">
        <v>512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ROUND(Y436*Source!I177,9)</f>
        <v>8.1000000000000003E-2</v>
      </c>
      <c r="CY436">
        <f>AA436</f>
        <v>29.06</v>
      </c>
      <c r="CZ436">
        <f>AE436</f>
        <v>26.88</v>
      </c>
      <c r="DA436">
        <f>AI436</f>
        <v>1</v>
      </c>
      <c r="DB436">
        <f>ROUND((ROUND(AT436*CZ436,2)*1),6)</f>
        <v>0.73</v>
      </c>
      <c r="DC436">
        <f>ROUND((ROUND(AT436*AG436,2)*1),6)</f>
        <v>0</v>
      </c>
      <c r="DD436" t="s">
        <v>3</v>
      </c>
      <c r="DE436" t="s">
        <v>3</v>
      </c>
      <c r="DF436">
        <f t="shared" si="219"/>
        <v>2.1800000000000002</v>
      </c>
      <c r="DG436">
        <f t="shared" si="217"/>
        <v>0</v>
      </c>
      <c r="DH436">
        <f t="shared" si="218"/>
        <v>0</v>
      </c>
      <c r="DI436">
        <f t="shared" si="181"/>
        <v>0</v>
      </c>
      <c r="DJ436">
        <f>DF436</f>
        <v>2.1800000000000002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ROW(Source!A177)</f>
        <v>177</v>
      </c>
      <c r="B437">
        <v>55929113</v>
      </c>
      <c r="C437">
        <v>55929772</v>
      </c>
      <c r="D437">
        <v>55459234</v>
      </c>
      <c r="E437">
        <v>1</v>
      </c>
      <c r="F437">
        <v>1</v>
      </c>
      <c r="G437">
        <v>1081</v>
      </c>
      <c r="H437">
        <v>3</v>
      </c>
      <c r="I437" t="s">
        <v>734</v>
      </c>
      <c r="J437" t="s">
        <v>735</v>
      </c>
      <c r="K437" t="s">
        <v>736</v>
      </c>
      <c r="L437">
        <v>1346</v>
      </c>
      <c r="N437">
        <v>1009</v>
      </c>
      <c r="O437" t="s">
        <v>185</v>
      </c>
      <c r="P437" t="s">
        <v>185</v>
      </c>
      <c r="Q437">
        <v>1</v>
      </c>
      <c r="W437">
        <v>0</v>
      </c>
      <c r="X437">
        <v>1343467368</v>
      </c>
      <c r="Y437">
        <f>(AT437*1)</f>
        <v>5.0000000000000001E-3</v>
      </c>
      <c r="AA437">
        <v>1.74</v>
      </c>
      <c r="AB437">
        <v>0</v>
      </c>
      <c r="AC437">
        <v>0</v>
      </c>
      <c r="AD437">
        <v>0</v>
      </c>
      <c r="AE437">
        <v>1.61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5.0000000000000001E-3</v>
      </c>
      <c r="AU437" t="s">
        <v>66</v>
      </c>
      <c r="AV437">
        <v>0</v>
      </c>
      <c r="AW437">
        <v>2</v>
      </c>
      <c r="AX437">
        <v>55929777</v>
      </c>
      <c r="AY437">
        <v>1</v>
      </c>
      <c r="AZ437">
        <v>0</v>
      </c>
      <c r="BA437">
        <v>513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ROUND(Y437*Source!I177,9)</f>
        <v>1.4999999999999999E-2</v>
      </c>
      <c r="CY437">
        <f>AA437</f>
        <v>1.74</v>
      </c>
      <c r="CZ437">
        <f>AE437</f>
        <v>1.61</v>
      </c>
      <c r="DA437">
        <f>AI437</f>
        <v>1</v>
      </c>
      <c r="DB437">
        <f>ROUND((ROUND(AT437*CZ437,2)*1),6)</f>
        <v>0.01</v>
      </c>
      <c r="DC437">
        <f>ROUND((ROUND(AT437*AG437,2)*1),6)</f>
        <v>0</v>
      </c>
      <c r="DD437" t="s">
        <v>3</v>
      </c>
      <c r="DE437" t="s">
        <v>3</v>
      </c>
      <c r="DF437">
        <f t="shared" si="219"/>
        <v>0.02</v>
      </c>
      <c r="DG437">
        <f t="shared" si="217"/>
        <v>0</v>
      </c>
      <c r="DH437">
        <f t="shared" si="218"/>
        <v>0</v>
      </c>
      <c r="DI437">
        <f t="shared" si="181"/>
        <v>0</v>
      </c>
      <c r="DJ437">
        <f>DF437</f>
        <v>0.02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ROW(Source!A177)</f>
        <v>177</v>
      </c>
      <c r="B438">
        <v>55929113</v>
      </c>
      <c r="C438">
        <v>55929772</v>
      </c>
      <c r="D438">
        <v>55462052</v>
      </c>
      <c r="E438">
        <v>1</v>
      </c>
      <c r="F438">
        <v>1</v>
      </c>
      <c r="G438">
        <v>1081</v>
      </c>
      <c r="H438">
        <v>3</v>
      </c>
      <c r="I438" t="s">
        <v>737</v>
      </c>
      <c r="J438" t="s">
        <v>738</v>
      </c>
      <c r="K438" t="s">
        <v>739</v>
      </c>
      <c r="L438">
        <v>1354</v>
      </c>
      <c r="N438">
        <v>1010</v>
      </c>
      <c r="O438" t="s">
        <v>279</v>
      </c>
      <c r="P438" t="s">
        <v>279</v>
      </c>
      <c r="Q438">
        <v>1</v>
      </c>
      <c r="W438">
        <v>0</v>
      </c>
      <c r="X438">
        <v>406712332</v>
      </c>
      <c r="Y438">
        <f>(AT438*1)</f>
        <v>4</v>
      </c>
      <c r="AA438">
        <v>0.17</v>
      </c>
      <c r="AB438">
        <v>0</v>
      </c>
      <c r="AC438">
        <v>0</v>
      </c>
      <c r="AD438">
        <v>0</v>
      </c>
      <c r="AE438">
        <v>0.16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4</v>
      </c>
      <c r="AU438" t="s">
        <v>66</v>
      </c>
      <c r="AV438">
        <v>0</v>
      </c>
      <c r="AW438">
        <v>2</v>
      </c>
      <c r="AX438">
        <v>55929778</v>
      </c>
      <c r="AY438">
        <v>1</v>
      </c>
      <c r="AZ438">
        <v>0</v>
      </c>
      <c r="BA438">
        <v>514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ROUND(Y438*Source!I177,9)</f>
        <v>12</v>
      </c>
      <c r="CY438">
        <f>AA438</f>
        <v>0.17</v>
      </c>
      <c r="CZ438">
        <f>AE438</f>
        <v>0.16</v>
      </c>
      <c r="DA438">
        <f>AI438</f>
        <v>1</v>
      </c>
      <c r="DB438">
        <f>ROUND((ROUND(AT438*CZ438,2)*1),6)</f>
        <v>0.64</v>
      </c>
      <c r="DC438">
        <f>ROUND((ROUND(AT438*AG438,2)*1),6)</f>
        <v>0</v>
      </c>
      <c r="DD438" t="s">
        <v>3</v>
      </c>
      <c r="DE438" t="s">
        <v>3</v>
      </c>
      <c r="DF438">
        <f t="shared" si="219"/>
        <v>1.92</v>
      </c>
      <c r="DG438">
        <f t="shared" si="217"/>
        <v>0</v>
      </c>
      <c r="DH438">
        <f t="shared" si="218"/>
        <v>0</v>
      </c>
      <c r="DI438">
        <f t="shared" si="181"/>
        <v>0</v>
      </c>
      <c r="DJ438">
        <f>DF438</f>
        <v>1.92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5">
      <c r="A439">
        <f>ROW(Source!A177)</f>
        <v>177</v>
      </c>
      <c r="B439">
        <v>55929113</v>
      </c>
      <c r="C439">
        <v>55929772</v>
      </c>
      <c r="D439">
        <v>0</v>
      </c>
      <c r="E439">
        <v>0</v>
      </c>
      <c r="F439">
        <v>1</v>
      </c>
      <c r="G439">
        <v>1081</v>
      </c>
      <c r="H439">
        <v>3</v>
      </c>
      <c r="I439" t="s">
        <v>268</v>
      </c>
      <c r="J439" t="s">
        <v>268</v>
      </c>
      <c r="K439" t="s">
        <v>269</v>
      </c>
      <c r="L439">
        <v>1371</v>
      </c>
      <c r="N439">
        <v>1013</v>
      </c>
      <c r="O439" t="s">
        <v>171</v>
      </c>
      <c r="P439" t="s">
        <v>171</v>
      </c>
      <c r="Q439">
        <v>1</v>
      </c>
      <c r="W439">
        <v>0</v>
      </c>
      <c r="X439">
        <v>249284688</v>
      </c>
      <c r="Y439">
        <f>AT439</f>
        <v>1</v>
      </c>
      <c r="AA439">
        <v>377.05</v>
      </c>
      <c r="AB439">
        <v>0</v>
      </c>
      <c r="AC439">
        <v>0</v>
      </c>
      <c r="AD439">
        <v>0</v>
      </c>
      <c r="AE439">
        <v>377.05000000000007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 t="s">
        <v>3</v>
      </c>
      <c r="AT439">
        <v>1</v>
      </c>
      <c r="AU439" t="s">
        <v>3</v>
      </c>
      <c r="AV439">
        <v>0</v>
      </c>
      <c r="AW439">
        <v>1</v>
      </c>
      <c r="AX439">
        <v>-1</v>
      </c>
      <c r="AY439">
        <v>0</v>
      </c>
      <c r="AZ439">
        <v>0</v>
      </c>
      <c r="BA439" t="s">
        <v>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ROUND(Y439*Source!I177,9)</f>
        <v>3</v>
      </c>
      <c r="CY439">
        <f>AA439</f>
        <v>377.05</v>
      </c>
      <c r="CZ439">
        <f>AE439</f>
        <v>377.05000000000007</v>
      </c>
      <c r="DA439">
        <f>AI439</f>
        <v>1</v>
      </c>
      <c r="DB439">
        <f>ROUND(ROUND(AT439*CZ439,2),6)</f>
        <v>377.05</v>
      </c>
      <c r="DC439">
        <f>ROUND(ROUND(AT439*AG439,2),6)</f>
        <v>0</v>
      </c>
      <c r="DD439" t="s">
        <v>3</v>
      </c>
      <c r="DE439" t="s">
        <v>3</v>
      </c>
      <c r="DF439">
        <f t="shared" si="219"/>
        <v>1131.1500000000001</v>
      </c>
      <c r="DG439">
        <f t="shared" si="217"/>
        <v>0</v>
      </c>
      <c r="DH439">
        <f t="shared" si="218"/>
        <v>0</v>
      </c>
      <c r="DI439">
        <f t="shared" si="181"/>
        <v>0</v>
      </c>
      <c r="DJ439">
        <f>DF439</f>
        <v>1131.1500000000001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ROW(Source!A178)</f>
        <v>178</v>
      </c>
      <c r="B440">
        <v>55929115</v>
      </c>
      <c r="C440">
        <v>55929772</v>
      </c>
      <c r="D440">
        <v>55424304</v>
      </c>
      <c r="E440">
        <v>1081</v>
      </c>
      <c r="F440">
        <v>1</v>
      </c>
      <c r="G440">
        <v>1081</v>
      </c>
      <c r="H440">
        <v>1</v>
      </c>
      <c r="I440" t="s">
        <v>679</v>
      </c>
      <c r="J440" t="s">
        <v>3</v>
      </c>
      <c r="K440" t="s">
        <v>680</v>
      </c>
      <c r="L440">
        <v>1191</v>
      </c>
      <c r="N440">
        <v>1013</v>
      </c>
      <c r="O440" t="s">
        <v>681</v>
      </c>
      <c r="P440" t="s">
        <v>681</v>
      </c>
      <c r="Q440">
        <v>1</v>
      </c>
      <c r="W440">
        <v>0</v>
      </c>
      <c r="X440">
        <v>476480486</v>
      </c>
      <c r="Y440">
        <f>(AT440*1.2)</f>
        <v>2.2440000000000002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5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1.87</v>
      </c>
      <c r="AU440" t="s">
        <v>67</v>
      </c>
      <c r="AV440">
        <v>1</v>
      </c>
      <c r="AW440">
        <v>2</v>
      </c>
      <c r="AX440">
        <v>55929773</v>
      </c>
      <c r="AY440">
        <v>1</v>
      </c>
      <c r="AZ440">
        <v>0</v>
      </c>
      <c r="BA440">
        <v>516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U440">
        <f>ROUND(AT440*Source!I178*AH440*AL440,2)</f>
        <v>0</v>
      </c>
      <c r="CV440">
        <f>ROUND(Y440*Source!I178,9)</f>
        <v>6.7320000000000002</v>
      </c>
      <c r="CW440">
        <v>0</v>
      </c>
      <c r="CX440">
        <f>ROUND(Y440*Source!I178,9)</f>
        <v>6.7320000000000002</v>
      </c>
      <c r="CY440">
        <f>AD440</f>
        <v>0</v>
      </c>
      <c r="CZ440">
        <f>AH440</f>
        <v>0</v>
      </c>
      <c r="DA440">
        <f>AL440</f>
        <v>1</v>
      </c>
      <c r="DB440">
        <f>ROUND((ROUND(AT440*CZ440,2)*1.2),6)</f>
        <v>0</v>
      </c>
      <c r="DC440">
        <f>ROUND((ROUND(AT440*AG440,2)*1.2),6)</f>
        <v>0</v>
      </c>
      <c r="DD440" t="s">
        <v>3</v>
      </c>
      <c r="DE440" t="s">
        <v>3</v>
      </c>
      <c r="DF440">
        <f t="shared" si="219"/>
        <v>0</v>
      </c>
      <c r="DG440">
        <f t="shared" si="217"/>
        <v>0</v>
      </c>
      <c r="DH440">
        <f t="shared" si="218"/>
        <v>0</v>
      </c>
      <c r="DI440">
        <f t="shared" si="181"/>
        <v>0</v>
      </c>
      <c r="DJ440">
        <f>DI440</f>
        <v>0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5">
      <c r="A441">
        <f>ROW(Source!A178)</f>
        <v>178</v>
      </c>
      <c r="B441">
        <v>55929115</v>
      </c>
      <c r="C441">
        <v>55929772</v>
      </c>
      <c r="D441">
        <v>55490167</v>
      </c>
      <c r="E441">
        <v>1</v>
      </c>
      <c r="F441">
        <v>1</v>
      </c>
      <c r="G441">
        <v>1081</v>
      </c>
      <c r="H441">
        <v>2</v>
      </c>
      <c r="I441" t="s">
        <v>725</v>
      </c>
      <c r="J441" t="s">
        <v>726</v>
      </c>
      <c r="K441" t="s">
        <v>727</v>
      </c>
      <c r="L441">
        <v>1368</v>
      </c>
      <c r="N441">
        <v>1011</v>
      </c>
      <c r="O441" t="s">
        <v>685</v>
      </c>
      <c r="P441" t="s">
        <v>685</v>
      </c>
      <c r="Q441">
        <v>1</v>
      </c>
      <c r="W441">
        <v>0</v>
      </c>
      <c r="X441">
        <v>2086907475</v>
      </c>
      <c r="Y441">
        <f>(AT441*1.2)</f>
        <v>0.13200000000000001</v>
      </c>
      <c r="AA441">
        <v>0</v>
      </c>
      <c r="AB441">
        <v>74.38</v>
      </c>
      <c r="AC441">
        <v>0</v>
      </c>
      <c r="AD441">
        <v>0</v>
      </c>
      <c r="AE441">
        <v>0</v>
      </c>
      <c r="AF441">
        <v>7.44</v>
      </c>
      <c r="AG441">
        <v>0</v>
      </c>
      <c r="AH441">
        <v>0</v>
      </c>
      <c r="AI441">
        <v>1</v>
      </c>
      <c r="AJ441">
        <v>9.3699999999999992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0.11</v>
      </c>
      <c r="AU441" t="s">
        <v>67</v>
      </c>
      <c r="AV441">
        <v>0</v>
      </c>
      <c r="AW441">
        <v>2</v>
      </c>
      <c r="AX441">
        <v>55929774</v>
      </c>
      <c r="AY441">
        <v>1</v>
      </c>
      <c r="AZ441">
        <v>0</v>
      </c>
      <c r="BA441">
        <v>517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ROUND(Y441*Source!I178*DO441,9)</f>
        <v>0</v>
      </c>
      <c r="CX441">
        <f>ROUND(Y441*Source!I178,9)</f>
        <v>0.39600000000000002</v>
      </c>
      <c r="CY441">
        <f>AB441</f>
        <v>74.38</v>
      </c>
      <c r="CZ441">
        <f>AF441</f>
        <v>7.44</v>
      </c>
      <c r="DA441">
        <f>AJ441</f>
        <v>9.3699999999999992</v>
      </c>
      <c r="DB441">
        <f>ROUND((ROUND(AT441*CZ441,2)*1.2),6)</f>
        <v>0.98399999999999999</v>
      </c>
      <c r="DC441">
        <f>ROUND((ROUND(AT441*AG441,2)*1.2),6)</f>
        <v>0</v>
      </c>
      <c r="DD441" t="s">
        <v>3</v>
      </c>
      <c r="DE441" t="s">
        <v>3</v>
      </c>
      <c r="DF441">
        <f t="shared" si="219"/>
        <v>0</v>
      </c>
      <c r="DG441">
        <f>ROUND(ROUND(AF441*AJ441,2)*CX441,2)</f>
        <v>27.61</v>
      </c>
      <c r="DH441">
        <f t="shared" si="218"/>
        <v>0</v>
      </c>
      <c r="DI441">
        <f t="shared" si="181"/>
        <v>0</v>
      </c>
      <c r="DJ441">
        <f>DG441</f>
        <v>27.61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ROW(Source!A178)</f>
        <v>178</v>
      </c>
      <c r="B442">
        <v>55929115</v>
      </c>
      <c r="C442">
        <v>55929772</v>
      </c>
      <c r="D442">
        <v>55490168</v>
      </c>
      <c r="E442">
        <v>1</v>
      </c>
      <c r="F442">
        <v>1</v>
      </c>
      <c r="G442">
        <v>1081</v>
      </c>
      <c r="H442">
        <v>2</v>
      </c>
      <c r="I442" t="s">
        <v>728</v>
      </c>
      <c r="J442" t="s">
        <v>729</v>
      </c>
      <c r="K442" t="s">
        <v>730</v>
      </c>
      <c r="L442">
        <v>1368</v>
      </c>
      <c r="N442">
        <v>1011</v>
      </c>
      <c r="O442" t="s">
        <v>685</v>
      </c>
      <c r="P442" t="s">
        <v>685</v>
      </c>
      <c r="Q442">
        <v>1</v>
      </c>
      <c r="W442">
        <v>0</v>
      </c>
      <c r="X442">
        <v>-323220633</v>
      </c>
      <c r="Y442">
        <f>(AT442*1.2)</f>
        <v>0.216</v>
      </c>
      <c r="AA442">
        <v>0</v>
      </c>
      <c r="AB442">
        <v>88.1</v>
      </c>
      <c r="AC442">
        <v>0</v>
      </c>
      <c r="AD442">
        <v>0</v>
      </c>
      <c r="AE442">
        <v>0</v>
      </c>
      <c r="AF442">
        <v>8.84</v>
      </c>
      <c r="AG442">
        <v>0</v>
      </c>
      <c r="AH442">
        <v>0</v>
      </c>
      <c r="AI442">
        <v>1</v>
      </c>
      <c r="AJ442">
        <v>9.34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0.18</v>
      </c>
      <c r="AU442" t="s">
        <v>67</v>
      </c>
      <c r="AV442">
        <v>0</v>
      </c>
      <c r="AW442">
        <v>2</v>
      </c>
      <c r="AX442">
        <v>55929775</v>
      </c>
      <c r="AY442">
        <v>1</v>
      </c>
      <c r="AZ442">
        <v>0</v>
      </c>
      <c r="BA442">
        <v>518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ROUND(Y442*Source!I178*DO442,9)</f>
        <v>0</v>
      </c>
      <c r="CX442">
        <f>ROUND(Y442*Source!I178,9)</f>
        <v>0.64800000000000002</v>
      </c>
      <c r="CY442">
        <f>AB442</f>
        <v>88.1</v>
      </c>
      <c r="CZ442">
        <f>AF442</f>
        <v>8.84</v>
      </c>
      <c r="DA442">
        <f>AJ442</f>
        <v>9.34</v>
      </c>
      <c r="DB442">
        <f>ROUND((ROUND(AT442*CZ442,2)*1.2),6)</f>
        <v>1.9079999999999999</v>
      </c>
      <c r="DC442">
        <f>ROUND((ROUND(AT442*AG442,2)*1.2),6)</f>
        <v>0</v>
      </c>
      <c r="DD442" t="s">
        <v>3</v>
      </c>
      <c r="DE442" t="s">
        <v>3</v>
      </c>
      <c r="DF442">
        <f t="shared" si="219"/>
        <v>0</v>
      </c>
      <c r="DG442">
        <f>ROUND(ROUND(AF442*AJ442,2)*CX442,2)</f>
        <v>53.51</v>
      </c>
      <c r="DH442">
        <f t="shared" si="218"/>
        <v>0</v>
      </c>
      <c r="DI442">
        <f t="shared" si="181"/>
        <v>0</v>
      </c>
      <c r="DJ442">
        <f>DG442</f>
        <v>53.51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5">
      <c r="A443">
        <f>ROW(Source!A178)</f>
        <v>178</v>
      </c>
      <c r="B443">
        <v>55929115</v>
      </c>
      <c r="C443">
        <v>55929772</v>
      </c>
      <c r="D443">
        <v>55459882</v>
      </c>
      <c r="E443">
        <v>1</v>
      </c>
      <c r="F443">
        <v>1</v>
      </c>
      <c r="G443">
        <v>1081</v>
      </c>
      <c r="H443">
        <v>3</v>
      </c>
      <c r="I443" t="s">
        <v>731</v>
      </c>
      <c r="J443" t="s">
        <v>732</v>
      </c>
      <c r="K443" t="s">
        <v>733</v>
      </c>
      <c r="L443">
        <v>1346</v>
      </c>
      <c r="N443">
        <v>1009</v>
      </c>
      <c r="O443" t="s">
        <v>185</v>
      </c>
      <c r="P443" t="s">
        <v>185</v>
      </c>
      <c r="Q443">
        <v>1</v>
      </c>
      <c r="W443">
        <v>0</v>
      </c>
      <c r="X443">
        <v>1881535140</v>
      </c>
      <c r="Y443">
        <f>(AT443*1)</f>
        <v>2.7E-2</v>
      </c>
      <c r="AA443">
        <v>680.23</v>
      </c>
      <c r="AB443">
        <v>0</v>
      </c>
      <c r="AC443">
        <v>0</v>
      </c>
      <c r="AD443">
        <v>0</v>
      </c>
      <c r="AE443">
        <v>26.88</v>
      </c>
      <c r="AF443">
        <v>0</v>
      </c>
      <c r="AG443">
        <v>0</v>
      </c>
      <c r="AH443">
        <v>0</v>
      </c>
      <c r="AI443">
        <v>23.41</v>
      </c>
      <c r="AJ443">
        <v>1</v>
      </c>
      <c r="AK443">
        <v>1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2.7E-2</v>
      </c>
      <c r="AU443" t="s">
        <v>66</v>
      </c>
      <c r="AV443">
        <v>0</v>
      </c>
      <c r="AW443">
        <v>2</v>
      </c>
      <c r="AX443">
        <v>55929776</v>
      </c>
      <c r="AY443">
        <v>1</v>
      </c>
      <c r="AZ443">
        <v>0</v>
      </c>
      <c r="BA443">
        <v>519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ROUND(Y443*Source!I178,9)</f>
        <v>8.1000000000000003E-2</v>
      </c>
      <c r="CY443">
        <f>AA443</f>
        <v>680.23</v>
      </c>
      <c r="CZ443">
        <f>AE443</f>
        <v>26.88</v>
      </c>
      <c r="DA443">
        <f>AI443</f>
        <v>23.41</v>
      </c>
      <c r="DB443">
        <f>ROUND((ROUND(AT443*CZ443,2)*1),6)</f>
        <v>0.73</v>
      </c>
      <c r="DC443">
        <f>ROUND((ROUND(AT443*AG443,2)*1),6)</f>
        <v>0</v>
      </c>
      <c r="DD443" t="s">
        <v>3</v>
      </c>
      <c r="DE443" t="s">
        <v>3</v>
      </c>
      <c r="DF443">
        <f>ROUND(ROUND(AE443*AI443,2)*CX443,2)</f>
        <v>50.97</v>
      </c>
      <c r="DG443">
        <f t="shared" ref="DG443:DG464" si="220">ROUND(ROUND(AF443,2)*CX443,2)</f>
        <v>0</v>
      </c>
      <c r="DH443">
        <f t="shared" si="218"/>
        <v>0</v>
      </c>
      <c r="DI443">
        <f t="shared" si="181"/>
        <v>0</v>
      </c>
      <c r="DJ443">
        <f>DF443</f>
        <v>50.97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ROW(Source!A178)</f>
        <v>178</v>
      </c>
      <c r="B444">
        <v>55929115</v>
      </c>
      <c r="C444">
        <v>55929772</v>
      </c>
      <c r="D444">
        <v>55459234</v>
      </c>
      <c r="E444">
        <v>1</v>
      </c>
      <c r="F444">
        <v>1</v>
      </c>
      <c r="G444">
        <v>1081</v>
      </c>
      <c r="H444">
        <v>3</v>
      </c>
      <c r="I444" t="s">
        <v>734</v>
      </c>
      <c r="J444" t="s">
        <v>735</v>
      </c>
      <c r="K444" t="s">
        <v>736</v>
      </c>
      <c r="L444">
        <v>1346</v>
      </c>
      <c r="N444">
        <v>1009</v>
      </c>
      <c r="O444" t="s">
        <v>185</v>
      </c>
      <c r="P444" t="s">
        <v>185</v>
      </c>
      <c r="Q444">
        <v>1</v>
      </c>
      <c r="W444">
        <v>0</v>
      </c>
      <c r="X444">
        <v>1343467368</v>
      </c>
      <c r="Y444">
        <f>(AT444*1)</f>
        <v>5.0000000000000001E-3</v>
      </c>
      <c r="AA444">
        <v>25.51</v>
      </c>
      <c r="AB444">
        <v>0</v>
      </c>
      <c r="AC444">
        <v>0</v>
      </c>
      <c r="AD444">
        <v>0</v>
      </c>
      <c r="AE444">
        <v>1.61</v>
      </c>
      <c r="AF444">
        <v>0</v>
      </c>
      <c r="AG444">
        <v>0</v>
      </c>
      <c r="AH444">
        <v>0</v>
      </c>
      <c r="AI444">
        <v>14.66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5.0000000000000001E-3</v>
      </c>
      <c r="AU444" t="s">
        <v>66</v>
      </c>
      <c r="AV444">
        <v>0</v>
      </c>
      <c r="AW444">
        <v>2</v>
      </c>
      <c r="AX444">
        <v>55929777</v>
      </c>
      <c r="AY444">
        <v>1</v>
      </c>
      <c r="AZ444">
        <v>0</v>
      </c>
      <c r="BA444">
        <v>520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ROUND(Y444*Source!I178,9)</f>
        <v>1.4999999999999999E-2</v>
      </c>
      <c r="CY444">
        <f>AA444</f>
        <v>25.51</v>
      </c>
      <c r="CZ444">
        <f>AE444</f>
        <v>1.61</v>
      </c>
      <c r="DA444">
        <f>AI444</f>
        <v>14.66</v>
      </c>
      <c r="DB444">
        <f>ROUND((ROUND(AT444*CZ444,2)*1),6)</f>
        <v>0.01</v>
      </c>
      <c r="DC444">
        <f>ROUND((ROUND(AT444*AG444,2)*1),6)</f>
        <v>0</v>
      </c>
      <c r="DD444" t="s">
        <v>3</v>
      </c>
      <c r="DE444" t="s">
        <v>3</v>
      </c>
      <c r="DF444">
        <f>ROUND(ROUND(AE444*AI444,2)*CX444,2)</f>
        <v>0.35</v>
      </c>
      <c r="DG444">
        <f t="shared" si="220"/>
        <v>0</v>
      </c>
      <c r="DH444">
        <f t="shared" si="218"/>
        <v>0</v>
      </c>
      <c r="DI444">
        <f t="shared" si="181"/>
        <v>0</v>
      </c>
      <c r="DJ444">
        <f>DF444</f>
        <v>0.35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5">
      <c r="A445">
        <f>ROW(Source!A178)</f>
        <v>178</v>
      </c>
      <c r="B445">
        <v>55929115</v>
      </c>
      <c r="C445">
        <v>55929772</v>
      </c>
      <c r="D445">
        <v>55462052</v>
      </c>
      <c r="E445">
        <v>1</v>
      </c>
      <c r="F445">
        <v>1</v>
      </c>
      <c r="G445">
        <v>1081</v>
      </c>
      <c r="H445">
        <v>3</v>
      </c>
      <c r="I445" t="s">
        <v>737</v>
      </c>
      <c r="J445" t="s">
        <v>738</v>
      </c>
      <c r="K445" t="s">
        <v>739</v>
      </c>
      <c r="L445">
        <v>1354</v>
      </c>
      <c r="N445">
        <v>1010</v>
      </c>
      <c r="O445" t="s">
        <v>279</v>
      </c>
      <c r="P445" t="s">
        <v>279</v>
      </c>
      <c r="Q445">
        <v>1</v>
      </c>
      <c r="W445">
        <v>0</v>
      </c>
      <c r="X445">
        <v>406712332</v>
      </c>
      <c r="Y445">
        <f>(AT445*1)</f>
        <v>4</v>
      </c>
      <c r="AA445">
        <v>1.06</v>
      </c>
      <c r="AB445">
        <v>0</v>
      </c>
      <c r="AC445">
        <v>0</v>
      </c>
      <c r="AD445">
        <v>0</v>
      </c>
      <c r="AE445">
        <v>0.16</v>
      </c>
      <c r="AF445">
        <v>0</v>
      </c>
      <c r="AG445">
        <v>0</v>
      </c>
      <c r="AH445">
        <v>0</v>
      </c>
      <c r="AI445">
        <v>6.13</v>
      </c>
      <c r="AJ445">
        <v>1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4</v>
      </c>
      <c r="AU445" t="s">
        <v>66</v>
      </c>
      <c r="AV445">
        <v>0</v>
      </c>
      <c r="AW445">
        <v>2</v>
      </c>
      <c r="AX445">
        <v>55929778</v>
      </c>
      <c r="AY445">
        <v>1</v>
      </c>
      <c r="AZ445">
        <v>0</v>
      </c>
      <c r="BA445">
        <v>521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ROUND(Y445*Source!I178,9)</f>
        <v>12</v>
      </c>
      <c r="CY445">
        <f>AA445</f>
        <v>1.06</v>
      </c>
      <c r="CZ445">
        <f>AE445</f>
        <v>0.16</v>
      </c>
      <c r="DA445">
        <f>AI445</f>
        <v>6.13</v>
      </c>
      <c r="DB445">
        <f>ROUND((ROUND(AT445*CZ445,2)*1),6)</f>
        <v>0.64</v>
      </c>
      <c r="DC445">
        <f>ROUND((ROUND(AT445*AG445,2)*1),6)</f>
        <v>0</v>
      </c>
      <c r="DD445" t="s">
        <v>3</v>
      </c>
      <c r="DE445" t="s">
        <v>3</v>
      </c>
      <c r="DF445">
        <f>ROUND(ROUND(AE445*AI445,2)*CX445,2)</f>
        <v>11.76</v>
      </c>
      <c r="DG445">
        <f t="shared" si="220"/>
        <v>0</v>
      </c>
      <c r="DH445">
        <f t="shared" si="218"/>
        <v>0</v>
      </c>
      <c r="DI445">
        <f t="shared" si="181"/>
        <v>0</v>
      </c>
      <c r="DJ445">
        <f>DF445</f>
        <v>11.76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ROW(Source!A178)</f>
        <v>178</v>
      </c>
      <c r="B446">
        <v>55929115</v>
      </c>
      <c r="C446">
        <v>55929772</v>
      </c>
      <c r="D446">
        <v>0</v>
      </c>
      <c r="E446">
        <v>0</v>
      </c>
      <c r="F446">
        <v>1</v>
      </c>
      <c r="G446">
        <v>1081</v>
      </c>
      <c r="H446">
        <v>3</v>
      </c>
      <c r="I446" t="s">
        <v>268</v>
      </c>
      <c r="J446" t="s">
        <v>268</v>
      </c>
      <c r="K446" t="s">
        <v>269</v>
      </c>
      <c r="L446">
        <v>1371</v>
      </c>
      <c r="N446">
        <v>1013</v>
      </c>
      <c r="O446" t="s">
        <v>171</v>
      </c>
      <c r="P446" t="s">
        <v>171</v>
      </c>
      <c r="Q446">
        <v>1</v>
      </c>
      <c r="W446">
        <v>0</v>
      </c>
      <c r="X446">
        <v>249284688</v>
      </c>
      <c r="Y446">
        <f>AT446</f>
        <v>1</v>
      </c>
      <c r="AA446">
        <v>2854.27</v>
      </c>
      <c r="AB446">
        <v>0</v>
      </c>
      <c r="AC446">
        <v>0</v>
      </c>
      <c r="AD446">
        <v>0</v>
      </c>
      <c r="AE446">
        <v>377.05000000000007</v>
      </c>
      <c r="AF446">
        <v>0</v>
      </c>
      <c r="AG446">
        <v>0</v>
      </c>
      <c r="AH446">
        <v>0</v>
      </c>
      <c r="AI446">
        <v>7.57</v>
      </c>
      <c r="AJ446">
        <v>1</v>
      </c>
      <c r="AK446">
        <v>1</v>
      </c>
      <c r="AL446">
        <v>1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 t="s">
        <v>3</v>
      </c>
      <c r="AT446">
        <v>1</v>
      </c>
      <c r="AU446" t="s">
        <v>3</v>
      </c>
      <c r="AV446">
        <v>0</v>
      </c>
      <c r="AW446">
        <v>1</v>
      </c>
      <c r="AX446">
        <v>-1</v>
      </c>
      <c r="AY446">
        <v>0</v>
      </c>
      <c r="AZ446">
        <v>0</v>
      </c>
      <c r="BA446" t="s">
        <v>3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ROUND(Y446*Source!I178,9)</f>
        <v>3</v>
      </c>
      <c r="CY446">
        <f>AA446</f>
        <v>2854.27</v>
      </c>
      <c r="CZ446">
        <f>AE446</f>
        <v>377.05000000000007</v>
      </c>
      <c r="DA446">
        <f>AI446</f>
        <v>7.57</v>
      </c>
      <c r="DB446">
        <f>ROUND(ROUND(AT446*CZ446,2),6)</f>
        <v>377.05</v>
      </c>
      <c r="DC446">
        <f>ROUND(ROUND(AT446*AG446,2),6)</f>
        <v>0</v>
      </c>
      <c r="DD446" t="s">
        <v>3</v>
      </c>
      <c r="DE446" t="s">
        <v>3</v>
      </c>
      <c r="DF446">
        <f>ROUND(ROUND(AE446*AI446,2)*CX446,2)</f>
        <v>8562.81</v>
      </c>
      <c r="DG446">
        <f t="shared" si="220"/>
        <v>0</v>
      </c>
      <c r="DH446">
        <f t="shared" si="218"/>
        <v>0</v>
      </c>
      <c r="DI446">
        <f t="shared" si="181"/>
        <v>0</v>
      </c>
      <c r="DJ446">
        <f>DF446</f>
        <v>8562.81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5">
      <c r="A447">
        <f>ROW(Source!A181)</f>
        <v>181</v>
      </c>
      <c r="B447">
        <v>55929113</v>
      </c>
      <c r="C447">
        <v>55929792</v>
      </c>
      <c r="D447">
        <v>55424304</v>
      </c>
      <c r="E447">
        <v>1081</v>
      </c>
      <c r="F447">
        <v>1</v>
      </c>
      <c r="G447">
        <v>1081</v>
      </c>
      <c r="H447">
        <v>1</v>
      </c>
      <c r="I447" t="s">
        <v>679</v>
      </c>
      <c r="J447" t="s">
        <v>3</v>
      </c>
      <c r="K447" t="s">
        <v>680</v>
      </c>
      <c r="L447">
        <v>1191</v>
      </c>
      <c r="N447">
        <v>1013</v>
      </c>
      <c r="O447" t="s">
        <v>681</v>
      </c>
      <c r="P447" t="s">
        <v>681</v>
      </c>
      <c r="Q447">
        <v>1</v>
      </c>
      <c r="W447">
        <v>0</v>
      </c>
      <c r="X447">
        <v>476480486</v>
      </c>
      <c r="Y447">
        <f>(AT447*1.2)</f>
        <v>0.3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0.25</v>
      </c>
      <c r="AU447" t="s">
        <v>67</v>
      </c>
      <c r="AV447">
        <v>1</v>
      </c>
      <c r="AW447">
        <v>2</v>
      </c>
      <c r="AX447">
        <v>55929793</v>
      </c>
      <c r="AY447">
        <v>1</v>
      </c>
      <c r="AZ447">
        <v>0</v>
      </c>
      <c r="BA447">
        <v>523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U447">
        <f>ROUND(AT447*Source!I181*AH447*AL447,2)</f>
        <v>0</v>
      </c>
      <c r="CV447">
        <f>ROUND(Y447*Source!I181,9)</f>
        <v>9.6</v>
      </c>
      <c r="CW447">
        <v>0</v>
      </c>
      <c r="CX447">
        <f>ROUND(Y447*Source!I181,9)</f>
        <v>9.6</v>
      </c>
      <c r="CY447">
        <f>AD447</f>
        <v>0</v>
      </c>
      <c r="CZ447">
        <f>AH447</f>
        <v>0</v>
      </c>
      <c r="DA447">
        <f>AL447</f>
        <v>1</v>
      </c>
      <c r="DB447">
        <f>ROUND((ROUND(AT447*CZ447,2)*1.2),6)</f>
        <v>0</v>
      </c>
      <c r="DC447">
        <f>ROUND((ROUND(AT447*AG447,2)*1.2),6)</f>
        <v>0</v>
      </c>
      <c r="DD447" t="s">
        <v>3</v>
      </c>
      <c r="DE447" t="s">
        <v>3</v>
      </c>
      <c r="DF447">
        <f>ROUND(ROUND(AE447,2)*CX447,2)</f>
        <v>0</v>
      </c>
      <c r="DG447">
        <f t="shared" si="220"/>
        <v>0</v>
      </c>
      <c r="DH447">
        <f t="shared" si="218"/>
        <v>0</v>
      </c>
      <c r="DI447">
        <f t="shared" si="181"/>
        <v>0</v>
      </c>
      <c r="DJ447">
        <f>DI447</f>
        <v>0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ROW(Source!A182)</f>
        <v>182</v>
      </c>
      <c r="B448">
        <v>55929115</v>
      </c>
      <c r="C448">
        <v>55929792</v>
      </c>
      <c r="D448">
        <v>55424304</v>
      </c>
      <c r="E448">
        <v>1081</v>
      </c>
      <c r="F448">
        <v>1</v>
      </c>
      <c r="G448">
        <v>1081</v>
      </c>
      <c r="H448">
        <v>1</v>
      </c>
      <c r="I448" t="s">
        <v>679</v>
      </c>
      <c r="J448" t="s">
        <v>3</v>
      </c>
      <c r="K448" t="s">
        <v>680</v>
      </c>
      <c r="L448">
        <v>1191</v>
      </c>
      <c r="N448">
        <v>1013</v>
      </c>
      <c r="O448" t="s">
        <v>681</v>
      </c>
      <c r="P448" t="s">
        <v>681</v>
      </c>
      <c r="Q448">
        <v>1</v>
      </c>
      <c r="W448">
        <v>0</v>
      </c>
      <c r="X448">
        <v>476480486</v>
      </c>
      <c r="Y448">
        <f>(AT448*1.2)</f>
        <v>0.3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5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0.25</v>
      </c>
      <c r="AU448" t="s">
        <v>67</v>
      </c>
      <c r="AV448">
        <v>1</v>
      </c>
      <c r="AW448">
        <v>2</v>
      </c>
      <c r="AX448">
        <v>55929793</v>
      </c>
      <c r="AY448">
        <v>1</v>
      </c>
      <c r="AZ448">
        <v>0</v>
      </c>
      <c r="BA448">
        <v>524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U448">
        <f>ROUND(AT448*Source!I182*AH448*AL448,2)</f>
        <v>0</v>
      </c>
      <c r="CV448">
        <f>ROUND(Y448*Source!I182,9)</f>
        <v>9.6</v>
      </c>
      <c r="CW448">
        <v>0</v>
      </c>
      <c r="CX448">
        <f>ROUND(Y448*Source!I182,9)</f>
        <v>9.6</v>
      </c>
      <c r="CY448">
        <f>AD448</f>
        <v>0</v>
      </c>
      <c r="CZ448">
        <f>AH448</f>
        <v>0</v>
      </c>
      <c r="DA448">
        <f>AL448</f>
        <v>1</v>
      </c>
      <c r="DB448">
        <f>ROUND((ROUND(AT448*CZ448,2)*1.2),6)</f>
        <v>0</v>
      </c>
      <c r="DC448">
        <f>ROUND((ROUND(AT448*AG448,2)*1.2),6)</f>
        <v>0</v>
      </c>
      <c r="DD448" t="s">
        <v>3</v>
      </c>
      <c r="DE448" t="s">
        <v>3</v>
      </c>
      <c r="DF448">
        <f>ROUND(ROUND(AE448,2)*CX448,2)</f>
        <v>0</v>
      </c>
      <c r="DG448">
        <f t="shared" si="220"/>
        <v>0</v>
      </c>
      <c r="DH448">
        <f t="shared" si="218"/>
        <v>0</v>
      </c>
      <c r="DI448">
        <f t="shared" si="181"/>
        <v>0</v>
      </c>
      <c r="DJ448">
        <f>DI448</f>
        <v>0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ROW(Source!A185)</f>
        <v>185</v>
      </c>
      <c r="B449">
        <v>55929113</v>
      </c>
      <c r="C449">
        <v>55929795</v>
      </c>
      <c r="D449">
        <v>55424304</v>
      </c>
      <c r="E449">
        <v>1081</v>
      </c>
      <c r="F449">
        <v>1</v>
      </c>
      <c r="G449">
        <v>1081</v>
      </c>
      <c r="H449">
        <v>1</v>
      </c>
      <c r="I449" t="s">
        <v>679</v>
      </c>
      <c r="J449" t="s">
        <v>3</v>
      </c>
      <c r="K449" t="s">
        <v>680</v>
      </c>
      <c r="L449">
        <v>1191</v>
      </c>
      <c r="N449">
        <v>1013</v>
      </c>
      <c r="O449" t="s">
        <v>681</v>
      </c>
      <c r="P449" t="s">
        <v>681</v>
      </c>
      <c r="Q449">
        <v>1</v>
      </c>
      <c r="W449">
        <v>0</v>
      </c>
      <c r="X449">
        <v>476480486</v>
      </c>
      <c r="Y449">
        <f>(AT449*1.2)</f>
        <v>3.7199999999999998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3.1</v>
      </c>
      <c r="AU449" t="s">
        <v>67</v>
      </c>
      <c r="AV449">
        <v>1</v>
      </c>
      <c r="AW449">
        <v>2</v>
      </c>
      <c r="AX449">
        <v>55929796</v>
      </c>
      <c r="AY449">
        <v>1</v>
      </c>
      <c r="AZ449">
        <v>0</v>
      </c>
      <c r="BA449">
        <v>525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U449">
        <f>ROUND(AT449*Source!I185*AH449*AL449,2)</f>
        <v>0</v>
      </c>
      <c r="CV449">
        <f>ROUND(Y449*Source!I185,9)</f>
        <v>2.3807999999999998</v>
      </c>
      <c r="CW449">
        <v>0</v>
      </c>
      <c r="CX449">
        <f>ROUND(Y449*Source!I185,9)</f>
        <v>2.3807999999999998</v>
      </c>
      <c r="CY449">
        <f>AD449</f>
        <v>0</v>
      </c>
      <c r="CZ449">
        <f>AH449</f>
        <v>0</v>
      </c>
      <c r="DA449">
        <f>AL449</f>
        <v>1</v>
      </c>
      <c r="DB449">
        <f>ROUND((ROUND(AT449*CZ449,2)*1.2),6)</f>
        <v>0</v>
      </c>
      <c r="DC449">
        <f>ROUND((ROUND(AT449*AG449,2)*1.2),6)</f>
        <v>0</v>
      </c>
      <c r="DD449" t="s">
        <v>3</v>
      </c>
      <c r="DE449" t="s">
        <v>3</v>
      </c>
      <c r="DF449">
        <f>ROUND(ROUND(AE449,2)*CX449,2)</f>
        <v>0</v>
      </c>
      <c r="DG449">
        <f t="shared" si="220"/>
        <v>0</v>
      </c>
      <c r="DH449">
        <f t="shared" si="218"/>
        <v>0</v>
      </c>
      <c r="DI449">
        <f t="shared" ref="DI449:DI512" si="221">ROUND(ROUND(AH449,2)*CX449,2)</f>
        <v>0</v>
      </c>
      <c r="DJ449">
        <f>DI449</f>
        <v>0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ROW(Source!A185)</f>
        <v>185</v>
      </c>
      <c r="B450">
        <v>55929113</v>
      </c>
      <c r="C450">
        <v>55929795</v>
      </c>
      <c r="D450">
        <v>0</v>
      </c>
      <c r="E450">
        <v>0</v>
      </c>
      <c r="F450">
        <v>1</v>
      </c>
      <c r="G450">
        <v>1081</v>
      </c>
      <c r="H450">
        <v>3</v>
      </c>
      <c r="I450" t="s">
        <v>286</v>
      </c>
      <c r="J450" t="s">
        <v>286</v>
      </c>
      <c r="K450" t="s">
        <v>287</v>
      </c>
      <c r="L450">
        <v>1371</v>
      </c>
      <c r="N450">
        <v>1013</v>
      </c>
      <c r="O450" t="s">
        <v>171</v>
      </c>
      <c r="P450" t="s">
        <v>171</v>
      </c>
      <c r="Q450">
        <v>1</v>
      </c>
      <c r="W450">
        <v>0</v>
      </c>
      <c r="X450">
        <v>-163304506</v>
      </c>
      <c r="Y450">
        <f>AT450</f>
        <v>100</v>
      </c>
      <c r="AA450">
        <v>13.5</v>
      </c>
      <c r="AB450">
        <v>0</v>
      </c>
      <c r="AC450">
        <v>0</v>
      </c>
      <c r="AD450">
        <v>0</v>
      </c>
      <c r="AE450">
        <v>13.5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 t="s">
        <v>3</v>
      </c>
      <c r="AT450">
        <v>100</v>
      </c>
      <c r="AU450" t="s">
        <v>3</v>
      </c>
      <c r="AV450">
        <v>0</v>
      </c>
      <c r="AW450">
        <v>1</v>
      </c>
      <c r="AX450">
        <v>-1</v>
      </c>
      <c r="AY450">
        <v>0</v>
      </c>
      <c r="AZ450">
        <v>0</v>
      </c>
      <c r="BA450" t="s">
        <v>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ROUND(Y450*Source!I185,9)</f>
        <v>64</v>
      </c>
      <c r="CY450">
        <f>AA450</f>
        <v>13.5</v>
      </c>
      <c r="CZ450">
        <f>AE450</f>
        <v>13.5</v>
      </c>
      <c r="DA450">
        <f>AI450</f>
        <v>1</v>
      </c>
      <c r="DB450">
        <f>ROUND(ROUND(AT450*CZ450,2),6)</f>
        <v>1350</v>
      </c>
      <c r="DC450">
        <f>ROUND(ROUND(AT450*AG450,2),6)</f>
        <v>0</v>
      </c>
      <c r="DD450" t="s">
        <v>3</v>
      </c>
      <c r="DE450" t="s">
        <v>3</v>
      </c>
      <c r="DF450">
        <f>ROUND(ROUND(AE450,2)*CX450,2)</f>
        <v>864</v>
      </c>
      <c r="DG450">
        <f t="shared" si="220"/>
        <v>0</v>
      </c>
      <c r="DH450">
        <f t="shared" si="218"/>
        <v>0</v>
      </c>
      <c r="DI450">
        <f t="shared" si="221"/>
        <v>0</v>
      </c>
      <c r="DJ450">
        <f>DF450</f>
        <v>864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5">
      <c r="A451">
        <f>ROW(Source!A186)</f>
        <v>186</v>
      </c>
      <c r="B451">
        <v>55929115</v>
      </c>
      <c r="C451">
        <v>55929795</v>
      </c>
      <c r="D451">
        <v>55424304</v>
      </c>
      <c r="E451">
        <v>1081</v>
      </c>
      <c r="F451">
        <v>1</v>
      </c>
      <c r="G451">
        <v>1081</v>
      </c>
      <c r="H451">
        <v>1</v>
      </c>
      <c r="I451" t="s">
        <v>679</v>
      </c>
      <c r="J451" t="s">
        <v>3</v>
      </c>
      <c r="K451" t="s">
        <v>680</v>
      </c>
      <c r="L451">
        <v>1191</v>
      </c>
      <c r="N451">
        <v>1013</v>
      </c>
      <c r="O451" t="s">
        <v>681</v>
      </c>
      <c r="P451" t="s">
        <v>681</v>
      </c>
      <c r="Q451">
        <v>1</v>
      </c>
      <c r="W451">
        <v>0</v>
      </c>
      <c r="X451">
        <v>476480486</v>
      </c>
      <c r="Y451">
        <f>(AT451*1.2)</f>
        <v>3.7199999999999998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5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3.1</v>
      </c>
      <c r="AU451" t="s">
        <v>67</v>
      </c>
      <c r="AV451">
        <v>1</v>
      </c>
      <c r="AW451">
        <v>2</v>
      </c>
      <c r="AX451">
        <v>55929796</v>
      </c>
      <c r="AY451">
        <v>1</v>
      </c>
      <c r="AZ451">
        <v>0</v>
      </c>
      <c r="BA451">
        <v>527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ROUND(AT451*Source!I186*AH451*AL451,2)</f>
        <v>0</v>
      </c>
      <c r="CV451">
        <f>ROUND(Y451*Source!I186,9)</f>
        <v>2.3807999999999998</v>
      </c>
      <c r="CW451">
        <v>0</v>
      </c>
      <c r="CX451">
        <f>ROUND(Y451*Source!I186,9)</f>
        <v>2.3807999999999998</v>
      </c>
      <c r="CY451">
        <f>AD451</f>
        <v>0</v>
      </c>
      <c r="CZ451">
        <f>AH451</f>
        <v>0</v>
      </c>
      <c r="DA451">
        <f>AL451</f>
        <v>1</v>
      </c>
      <c r="DB451">
        <f>ROUND((ROUND(AT451*CZ451,2)*1.2),6)</f>
        <v>0</v>
      </c>
      <c r="DC451">
        <f>ROUND((ROUND(AT451*AG451,2)*1.2),6)</f>
        <v>0</v>
      </c>
      <c r="DD451" t="s">
        <v>3</v>
      </c>
      <c r="DE451" t="s">
        <v>3</v>
      </c>
      <c r="DF451">
        <f>ROUND(ROUND(AE451,2)*CX451,2)</f>
        <v>0</v>
      </c>
      <c r="DG451">
        <f t="shared" si="220"/>
        <v>0</v>
      </c>
      <c r="DH451">
        <f t="shared" si="218"/>
        <v>0</v>
      </c>
      <c r="DI451">
        <f t="shared" si="221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ROW(Source!A186)</f>
        <v>186</v>
      </c>
      <c r="B452">
        <v>55929115</v>
      </c>
      <c r="C452">
        <v>55929795</v>
      </c>
      <c r="D452">
        <v>0</v>
      </c>
      <c r="E452">
        <v>0</v>
      </c>
      <c r="F452">
        <v>1</v>
      </c>
      <c r="G452">
        <v>1081</v>
      </c>
      <c r="H452">
        <v>3</v>
      </c>
      <c r="I452" t="s">
        <v>286</v>
      </c>
      <c r="J452" t="s">
        <v>286</v>
      </c>
      <c r="K452" t="s">
        <v>287</v>
      </c>
      <c r="L452">
        <v>1371</v>
      </c>
      <c r="N452">
        <v>1013</v>
      </c>
      <c r="O452" t="s">
        <v>171</v>
      </c>
      <c r="P452" t="s">
        <v>171</v>
      </c>
      <c r="Q452">
        <v>1</v>
      </c>
      <c r="W452">
        <v>0</v>
      </c>
      <c r="X452">
        <v>-163304506</v>
      </c>
      <c r="Y452">
        <f>AT452</f>
        <v>100</v>
      </c>
      <c r="AA452">
        <v>132.84</v>
      </c>
      <c r="AB452">
        <v>0</v>
      </c>
      <c r="AC452">
        <v>0</v>
      </c>
      <c r="AD452">
        <v>0</v>
      </c>
      <c r="AE452">
        <v>13.5</v>
      </c>
      <c r="AF452">
        <v>0</v>
      </c>
      <c r="AG452">
        <v>0</v>
      </c>
      <c r="AH452">
        <v>0</v>
      </c>
      <c r="AI452">
        <v>9.84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100</v>
      </c>
      <c r="AU452" t="s">
        <v>3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ROUND(Y452*Source!I186,9)</f>
        <v>64</v>
      </c>
      <c r="CY452">
        <f>AA452</f>
        <v>132.84</v>
      </c>
      <c r="CZ452">
        <f>AE452</f>
        <v>13.5</v>
      </c>
      <c r="DA452">
        <f>AI452</f>
        <v>9.84</v>
      </c>
      <c r="DB452">
        <f>ROUND(ROUND(AT452*CZ452,2),6)</f>
        <v>1350</v>
      </c>
      <c r="DC452">
        <f>ROUND(ROUND(AT452*AG452,2),6)</f>
        <v>0</v>
      </c>
      <c r="DD452" t="s">
        <v>3</v>
      </c>
      <c r="DE452" t="s">
        <v>3</v>
      </c>
      <c r="DF452">
        <f>ROUND(ROUND(AE452*AI452,2)*CX452,2)</f>
        <v>8501.76</v>
      </c>
      <c r="DG452">
        <f t="shared" si="220"/>
        <v>0</v>
      </c>
      <c r="DH452">
        <f t="shared" si="218"/>
        <v>0</v>
      </c>
      <c r="DI452">
        <f t="shared" si="221"/>
        <v>0</v>
      </c>
      <c r="DJ452">
        <f>DF452</f>
        <v>8501.76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ROW(Source!A189)</f>
        <v>189</v>
      </c>
      <c r="B453">
        <v>55929113</v>
      </c>
      <c r="C453">
        <v>55929806</v>
      </c>
      <c r="D453">
        <v>55424304</v>
      </c>
      <c r="E453">
        <v>1081</v>
      </c>
      <c r="F453">
        <v>1</v>
      </c>
      <c r="G453">
        <v>1081</v>
      </c>
      <c r="H453">
        <v>1</v>
      </c>
      <c r="I453" t="s">
        <v>679</v>
      </c>
      <c r="J453" t="s">
        <v>3</v>
      </c>
      <c r="K453" t="s">
        <v>680</v>
      </c>
      <c r="L453">
        <v>1191</v>
      </c>
      <c r="N453">
        <v>1013</v>
      </c>
      <c r="O453" t="s">
        <v>681</v>
      </c>
      <c r="P453" t="s">
        <v>681</v>
      </c>
      <c r="Q453">
        <v>1</v>
      </c>
      <c r="W453">
        <v>0</v>
      </c>
      <c r="X453">
        <v>476480486</v>
      </c>
      <c r="Y453">
        <f>(AT453*1.2)</f>
        <v>0.3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0.25</v>
      </c>
      <c r="AU453" t="s">
        <v>67</v>
      </c>
      <c r="AV453">
        <v>1</v>
      </c>
      <c r="AW453">
        <v>2</v>
      </c>
      <c r="AX453">
        <v>55929808</v>
      </c>
      <c r="AY453">
        <v>1</v>
      </c>
      <c r="AZ453">
        <v>0</v>
      </c>
      <c r="BA453">
        <v>529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U453">
        <f>ROUND(AT453*Source!I189*AH453*AL453,2)</f>
        <v>0</v>
      </c>
      <c r="CV453">
        <f>ROUND(Y453*Source!I189,9)</f>
        <v>1.8</v>
      </c>
      <c r="CW453">
        <v>0</v>
      </c>
      <c r="CX453">
        <f>ROUND(Y453*Source!I189,9)</f>
        <v>1.8</v>
      </c>
      <c r="CY453">
        <f>AD453</f>
        <v>0</v>
      </c>
      <c r="CZ453">
        <f>AH453</f>
        <v>0</v>
      </c>
      <c r="DA453">
        <f>AL453</f>
        <v>1</v>
      </c>
      <c r="DB453">
        <f>ROUND((ROUND(AT453*CZ453,2)*1.2),6)</f>
        <v>0</v>
      </c>
      <c r="DC453">
        <f>ROUND((ROUND(AT453*AG453,2)*1.2),6)</f>
        <v>0</v>
      </c>
      <c r="DD453" t="s">
        <v>3</v>
      </c>
      <c r="DE453" t="s">
        <v>3</v>
      </c>
      <c r="DF453">
        <f>ROUND(ROUND(AE453,2)*CX453,2)</f>
        <v>0</v>
      </c>
      <c r="DG453">
        <f t="shared" si="220"/>
        <v>0</v>
      </c>
      <c r="DH453">
        <f t="shared" si="218"/>
        <v>0</v>
      </c>
      <c r="DI453">
        <f t="shared" si="221"/>
        <v>0</v>
      </c>
      <c r="DJ453">
        <f>DI453</f>
        <v>0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ROW(Source!A190)</f>
        <v>190</v>
      </c>
      <c r="B454">
        <v>55929115</v>
      </c>
      <c r="C454">
        <v>55929806</v>
      </c>
      <c r="D454">
        <v>55424304</v>
      </c>
      <c r="E454">
        <v>1081</v>
      </c>
      <c r="F454">
        <v>1</v>
      </c>
      <c r="G454">
        <v>1081</v>
      </c>
      <c r="H454">
        <v>1</v>
      </c>
      <c r="I454" t="s">
        <v>679</v>
      </c>
      <c r="J454" t="s">
        <v>3</v>
      </c>
      <c r="K454" t="s">
        <v>680</v>
      </c>
      <c r="L454">
        <v>1191</v>
      </c>
      <c r="N454">
        <v>1013</v>
      </c>
      <c r="O454" t="s">
        <v>681</v>
      </c>
      <c r="P454" t="s">
        <v>681</v>
      </c>
      <c r="Q454">
        <v>1</v>
      </c>
      <c r="W454">
        <v>0</v>
      </c>
      <c r="X454">
        <v>476480486</v>
      </c>
      <c r="Y454">
        <f>(AT454*1.2)</f>
        <v>0.3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5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0.25</v>
      </c>
      <c r="AU454" t="s">
        <v>67</v>
      </c>
      <c r="AV454">
        <v>1</v>
      </c>
      <c r="AW454">
        <v>2</v>
      </c>
      <c r="AX454">
        <v>55929808</v>
      </c>
      <c r="AY454">
        <v>1</v>
      </c>
      <c r="AZ454">
        <v>0</v>
      </c>
      <c r="BA454">
        <v>530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U454">
        <f>ROUND(AT454*Source!I190*AH454*AL454,2)</f>
        <v>0</v>
      </c>
      <c r="CV454">
        <f>ROUND(Y454*Source!I190,9)</f>
        <v>1.8</v>
      </c>
      <c r="CW454">
        <v>0</v>
      </c>
      <c r="CX454">
        <f>ROUND(Y454*Source!I190,9)</f>
        <v>1.8</v>
      </c>
      <c r="CY454">
        <f>AD454</f>
        <v>0</v>
      </c>
      <c r="CZ454">
        <f>AH454</f>
        <v>0</v>
      </c>
      <c r="DA454">
        <f>AL454</f>
        <v>1</v>
      </c>
      <c r="DB454">
        <f>ROUND((ROUND(AT454*CZ454,2)*1.2),6)</f>
        <v>0</v>
      </c>
      <c r="DC454">
        <f>ROUND((ROUND(AT454*AG454,2)*1.2),6)</f>
        <v>0</v>
      </c>
      <c r="DD454" t="s">
        <v>3</v>
      </c>
      <c r="DE454" t="s">
        <v>3</v>
      </c>
      <c r="DF454">
        <f>ROUND(ROUND(AE454,2)*CX454,2)</f>
        <v>0</v>
      </c>
      <c r="DG454">
        <f t="shared" si="220"/>
        <v>0</v>
      </c>
      <c r="DH454">
        <f t="shared" si="218"/>
        <v>0</v>
      </c>
      <c r="DI454">
        <f t="shared" si="221"/>
        <v>0</v>
      </c>
      <c r="DJ454">
        <f>DI454</f>
        <v>0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5">
      <c r="A455">
        <f>ROW(Source!A193)</f>
        <v>193</v>
      </c>
      <c r="B455">
        <v>55929113</v>
      </c>
      <c r="C455">
        <v>55929810</v>
      </c>
      <c r="D455">
        <v>55424304</v>
      </c>
      <c r="E455">
        <v>1081</v>
      </c>
      <c r="F455">
        <v>1</v>
      </c>
      <c r="G455">
        <v>1081</v>
      </c>
      <c r="H455">
        <v>1</v>
      </c>
      <c r="I455" t="s">
        <v>679</v>
      </c>
      <c r="J455" t="s">
        <v>3</v>
      </c>
      <c r="K455" t="s">
        <v>680</v>
      </c>
      <c r="L455">
        <v>1191</v>
      </c>
      <c r="N455">
        <v>1013</v>
      </c>
      <c r="O455" t="s">
        <v>681</v>
      </c>
      <c r="P455" t="s">
        <v>681</v>
      </c>
      <c r="Q455">
        <v>1</v>
      </c>
      <c r="W455">
        <v>0</v>
      </c>
      <c r="X455">
        <v>476480486</v>
      </c>
      <c r="Y455">
        <f>(AT455*1.2)</f>
        <v>3.7199999999999998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3.1</v>
      </c>
      <c r="AU455" t="s">
        <v>67</v>
      </c>
      <c r="AV455">
        <v>1</v>
      </c>
      <c r="AW455">
        <v>2</v>
      </c>
      <c r="AX455">
        <v>55929816</v>
      </c>
      <c r="AY455">
        <v>1</v>
      </c>
      <c r="AZ455">
        <v>0</v>
      </c>
      <c r="BA455">
        <v>531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U455">
        <f>ROUND(AT455*Source!I193*AH455*AL455,2)</f>
        <v>0</v>
      </c>
      <c r="CV455">
        <f>ROUND(Y455*Source!I193,9)</f>
        <v>0.44640000000000002</v>
      </c>
      <c r="CW455">
        <v>0</v>
      </c>
      <c r="CX455">
        <f>ROUND(Y455*Source!I193,9)</f>
        <v>0.44640000000000002</v>
      </c>
      <c r="CY455">
        <f>AD455</f>
        <v>0</v>
      </c>
      <c r="CZ455">
        <f>AH455</f>
        <v>0</v>
      </c>
      <c r="DA455">
        <f>AL455</f>
        <v>1</v>
      </c>
      <c r="DB455">
        <f>ROUND((ROUND(AT455*CZ455,2)*1.2),6)</f>
        <v>0</v>
      </c>
      <c r="DC455">
        <f>ROUND((ROUND(AT455*AG455,2)*1.2),6)</f>
        <v>0</v>
      </c>
      <c r="DD455" t="s">
        <v>3</v>
      </c>
      <c r="DE455" t="s">
        <v>3</v>
      </c>
      <c r="DF455">
        <f>ROUND(ROUND(AE455,2)*CX455,2)</f>
        <v>0</v>
      </c>
      <c r="DG455">
        <f t="shared" si="220"/>
        <v>0</v>
      </c>
      <c r="DH455">
        <f t="shared" si="218"/>
        <v>0</v>
      </c>
      <c r="DI455">
        <f t="shared" si="221"/>
        <v>0</v>
      </c>
      <c r="DJ455">
        <f>DI455</f>
        <v>0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ROW(Source!A193)</f>
        <v>193</v>
      </c>
      <c r="B456">
        <v>55929113</v>
      </c>
      <c r="C456">
        <v>55929810</v>
      </c>
      <c r="D456">
        <v>0</v>
      </c>
      <c r="E456">
        <v>0</v>
      </c>
      <c r="F456">
        <v>1</v>
      </c>
      <c r="G456">
        <v>1081</v>
      </c>
      <c r="H456">
        <v>3</v>
      </c>
      <c r="I456" t="s">
        <v>292</v>
      </c>
      <c r="J456" t="s">
        <v>292</v>
      </c>
      <c r="K456" t="s">
        <v>293</v>
      </c>
      <c r="L456">
        <v>1371</v>
      </c>
      <c r="N456">
        <v>1013</v>
      </c>
      <c r="O456" t="s">
        <v>171</v>
      </c>
      <c r="P456" t="s">
        <v>171</v>
      </c>
      <c r="Q456">
        <v>1</v>
      </c>
      <c r="W456">
        <v>0</v>
      </c>
      <c r="X456">
        <v>-1642713805</v>
      </c>
      <c r="Y456">
        <f>AT456</f>
        <v>100</v>
      </c>
      <c r="AA456">
        <v>9.81</v>
      </c>
      <c r="AB456">
        <v>0</v>
      </c>
      <c r="AC456">
        <v>0</v>
      </c>
      <c r="AD456">
        <v>0</v>
      </c>
      <c r="AE456">
        <v>9.8099999999999987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 t="s">
        <v>3</v>
      </c>
      <c r="AT456">
        <v>100</v>
      </c>
      <c r="AU456" t="s">
        <v>3</v>
      </c>
      <c r="AV456">
        <v>0</v>
      </c>
      <c r="AW456">
        <v>1</v>
      </c>
      <c r="AX456">
        <v>-1</v>
      </c>
      <c r="AY456">
        <v>0</v>
      </c>
      <c r="AZ456">
        <v>0</v>
      </c>
      <c r="BA456" t="s">
        <v>3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ROUND(Y456*Source!I193,9)</f>
        <v>12</v>
      </c>
      <c r="CY456">
        <f>AA456</f>
        <v>9.81</v>
      </c>
      <c r="CZ456">
        <f>AE456</f>
        <v>9.8099999999999987</v>
      </c>
      <c r="DA456">
        <f>AI456</f>
        <v>1</v>
      </c>
      <c r="DB456">
        <f>ROUND(ROUND(AT456*CZ456,2),6)</f>
        <v>981</v>
      </c>
      <c r="DC456">
        <f>ROUND(ROUND(AT456*AG456,2),6)</f>
        <v>0</v>
      </c>
      <c r="DD456" t="s">
        <v>3</v>
      </c>
      <c r="DE456" t="s">
        <v>3</v>
      </c>
      <c r="DF456">
        <f>ROUND(ROUND(AE456,2)*CX456,2)</f>
        <v>117.72</v>
      </c>
      <c r="DG456">
        <f t="shared" si="220"/>
        <v>0</v>
      </c>
      <c r="DH456">
        <f t="shared" si="218"/>
        <v>0</v>
      </c>
      <c r="DI456">
        <f t="shared" si="221"/>
        <v>0</v>
      </c>
      <c r="DJ456">
        <f>DF456</f>
        <v>117.72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ROW(Source!A194)</f>
        <v>194</v>
      </c>
      <c r="B457">
        <v>55929115</v>
      </c>
      <c r="C457">
        <v>55929810</v>
      </c>
      <c r="D457">
        <v>55424304</v>
      </c>
      <c r="E457">
        <v>1081</v>
      </c>
      <c r="F457">
        <v>1</v>
      </c>
      <c r="G457">
        <v>1081</v>
      </c>
      <c r="H457">
        <v>1</v>
      </c>
      <c r="I457" t="s">
        <v>679</v>
      </c>
      <c r="J457" t="s">
        <v>3</v>
      </c>
      <c r="K457" t="s">
        <v>680</v>
      </c>
      <c r="L457">
        <v>1191</v>
      </c>
      <c r="N457">
        <v>1013</v>
      </c>
      <c r="O457" t="s">
        <v>681</v>
      </c>
      <c r="P457" t="s">
        <v>681</v>
      </c>
      <c r="Q457">
        <v>1</v>
      </c>
      <c r="W457">
        <v>0</v>
      </c>
      <c r="X457">
        <v>476480486</v>
      </c>
      <c r="Y457">
        <f>(AT457*1.2)</f>
        <v>3.7199999999999998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5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3.1</v>
      </c>
      <c r="AU457" t="s">
        <v>67</v>
      </c>
      <c r="AV457">
        <v>1</v>
      </c>
      <c r="AW457">
        <v>2</v>
      </c>
      <c r="AX457">
        <v>55929816</v>
      </c>
      <c r="AY457">
        <v>1</v>
      </c>
      <c r="AZ457">
        <v>0</v>
      </c>
      <c r="BA457">
        <v>533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U457">
        <f>ROUND(AT457*Source!I194*AH457*AL457,2)</f>
        <v>0</v>
      </c>
      <c r="CV457">
        <f>ROUND(Y457*Source!I194,9)</f>
        <v>0.44640000000000002</v>
      </c>
      <c r="CW457">
        <v>0</v>
      </c>
      <c r="CX457">
        <f>ROUND(Y457*Source!I194,9)</f>
        <v>0.44640000000000002</v>
      </c>
      <c r="CY457">
        <f>AD457</f>
        <v>0</v>
      </c>
      <c r="CZ457">
        <f>AH457</f>
        <v>0</v>
      </c>
      <c r="DA457">
        <f>AL457</f>
        <v>1</v>
      </c>
      <c r="DB457">
        <f>ROUND((ROUND(AT457*CZ457,2)*1.2),6)</f>
        <v>0</v>
      </c>
      <c r="DC457">
        <f>ROUND((ROUND(AT457*AG457,2)*1.2),6)</f>
        <v>0</v>
      </c>
      <c r="DD457" t="s">
        <v>3</v>
      </c>
      <c r="DE457" t="s">
        <v>3</v>
      </c>
      <c r="DF457">
        <f>ROUND(ROUND(AE457,2)*CX457,2)</f>
        <v>0</v>
      </c>
      <c r="DG457">
        <f t="shared" si="220"/>
        <v>0</v>
      </c>
      <c r="DH457">
        <f t="shared" si="218"/>
        <v>0</v>
      </c>
      <c r="DI457">
        <f t="shared" si="221"/>
        <v>0</v>
      </c>
      <c r="DJ457">
        <f>DI457</f>
        <v>0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ROW(Source!A194)</f>
        <v>194</v>
      </c>
      <c r="B458">
        <v>55929115</v>
      </c>
      <c r="C458">
        <v>55929810</v>
      </c>
      <c r="D458">
        <v>0</v>
      </c>
      <c r="E458">
        <v>0</v>
      </c>
      <c r="F458">
        <v>1</v>
      </c>
      <c r="G458">
        <v>1081</v>
      </c>
      <c r="H458">
        <v>3</v>
      </c>
      <c r="I458" t="s">
        <v>292</v>
      </c>
      <c r="J458" t="s">
        <v>292</v>
      </c>
      <c r="K458" t="s">
        <v>293</v>
      </c>
      <c r="L458">
        <v>1371</v>
      </c>
      <c r="N458">
        <v>1013</v>
      </c>
      <c r="O458" t="s">
        <v>171</v>
      </c>
      <c r="P458" t="s">
        <v>171</v>
      </c>
      <c r="Q458">
        <v>1</v>
      </c>
      <c r="W458">
        <v>0</v>
      </c>
      <c r="X458">
        <v>-1642713805</v>
      </c>
      <c r="Y458">
        <f>AT458</f>
        <v>100</v>
      </c>
      <c r="AA458">
        <v>96.53</v>
      </c>
      <c r="AB458">
        <v>0</v>
      </c>
      <c r="AC458">
        <v>0</v>
      </c>
      <c r="AD458">
        <v>0</v>
      </c>
      <c r="AE458">
        <v>9.8099999999999987</v>
      </c>
      <c r="AF458">
        <v>0</v>
      </c>
      <c r="AG458">
        <v>0</v>
      </c>
      <c r="AH458">
        <v>0</v>
      </c>
      <c r="AI458">
        <v>9.84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 t="s">
        <v>3</v>
      </c>
      <c r="AT458">
        <v>100</v>
      </c>
      <c r="AU458" t="s">
        <v>3</v>
      </c>
      <c r="AV458">
        <v>0</v>
      </c>
      <c r="AW458">
        <v>1</v>
      </c>
      <c r="AX458">
        <v>-1</v>
      </c>
      <c r="AY458">
        <v>0</v>
      </c>
      <c r="AZ458">
        <v>0</v>
      </c>
      <c r="BA458" t="s">
        <v>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ROUND(Y458*Source!I194,9)</f>
        <v>12</v>
      </c>
      <c r="CY458">
        <f>AA458</f>
        <v>96.53</v>
      </c>
      <c r="CZ458">
        <f>AE458</f>
        <v>9.8099999999999987</v>
      </c>
      <c r="DA458">
        <f>AI458</f>
        <v>9.84</v>
      </c>
      <c r="DB458">
        <f>ROUND(ROUND(AT458*CZ458,2),6)</f>
        <v>981</v>
      </c>
      <c r="DC458">
        <f>ROUND(ROUND(AT458*AG458,2),6)</f>
        <v>0</v>
      </c>
      <c r="DD458" t="s">
        <v>3</v>
      </c>
      <c r="DE458" t="s">
        <v>3</v>
      </c>
      <c r="DF458">
        <f>ROUND(ROUND(AE458*AI458,2)*CX458,2)</f>
        <v>1158.3599999999999</v>
      </c>
      <c r="DG458">
        <f t="shared" si="220"/>
        <v>0</v>
      </c>
      <c r="DH458">
        <f t="shared" si="218"/>
        <v>0</v>
      </c>
      <c r="DI458">
        <f t="shared" si="221"/>
        <v>0</v>
      </c>
      <c r="DJ458">
        <f>DF458</f>
        <v>1158.3599999999999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5">
      <c r="A459">
        <f>ROW(Source!A197)</f>
        <v>197</v>
      </c>
      <c r="B459">
        <v>55929113</v>
      </c>
      <c r="C459">
        <v>55929835</v>
      </c>
      <c r="D459">
        <v>55424304</v>
      </c>
      <c r="E459">
        <v>1081</v>
      </c>
      <c r="F459">
        <v>1</v>
      </c>
      <c r="G459">
        <v>1081</v>
      </c>
      <c r="H459">
        <v>1</v>
      </c>
      <c r="I459" t="s">
        <v>679</v>
      </c>
      <c r="J459" t="s">
        <v>3</v>
      </c>
      <c r="K459" t="s">
        <v>680</v>
      </c>
      <c r="L459">
        <v>1191</v>
      </c>
      <c r="N459">
        <v>1013</v>
      </c>
      <c r="O459" t="s">
        <v>681</v>
      </c>
      <c r="P459" t="s">
        <v>681</v>
      </c>
      <c r="Q459">
        <v>1</v>
      </c>
      <c r="W459">
        <v>0</v>
      </c>
      <c r="X459">
        <v>476480486</v>
      </c>
      <c r="Y459">
        <f>(AT459*1.2)</f>
        <v>16.079999999999998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13.4</v>
      </c>
      <c r="AU459" t="s">
        <v>67</v>
      </c>
      <c r="AV459">
        <v>1</v>
      </c>
      <c r="AW459">
        <v>2</v>
      </c>
      <c r="AX459">
        <v>55929848</v>
      </c>
      <c r="AY459">
        <v>1</v>
      </c>
      <c r="AZ459">
        <v>0</v>
      </c>
      <c r="BA459">
        <v>535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U459">
        <f>ROUND(AT459*Source!I197*AH459*AL459,2)</f>
        <v>0</v>
      </c>
      <c r="CV459">
        <f>ROUND(Y459*Source!I197,9)</f>
        <v>80.400000000000006</v>
      </c>
      <c r="CW459">
        <v>0</v>
      </c>
      <c r="CX459">
        <f>ROUND(Y459*Source!I197,9)</f>
        <v>80.400000000000006</v>
      </c>
      <c r="CY459">
        <f>AD459</f>
        <v>0</v>
      </c>
      <c r="CZ459">
        <f>AH459</f>
        <v>0</v>
      </c>
      <c r="DA459">
        <f>AL459</f>
        <v>1</v>
      </c>
      <c r="DB459">
        <f>ROUND((ROUND(AT459*CZ459,2)*1.2),6)</f>
        <v>0</v>
      </c>
      <c r="DC459">
        <f>ROUND((ROUND(AT459*AG459,2)*1.2),6)</f>
        <v>0</v>
      </c>
      <c r="DD459" t="s">
        <v>3</v>
      </c>
      <c r="DE459" t="s">
        <v>3</v>
      </c>
      <c r="DF459">
        <f t="shared" ref="DF459:DF466" si="222">ROUND(ROUND(AE459,2)*CX459,2)</f>
        <v>0</v>
      </c>
      <c r="DG459">
        <f t="shared" si="220"/>
        <v>0</v>
      </c>
      <c r="DH459">
        <f t="shared" si="218"/>
        <v>0</v>
      </c>
      <c r="DI459">
        <f t="shared" si="221"/>
        <v>0</v>
      </c>
      <c r="DJ459">
        <f>DI459</f>
        <v>0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ROW(Source!A197)</f>
        <v>197</v>
      </c>
      <c r="B460">
        <v>55929113</v>
      </c>
      <c r="C460">
        <v>55929835</v>
      </c>
      <c r="D460">
        <v>55489513</v>
      </c>
      <c r="E460">
        <v>1</v>
      </c>
      <c r="F460">
        <v>1</v>
      </c>
      <c r="G460">
        <v>1081</v>
      </c>
      <c r="H460">
        <v>2</v>
      </c>
      <c r="I460" t="s">
        <v>682</v>
      </c>
      <c r="J460" t="s">
        <v>683</v>
      </c>
      <c r="K460" t="s">
        <v>684</v>
      </c>
      <c r="L460">
        <v>1368</v>
      </c>
      <c r="N460">
        <v>1011</v>
      </c>
      <c r="O460" t="s">
        <v>685</v>
      </c>
      <c r="P460" t="s">
        <v>685</v>
      </c>
      <c r="Q460">
        <v>1</v>
      </c>
      <c r="W460">
        <v>0</v>
      </c>
      <c r="X460">
        <v>-1520980008</v>
      </c>
      <c r="Y460">
        <f>(AT460*1.2)</f>
        <v>0.64800000000000002</v>
      </c>
      <c r="AA460">
        <v>0</v>
      </c>
      <c r="AB460">
        <v>120.23</v>
      </c>
      <c r="AC460">
        <v>13.21</v>
      </c>
      <c r="AD460">
        <v>0</v>
      </c>
      <c r="AE460">
        <v>0</v>
      </c>
      <c r="AF460">
        <v>114.83</v>
      </c>
      <c r="AG460">
        <v>12.62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0.54</v>
      </c>
      <c r="AU460" t="s">
        <v>67</v>
      </c>
      <c r="AV460">
        <v>0</v>
      </c>
      <c r="AW460">
        <v>2</v>
      </c>
      <c r="AX460">
        <v>55929849</v>
      </c>
      <c r="AY460">
        <v>1</v>
      </c>
      <c r="AZ460">
        <v>0</v>
      </c>
      <c r="BA460">
        <v>536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ROUND(Y460*Source!I197*DO460,9)</f>
        <v>40.888800000000003</v>
      </c>
      <c r="CX460">
        <f>ROUND(Y460*Source!I197,9)</f>
        <v>3.24</v>
      </c>
      <c r="CY460">
        <f>AB460</f>
        <v>120.23</v>
      </c>
      <c r="CZ460">
        <f>AF460</f>
        <v>114.83</v>
      </c>
      <c r="DA460">
        <f>AJ460</f>
        <v>1</v>
      </c>
      <c r="DB460">
        <f>ROUND((ROUND(AT460*CZ460,2)*1.2),6)</f>
        <v>74.412000000000006</v>
      </c>
      <c r="DC460">
        <f>ROUND((ROUND(AT460*AG460,2)*1.2),6)</f>
        <v>8.1720000000000006</v>
      </c>
      <c r="DD460" t="s">
        <v>3</v>
      </c>
      <c r="DE460" t="s">
        <v>3</v>
      </c>
      <c r="DF460">
        <f t="shared" si="222"/>
        <v>0</v>
      </c>
      <c r="DG460">
        <f t="shared" si="220"/>
        <v>372.05</v>
      </c>
      <c r="DH460">
        <f t="shared" si="218"/>
        <v>40.89</v>
      </c>
      <c r="DI460">
        <f t="shared" si="221"/>
        <v>0</v>
      </c>
      <c r="DJ460">
        <f>DG460</f>
        <v>372.05</v>
      </c>
      <c r="DK460">
        <v>0</v>
      </c>
      <c r="DL460" t="s">
        <v>686</v>
      </c>
      <c r="DM460">
        <v>0</v>
      </c>
      <c r="DN460" t="s">
        <v>681</v>
      </c>
      <c r="DO460">
        <v>12.62</v>
      </c>
    </row>
    <row r="461" spans="1:119" x14ac:dyDescent="0.25">
      <c r="A461">
        <f>ROW(Source!A197)</f>
        <v>197</v>
      </c>
      <c r="B461">
        <v>55929113</v>
      </c>
      <c r="C461">
        <v>55929835</v>
      </c>
      <c r="D461">
        <v>55489525</v>
      </c>
      <c r="E461">
        <v>1</v>
      </c>
      <c r="F461">
        <v>1</v>
      </c>
      <c r="G461">
        <v>1081</v>
      </c>
      <c r="H461">
        <v>2</v>
      </c>
      <c r="I461" t="s">
        <v>740</v>
      </c>
      <c r="J461" t="s">
        <v>741</v>
      </c>
      <c r="K461" t="s">
        <v>742</v>
      </c>
      <c r="L461">
        <v>1368</v>
      </c>
      <c r="N461">
        <v>1011</v>
      </c>
      <c r="O461" t="s">
        <v>685</v>
      </c>
      <c r="P461" t="s">
        <v>685</v>
      </c>
      <c r="Q461">
        <v>1</v>
      </c>
      <c r="W461">
        <v>0</v>
      </c>
      <c r="X461">
        <v>444068027</v>
      </c>
      <c r="Y461">
        <f>(AT461*1.2)</f>
        <v>1.92</v>
      </c>
      <c r="AA461">
        <v>0</v>
      </c>
      <c r="AB461">
        <v>0.81</v>
      </c>
      <c r="AC461">
        <v>0</v>
      </c>
      <c r="AD461">
        <v>0</v>
      </c>
      <c r="AE461">
        <v>0</v>
      </c>
      <c r="AF461">
        <v>0.77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1.6</v>
      </c>
      <c r="AU461" t="s">
        <v>67</v>
      </c>
      <c r="AV461">
        <v>0</v>
      </c>
      <c r="AW461">
        <v>2</v>
      </c>
      <c r="AX461">
        <v>55929850</v>
      </c>
      <c r="AY461">
        <v>1</v>
      </c>
      <c r="AZ461">
        <v>0</v>
      </c>
      <c r="BA461">
        <v>537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f>ROUND(Y461*Source!I197*DO461,9)</f>
        <v>0</v>
      </c>
      <c r="CX461">
        <f>ROUND(Y461*Source!I197,9)</f>
        <v>9.6</v>
      </c>
      <c r="CY461">
        <f>AB461</f>
        <v>0.81</v>
      </c>
      <c r="CZ461">
        <f>AF461</f>
        <v>0.77</v>
      </c>
      <c r="DA461">
        <f>AJ461</f>
        <v>1</v>
      </c>
      <c r="DB461">
        <f>ROUND((ROUND(AT461*CZ461,2)*1.2),6)</f>
        <v>1.476</v>
      </c>
      <c r="DC461">
        <f>ROUND((ROUND(AT461*AG461,2)*1.2),6)</f>
        <v>0</v>
      </c>
      <c r="DD461" t="s">
        <v>3</v>
      </c>
      <c r="DE461" t="s">
        <v>3</v>
      </c>
      <c r="DF461">
        <f t="shared" si="222"/>
        <v>0</v>
      </c>
      <c r="DG461">
        <f t="shared" si="220"/>
        <v>7.39</v>
      </c>
      <c r="DH461">
        <f t="shared" si="218"/>
        <v>0</v>
      </c>
      <c r="DI461">
        <f t="shared" si="221"/>
        <v>0</v>
      </c>
      <c r="DJ461">
        <f>DG461</f>
        <v>7.39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ROW(Source!A197)</f>
        <v>197</v>
      </c>
      <c r="B462">
        <v>55929113</v>
      </c>
      <c r="C462">
        <v>55929835</v>
      </c>
      <c r="D462">
        <v>55459457</v>
      </c>
      <c r="E462">
        <v>1</v>
      </c>
      <c r="F462">
        <v>1</v>
      </c>
      <c r="G462">
        <v>1081</v>
      </c>
      <c r="H462">
        <v>3</v>
      </c>
      <c r="I462" t="s">
        <v>743</v>
      </c>
      <c r="J462" t="s">
        <v>744</v>
      </c>
      <c r="K462" t="s">
        <v>745</v>
      </c>
      <c r="L462">
        <v>1346</v>
      </c>
      <c r="N462">
        <v>1009</v>
      </c>
      <c r="O462" t="s">
        <v>185</v>
      </c>
      <c r="P462" t="s">
        <v>185</v>
      </c>
      <c r="Q462">
        <v>1</v>
      </c>
      <c r="W462">
        <v>0</v>
      </c>
      <c r="X462">
        <v>1482706673</v>
      </c>
      <c r="Y462">
        <f>(AT462*1)</f>
        <v>2.5000000000000001E-2</v>
      </c>
      <c r="AA462">
        <v>23.87</v>
      </c>
      <c r="AB462">
        <v>0</v>
      </c>
      <c r="AC462">
        <v>0</v>
      </c>
      <c r="AD462">
        <v>0</v>
      </c>
      <c r="AE462">
        <v>23.87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2.5000000000000001E-2</v>
      </c>
      <c r="AU462" t="s">
        <v>66</v>
      </c>
      <c r="AV462">
        <v>0</v>
      </c>
      <c r="AW462">
        <v>2</v>
      </c>
      <c r="AX462">
        <v>55929851</v>
      </c>
      <c r="AY462">
        <v>1</v>
      </c>
      <c r="AZ462">
        <v>0</v>
      </c>
      <c r="BA462">
        <v>538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ROUND(Y462*Source!I197,9)</f>
        <v>0.125</v>
      </c>
      <c r="CY462">
        <f>AA462</f>
        <v>23.87</v>
      </c>
      <c r="CZ462">
        <f>AE462</f>
        <v>23.87</v>
      </c>
      <c r="DA462">
        <f>AI462</f>
        <v>1</v>
      </c>
      <c r="DB462">
        <f>ROUND((ROUND(AT462*CZ462,2)*1),6)</f>
        <v>0.6</v>
      </c>
      <c r="DC462">
        <f>ROUND((ROUND(AT462*AG462,2)*1),6)</f>
        <v>0</v>
      </c>
      <c r="DD462" t="s">
        <v>3</v>
      </c>
      <c r="DE462" t="s">
        <v>3</v>
      </c>
      <c r="DF462">
        <f t="shared" si="222"/>
        <v>2.98</v>
      </c>
      <c r="DG462">
        <f t="shared" si="220"/>
        <v>0</v>
      </c>
      <c r="DH462">
        <f t="shared" si="218"/>
        <v>0</v>
      </c>
      <c r="DI462">
        <f t="shared" si="221"/>
        <v>0</v>
      </c>
      <c r="DJ462">
        <f>DF462</f>
        <v>2.98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ROW(Source!A197)</f>
        <v>197</v>
      </c>
      <c r="B463">
        <v>55929113</v>
      </c>
      <c r="C463">
        <v>55929835</v>
      </c>
      <c r="D463">
        <v>55459641</v>
      </c>
      <c r="E463">
        <v>1</v>
      </c>
      <c r="F463">
        <v>1</v>
      </c>
      <c r="G463">
        <v>1081</v>
      </c>
      <c r="H463">
        <v>3</v>
      </c>
      <c r="I463" t="s">
        <v>746</v>
      </c>
      <c r="J463" t="s">
        <v>747</v>
      </c>
      <c r="K463" t="s">
        <v>748</v>
      </c>
      <c r="L463">
        <v>1327</v>
      </c>
      <c r="N463">
        <v>1005</v>
      </c>
      <c r="O463" t="s">
        <v>749</v>
      </c>
      <c r="P463" t="s">
        <v>749</v>
      </c>
      <c r="Q463">
        <v>1</v>
      </c>
      <c r="W463">
        <v>0</v>
      </c>
      <c r="X463">
        <v>-71062307</v>
      </c>
      <c r="Y463">
        <f>(AT463*1)</f>
        <v>0.45</v>
      </c>
      <c r="AA463">
        <v>7.39</v>
      </c>
      <c r="AB463">
        <v>0</v>
      </c>
      <c r="AC463">
        <v>0</v>
      </c>
      <c r="AD463">
        <v>0</v>
      </c>
      <c r="AE463">
        <v>7.39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0.45</v>
      </c>
      <c r="AU463" t="s">
        <v>66</v>
      </c>
      <c r="AV463">
        <v>0</v>
      </c>
      <c r="AW463">
        <v>2</v>
      </c>
      <c r="AX463">
        <v>55929852</v>
      </c>
      <c r="AY463">
        <v>1</v>
      </c>
      <c r="AZ463">
        <v>0</v>
      </c>
      <c r="BA463">
        <v>539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ROUND(Y463*Source!I197,9)</f>
        <v>2.25</v>
      </c>
      <c r="CY463">
        <f>AA463</f>
        <v>7.39</v>
      </c>
      <c r="CZ463">
        <f>AE463</f>
        <v>7.39</v>
      </c>
      <c r="DA463">
        <f>AI463</f>
        <v>1</v>
      </c>
      <c r="DB463">
        <f>ROUND((ROUND(AT463*CZ463,2)*1),6)</f>
        <v>3.33</v>
      </c>
      <c r="DC463">
        <f>ROUND((ROUND(AT463*AG463,2)*1),6)</f>
        <v>0</v>
      </c>
      <c r="DD463" t="s">
        <v>3</v>
      </c>
      <c r="DE463" t="s">
        <v>3</v>
      </c>
      <c r="DF463">
        <f t="shared" si="222"/>
        <v>16.63</v>
      </c>
      <c r="DG463">
        <f t="shared" si="220"/>
        <v>0</v>
      </c>
      <c r="DH463">
        <f t="shared" si="218"/>
        <v>0</v>
      </c>
      <c r="DI463">
        <f t="shared" si="221"/>
        <v>0</v>
      </c>
      <c r="DJ463">
        <f>DF463</f>
        <v>16.63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ROW(Source!A198)</f>
        <v>198</v>
      </c>
      <c r="B464">
        <v>55929115</v>
      </c>
      <c r="C464">
        <v>55929835</v>
      </c>
      <c r="D464">
        <v>55424304</v>
      </c>
      <c r="E464">
        <v>1081</v>
      </c>
      <c r="F464">
        <v>1</v>
      </c>
      <c r="G464">
        <v>1081</v>
      </c>
      <c r="H464">
        <v>1</v>
      </c>
      <c r="I464" t="s">
        <v>679</v>
      </c>
      <c r="J464" t="s">
        <v>3</v>
      </c>
      <c r="K464" t="s">
        <v>680</v>
      </c>
      <c r="L464">
        <v>1191</v>
      </c>
      <c r="N464">
        <v>1013</v>
      </c>
      <c r="O464" t="s">
        <v>681</v>
      </c>
      <c r="P464" t="s">
        <v>681</v>
      </c>
      <c r="Q464">
        <v>1</v>
      </c>
      <c r="W464">
        <v>0</v>
      </c>
      <c r="X464">
        <v>476480486</v>
      </c>
      <c r="Y464">
        <f>(AT464*1.2)</f>
        <v>16.079999999999998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5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13.4</v>
      </c>
      <c r="AU464" t="s">
        <v>67</v>
      </c>
      <c r="AV464">
        <v>1</v>
      </c>
      <c r="AW464">
        <v>2</v>
      </c>
      <c r="AX464">
        <v>55929848</v>
      </c>
      <c r="AY464">
        <v>1</v>
      </c>
      <c r="AZ464">
        <v>0</v>
      </c>
      <c r="BA464">
        <v>541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U464">
        <f>ROUND(AT464*Source!I198*AH464*AL464,2)</f>
        <v>0</v>
      </c>
      <c r="CV464">
        <f>ROUND(Y464*Source!I198,9)</f>
        <v>80.400000000000006</v>
      </c>
      <c r="CW464">
        <v>0</v>
      </c>
      <c r="CX464">
        <f>ROUND(Y464*Source!I198,9)</f>
        <v>80.400000000000006</v>
      </c>
      <c r="CY464">
        <f>AD464</f>
        <v>0</v>
      </c>
      <c r="CZ464">
        <f>AH464</f>
        <v>0</v>
      </c>
      <c r="DA464">
        <f>AL464</f>
        <v>1</v>
      </c>
      <c r="DB464">
        <f>ROUND((ROUND(AT464*CZ464,2)*1.2),6)</f>
        <v>0</v>
      </c>
      <c r="DC464">
        <f>ROUND((ROUND(AT464*AG464,2)*1.2),6)</f>
        <v>0</v>
      </c>
      <c r="DD464" t="s">
        <v>3</v>
      </c>
      <c r="DE464" t="s">
        <v>3</v>
      </c>
      <c r="DF464">
        <f t="shared" si="222"/>
        <v>0</v>
      </c>
      <c r="DG464">
        <f t="shared" si="220"/>
        <v>0</v>
      </c>
      <c r="DH464">
        <f t="shared" si="218"/>
        <v>0</v>
      </c>
      <c r="DI464">
        <f t="shared" si="221"/>
        <v>0</v>
      </c>
      <c r="DJ464">
        <f>DI464</f>
        <v>0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ROW(Source!A198)</f>
        <v>198</v>
      </c>
      <c r="B465">
        <v>55929115</v>
      </c>
      <c r="C465">
        <v>55929835</v>
      </c>
      <c r="D465">
        <v>55489513</v>
      </c>
      <c r="E465">
        <v>1</v>
      </c>
      <c r="F465">
        <v>1</v>
      </c>
      <c r="G465">
        <v>1081</v>
      </c>
      <c r="H465">
        <v>2</v>
      </c>
      <c r="I465" t="s">
        <v>682</v>
      </c>
      <c r="J465" t="s">
        <v>683</v>
      </c>
      <c r="K465" t="s">
        <v>684</v>
      </c>
      <c r="L465">
        <v>1368</v>
      </c>
      <c r="N465">
        <v>1011</v>
      </c>
      <c r="O465" t="s">
        <v>685</v>
      </c>
      <c r="P465" t="s">
        <v>685</v>
      </c>
      <c r="Q465">
        <v>1</v>
      </c>
      <c r="W465">
        <v>0</v>
      </c>
      <c r="X465">
        <v>-1520980008</v>
      </c>
      <c r="Y465">
        <f>(AT465*1.2)</f>
        <v>0.64800000000000002</v>
      </c>
      <c r="AA465">
        <v>0</v>
      </c>
      <c r="AB465">
        <v>1942.87</v>
      </c>
      <c r="AC465">
        <v>744.56</v>
      </c>
      <c r="AD465">
        <v>0</v>
      </c>
      <c r="AE465">
        <v>0</v>
      </c>
      <c r="AF465">
        <v>114.83</v>
      </c>
      <c r="AG465">
        <v>12.62</v>
      </c>
      <c r="AH465">
        <v>0</v>
      </c>
      <c r="AI465">
        <v>1</v>
      </c>
      <c r="AJ465">
        <v>16.16</v>
      </c>
      <c r="AK465">
        <v>56.35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0.54</v>
      </c>
      <c r="AU465" t="s">
        <v>67</v>
      </c>
      <c r="AV465">
        <v>0</v>
      </c>
      <c r="AW465">
        <v>2</v>
      </c>
      <c r="AX465">
        <v>55929849</v>
      </c>
      <c r="AY465">
        <v>1</v>
      </c>
      <c r="AZ465">
        <v>0</v>
      </c>
      <c r="BA465">
        <v>542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f>ROUND(Y465*Source!I198*DO465,9)</f>
        <v>40.888800000000003</v>
      </c>
      <c r="CX465">
        <f>ROUND(Y465*Source!I198,9)</f>
        <v>3.24</v>
      </c>
      <c r="CY465">
        <f>AB465</f>
        <v>1942.87</v>
      </c>
      <c r="CZ465">
        <f>AF465</f>
        <v>114.83</v>
      </c>
      <c r="DA465">
        <f>AJ465</f>
        <v>16.16</v>
      </c>
      <c r="DB465">
        <f>ROUND((ROUND(AT465*CZ465,2)*1.2),6)</f>
        <v>74.412000000000006</v>
      </c>
      <c r="DC465">
        <f>ROUND((ROUND(AT465*AG465,2)*1.2),6)</f>
        <v>8.1720000000000006</v>
      </c>
      <c r="DD465" t="s">
        <v>3</v>
      </c>
      <c r="DE465" t="s">
        <v>3</v>
      </c>
      <c r="DF465">
        <f t="shared" si="222"/>
        <v>0</v>
      </c>
      <c r="DG465">
        <f>ROUND(ROUND(AF465*AJ465,2)*CX465,2)</f>
        <v>6012.31</v>
      </c>
      <c r="DH465">
        <f>ROUND(ROUND(AG465*AK465,2)*CX465,2)</f>
        <v>2304.09</v>
      </c>
      <c r="DI465">
        <f t="shared" si="221"/>
        <v>0</v>
      </c>
      <c r="DJ465">
        <f>DG465</f>
        <v>6012.31</v>
      </c>
      <c r="DK465">
        <v>0</v>
      </c>
      <c r="DL465" t="s">
        <v>686</v>
      </c>
      <c r="DM465">
        <v>0</v>
      </c>
      <c r="DN465" t="s">
        <v>681</v>
      </c>
      <c r="DO465">
        <v>12.62</v>
      </c>
    </row>
    <row r="466" spans="1:119" x14ac:dyDescent="0.25">
      <c r="A466">
        <f>ROW(Source!A198)</f>
        <v>198</v>
      </c>
      <c r="B466">
        <v>55929115</v>
      </c>
      <c r="C466">
        <v>55929835</v>
      </c>
      <c r="D466">
        <v>55489525</v>
      </c>
      <c r="E466">
        <v>1</v>
      </c>
      <c r="F466">
        <v>1</v>
      </c>
      <c r="G466">
        <v>1081</v>
      </c>
      <c r="H466">
        <v>2</v>
      </c>
      <c r="I466" t="s">
        <v>740</v>
      </c>
      <c r="J466" t="s">
        <v>741</v>
      </c>
      <c r="K466" t="s">
        <v>742</v>
      </c>
      <c r="L466">
        <v>1368</v>
      </c>
      <c r="N466">
        <v>1011</v>
      </c>
      <c r="O466" t="s">
        <v>685</v>
      </c>
      <c r="P466" t="s">
        <v>685</v>
      </c>
      <c r="Q466">
        <v>1</v>
      </c>
      <c r="W466">
        <v>0</v>
      </c>
      <c r="X466">
        <v>444068027</v>
      </c>
      <c r="Y466">
        <f>(AT466*1.2)</f>
        <v>1.92</v>
      </c>
      <c r="AA466">
        <v>0</v>
      </c>
      <c r="AB466">
        <v>7.96</v>
      </c>
      <c r="AC466">
        <v>0</v>
      </c>
      <c r="AD466">
        <v>0</v>
      </c>
      <c r="AE466">
        <v>0</v>
      </c>
      <c r="AF466">
        <v>0.77</v>
      </c>
      <c r="AG466">
        <v>0</v>
      </c>
      <c r="AH466">
        <v>0</v>
      </c>
      <c r="AI466">
        <v>1</v>
      </c>
      <c r="AJ466">
        <v>9.8699999999999992</v>
      </c>
      <c r="AK466">
        <v>1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1.6</v>
      </c>
      <c r="AU466" t="s">
        <v>67</v>
      </c>
      <c r="AV466">
        <v>0</v>
      </c>
      <c r="AW466">
        <v>2</v>
      </c>
      <c r="AX466">
        <v>55929850</v>
      </c>
      <c r="AY466">
        <v>1</v>
      </c>
      <c r="AZ466">
        <v>0</v>
      </c>
      <c r="BA466">
        <v>543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f>ROUND(Y466*Source!I198*DO466,9)</f>
        <v>0</v>
      </c>
      <c r="CX466">
        <f>ROUND(Y466*Source!I198,9)</f>
        <v>9.6</v>
      </c>
      <c r="CY466">
        <f>AB466</f>
        <v>7.96</v>
      </c>
      <c r="CZ466">
        <f>AF466</f>
        <v>0.77</v>
      </c>
      <c r="DA466">
        <f>AJ466</f>
        <v>9.8699999999999992</v>
      </c>
      <c r="DB466">
        <f>ROUND((ROUND(AT466*CZ466,2)*1.2),6)</f>
        <v>1.476</v>
      </c>
      <c r="DC466">
        <f>ROUND((ROUND(AT466*AG466,2)*1.2),6)</f>
        <v>0</v>
      </c>
      <c r="DD466" t="s">
        <v>3</v>
      </c>
      <c r="DE466" t="s">
        <v>3</v>
      </c>
      <c r="DF466">
        <f t="shared" si="222"/>
        <v>0</v>
      </c>
      <c r="DG466">
        <f>ROUND(ROUND(AF466*AJ466,2)*CX466,2)</f>
        <v>72.959999999999994</v>
      </c>
      <c r="DH466">
        <f t="shared" ref="DH466:DH471" si="223">ROUND(ROUND(AG466,2)*CX466,2)</f>
        <v>0</v>
      </c>
      <c r="DI466">
        <f t="shared" si="221"/>
        <v>0</v>
      </c>
      <c r="DJ466">
        <f>DG466</f>
        <v>72.959999999999994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ROW(Source!A198)</f>
        <v>198</v>
      </c>
      <c r="B467">
        <v>55929115</v>
      </c>
      <c r="C467">
        <v>55929835</v>
      </c>
      <c r="D467">
        <v>55459457</v>
      </c>
      <c r="E467">
        <v>1</v>
      </c>
      <c r="F467">
        <v>1</v>
      </c>
      <c r="G467">
        <v>1081</v>
      </c>
      <c r="H467">
        <v>3</v>
      </c>
      <c r="I467" t="s">
        <v>743</v>
      </c>
      <c r="J467" t="s">
        <v>744</v>
      </c>
      <c r="K467" t="s">
        <v>745</v>
      </c>
      <c r="L467">
        <v>1346</v>
      </c>
      <c r="N467">
        <v>1009</v>
      </c>
      <c r="O467" t="s">
        <v>185</v>
      </c>
      <c r="P467" t="s">
        <v>185</v>
      </c>
      <c r="Q467">
        <v>1</v>
      </c>
      <c r="W467">
        <v>0</v>
      </c>
      <c r="X467">
        <v>1482706673</v>
      </c>
      <c r="Y467">
        <f>(AT467*1)</f>
        <v>2.5000000000000001E-2</v>
      </c>
      <c r="AA467">
        <v>164.23</v>
      </c>
      <c r="AB467">
        <v>0</v>
      </c>
      <c r="AC467">
        <v>0</v>
      </c>
      <c r="AD467">
        <v>0</v>
      </c>
      <c r="AE467">
        <v>23.87</v>
      </c>
      <c r="AF467">
        <v>0</v>
      </c>
      <c r="AG467">
        <v>0</v>
      </c>
      <c r="AH467">
        <v>0</v>
      </c>
      <c r="AI467">
        <v>6.88</v>
      </c>
      <c r="AJ467">
        <v>1</v>
      </c>
      <c r="AK467">
        <v>1</v>
      </c>
      <c r="AL467">
        <v>1</v>
      </c>
      <c r="AM467">
        <v>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2.5000000000000001E-2</v>
      </c>
      <c r="AU467" t="s">
        <v>66</v>
      </c>
      <c r="AV467">
        <v>0</v>
      </c>
      <c r="AW467">
        <v>2</v>
      </c>
      <c r="AX467">
        <v>55929851</v>
      </c>
      <c r="AY467">
        <v>1</v>
      </c>
      <c r="AZ467">
        <v>0</v>
      </c>
      <c r="BA467">
        <v>544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ROUND(Y467*Source!I198,9)</f>
        <v>0.125</v>
      </c>
      <c r="CY467">
        <f>AA467</f>
        <v>164.23</v>
      </c>
      <c r="CZ467">
        <f>AE467</f>
        <v>23.87</v>
      </c>
      <c r="DA467">
        <f>AI467</f>
        <v>6.88</v>
      </c>
      <c r="DB467">
        <f>ROUND((ROUND(AT467*CZ467,2)*1),6)</f>
        <v>0.6</v>
      </c>
      <c r="DC467">
        <f>ROUND((ROUND(AT467*AG467,2)*1),6)</f>
        <v>0</v>
      </c>
      <c r="DD467" t="s">
        <v>3</v>
      </c>
      <c r="DE467" t="s">
        <v>3</v>
      </c>
      <c r="DF467">
        <f>ROUND(ROUND(AE467*AI467,2)*CX467,2)</f>
        <v>20.53</v>
      </c>
      <c r="DG467">
        <f>ROUND(ROUND(AF467,2)*CX467,2)</f>
        <v>0</v>
      </c>
      <c r="DH467">
        <f t="shared" si="223"/>
        <v>0</v>
      </c>
      <c r="DI467">
        <f t="shared" si="221"/>
        <v>0</v>
      </c>
      <c r="DJ467">
        <f>DF467</f>
        <v>20.53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ROW(Source!A198)</f>
        <v>198</v>
      </c>
      <c r="B468">
        <v>55929115</v>
      </c>
      <c r="C468">
        <v>55929835</v>
      </c>
      <c r="D468">
        <v>55459641</v>
      </c>
      <c r="E468">
        <v>1</v>
      </c>
      <c r="F468">
        <v>1</v>
      </c>
      <c r="G468">
        <v>1081</v>
      </c>
      <c r="H468">
        <v>3</v>
      </c>
      <c r="I468" t="s">
        <v>746</v>
      </c>
      <c r="J468" t="s">
        <v>747</v>
      </c>
      <c r="K468" t="s">
        <v>748</v>
      </c>
      <c r="L468">
        <v>1327</v>
      </c>
      <c r="N468">
        <v>1005</v>
      </c>
      <c r="O468" t="s">
        <v>749</v>
      </c>
      <c r="P468" t="s">
        <v>749</v>
      </c>
      <c r="Q468">
        <v>1</v>
      </c>
      <c r="W468">
        <v>0</v>
      </c>
      <c r="X468">
        <v>-71062307</v>
      </c>
      <c r="Y468">
        <f>(AT468*1)</f>
        <v>0.45</v>
      </c>
      <c r="AA468">
        <v>52.91</v>
      </c>
      <c r="AB468">
        <v>0</v>
      </c>
      <c r="AC468">
        <v>0</v>
      </c>
      <c r="AD468">
        <v>0</v>
      </c>
      <c r="AE468">
        <v>7.39</v>
      </c>
      <c r="AF468">
        <v>0</v>
      </c>
      <c r="AG468">
        <v>0</v>
      </c>
      <c r="AH468">
        <v>0</v>
      </c>
      <c r="AI468">
        <v>7.16</v>
      </c>
      <c r="AJ468">
        <v>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0.45</v>
      </c>
      <c r="AU468" t="s">
        <v>66</v>
      </c>
      <c r="AV468">
        <v>0</v>
      </c>
      <c r="AW468">
        <v>2</v>
      </c>
      <c r="AX468">
        <v>55929852</v>
      </c>
      <c r="AY468">
        <v>1</v>
      </c>
      <c r="AZ468">
        <v>0</v>
      </c>
      <c r="BA468">
        <v>545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ROUND(Y468*Source!I198,9)</f>
        <v>2.25</v>
      </c>
      <c r="CY468">
        <f>AA468</f>
        <v>52.91</v>
      </c>
      <c r="CZ468">
        <f>AE468</f>
        <v>7.39</v>
      </c>
      <c r="DA468">
        <f>AI468</f>
        <v>7.16</v>
      </c>
      <c r="DB468">
        <f>ROUND((ROUND(AT468*CZ468,2)*1),6)</f>
        <v>3.33</v>
      </c>
      <c r="DC468">
        <f>ROUND((ROUND(AT468*AG468,2)*1),6)</f>
        <v>0</v>
      </c>
      <c r="DD468" t="s">
        <v>3</v>
      </c>
      <c r="DE468" t="s">
        <v>3</v>
      </c>
      <c r="DF468">
        <f>ROUND(ROUND(AE468*AI468,2)*CX468,2)</f>
        <v>119.05</v>
      </c>
      <c r="DG468">
        <f>ROUND(ROUND(AF468,2)*CX468,2)</f>
        <v>0</v>
      </c>
      <c r="DH468">
        <f t="shared" si="223"/>
        <v>0</v>
      </c>
      <c r="DI468">
        <f t="shared" si="221"/>
        <v>0</v>
      </c>
      <c r="DJ468">
        <f>DF468</f>
        <v>119.05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ROW(Source!A203)</f>
        <v>203</v>
      </c>
      <c r="B469">
        <v>55929113</v>
      </c>
      <c r="C469">
        <v>57036749</v>
      </c>
      <c r="D469">
        <v>55424304</v>
      </c>
      <c r="E469">
        <v>1081</v>
      </c>
      <c r="F469">
        <v>1</v>
      </c>
      <c r="G469">
        <v>1081</v>
      </c>
      <c r="H469">
        <v>1</v>
      </c>
      <c r="I469" t="s">
        <v>679</v>
      </c>
      <c r="J469" t="s">
        <v>3</v>
      </c>
      <c r="K469" t="s">
        <v>680</v>
      </c>
      <c r="L469">
        <v>1191</v>
      </c>
      <c r="N469">
        <v>1013</v>
      </c>
      <c r="O469" t="s">
        <v>681</v>
      </c>
      <c r="P469" t="s">
        <v>681</v>
      </c>
      <c r="Q469">
        <v>1</v>
      </c>
      <c r="W469">
        <v>0</v>
      </c>
      <c r="X469">
        <v>476480486</v>
      </c>
      <c r="Y469">
        <f t="shared" ref="Y469:Y474" si="224">(AT469*1.2)</f>
        <v>1.236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1.03</v>
      </c>
      <c r="AU469" t="s">
        <v>67</v>
      </c>
      <c r="AV469">
        <v>1</v>
      </c>
      <c r="AW469">
        <v>2</v>
      </c>
      <c r="AX469">
        <v>57036750</v>
      </c>
      <c r="AY469">
        <v>1</v>
      </c>
      <c r="AZ469">
        <v>0</v>
      </c>
      <c r="BA469">
        <v>547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ROUND(AT469*Source!I203*AH469*AL469,2)</f>
        <v>0</v>
      </c>
      <c r="CV469">
        <f>ROUND(Y469*Source!I203,9)</f>
        <v>6.18</v>
      </c>
      <c r="CW469">
        <v>0</v>
      </c>
      <c r="CX469">
        <f>ROUND(Y469*Source!I203,9)</f>
        <v>6.18</v>
      </c>
      <c r="CY469">
        <f>AD469</f>
        <v>0</v>
      </c>
      <c r="CZ469">
        <f>AH469</f>
        <v>0</v>
      </c>
      <c r="DA469">
        <f>AL469</f>
        <v>1</v>
      </c>
      <c r="DB469">
        <f t="shared" ref="DB469:DB474" si="225">ROUND((ROUND(AT469*CZ469,2)*1.2),6)</f>
        <v>0</v>
      </c>
      <c r="DC469">
        <f t="shared" ref="DC469:DC474" si="226">ROUND((ROUND(AT469*AG469,2)*1.2),6)</f>
        <v>0</v>
      </c>
      <c r="DD469" t="s">
        <v>3</v>
      </c>
      <c r="DE469" t="s">
        <v>3</v>
      </c>
      <c r="DF469">
        <f t="shared" ref="DF469:DF477" si="227">ROUND(ROUND(AE469,2)*CX469,2)</f>
        <v>0</v>
      </c>
      <c r="DG469">
        <f>ROUND(ROUND(AF469,2)*CX469,2)</f>
        <v>0</v>
      </c>
      <c r="DH469">
        <f t="shared" si="223"/>
        <v>0</v>
      </c>
      <c r="DI469">
        <f t="shared" si="221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5">
      <c r="A470">
        <f>ROW(Source!A203)</f>
        <v>203</v>
      </c>
      <c r="B470">
        <v>55929113</v>
      </c>
      <c r="C470">
        <v>57036749</v>
      </c>
      <c r="D470">
        <v>55490209</v>
      </c>
      <c r="E470">
        <v>1</v>
      </c>
      <c r="F470">
        <v>1</v>
      </c>
      <c r="G470">
        <v>1081</v>
      </c>
      <c r="H470">
        <v>2</v>
      </c>
      <c r="I470" t="s">
        <v>722</v>
      </c>
      <c r="J470" t="s">
        <v>723</v>
      </c>
      <c r="K470" t="s">
        <v>724</v>
      </c>
      <c r="L470">
        <v>1368</v>
      </c>
      <c r="N470">
        <v>1011</v>
      </c>
      <c r="O470" t="s">
        <v>685</v>
      </c>
      <c r="P470" t="s">
        <v>685</v>
      </c>
      <c r="Q470">
        <v>1</v>
      </c>
      <c r="W470">
        <v>0</v>
      </c>
      <c r="X470">
        <v>874612079</v>
      </c>
      <c r="Y470">
        <f t="shared" si="224"/>
        <v>7.1999999999999998E-3</v>
      </c>
      <c r="AA470">
        <v>0</v>
      </c>
      <c r="AB470">
        <v>87.01</v>
      </c>
      <c r="AC470">
        <v>13.21</v>
      </c>
      <c r="AD470">
        <v>0</v>
      </c>
      <c r="AE470">
        <v>0</v>
      </c>
      <c r="AF470">
        <v>83.1</v>
      </c>
      <c r="AG470">
        <v>12.62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6.0000000000000001E-3</v>
      </c>
      <c r="AU470" t="s">
        <v>67</v>
      </c>
      <c r="AV470">
        <v>0</v>
      </c>
      <c r="AW470">
        <v>2</v>
      </c>
      <c r="AX470">
        <v>57036751</v>
      </c>
      <c r="AY470">
        <v>1</v>
      </c>
      <c r="AZ470">
        <v>0</v>
      </c>
      <c r="BA470">
        <v>548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ROUND(Y470*Source!I203*DO470,9)</f>
        <v>0.45432</v>
      </c>
      <c r="CX470">
        <f>ROUND(Y470*Source!I203,9)</f>
        <v>3.5999999999999997E-2</v>
      </c>
      <c r="CY470">
        <f>AB470</f>
        <v>87.01</v>
      </c>
      <c r="CZ470">
        <f>AF470</f>
        <v>83.1</v>
      </c>
      <c r="DA470">
        <f>AJ470</f>
        <v>1</v>
      </c>
      <c r="DB470">
        <f t="shared" si="225"/>
        <v>0.6</v>
      </c>
      <c r="DC470">
        <f t="shared" si="226"/>
        <v>9.6000000000000002E-2</v>
      </c>
      <c r="DD470" t="s">
        <v>3</v>
      </c>
      <c r="DE470" t="s">
        <v>3</v>
      </c>
      <c r="DF470">
        <f t="shared" si="227"/>
        <v>0</v>
      </c>
      <c r="DG470">
        <f>ROUND(ROUND(AF470,2)*CX470,2)</f>
        <v>2.99</v>
      </c>
      <c r="DH470">
        <f t="shared" si="223"/>
        <v>0.45</v>
      </c>
      <c r="DI470">
        <f t="shared" si="221"/>
        <v>0</v>
      </c>
      <c r="DJ470">
        <f>DG470</f>
        <v>2.99</v>
      </c>
      <c r="DK470">
        <v>0</v>
      </c>
      <c r="DL470" t="s">
        <v>686</v>
      </c>
      <c r="DM470">
        <v>0</v>
      </c>
      <c r="DN470" t="s">
        <v>681</v>
      </c>
      <c r="DO470">
        <v>12.62</v>
      </c>
    </row>
    <row r="471" spans="1:119" x14ac:dyDescent="0.25">
      <c r="A471">
        <f>ROW(Source!A204)</f>
        <v>204</v>
      </c>
      <c r="B471">
        <v>55929115</v>
      </c>
      <c r="C471">
        <v>57036749</v>
      </c>
      <c r="D471">
        <v>55424304</v>
      </c>
      <c r="E471">
        <v>1081</v>
      </c>
      <c r="F471">
        <v>1</v>
      </c>
      <c r="G471">
        <v>1081</v>
      </c>
      <c r="H471">
        <v>1</v>
      </c>
      <c r="I471" t="s">
        <v>679</v>
      </c>
      <c r="J471" t="s">
        <v>3</v>
      </c>
      <c r="K471" t="s">
        <v>680</v>
      </c>
      <c r="L471">
        <v>1191</v>
      </c>
      <c r="N471">
        <v>1013</v>
      </c>
      <c r="O471" t="s">
        <v>681</v>
      </c>
      <c r="P471" t="s">
        <v>681</v>
      </c>
      <c r="Q471">
        <v>1</v>
      </c>
      <c r="W471">
        <v>0</v>
      </c>
      <c r="X471">
        <v>476480486</v>
      </c>
      <c r="Y471">
        <f t="shared" si="224"/>
        <v>1.236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5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1.03</v>
      </c>
      <c r="AU471" t="s">
        <v>67</v>
      </c>
      <c r="AV471">
        <v>1</v>
      </c>
      <c r="AW471">
        <v>2</v>
      </c>
      <c r="AX471">
        <v>57036750</v>
      </c>
      <c r="AY471">
        <v>1</v>
      </c>
      <c r="AZ471">
        <v>0</v>
      </c>
      <c r="BA471">
        <v>550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U471">
        <f>ROUND(AT471*Source!I204*AH471*AL471,2)</f>
        <v>0</v>
      </c>
      <c r="CV471">
        <f>ROUND(Y471*Source!I204,9)</f>
        <v>6.18</v>
      </c>
      <c r="CW471">
        <v>0</v>
      </c>
      <c r="CX471">
        <f>ROUND(Y471*Source!I204,9)</f>
        <v>6.18</v>
      </c>
      <c r="CY471">
        <f>AD471</f>
        <v>0</v>
      </c>
      <c r="CZ471">
        <f>AH471</f>
        <v>0</v>
      </c>
      <c r="DA471">
        <f>AL471</f>
        <v>1</v>
      </c>
      <c r="DB471">
        <f t="shared" si="225"/>
        <v>0</v>
      </c>
      <c r="DC471">
        <f t="shared" si="226"/>
        <v>0</v>
      </c>
      <c r="DD471" t="s">
        <v>3</v>
      </c>
      <c r="DE471" t="s">
        <v>3</v>
      </c>
      <c r="DF471">
        <f t="shared" si="227"/>
        <v>0</v>
      </c>
      <c r="DG471">
        <f>ROUND(ROUND(AF471,2)*CX471,2)</f>
        <v>0</v>
      </c>
      <c r="DH471">
        <f t="shared" si="223"/>
        <v>0</v>
      </c>
      <c r="DI471">
        <f t="shared" si="221"/>
        <v>0</v>
      </c>
      <c r="DJ471">
        <f>DI471</f>
        <v>0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ROW(Source!A204)</f>
        <v>204</v>
      </c>
      <c r="B472">
        <v>55929115</v>
      </c>
      <c r="C472">
        <v>57036749</v>
      </c>
      <c r="D472">
        <v>55490209</v>
      </c>
      <c r="E472">
        <v>1</v>
      </c>
      <c r="F472">
        <v>1</v>
      </c>
      <c r="G472">
        <v>1081</v>
      </c>
      <c r="H472">
        <v>2</v>
      </c>
      <c r="I472" t="s">
        <v>722</v>
      </c>
      <c r="J472" t="s">
        <v>723</v>
      </c>
      <c r="K472" t="s">
        <v>724</v>
      </c>
      <c r="L472">
        <v>1368</v>
      </c>
      <c r="N472">
        <v>1011</v>
      </c>
      <c r="O472" t="s">
        <v>685</v>
      </c>
      <c r="P472" t="s">
        <v>685</v>
      </c>
      <c r="Q472">
        <v>1</v>
      </c>
      <c r="W472">
        <v>0</v>
      </c>
      <c r="X472">
        <v>874612079</v>
      </c>
      <c r="Y472">
        <f t="shared" si="224"/>
        <v>7.1999999999999998E-3</v>
      </c>
      <c r="AA472">
        <v>0</v>
      </c>
      <c r="AB472">
        <v>1485.19</v>
      </c>
      <c r="AC472">
        <v>744.56</v>
      </c>
      <c r="AD472">
        <v>0</v>
      </c>
      <c r="AE472">
        <v>0</v>
      </c>
      <c r="AF472">
        <v>83.1</v>
      </c>
      <c r="AG472">
        <v>12.62</v>
      </c>
      <c r="AH472">
        <v>0</v>
      </c>
      <c r="AI472">
        <v>1</v>
      </c>
      <c r="AJ472">
        <v>17.07</v>
      </c>
      <c r="AK472">
        <v>56.35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6.0000000000000001E-3</v>
      </c>
      <c r="AU472" t="s">
        <v>67</v>
      </c>
      <c r="AV472">
        <v>0</v>
      </c>
      <c r="AW472">
        <v>2</v>
      </c>
      <c r="AX472">
        <v>57036751</v>
      </c>
      <c r="AY472">
        <v>1</v>
      </c>
      <c r="AZ472">
        <v>0</v>
      </c>
      <c r="BA472">
        <v>551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f>ROUND(Y472*Source!I204*DO472,9)</f>
        <v>0.45432</v>
      </c>
      <c r="CX472">
        <f>ROUND(Y472*Source!I204,9)</f>
        <v>3.5999999999999997E-2</v>
      </c>
      <c r="CY472">
        <f>AB472</f>
        <v>1485.19</v>
      </c>
      <c r="CZ472">
        <f>AF472</f>
        <v>83.1</v>
      </c>
      <c r="DA472">
        <f>AJ472</f>
        <v>17.07</v>
      </c>
      <c r="DB472">
        <f t="shared" si="225"/>
        <v>0.6</v>
      </c>
      <c r="DC472">
        <f t="shared" si="226"/>
        <v>9.6000000000000002E-2</v>
      </c>
      <c r="DD472" t="s">
        <v>3</v>
      </c>
      <c r="DE472" t="s">
        <v>3</v>
      </c>
      <c r="DF472">
        <f t="shared" si="227"/>
        <v>0</v>
      </c>
      <c r="DG472">
        <f>ROUND(ROUND(AF472*AJ472,2)*CX472,2)</f>
        <v>51.07</v>
      </c>
      <c r="DH472">
        <f>ROUND(ROUND(AG472*AK472,2)*CX472,2)</f>
        <v>25.6</v>
      </c>
      <c r="DI472">
        <f t="shared" si="221"/>
        <v>0</v>
      </c>
      <c r="DJ472">
        <f>DG472</f>
        <v>51.07</v>
      </c>
      <c r="DK472">
        <v>0</v>
      </c>
      <c r="DL472" t="s">
        <v>686</v>
      </c>
      <c r="DM472">
        <v>0</v>
      </c>
      <c r="DN472" t="s">
        <v>681</v>
      </c>
      <c r="DO472">
        <v>12.62</v>
      </c>
    </row>
    <row r="473" spans="1:119" x14ac:dyDescent="0.25">
      <c r="A473">
        <f>ROW(Source!A205)</f>
        <v>205</v>
      </c>
      <c r="B473">
        <v>55929113</v>
      </c>
      <c r="C473">
        <v>55929864</v>
      </c>
      <c r="D473">
        <v>55424304</v>
      </c>
      <c r="E473">
        <v>1081</v>
      </c>
      <c r="F473">
        <v>1</v>
      </c>
      <c r="G473">
        <v>1081</v>
      </c>
      <c r="H473">
        <v>1</v>
      </c>
      <c r="I473" t="s">
        <v>679</v>
      </c>
      <c r="J473" t="s">
        <v>3</v>
      </c>
      <c r="K473" t="s">
        <v>680</v>
      </c>
      <c r="L473">
        <v>1191</v>
      </c>
      <c r="N473">
        <v>1013</v>
      </c>
      <c r="O473" t="s">
        <v>681</v>
      </c>
      <c r="P473" t="s">
        <v>681</v>
      </c>
      <c r="Q473">
        <v>1</v>
      </c>
      <c r="W473">
        <v>0</v>
      </c>
      <c r="X473">
        <v>476480486</v>
      </c>
      <c r="Y473">
        <f t="shared" si="224"/>
        <v>2.3639999999999999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1.97</v>
      </c>
      <c r="AU473" t="s">
        <v>67</v>
      </c>
      <c r="AV473">
        <v>1</v>
      </c>
      <c r="AW473">
        <v>2</v>
      </c>
      <c r="AX473">
        <v>55929865</v>
      </c>
      <c r="AY473">
        <v>1</v>
      </c>
      <c r="AZ473">
        <v>0</v>
      </c>
      <c r="BA473">
        <v>553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U473">
        <f>ROUND(AT473*Source!I205*AH473*AL473,2)</f>
        <v>0</v>
      </c>
      <c r="CV473">
        <f>ROUND(Y473*Source!I205,9)</f>
        <v>11.82</v>
      </c>
      <c r="CW473">
        <v>0</v>
      </c>
      <c r="CX473">
        <f>ROUND(Y473*Source!I205,9)</f>
        <v>11.82</v>
      </c>
      <c r="CY473">
        <f>AD473</f>
        <v>0</v>
      </c>
      <c r="CZ473">
        <f>AH473</f>
        <v>0</v>
      </c>
      <c r="DA473">
        <f>AL473</f>
        <v>1</v>
      </c>
      <c r="DB473">
        <f t="shared" si="225"/>
        <v>0</v>
      </c>
      <c r="DC473">
        <f t="shared" si="226"/>
        <v>0</v>
      </c>
      <c r="DD473" t="s">
        <v>3</v>
      </c>
      <c r="DE473" t="s">
        <v>3</v>
      </c>
      <c r="DF473">
        <f t="shared" si="227"/>
        <v>0</v>
      </c>
      <c r="DG473">
        <f>ROUND(ROUND(AF473,2)*CX473,2)</f>
        <v>0</v>
      </c>
      <c r="DH473">
        <f>ROUND(ROUND(AG473,2)*CX473,2)</f>
        <v>0</v>
      </c>
      <c r="DI473">
        <f t="shared" si="221"/>
        <v>0</v>
      </c>
      <c r="DJ473">
        <f>DI473</f>
        <v>0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ROW(Source!A205)</f>
        <v>205</v>
      </c>
      <c r="B474">
        <v>55929113</v>
      </c>
      <c r="C474">
        <v>55929864</v>
      </c>
      <c r="D474">
        <v>55490209</v>
      </c>
      <c r="E474">
        <v>1</v>
      </c>
      <c r="F474">
        <v>1</v>
      </c>
      <c r="G474">
        <v>1081</v>
      </c>
      <c r="H474">
        <v>2</v>
      </c>
      <c r="I474" t="s">
        <v>722</v>
      </c>
      <c r="J474" t="s">
        <v>723</v>
      </c>
      <c r="K474" t="s">
        <v>724</v>
      </c>
      <c r="L474">
        <v>1368</v>
      </c>
      <c r="N474">
        <v>1011</v>
      </c>
      <c r="O474" t="s">
        <v>685</v>
      </c>
      <c r="P474" t="s">
        <v>685</v>
      </c>
      <c r="Q474">
        <v>1</v>
      </c>
      <c r="W474">
        <v>0</v>
      </c>
      <c r="X474">
        <v>874612079</v>
      </c>
      <c r="Y474">
        <f t="shared" si="224"/>
        <v>9.6000000000000002E-2</v>
      </c>
      <c r="AA474">
        <v>0</v>
      </c>
      <c r="AB474">
        <v>87.01</v>
      </c>
      <c r="AC474">
        <v>13.21</v>
      </c>
      <c r="AD474">
        <v>0</v>
      </c>
      <c r="AE474">
        <v>0</v>
      </c>
      <c r="AF474">
        <v>83.1</v>
      </c>
      <c r="AG474">
        <v>12.62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0.08</v>
      </c>
      <c r="AU474" t="s">
        <v>67</v>
      </c>
      <c r="AV474">
        <v>0</v>
      </c>
      <c r="AW474">
        <v>2</v>
      </c>
      <c r="AX474">
        <v>55929866</v>
      </c>
      <c r="AY474">
        <v>1</v>
      </c>
      <c r="AZ474">
        <v>0</v>
      </c>
      <c r="BA474">
        <v>554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f>ROUND(Y474*Source!I205*DO474,9)</f>
        <v>6.0575999999999999</v>
      </c>
      <c r="CX474">
        <f>ROUND(Y474*Source!I205,9)</f>
        <v>0.48</v>
      </c>
      <c r="CY474">
        <f>AB474</f>
        <v>87.01</v>
      </c>
      <c r="CZ474">
        <f>AF474</f>
        <v>83.1</v>
      </c>
      <c r="DA474">
        <f>AJ474</f>
        <v>1</v>
      </c>
      <c r="DB474">
        <f t="shared" si="225"/>
        <v>7.98</v>
      </c>
      <c r="DC474">
        <f t="shared" si="226"/>
        <v>1.212</v>
      </c>
      <c r="DD474" t="s">
        <v>3</v>
      </c>
      <c r="DE474" t="s">
        <v>3</v>
      </c>
      <c r="DF474">
        <f t="shared" si="227"/>
        <v>0</v>
      </c>
      <c r="DG474">
        <f>ROUND(ROUND(AF474,2)*CX474,2)</f>
        <v>39.89</v>
      </c>
      <c r="DH474">
        <f>ROUND(ROUND(AG474,2)*CX474,2)</f>
        <v>6.06</v>
      </c>
      <c r="DI474">
        <f t="shared" si="221"/>
        <v>0</v>
      </c>
      <c r="DJ474">
        <f>DG474</f>
        <v>39.89</v>
      </c>
      <c r="DK474">
        <v>0</v>
      </c>
      <c r="DL474" t="s">
        <v>686</v>
      </c>
      <c r="DM474">
        <v>0</v>
      </c>
      <c r="DN474" t="s">
        <v>681</v>
      </c>
      <c r="DO474">
        <v>12.62</v>
      </c>
    </row>
    <row r="475" spans="1:119" x14ac:dyDescent="0.25">
      <c r="A475">
        <f>ROW(Source!A205)</f>
        <v>205</v>
      </c>
      <c r="B475">
        <v>55929113</v>
      </c>
      <c r="C475">
        <v>55929864</v>
      </c>
      <c r="D475">
        <v>55460424</v>
      </c>
      <c r="E475">
        <v>1</v>
      </c>
      <c r="F475">
        <v>1</v>
      </c>
      <c r="G475">
        <v>1081</v>
      </c>
      <c r="H475">
        <v>3</v>
      </c>
      <c r="I475" t="s">
        <v>873</v>
      </c>
      <c r="J475" t="s">
        <v>874</v>
      </c>
      <c r="K475" t="s">
        <v>875</v>
      </c>
      <c r="L475">
        <v>1346</v>
      </c>
      <c r="N475">
        <v>1009</v>
      </c>
      <c r="O475" t="s">
        <v>185</v>
      </c>
      <c r="P475" t="s">
        <v>185</v>
      </c>
      <c r="Q475">
        <v>1</v>
      </c>
      <c r="W475">
        <v>0</v>
      </c>
      <c r="X475">
        <v>1309298634</v>
      </c>
      <c r="Y475">
        <f>(AT475*1)</f>
        <v>0.02</v>
      </c>
      <c r="AA475">
        <v>159.06</v>
      </c>
      <c r="AB475">
        <v>0</v>
      </c>
      <c r="AC475">
        <v>0</v>
      </c>
      <c r="AD475">
        <v>0</v>
      </c>
      <c r="AE475">
        <v>159.06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0.02</v>
      </c>
      <c r="AU475" t="s">
        <v>66</v>
      </c>
      <c r="AV475">
        <v>0</v>
      </c>
      <c r="AW475">
        <v>2</v>
      </c>
      <c r="AX475">
        <v>55929867</v>
      </c>
      <c r="AY475">
        <v>1</v>
      </c>
      <c r="AZ475">
        <v>0</v>
      </c>
      <c r="BA475">
        <v>555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ROUND(Y475*Source!I205,9)</f>
        <v>0.1</v>
      </c>
      <c r="CY475">
        <f>AA475</f>
        <v>159.06</v>
      </c>
      <c r="CZ475">
        <f>AE475</f>
        <v>159.06</v>
      </c>
      <c r="DA475">
        <f>AI475</f>
        <v>1</v>
      </c>
      <c r="DB475">
        <f>ROUND((ROUND(AT475*CZ475,2)*1),6)</f>
        <v>3.18</v>
      </c>
      <c r="DC475">
        <f>ROUND((ROUND(AT475*AG475,2)*1),6)</f>
        <v>0</v>
      </c>
      <c r="DD475" t="s">
        <v>3</v>
      </c>
      <c r="DE475" t="s">
        <v>3</v>
      </c>
      <c r="DF475">
        <f t="shared" si="227"/>
        <v>15.91</v>
      </c>
      <c r="DG475">
        <f>ROUND(ROUND(AF475,2)*CX475,2)</f>
        <v>0</v>
      </c>
      <c r="DH475">
        <f>ROUND(ROUND(AG475,2)*CX475,2)</f>
        <v>0</v>
      </c>
      <c r="DI475">
        <f t="shared" si="221"/>
        <v>0</v>
      </c>
      <c r="DJ475">
        <f>DF475</f>
        <v>15.91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ROW(Source!A206)</f>
        <v>206</v>
      </c>
      <c r="B476">
        <v>55929115</v>
      </c>
      <c r="C476">
        <v>55929864</v>
      </c>
      <c r="D476">
        <v>55424304</v>
      </c>
      <c r="E476">
        <v>1081</v>
      </c>
      <c r="F476">
        <v>1</v>
      </c>
      <c r="G476">
        <v>1081</v>
      </c>
      <c r="H476">
        <v>1</v>
      </c>
      <c r="I476" t="s">
        <v>679</v>
      </c>
      <c r="J476" t="s">
        <v>3</v>
      </c>
      <c r="K476" t="s">
        <v>680</v>
      </c>
      <c r="L476">
        <v>1191</v>
      </c>
      <c r="N476">
        <v>1013</v>
      </c>
      <c r="O476" t="s">
        <v>681</v>
      </c>
      <c r="P476" t="s">
        <v>681</v>
      </c>
      <c r="Q476">
        <v>1</v>
      </c>
      <c r="W476">
        <v>0</v>
      </c>
      <c r="X476">
        <v>476480486</v>
      </c>
      <c r="Y476">
        <f>(AT476*1.2)</f>
        <v>2.3639999999999999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5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1.97</v>
      </c>
      <c r="AU476" t="s">
        <v>67</v>
      </c>
      <c r="AV476">
        <v>1</v>
      </c>
      <c r="AW476">
        <v>2</v>
      </c>
      <c r="AX476">
        <v>55929865</v>
      </c>
      <c r="AY476">
        <v>1</v>
      </c>
      <c r="AZ476">
        <v>0</v>
      </c>
      <c r="BA476">
        <v>559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U476">
        <f>ROUND(AT476*Source!I206*AH476*AL476,2)</f>
        <v>0</v>
      </c>
      <c r="CV476">
        <f>ROUND(Y476*Source!I206,9)</f>
        <v>11.82</v>
      </c>
      <c r="CW476">
        <v>0</v>
      </c>
      <c r="CX476">
        <f>ROUND(Y476*Source!I206,9)</f>
        <v>11.82</v>
      </c>
      <c r="CY476">
        <f>AD476</f>
        <v>0</v>
      </c>
      <c r="CZ476">
        <f>AH476</f>
        <v>0</v>
      </c>
      <c r="DA476">
        <f>AL476</f>
        <v>1</v>
      </c>
      <c r="DB476">
        <f>ROUND((ROUND(AT476*CZ476,2)*1.2),6)</f>
        <v>0</v>
      </c>
      <c r="DC476">
        <f>ROUND((ROUND(AT476*AG476,2)*1.2),6)</f>
        <v>0</v>
      </c>
      <c r="DD476" t="s">
        <v>3</v>
      </c>
      <c r="DE476" t="s">
        <v>3</v>
      </c>
      <c r="DF476">
        <f t="shared" si="227"/>
        <v>0</v>
      </c>
      <c r="DG476">
        <f>ROUND(ROUND(AF476,2)*CX476,2)</f>
        <v>0</v>
      </c>
      <c r="DH476">
        <f>ROUND(ROUND(AG476,2)*CX476,2)</f>
        <v>0</v>
      </c>
      <c r="DI476">
        <f t="shared" si="221"/>
        <v>0</v>
      </c>
      <c r="DJ476">
        <f>DI476</f>
        <v>0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ROW(Source!A206)</f>
        <v>206</v>
      </c>
      <c r="B477">
        <v>55929115</v>
      </c>
      <c r="C477">
        <v>55929864</v>
      </c>
      <c r="D477">
        <v>55490209</v>
      </c>
      <c r="E477">
        <v>1</v>
      </c>
      <c r="F477">
        <v>1</v>
      </c>
      <c r="G477">
        <v>1081</v>
      </c>
      <c r="H477">
        <v>2</v>
      </c>
      <c r="I477" t="s">
        <v>722</v>
      </c>
      <c r="J477" t="s">
        <v>723</v>
      </c>
      <c r="K477" t="s">
        <v>724</v>
      </c>
      <c r="L477">
        <v>1368</v>
      </c>
      <c r="N477">
        <v>1011</v>
      </c>
      <c r="O477" t="s">
        <v>685</v>
      </c>
      <c r="P477" t="s">
        <v>685</v>
      </c>
      <c r="Q477">
        <v>1</v>
      </c>
      <c r="W477">
        <v>0</v>
      </c>
      <c r="X477">
        <v>874612079</v>
      </c>
      <c r="Y477">
        <f>(AT477*1.2)</f>
        <v>9.6000000000000002E-2</v>
      </c>
      <c r="AA477">
        <v>0</v>
      </c>
      <c r="AB477">
        <v>1485.19</v>
      </c>
      <c r="AC477">
        <v>744.56</v>
      </c>
      <c r="AD477">
        <v>0</v>
      </c>
      <c r="AE477">
        <v>0</v>
      </c>
      <c r="AF477">
        <v>83.1</v>
      </c>
      <c r="AG477">
        <v>12.62</v>
      </c>
      <c r="AH477">
        <v>0</v>
      </c>
      <c r="AI477">
        <v>1</v>
      </c>
      <c r="AJ477">
        <v>17.07</v>
      </c>
      <c r="AK477">
        <v>56.35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0.08</v>
      </c>
      <c r="AU477" t="s">
        <v>67</v>
      </c>
      <c r="AV477">
        <v>0</v>
      </c>
      <c r="AW477">
        <v>2</v>
      </c>
      <c r="AX477">
        <v>55929866</v>
      </c>
      <c r="AY477">
        <v>1</v>
      </c>
      <c r="AZ477">
        <v>0</v>
      </c>
      <c r="BA477">
        <v>560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f>ROUND(Y477*Source!I206*DO477,9)</f>
        <v>6.0575999999999999</v>
      </c>
      <c r="CX477">
        <f>ROUND(Y477*Source!I206,9)</f>
        <v>0.48</v>
      </c>
      <c r="CY477">
        <f>AB477</f>
        <v>1485.19</v>
      </c>
      <c r="CZ477">
        <f>AF477</f>
        <v>83.1</v>
      </c>
      <c r="DA477">
        <f>AJ477</f>
        <v>17.07</v>
      </c>
      <c r="DB477">
        <f>ROUND((ROUND(AT477*CZ477,2)*1.2),6)</f>
        <v>7.98</v>
      </c>
      <c r="DC477">
        <f>ROUND((ROUND(AT477*AG477,2)*1.2),6)</f>
        <v>1.212</v>
      </c>
      <c r="DD477" t="s">
        <v>3</v>
      </c>
      <c r="DE477" t="s">
        <v>3</v>
      </c>
      <c r="DF477">
        <f t="shared" si="227"/>
        <v>0</v>
      </c>
      <c r="DG477">
        <f>ROUND(ROUND(AF477*AJ477,2)*CX477,2)</f>
        <v>680.89</v>
      </c>
      <c r="DH477">
        <f>ROUND(ROUND(AG477*AK477,2)*CX477,2)</f>
        <v>341.35</v>
      </c>
      <c r="DI477">
        <f t="shared" si="221"/>
        <v>0</v>
      </c>
      <c r="DJ477">
        <f>DG477</f>
        <v>680.89</v>
      </c>
      <c r="DK477">
        <v>0</v>
      </c>
      <c r="DL477" t="s">
        <v>686</v>
      </c>
      <c r="DM477">
        <v>0</v>
      </c>
      <c r="DN477" t="s">
        <v>681</v>
      </c>
      <c r="DO477">
        <v>12.62</v>
      </c>
    </row>
    <row r="478" spans="1:119" x14ac:dyDescent="0.25">
      <c r="A478">
        <f>ROW(Source!A206)</f>
        <v>206</v>
      </c>
      <c r="B478">
        <v>55929115</v>
      </c>
      <c r="C478">
        <v>55929864</v>
      </c>
      <c r="D478">
        <v>55460424</v>
      </c>
      <c r="E478">
        <v>1</v>
      </c>
      <c r="F478">
        <v>1</v>
      </c>
      <c r="G478">
        <v>1081</v>
      </c>
      <c r="H478">
        <v>3</v>
      </c>
      <c r="I478" t="s">
        <v>873</v>
      </c>
      <c r="J478" t="s">
        <v>874</v>
      </c>
      <c r="K478" t="s">
        <v>875</v>
      </c>
      <c r="L478">
        <v>1346</v>
      </c>
      <c r="N478">
        <v>1009</v>
      </c>
      <c r="O478" t="s">
        <v>185</v>
      </c>
      <c r="P478" t="s">
        <v>185</v>
      </c>
      <c r="Q478">
        <v>1</v>
      </c>
      <c r="W478">
        <v>0</v>
      </c>
      <c r="X478">
        <v>1309298634</v>
      </c>
      <c r="Y478">
        <f>(AT478*1)</f>
        <v>0.02</v>
      </c>
      <c r="AA478">
        <v>286.31</v>
      </c>
      <c r="AB478">
        <v>0</v>
      </c>
      <c r="AC478">
        <v>0</v>
      </c>
      <c r="AD478">
        <v>0</v>
      </c>
      <c r="AE478">
        <v>159.06</v>
      </c>
      <c r="AF478">
        <v>0</v>
      </c>
      <c r="AG478">
        <v>0</v>
      </c>
      <c r="AH478">
        <v>0</v>
      </c>
      <c r="AI478">
        <v>1.8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0.02</v>
      </c>
      <c r="AU478" t="s">
        <v>66</v>
      </c>
      <c r="AV478">
        <v>0</v>
      </c>
      <c r="AW478">
        <v>2</v>
      </c>
      <c r="AX478">
        <v>55929867</v>
      </c>
      <c r="AY478">
        <v>1</v>
      </c>
      <c r="AZ478">
        <v>0</v>
      </c>
      <c r="BA478">
        <v>561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ROUND(Y478*Source!I206,9)</f>
        <v>0.1</v>
      </c>
      <c r="CY478">
        <f>AA478</f>
        <v>286.31</v>
      </c>
      <c r="CZ478">
        <f>AE478</f>
        <v>159.06</v>
      </c>
      <c r="DA478">
        <f>AI478</f>
        <v>1.8</v>
      </c>
      <c r="DB478">
        <f>ROUND((ROUND(AT478*CZ478,2)*1),6)</f>
        <v>3.18</v>
      </c>
      <c r="DC478">
        <f>ROUND((ROUND(AT478*AG478,2)*1),6)</f>
        <v>0</v>
      </c>
      <c r="DD478" t="s">
        <v>3</v>
      </c>
      <c r="DE478" t="s">
        <v>3</v>
      </c>
      <c r="DF478">
        <f>ROUND(ROUND(AE478*AI478,2)*CX478,2)</f>
        <v>28.63</v>
      </c>
      <c r="DG478">
        <f t="shared" ref="DG478:DG488" si="228">ROUND(ROUND(AF478,2)*CX478,2)</f>
        <v>0</v>
      </c>
      <c r="DH478">
        <f t="shared" ref="DH478:DH489" si="229">ROUND(ROUND(AG478,2)*CX478,2)</f>
        <v>0</v>
      </c>
      <c r="DI478">
        <f t="shared" si="221"/>
        <v>0</v>
      </c>
      <c r="DJ478">
        <f>DF478</f>
        <v>28.63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ROW(Source!A209)</f>
        <v>209</v>
      </c>
      <c r="B479">
        <v>55929113</v>
      </c>
      <c r="C479">
        <v>55929892</v>
      </c>
      <c r="D479">
        <v>55424304</v>
      </c>
      <c r="E479">
        <v>1081</v>
      </c>
      <c r="F479">
        <v>1</v>
      </c>
      <c r="G479">
        <v>1081</v>
      </c>
      <c r="H479">
        <v>1</v>
      </c>
      <c r="I479" t="s">
        <v>679</v>
      </c>
      <c r="J479" t="s">
        <v>3</v>
      </c>
      <c r="K479" t="s">
        <v>680</v>
      </c>
      <c r="L479">
        <v>1191</v>
      </c>
      <c r="N479">
        <v>1013</v>
      </c>
      <c r="O479" t="s">
        <v>681</v>
      </c>
      <c r="P479" t="s">
        <v>681</v>
      </c>
      <c r="Q479">
        <v>1</v>
      </c>
      <c r="W479">
        <v>0</v>
      </c>
      <c r="X479">
        <v>476480486</v>
      </c>
      <c r="Y479">
        <f>(AT479*1.2)</f>
        <v>60.599999999999994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-2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50.5</v>
      </c>
      <c r="AU479" t="s">
        <v>67</v>
      </c>
      <c r="AV479">
        <v>1</v>
      </c>
      <c r="AW479">
        <v>2</v>
      </c>
      <c r="AX479">
        <v>55929893</v>
      </c>
      <c r="AY479">
        <v>1</v>
      </c>
      <c r="AZ479">
        <v>0</v>
      </c>
      <c r="BA479">
        <v>565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U479">
        <f>ROUND(AT479*Source!I209*AH479*AL479,2)</f>
        <v>0</v>
      </c>
      <c r="CV479">
        <f>ROUND(Y479*Source!I209,9)</f>
        <v>1.5149999999999999</v>
      </c>
      <c r="CW479">
        <v>0</v>
      </c>
      <c r="CX479">
        <f>ROUND(Y479*Source!I209,9)</f>
        <v>1.5149999999999999</v>
      </c>
      <c r="CY479">
        <f>AD479</f>
        <v>0</v>
      </c>
      <c r="CZ479">
        <f>AH479</f>
        <v>0</v>
      </c>
      <c r="DA479">
        <f>AL479</f>
        <v>1</v>
      </c>
      <c r="DB479">
        <f>ROUND((ROUND(AT479*CZ479,2)*1.2),6)</f>
        <v>0</v>
      </c>
      <c r="DC479">
        <f>ROUND((ROUND(AT479*AG479,2)*1.2),6)</f>
        <v>0</v>
      </c>
      <c r="DD479" t="s">
        <v>3</v>
      </c>
      <c r="DE479" t="s">
        <v>3</v>
      </c>
      <c r="DF479">
        <f t="shared" ref="DF479:DF491" si="230">ROUND(ROUND(AE479,2)*CX479,2)</f>
        <v>0</v>
      </c>
      <c r="DG479">
        <f t="shared" si="228"/>
        <v>0</v>
      </c>
      <c r="DH479">
        <f t="shared" si="229"/>
        <v>0</v>
      </c>
      <c r="DI479">
        <f t="shared" si="221"/>
        <v>0</v>
      </c>
      <c r="DJ479">
        <f>DI479</f>
        <v>0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5">
      <c r="A480">
        <f>ROW(Source!A209)</f>
        <v>209</v>
      </c>
      <c r="B480">
        <v>55929113</v>
      </c>
      <c r="C480">
        <v>55929892</v>
      </c>
      <c r="D480">
        <v>55489916</v>
      </c>
      <c r="E480">
        <v>1</v>
      </c>
      <c r="F480">
        <v>1</v>
      </c>
      <c r="G480">
        <v>1081</v>
      </c>
      <c r="H480">
        <v>2</v>
      </c>
      <c r="I480" t="s">
        <v>876</v>
      </c>
      <c r="J480" t="s">
        <v>877</v>
      </c>
      <c r="K480" t="s">
        <v>878</v>
      </c>
      <c r="L480">
        <v>1368</v>
      </c>
      <c r="N480">
        <v>1011</v>
      </c>
      <c r="O480" t="s">
        <v>685</v>
      </c>
      <c r="P480" t="s">
        <v>685</v>
      </c>
      <c r="Q480">
        <v>1</v>
      </c>
      <c r="W480">
        <v>0</v>
      </c>
      <c r="X480">
        <v>-1384232170</v>
      </c>
      <c r="Y480">
        <f>(AT480*1.2)</f>
        <v>7.5</v>
      </c>
      <c r="AA480">
        <v>0</v>
      </c>
      <c r="AB480">
        <v>6.76</v>
      </c>
      <c r="AC480">
        <v>0</v>
      </c>
      <c r="AD480">
        <v>0</v>
      </c>
      <c r="AE480">
        <v>0</v>
      </c>
      <c r="AF480">
        <v>6.46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-2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6.25</v>
      </c>
      <c r="AU480" t="s">
        <v>67</v>
      </c>
      <c r="AV480">
        <v>0</v>
      </c>
      <c r="AW480">
        <v>2</v>
      </c>
      <c r="AX480">
        <v>55929894</v>
      </c>
      <c r="AY480">
        <v>1</v>
      </c>
      <c r="AZ480">
        <v>0</v>
      </c>
      <c r="BA480">
        <v>566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ROUND(Y480*Source!I209*DO480,9)</f>
        <v>0</v>
      </c>
      <c r="CX480">
        <f>ROUND(Y480*Source!I209,9)</f>
        <v>0.1875</v>
      </c>
      <c r="CY480">
        <f>AB480</f>
        <v>6.76</v>
      </c>
      <c r="CZ480">
        <f>AF480</f>
        <v>6.46</v>
      </c>
      <c r="DA480">
        <f>AJ480</f>
        <v>1</v>
      </c>
      <c r="DB480">
        <f>ROUND((ROUND(AT480*CZ480,2)*1.2),6)</f>
        <v>48.456000000000003</v>
      </c>
      <c r="DC480">
        <f>ROUND((ROUND(AT480*AG480,2)*1.2),6)</f>
        <v>0</v>
      </c>
      <c r="DD480" t="s">
        <v>3</v>
      </c>
      <c r="DE480" t="s">
        <v>3</v>
      </c>
      <c r="DF480">
        <f t="shared" si="230"/>
        <v>0</v>
      </c>
      <c r="DG480">
        <f t="shared" si="228"/>
        <v>1.21</v>
      </c>
      <c r="DH480">
        <f t="shared" si="229"/>
        <v>0</v>
      </c>
      <c r="DI480">
        <f t="shared" si="221"/>
        <v>0</v>
      </c>
      <c r="DJ480">
        <f>DG480</f>
        <v>1.21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ROW(Source!A209)</f>
        <v>209</v>
      </c>
      <c r="B481">
        <v>55929113</v>
      </c>
      <c r="C481">
        <v>55929892</v>
      </c>
      <c r="D481">
        <v>55490209</v>
      </c>
      <c r="E481">
        <v>1</v>
      </c>
      <c r="F481">
        <v>1</v>
      </c>
      <c r="G481">
        <v>1081</v>
      </c>
      <c r="H481">
        <v>2</v>
      </c>
      <c r="I481" t="s">
        <v>722</v>
      </c>
      <c r="J481" t="s">
        <v>723</v>
      </c>
      <c r="K481" t="s">
        <v>724</v>
      </c>
      <c r="L481">
        <v>1368</v>
      </c>
      <c r="N481">
        <v>1011</v>
      </c>
      <c r="O481" t="s">
        <v>685</v>
      </c>
      <c r="P481" t="s">
        <v>685</v>
      </c>
      <c r="Q481">
        <v>1</v>
      </c>
      <c r="W481">
        <v>0</v>
      </c>
      <c r="X481">
        <v>874612079</v>
      </c>
      <c r="Y481">
        <f>(AT481*1.2)</f>
        <v>0.24</v>
      </c>
      <c r="AA481">
        <v>0</v>
      </c>
      <c r="AB481">
        <v>87.01</v>
      </c>
      <c r="AC481">
        <v>13.21</v>
      </c>
      <c r="AD481">
        <v>0</v>
      </c>
      <c r="AE481">
        <v>0</v>
      </c>
      <c r="AF481">
        <v>83.1</v>
      </c>
      <c r="AG481">
        <v>12.62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-2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0.2</v>
      </c>
      <c r="AU481" t="s">
        <v>67</v>
      </c>
      <c r="AV481">
        <v>0</v>
      </c>
      <c r="AW481">
        <v>2</v>
      </c>
      <c r="AX481">
        <v>55929895</v>
      </c>
      <c r="AY481">
        <v>1</v>
      </c>
      <c r="AZ481">
        <v>0</v>
      </c>
      <c r="BA481">
        <v>567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f>ROUND(Y481*Source!I209*DO481,9)</f>
        <v>7.5719999999999996E-2</v>
      </c>
      <c r="CX481">
        <f>ROUND(Y481*Source!I209,9)</f>
        <v>6.0000000000000001E-3</v>
      </c>
      <c r="CY481">
        <f>AB481</f>
        <v>87.01</v>
      </c>
      <c r="CZ481">
        <f>AF481</f>
        <v>83.1</v>
      </c>
      <c r="DA481">
        <f>AJ481</f>
        <v>1</v>
      </c>
      <c r="DB481">
        <f>ROUND((ROUND(AT481*CZ481,2)*1.2),6)</f>
        <v>19.943999999999999</v>
      </c>
      <c r="DC481">
        <f>ROUND((ROUND(AT481*AG481,2)*1.2),6)</f>
        <v>3.024</v>
      </c>
      <c r="DD481" t="s">
        <v>3</v>
      </c>
      <c r="DE481" t="s">
        <v>3</v>
      </c>
      <c r="DF481">
        <f t="shared" si="230"/>
        <v>0</v>
      </c>
      <c r="DG481">
        <f t="shared" si="228"/>
        <v>0.5</v>
      </c>
      <c r="DH481">
        <f t="shared" si="229"/>
        <v>0.08</v>
      </c>
      <c r="DI481">
        <f t="shared" si="221"/>
        <v>0</v>
      </c>
      <c r="DJ481">
        <f>DG481</f>
        <v>0.5</v>
      </c>
      <c r="DK481">
        <v>0</v>
      </c>
      <c r="DL481" t="s">
        <v>686</v>
      </c>
      <c r="DM481">
        <v>0</v>
      </c>
      <c r="DN481" t="s">
        <v>681</v>
      </c>
      <c r="DO481">
        <v>12.62</v>
      </c>
    </row>
    <row r="482" spans="1:119" x14ac:dyDescent="0.25">
      <c r="A482">
        <f>ROW(Source!A209)</f>
        <v>209</v>
      </c>
      <c r="B482">
        <v>55929113</v>
      </c>
      <c r="C482">
        <v>55929892</v>
      </c>
      <c r="D482">
        <v>55490291</v>
      </c>
      <c r="E482">
        <v>1</v>
      </c>
      <c r="F482">
        <v>1</v>
      </c>
      <c r="G482">
        <v>1081</v>
      </c>
      <c r="H482">
        <v>2</v>
      </c>
      <c r="I482" t="s">
        <v>879</v>
      </c>
      <c r="J482" t="s">
        <v>880</v>
      </c>
      <c r="K482" t="s">
        <v>881</v>
      </c>
      <c r="L482">
        <v>1368</v>
      </c>
      <c r="N482">
        <v>1011</v>
      </c>
      <c r="O482" t="s">
        <v>685</v>
      </c>
      <c r="P482" t="s">
        <v>685</v>
      </c>
      <c r="Q482">
        <v>1</v>
      </c>
      <c r="W482">
        <v>0</v>
      </c>
      <c r="X482">
        <v>168669877</v>
      </c>
      <c r="Y482">
        <f>(AT482*1.2)</f>
        <v>7.1159999999999997</v>
      </c>
      <c r="AA482">
        <v>0</v>
      </c>
      <c r="AB482">
        <v>23.04</v>
      </c>
      <c r="AC482">
        <v>11.71</v>
      </c>
      <c r="AD482">
        <v>0</v>
      </c>
      <c r="AE482">
        <v>0</v>
      </c>
      <c r="AF482">
        <v>22.01</v>
      </c>
      <c r="AG482">
        <v>11.18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-2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5.93</v>
      </c>
      <c r="AU482" t="s">
        <v>67</v>
      </c>
      <c r="AV482">
        <v>0</v>
      </c>
      <c r="AW482">
        <v>2</v>
      </c>
      <c r="AX482">
        <v>55929896</v>
      </c>
      <c r="AY482">
        <v>1</v>
      </c>
      <c r="AZ482">
        <v>0</v>
      </c>
      <c r="BA482">
        <v>568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f>ROUND(Y482*Source!I209*DO482,9)</f>
        <v>1.9889220000000001</v>
      </c>
      <c r="CX482">
        <f>ROUND(Y482*Source!I209,9)</f>
        <v>0.1779</v>
      </c>
      <c r="CY482">
        <f>AB482</f>
        <v>23.04</v>
      </c>
      <c r="CZ482">
        <f>AF482</f>
        <v>22.01</v>
      </c>
      <c r="DA482">
        <f>AJ482</f>
        <v>1</v>
      </c>
      <c r="DB482">
        <f>ROUND((ROUND(AT482*CZ482,2)*1.2),6)</f>
        <v>156.624</v>
      </c>
      <c r="DC482">
        <f>ROUND((ROUND(AT482*AG482,2)*1.2),6)</f>
        <v>79.56</v>
      </c>
      <c r="DD482" t="s">
        <v>3</v>
      </c>
      <c r="DE482" t="s">
        <v>3</v>
      </c>
      <c r="DF482">
        <f t="shared" si="230"/>
        <v>0</v>
      </c>
      <c r="DG482">
        <f t="shared" si="228"/>
        <v>3.92</v>
      </c>
      <c r="DH482">
        <f t="shared" si="229"/>
        <v>1.99</v>
      </c>
      <c r="DI482">
        <f t="shared" si="221"/>
        <v>0</v>
      </c>
      <c r="DJ482">
        <f>DG482</f>
        <v>3.92</v>
      </c>
      <c r="DK482">
        <v>0</v>
      </c>
      <c r="DL482" t="s">
        <v>686</v>
      </c>
      <c r="DM482">
        <v>0</v>
      </c>
      <c r="DN482" t="s">
        <v>681</v>
      </c>
      <c r="DO482">
        <v>11.18</v>
      </c>
    </row>
    <row r="483" spans="1:119" x14ac:dyDescent="0.25">
      <c r="A483">
        <f>ROW(Source!A209)</f>
        <v>209</v>
      </c>
      <c r="B483">
        <v>55929113</v>
      </c>
      <c r="C483">
        <v>55929892</v>
      </c>
      <c r="D483">
        <v>55460310</v>
      </c>
      <c r="E483">
        <v>1</v>
      </c>
      <c r="F483">
        <v>1</v>
      </c>
      <c r="G483">
        <v>1081</v>
      </c>
      <c r="H483">
        <v>3</v>
      </c>
      <c r="I483" t="s">
        <v>882</v>
      </c>
      <c r="J483" t="s">
        <v>883</v>
      </c>
      <c r="K483" t="s">
        <v>884</v>
      </c>
      <c r="L483">
        <v>1346</v>
      </c>
      <c r="N483">
        <v>1009</v>
      </c>
      <c r="O483" t="s">
        <v>185</v>
      </c>
      <c r="P483" t="s">
        <v>185</v>
      </c>
      <c r="Q483">
        <v>1</v>
      </c>
      <c r="W483">
        <v>0</v>
      </c>
      <c r="X483">
        <v>-1097873860</v>
      </c>
      <c r="Y483">
        <f>(AT483*1)</f>
        <v>1.36</v>
      </c>
      <c r="AA483">
        <v>29.89</v>
      </c>
      <c r="AB483">
        <v>0</v>
      </c>
      <c r="AC483">
        <v>0</v>
      </c>
      <c r="AD483">
        <v>0</v>
      </c>
      <c r="AE483">
        <v>29.89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1.36</v>
      </c>
      <c r="AU483" t="s">
        <v>66</v>
      </c>
      <c r="AV483">
        <v>0</v>
      </c>
      <c r="AW483">
        <v>2</v>
      </c>
      <c r="AX483">
        <v>55929897</v>
      </c>
      <c r="AY483">
        <v>1</v>
      </c>
      <c r="AZ483">
        <v>0</v>
      </c>
      <c r="BA483">
        <v>569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ROUND(Y483*Source!I209,9)</f>
        <v>3.4000000000000002E-2</v>
      </c>
      <c r="CY483">
        <f>AA483</f>
        <v>29.89</v>
      </c>
      <c r="CZ483">
        <f>AE483</f>
        <v>29.89</v>
      </c>
      <c r="DA483">
        <f>AI483</f>
        <v>1</v>
      </c>
      <c r="DB483">
        <f>ROUND((ROUND(AT483*CZ483,2)*1),6)</f>
        <v>40.65</v>
      </c>
      <c r="DC483">
        <f>ROUND((ROUND(AT483*AG483,2)*1),6)</f>
        <v>0</v>
      </c>
      <c r="DD483" t="s">
        <v>3</v>
      </c>
      <c r="DE483" t="s">
        <v>3</v>
      </c>
      <c r="DF483">
        <f t="shared" si="230"/>
        <v>1.02</v>
      </c>
      <c r="DG483">
        <f t="shared" si="228"/>
        <v>0</v>
      </c>
      <c r="DH483">
        <f t="shared" si="229"/>
        <v>0</v>
      </c>
      <c r="DI483">
        <f t="shared" si="221"/>
        <v>0</v>
      </c>
      <c r="DJ483">
        <f>DF483</f>
        <v>1.02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ROW(Source!A209)</f>
        <v>209</v>
      </c>
      <c r="B484">
        <v>55929113</v>
      </c>
      <c r="C484">
        <v>55929892</v>
      </c>
      <c r="D484">
        <v>55460376</v>
      </c>
      <c r="E484">
        <v>1</v>
      </c>
      <c r="F484">
        <v>1</v>
      </c>
      <c r="G484">
        <v>1081</v>
      </c>
      <c r="H484">
        <v>3</v>
      </c>
      <c r="I484" t="s">
        <v>885</v>
      </c>
      <c r="J484" t="s">
        <v>886</v>
      </c>
      <c r="K484" t="s">
        <v>887</v>
      </c>
      <c r="L484">
        <v>1339</v>
      </c>
      <c r="N484">
        <v>1007</v>
      </c>
      <c r="O484" t="s">
        <v>756</v>
      </c>
      <c r="P484" t="s">
        <v>756</v>
      </c>
      <c r="Q484">
        <v>1</v>
      </c>
      <c r="W484">
        <v>0</v>
      </c>
      <c r="X484">
        <v>-1620655212</v>
      </c>
      <c r="Y484">
        <f>(AT484*1)</f>
        <v>0.44</v>
      </c>
      <c r="AA484">
        <v>23.34</v>
      </c>
      <c r="AB484">
        <v>0</v>
      </c>
      <c r="AC484">
        <v>0</v>
      </c>
      <c r="AD484">
        <v>0</v>
      </c>
      <c r="AE484">
        <v>23.34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0.44</v>
      </c>
      <c r="AU484" t="s">
        <v>66</v>
      </c>
      <c r="AV484">
        <v>0</v>
      </c>
      <c r="AW484">
        <v>2</v>
      </c>
      <c r="AX484">
        <v>55929898</v>
      </c>
      <c r="AY484">
        <v>1</v>
      </c>
      <c r="AZ484">
        <v>0</v>
      </c>
      <c r="BA484">
        <v>570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ROUND(Y484*Source!I209,9)</f>
        <v>1.0999999999999999E-2</v>
      </c>
      <c r="CY484">
        <f>AA484</f>
        <v>23.34</v>
      </c>
      <c r="CZ484">
        <f>AE484</f>
        <v>23.34</v>
      </c>
      <c r="DA484">
        <f>AI484</f>
        <v>1</v>
      </c>
      <c r="DB484">
        <f>ROUND((ROUND(AT484*CZ484,2)*1),6)</f>
        <v>10.27</v>
      </c>
      <c r="DC484">
        <f>ROUND((ROUND(AT484*AG484,2)*1),6)</f>
        <v>0</v>
      </c>
      <c r="DD484" t="s">
        <v>3</v>
      </c>
      <c r="DE484" t="s">
        <v>3</v>
      </c>
      <c r="DF484">
        <f t="shared" si="230"/>
        <v>0.26</v>
      </c>
      <c r="DG484">
        <f t="shared" si="228"/>
        <v>0</v>
      </c>
      <c r="DH484">
        <f t="shared" si="229"/>
        <v>0</v>
      </c>
      <c r="DI484">
        <f t="shared" si="221"/>
        <v>0</v>
      </c>
      <c r="DJ484">
        <f>DF484</f>
        <v>0.26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ROW(Source!A209)</f>
        <v>209</v>
      </c>
      <c r="B485">
        <v>55929113</v>
      </c>
      <c r="C485">
        <v>55929892</v>
      </c>
      <c r="D485">
        <v>55460380</v>
      </c>
      <c r="E485">
        <v>1</v>
      </c>
      <c r="F485">
        <v>1</v>
      </c>
      <c r="G485">
        <v>1081</v>
      </c>
      <c r="H485">
        <v>3</v>
      </c>
      <c r="I485" t="s">
        <v>888</v>
      </c>
      <c r="J485" t="s">
        <v>889</v>
      </c>
      <c r="K485" t="s">
        <v>890</v>
      </c>
      <c r="L485">
        <v>1348</v>
      </c>
      <c r="N485">
        <v>1009</v>
      </c>
      <c r="O485" t="s">
        <v>566</v>
      </c>
      <c r="P485" t="s">
        <v>566</v>
      </c>
      <c r="Q485">
        <v>1000</v>
      </c>
      <c r="W485">
        <v>0</v>
      </c>
      <c r="X485">
        <v>277309194</v>
      </c>
      <c r="Y485">
        <f>(AT485*1)</f>
        <v>3.0000000000000001E-5</v>
      </c>
      <c r="AA485">
        <v>8590.86</v>
      </c>
      <c r="AB485">
        <v>0</v>
      </c>
      <c r="AC485">
        <v>0</v>
      </c>
      <c r="AD485">
        <v>0</v>
      </c>
      <c r="AE485">
        <v>8590.86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3.0000000000000001E-5</v>
      </c>
      <c r="AU485" t="s">
        <v>66</v>
      </c>
      <c r="AV485">
        <v>0</v>
      </c>
      <c r="AW485">
        <v>2</v>
      </c>
      <c r="AX485">
        <v>55929899</v>
      </c>
      <c r="AY485">
        <v>1</v>
      </c>
      <c r="AZ485">
        <v>0</v>
      </c>
      <c r="BA485">
        <v>571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ROUND(Y485*Source!I209,9)</f>
        <v>7.5000000000000002E-7</v>
      </c>
      <c r="CY485">
        <f>AA485</f>
        <v>8590.86</v>
      </c>
      <c r="CZ485">
        <f>AE485</f>
        <v>8590.86</v>
      </c>
      <c r="DA485">
        <f>AI485</f>
        <v>1</v>
      </c>
      <c r="DB485">
        <f>ROUND((ROUND(AT485*CZ485,2)*1),6)</f>
        <v>0.26</v>
      </c>
      <c r="DC485">
        <f>ROUND((ROUND(AT485*AG485,2)*1),6)</f>
        <v>0</v>
      </c>
      <c r="DD485" t="s">
        <v>3</v>
      </c>
      <c r="DE485" t="s">
        <v>3</v>
      </c>
      <c r="DF485">
        <f t="shared" si="230"/>
        <v>0.01</v>
      </c>
      <c r="DG485">
        <f t="shared" si="228"/>
        <v>0</v>
      </c>
      <c r="DH485">
        <f t="shared" si="229"/>
        <v>0</v>
      </c>
      <c r="DI485">
        <f t="shared" si="221"/>
        <v>0</v>
      </c>
      <c r="DJ485">
        <f>DF485</f>
        <v>0.01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5">
      <c r="A486">
        <f>ROW(Source!A209)</f>
        <v>209</v>
      </c>
      <c r="B486">
        <v>55929113</v>
      </c>
      <c r="C486">
        <v>55929892</v>
      </c>
      <c r="D486">
        <v>55462211</v>
      </c>
      <c r="E486">
        <v>1</v>
      </c>
      <c r="F486">
        <v>1</v>
      </c>
      <c r="G486">
        <v>1081</v>
      </c>
      <c r="H486">
        <v>3</v>
      </c>
      <c r="I486" t="s">
        <v>891</v>
      </c>
      <c r="J486" t="s">
        <v>892</v>
      </c>
      <c r="K486" t="s">
        <v>893</v>
      </c>
      <c r="L486">
        <v>1348</v>
      </c>
      <c r="N486">
        <v>1009</v>
      </c>
      <c r="O486" t="s">
        <v>566</v>
      </c>
      <c r="P486" t="s">
        <v>566</v>
      </c>
      <c r="Q486">
        <v>1000</v>
      </c>
      <c r="W486">
        <v>0</v>
      </c>
      <c r="X486">
        <v>-99994936</v>
      </c>
      <c r="Y486">
        <f>(AT486*1)</f>
        <v>1.2999999999999999E-4</v>
      </c>
      <c r="AA486">
        <v>38010.959999999999</v>
      </c>
      <c r="AB486">
        <v>0</v>
      </c>
      <c r="AC486">
        <v>0</v>
      </c>
      <c r="AD486">
        <v>0</v>
      </c>
      <c r="AE486">
        <v>38010.959999999999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1.2999999999999999E-4</v>
      </c>
      <c r="AU486" t="s">
        <v>66</v>
      </c>
      <c r="AV486">
        <v>0</v>
      </c>
      <c r="AW486">
        <v>2</v>
      </c>
      <c r="AX486">
        <v>55929900</v>
      </c>
      <c r="AY486">
        <v>1</v>
      </c>
      <c r="AZ486">
        <v>0</v>
      </c>
      <c r="BA486">
        <v>572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ROUND(Y486*Source!I209,9)</f>
        <v>3.2499999999999998E-6</v>
      </c>
      <c r="CY486">
        <f>AA486</f>
        <v>38010.959999999999</v>
      </c>
      <c r="CZ486">
        <f>AE486</f>
        <v>38010.959999999999</v>
      </c>
      <c r="DA486">
        <f>AI486</f>
        <v>1</v>
      </c>
      <c r="DB486">
        <f>ROUND((ROUND(AT486*CZ486,2)*1),6)</f>
        <v>4.9400000000000004</v>
      </c>
      <c r="DC486">
        <f>ROUND((ROUND(AT486*AG486,2)*1),6)</f>
        <v>0</v>
      </c>
      <c r="DD486" t="s">
        <v>3</v>
      </c>
      <c r="DE486" t="s">
        <v>3</v>
      </c>
      <c r="DF486">
        <f t="shared" si="230"/>
        <v>0.12</v>
      </c>
      <c r="DG486">
        <f t="shared" si="228"/>
        <v>0</v>
      </c>
      <c r="DH486">
        <f t="shared" si="229"/>
        <v>0</v>
      </c>
      <c r="DI486">
        <f t="shared" si="221"/>
        <v>0</v>
      </c>
      <c r="DJ486">
        <f>DF486</f>
        <v>0.12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5">
      <c r="A487">
        <f>ROW(Source!A209)</f>
        <v>209</v>
      </c>
      <c r="B487">
        <v>55929113</v>
      </c>
      <c r="C487">
        <v>55929892</v>
      </c>
      <c r="D487">
        <v>55466329</v>
      </c>
      <c r="E487">
        <v>1</v>
      </c>
      <c r="F487">
        <v>1</v>
      </c>
      <c r="G487">
        <v>1081</v>
      </c>
      <c r="H487">
        <v>3</v>
      </c>
      <c r="I487" t="s">
        <v>894</v>
      </c>
      <c r="J487" t="s">
        <v>895</v>
      </c>
      <c r="K487" t="s">
        <v>896</v>
      </c>
      <c r="L487">
        <v>1346</v>
      </c>
      <c r="N487">
        <v>1009</v>
      </c>
      <c r="O487" t="s">
        <v>185</v>
      </c>
      <c r="P487" t="s">
        <v>185</v>
      </c>
      <c r="Q487">
        <v>1</v>
      </c>
      <c r="W487">
        <v>0</v>
      </c>
      <c r="X487">
        <v>56733528</v>
      </c>
      <c r="Y487">
        <f>(AT487*1)</f>
        <v>0.18</v>
      </c>
      <c r="AA487">
        <v>73.33</v>
      </c>
      <c r="AB487">
        <v>0</v>
      </c>
      <c r="AC487">
        <v>0</v>
      </c>
      <c r="AD487">
        <v>0</v>
      </c>
      <c r="AE487">
        <v>73.33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0.18</v>
      </c>
      <c r="AU487" t="s">
        <v>66</v>
      </c>
      <c r="AV487">
        <v>0</v>
      </c>
      <c r="AW487">
        <v>2</v>
      </c>
      <c r="AX487">
        <v>55929901</v>
      </c>
      <c r="AY487">
        <v>1</v>
      </c>
      <c r="AZ487">
        <v>0</v>
      </c>
      <c r="BA487">
        <v>573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ROUND(Y487*Source!I209,9)</f>
        <v>4.4999999999999997E-3</v>
      </c>
      <c r="CY487">
        <f>AA487</f>
        <v>73.33</v>
      </c>
      <c r="CZ487">
        <f>AE487</f>
        <v>73.33</v>
      </c>
      <c r="DA487">
        <f>AI487</f>
        <v>1</v>
      </c>
      <c r="DB487">
        <f>ROUND((ROUND(AT487*CZ487,2)*1),6)</f>
        <v>13.2</v>
      </c>
      <c r="DC487">
        <f>ROUND((ROUND(AT487*AG487,2)*1),6)</f>
        <v>0</v>
      </c>
      <c r="DD487" t="s">
        <v>3</v>
      </c>
      <c r="DE487" t="s">
        <v>3</v>
      </c>
      <c r="DF487">
        <f t="shared" si="230"/>
        <v>0.33</v>
      </c>
      <c r="DG487">
        <f t="shared" si="228"/>
        <v>0</v>
      </c>
      <c r="DH487">
        <f t="shared" si="229"/>
        <v>0</v>
      </c>
      <c r="DI487">
        <f t="shared" si="221"/>
        <v>0</v>
      </c>
      <c r="DJ487">
        <f>DF487</f>
        <v>0.33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ROW(Source!A210)</f>
        <v>210</v>
      </c>
      <c r="B488">
        <v>55929115</v>
      </c>
      <c r="C488">
        <v>55929892</v>
      </c>
      <c r="D488">
        <v>55424304</v>
      </c>
      <c r="E488">
        <v>1081</v>
      </c>
      <c r="F488">
        <v>1</v>
      </c>
      <c r="G488">
        <v>1081</v>
      </c>
      <c r="H488">
        <v>1</v>
      </c>
      <c r="I488" t="s">
        <v>679</v>
      </c>
      <c r="J488" t="s">
        <v>3</v>
      </c>
      <c r="K488" t="s">
        <v>680</v>
      </c>
      <c r="L488">
        <v>1191</v>
      </c>
      <c r="N488">
        <v>1013</v>
      </c>
      <c r="O488" t="s">
        <v>681</v>
      </c>
      <c r="P488" t="s">
        <v>681</v>
      </c>
      <c r="Q488">
        <v>1</v>
      </c>
      <c r="W488">
        <v>0</v>
      </c>
      <c r="X488">
        <v>476480486</v>
      </c>
      <c r="Y488">
        <f>(AT488*1.2)</f>
        <v>60.599999999999994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5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50.5</v>
      </c>
      <c r="AU488" t="s">
        <v>67</v>
      </c>
      <c r="AV488">
        <v>1</v>
      </c>
      <c r="AW488">
        <v>2</v>
      </c>
      <c r="AX488">
        <v>55929893</v>
      </c>
      <c r="AY488">
        <v>1</v>
      </c>
      <c r="AZ488">
        <v>0</v>
      </c>
      <c r="BA488">
        <v>575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U488">
        <f>ROUND(AT488*Source!I210*AH488*AL488,2)</f>
        <v>0</v>
      </c>
      <c r="CV488">
        <f>ROUND(Y488*Source!I210,9)</f>
        <v>1.5149999999999999</v>
      </c>
      <c r="CW488">
        <v>0</v>
      </c>
      <c r="CX488">
        <f>ROUND(Y488*Source!I210,9)</f>
        <v>1.5149999999999999</v>
      </c>
      <c r="CY488">
        <f>AD488</f>
        <v>0</v>
      </c>
      <c r="CZ488">
        <f>AH488</f>
        <v>0</v>
      </c>
      <c r="DA488">
        <f>AL488</f>
        <v>1</v>
      </c>
      <c r="DB488">
        <f>ROUND((ROUND(AT488*CZ488,2)*1.2),6)</f>
        <v>0</v>
      </c>
      <c r="DC488">
        <f>ROUND((ROUND(AT488*AG488,2)*1.2),6)</f>
        <v>0</v>
      </c>
      <c r="DD488" t="s">
        <v>3</v>
      </c>
      <c r="DE488" t="s">
        <v>3</v>
      </c>
      <c r="DF488">
        <f t="shared" si="230"/>
        <v>0</v>
      </c>
      <c r="DG488">
        <f t="shared" si="228"/>
        <v>0</v>
      </c>
      <c r="DH488">
        <f t="shared" si="229"/>
        <v>0</v>
      </c>
      <c r="DI488">
        <f t="shared" si="221"/>
        <v>0</v>
      </c>
      <c r="DJ488">
        <f>DI488</f>
        <v>0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ROW(Source!A210)</f>
        <v>210</v>
      </c>
      <c r="B489">
        <v>55929115</v>
      </c>
      <c r="C489">
        <v>55929892</v>
      </c>
      <c r="D489">
        <v>55489916</v>
      </c>
      <c r="E489">
        <v>1</v>
      </c>
      <c r="F489">
        <v>1</v>
      </c>
      <c r="G489">
        <v>1081</v>
      </c>
      <c r="H489">
        <v>2</v>
      </c>
      <c r="I489" t="s">
        <v>876</v>
      </c>
      <c r="J489" t="s">
        <v>877</v>
      </c>
      <c r="K489" t="s">
        <v>878</v>
      </c>
      <c r="L489">
        <v>1368</v>
      </c>
      <c r="N489">
        <v>1011</v>
      </c>
      <c r="O489" t="s">
        <v>685</v>
      </c>
      <c r="P489" t="s">
        <v>685</v>
      </c>
      <c r="Q489">
        <v>1</v>
      </c>
      <c r="W489">
        <v>0</v>
      </c>
      <c r="X489">
        <v>-1384232170</v>
      </c>
      <c r="Y489">
        <f>(AT489*1.2)</f>
        <v>7.5</v>
      </c>
      <c r="AA489">
        <v>0</v>
      </c>
      <c r="AB489">
        <v>82.11</v>
      </c>
      <c r="AC489">
        <v>0</v>
      </c>
      <c r="AD489">
        <v>0</v>
      </c>
      <c r="AE489">
        <v>0</v>
      </c>
      <c r="AF489">
        <v>6.46</v>
      </c>
      <c r="AG489">
        <v>0</v>
      </c>
      <c r="AH489">
        <v>0</v>
      </c>
      <c r="AI489">
        <v>1</v>
      </c>
      <c r="AJ489">
        <v>12.14</v>
      </c>
      <c r="AK489">
        <v>1</v>
      </c>
      <c r="AL489">
        <v>1</v>
      </c>
      <c r="AM489">
        <v>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6.25</v>
      </c>
      <c r="AU489" t="s">
        <v>67</v>
      </c>
      <c r="AV489">
        <v>0</v>
      </c>
      <c r="AW489">
        <v>2</v>
      </c>
      <c r="AX489">
        <v>55929894</v>
      </c>
      <c r="AY489">
        <v>1</v>
      </c>
      <c r="AZ489">
        <v>0</v>
      </c>
      <c r="BA489">
        <v>576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f>ROUND(Y489*Source!I210*DO489,9)</f>
        <v>0</v>
      </c>
      <c r="CX489">
        <f>ROUND(Y489*Source!I210,9)</f>
        <v>0.1875</v>
      </c>
      <c r="CY489">
        <f>AB489</f>
        <v>82.11</v>
      </c>
      <c r="CZ489">
        <f>AF489</f>
        <v>6.46</v>
      </c>
      <c r="DA489">
        <f>AJ489</f>
        <v>12.14</v>
      </c>
      <c r="DB489">
        <f>ROUND((ROUND(AT489*CZ489,2)*1.2),6)</f>
        <v>48.456000000000003</v>
      </c>
      <c r="DC489">
        <f>ROUND((ROUND(AT489*AG489,2)*1.2),6)</f>
        <v>0</v>
      </c>
      <c r="DD489" t="s">
        <v>3</v>
      </c>
      <c r="DE489" t="s">
        <v>3</v>
      </c>
      <c r="DF489">
        <f t="shared" si="230"/>
        <v>0</v>
      </c>
      <c r="DG489">
        <f>ROUND(ROUND(AF489*AJ489,2)*CX489,2)</f>
        <v>14.7</v>
      </c>
      <c r="DH489">
        <f t="shared" si="229"/>
        <v>0</v>
      </c>
      <c r="DI489">
        <f t="shared" si="221"/>
        <v>0</v>
      </c>
      <c r="DJ489">
        <f>DG489</f>
        <v>14.7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ROW(Source!A210)</f>
        <v>210</v>
      </c>
      <c r="B490">
        <v>55929115</v>
      </c>
      <c r="C490">
        <v>55929892</v>
      </c>
      <c r="D490">
        <v>55490209</v>
      </c>
      <c r="E490">
        <v>1</v>
      </c>
      <c r="F490">
        <v>1</v>
      </c>
      <c r="G490">
        <v>1081</v>
      </c>
      <c r="H490">
        <v>2</v>
      </c>
      <c r="I490" t="s">
        <v>722</v>
      </c>
      <c r="J490" t="s">
        <v>723</v>
      </c>
      <c r="K490" t="s">
        <v>724</v>
      </c>
      <c r="L490">
        <v>1368</v>
      </c>
      <c r="N490">
        <v>1011</v>
      </c>
      <c r="O490" t="s">
        <v>685</v>
      </c>
      <c r="P490" t="s">
        <v>685</v>
      </c>
      <c r="Q490">
        <v>1</v>
      </c>
      <c r="W490">
        <v>0</v>
      </c>
      <c r="X490">
        <v>874612079</v>
      </c>
      <c r="Y490">
        <f>(AT490*1.2)</f>
        <v>0.24</v>
      </c>
      <c r="AA490">
        <v>0</v>
      </c>
      <c r="AB490">
        <v>1485.19</v>
      </c>
      <c r="AC490">
        <v>744.56</v>
      </c>
      <c r="AD490">
        <v>0</v>
      </c>
      <c r="AE490">
        <v>0</v>
      </c>
      <c r="AF490">
        <v>83.1</v>
      </c>
      <c r="AG490">
        <v>12.62</v>
      </c>
      <c r="AH490">
        <v>0</v>
      </c>
      <c r="AI490">
        <v>1</v>
      </c>
      <c r="AJ490">
        <v>17.07</v>
      </c>
      <c r="AK490">
        <v>56.35</v>
      </c>
      <c r="AL490">
        <v>1</v>
      </c>
      <c r="AM490">
        <v>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0.2</v>
      </c>
      <c r="AU490" t="s">
        <v>67</v>
      </c>
      <c r="AV490">
        <v>0</v>
      </c>
      <c r="AW490">
        <v>2</v>
      </c>
      <c r="AX490">
        <v>55929895</v>
      </c>
      <c r="AY490">
        <v>1</v>
      </c>
      <c r="AZ490">
        <v>0</v>
      </c>
      <c r="BA490">
        <v>577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f>ROUND(Y490*Source!I210*DO490,9)</f>
        <v>7.5719999999999996E-2</v>
      </c>
      <c r="CX490">
        <f>ROUND(Y490*Source!I210,9)</f>
        <v>6.0000000000000001E-3</v>
      </c>
      <c r="CY490">
        <f>AB490</f>
        <v>1485.19</v>
      </c>
      <c r="CZ490">
        <f>AF490</f>
        <v>83.1</v>
      </c>
      <c r="DA490">
        <f>AJ490</f>
        <v>17.07</v>
      </c>
      <c r="DB490">
        <f>ROUND((ROUND(AT490*CZ490,2)*1.2),6)</f>
        <v>19.943999999999999</v>
      </c>
      <c r="DC490">
        <f>ROUND((ROUND(AT490*AG490,2)*1.2),6)</f>
        <v>3.024</v>
      </c>
      <c r="DD490" t="s">
        <v>3</v>
      </c>
      <c r="DE490" t="s">
        <v>3</v>
      </c>
      <c r="DF490">
        <f t="shared" si="230"/>
        <v>0</v>
      </c>
      <c r="DG490">
        <f>ROUND(ROUND(AF490*AJ490,2)*CX490,2)</f>
        <v>8.51</v>
      </c>
      <c r="DH490">
        <f>ROUND(ROUND(AG490*AK490,2)*CX490,2)</f>
        <v>4.2699999999999996</v>
      </c>
      <c r="DI490">
        <f t="shared" si="221"/>
        <v>0</v>
      </c>
      <c r="DJ490">
        <f>DG490</f>
        <v>8.51</v>
      </c>
      <c r="DK490">
        <v>0</v>
      </c>
      <c r="DL490" t="s">
        <v>686</v>
      </c>
      <c r="DM490">
        <v>0</v>
      </c>
      <c r="DN490" t="s">
        <v>681</v>
      </c>
      <c r="DO490">
        <v>12.62</v>
      </c>
    </row>
    <row r="491" spans="1:119" x14ac:dyDescent="0.25">
      <c r="A491">
        <f>ROW(Source!A210)</f>
        <v>210</v>
      </c>
      <c r="B491">
        <v>55929115</v>
      </c>
      <c r="C491">
        <v>55929892</v>
      </c>
      <c r="D491">
        <v>55490291</v>
      </c>
      <c r="E491">
        <v>1</v>
      </c>
      <c r="F491">
        <v>1</v>
      </c>
      <c r="G491">
        <v>1081</v>
      </c>
      <c r="H491">
        <v>2</v>
      </c>
      <c r="I491" t="s">
        <v>879</v>
      </c>
      <c r="J491" t="s">
        <v>880</v>
      </c>
      <c r="K491" t="s">
        <v>881</v>
      </c>
      <c r="L491">
        <v>1368</v>
      </c>
      <c r="N491">
        <v>1011</v>
      </c>
      <c r="O491" t="s">
        <v>685</v>
      </c>
      <c r="P491" t="s">
        <v>685</v>
      </c>
      <c r="Q491">
        <v>1</v>
      </c>
      <c r="W491">
        <v>0</v>
      </c>
      <c r="X491">
        <v>168669877</v>
      </c>
      <c r="Y491">
        <f>(AT491*1.2)</f>
        <v>7.1159999999999997</v>
      </c>
      <c r="AA491">
        <v>0</v>
      </c>
      <c r="AB491">
        <v>765.31</v>
      </c>
      <c r="AC491">
        <v>659.6</v>
      </c>
      <c r="AD491">
        <v>0</v>
      </c>
      <c r="AE491">
        <v>0</v>
      </c>
      <c r="AF491">
        <v>22.01</v>
      </c>
      <c r="AG491">
        <v>11.18</v>
      </c>
      <c r="AH491">
        <v>0</v>
      </c>
      <c r="AI491">
        <v>1</v>
      </c>
      <c r="AJ491">
        <v>33.21</v>
      </c>
      <c r="AK491">
        <v>56.35</v>
      </c>
      <c r="AL491">
        <v>1</v>
      </c>
      <c r="AM491">
        <v>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5.93</v>
      </c>
      <c r="AU491" t="s">
        <v>67</v>
      </c>
      <c r="AV491">
        <v>0</v>
      </c>
      <c r="AW491">
        <v>2</v>
      </c>
      <c r="AX491">
        <v>55929896</v>
      </c>
      <c r="AY491">
        <v>1</v>
      </c>
      <c r="AZ491">
        <v>0</v>
      </c>
      <c r="BA491">
        <v>578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f>ROUND(Y491*Source!I210*DO491,9)</f>
        <v>1.9889220000000001</v>
      </c>
      <c r="CX491">
        <f>ROUND(Y491*Source!I210,9)</f>
        <v>0.1779</v>
      </c>
      <c r="CY491">
        <f>AB491</f>
        <v>765.31</v>
      </c>
      <c r="CZ491">
        <f>AF491</f>
        <v>22.01</v>
      </c>
      <c r="DA491">
        <f>AJ491</f>
        <v>33.21</v>
      </c>
      <c r="DB491">
        <f>ROUND((ROUND(AT491*CZ491,2)*1.2),6)</f>
        <v>156.624</v>
      </c>
      <c r="DC491">
        <f>ROUND((ROUND(AT491*AG491,2)*1.2),6)</f>
        <v>79.56</v>
      </c>
      <c r="DD491" t="s">
        <v>3</v>
      </c>
      <c r="DE491" t="s">
        <v>3</v>
      </c>
      <c r="DF491">
        <f t="shared" si="230"/>
        <v>0</v>
      </c>
      <c r="DG491">
        <f>ROUND(ROUND(AF491*AJ491,2)*CX491,2)</f>
        <v>130.04</v>
      </c>
      <c r="DH491">
        <f>ROUND(ROUND(AG491*AK491,2)*CX491,2)</f>
        <v>112.08</v>
      </c>
      <c r="DI491">
        <f t="shared" si="221"/>
        <v>0</v>
      </c>
      <c r="DJ491">
        <f>DG491</f>
        <v>130.04</v>
      </c>
      <c r="DK491">
        <v>0</v>
      </c>
      <c r="DL491" t="s">
        <v>686</v>
      </c>
      <c r="DM491">
        <v>0</v>
      </c>
      <c r="DN491" t="s">
        <v>681</v>
      </c>
      <c r="DO491">
        <v>11.18</v>
      </c>
    </row>
    <row r="492" spans="1:119" x14ac:dyDescent="0.25">
      <c r="A492">
        <f>ROW(Source!A210)</f>
        <v>210</v>
      </c>
      <c r="B492">
        <v>55929115</v>
      </c>
      <c r="C492">
        <v>55929892</v>
      </c>
      <c r="D492">
        <v>55460310</v>
      </c>
      <c r="E492">
        <v>1</v>
      </c>
      <c r="F492">
        <v>1</v>
      </c>
      <c r="G492">
        <v>1081</v>
      </c>
      <c r="H492">
        <v>3</v>
      </c>
      <c r="I492" t="s">
        <v>882</v>
      </c>
      <c r="J492" t="s">
        <v>883</v>
      </c>
      <c r="K492" t="s">
        <v>884</v>
      </c>
      <c r="L492">
        <v>1346</v>
      </c>
      <c r="N492">
        <v>1009</v>
      </c>
      <c r="O492" t="s">
        <v>185</v>
      </c>
      <c r="P492" t="s">
        <v>185</v>
      </c>
      <c r="Q492">
        <v>1</v>
      </c>
      <c r="W492">
        <v>0</v>
      </c>
      <c r="X492">
        <v>-1097873860</v>
      </c>
      <c r="Y492">
        <f>(AT492*1)</f>
        <v>1.36</v>
      </c>
      <c r="AA492">
        <v>101.03</v>
      </c>
      <c r="AB492">
        <v>0</v>
      </c>
      <c r="AC492">
        <v>0</v>
      </c>
      <c r="AD492">
        <v>0</v>
      </c>
      <c r="AE492">
        <v>29.89</v>
      </c>
      <c r="AF492">
        <v>0</v>
      </c>
      <c r="AG492">
        <v>0</v>
      </c>
      <c r="AH492">
        <v>0</v>
      </c>
      <c r="AI492">
        <v>3.38</v>
      </c>
      <c r="AJ492">
        <v>1</v>
      </c>
      <c r="AK492">
        <v>1</v>
      </c>
      <c r="AL492">
        <v>1</v>
      </c>
      <c r="AM492">
        <v>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1.36</v>
      </c>
      <c r="AU492" t="s">
        <v>66</v>
      </c>
      <c r="AV492">
        <v>0</v>
      </c>
      <c r="AW492">
        <v>2</v>
      </c>
      <c r="AX492">
        <v>55929897</v>
      </c>
      <c r="AY492">
        <v>1</v>
      </c>
      <c r="AZ492">
        <v>0</v>
      </c>
      <c r="BA492">
        <v>579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ROUND(Y492*Source!I210,9)</f>
        <v>3.4000000000000002E-2</v>
      </c>
      <c r="CY492">
        <f>AA492</f>
        <v>101.03</v>
      </c>
      <c r="CZ492">
        <f>AE492</f>
        <v>29.89</v>
      </c>
      <c r="DA492">
        <f>AI492</f>
        <v>3.38</v>
      </c>
      <c r="DB492">
        <f>ROUND((ROUND(AT492*CZ492,2)*1),6)</f>
        <v>40.65</v>
      </c>
      <c r="DC492">
        <f>ROUND((ROUND(AT492*AG492,2)*1),6)</f>
        <v>0</v>
      </c>
      <c r="DD492" t="s">
        <v>3</v>
      </c>
      <c r="DE492" t="s">
        <v>3</v>
      </c>
      <c r="DF492">
        <f>ROUND(ROUND(AE492*AI492,2)*CX492,2)</f>
        <v>3.44</v>
      </c>
      <c r="DG492">
        <f t="shared" ref="DG492:DG508" si="231">ROUND(ROUND(AF492,2)*CX492,2)</f>
        <v>0</v>
      </c>
      <c r="DH492">
        <f t="shared" ref="DH492:DH508" si="232">ROUND(ROUND(AG492,2)*CX492,2)</f>
        <v>0</v>
      </c>
      <c r="DI492">
        <f t="shared" si="221"/>
        <v>0</v>
      </c>
      <c r="DJ492">
        <f>DF492</f>
        <v>3.44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5">
      <c r="A493">
        <f>ROW(Source!A210)</f>
        <v>210</v>
      </c>
      <c r="B493">
        <v>55929115</v>
      </c>
      <c r="C493">
        <v>55929892</v>
      </c>
      <c r="D493">
        <v>55460376</v>
      </c>
      <c r="E493">
        <v>1</v>
      </c>
      <c r="F493">
        <v>1</v>
      </c>
      <c r="G493">
        <v>1081</v>
      </c>
      <c r="H493">
        <v>3</v>
      </c>
      <c r="I493" t="s">
        <v>885</v>
      </c>
      <c r="J493" t="s">
        <v>886</v>
      </c>
      <c r="K493" t="s">
        <v>887</v>
      </c>
      <c r="L493">
        <v>1339</v>
      </c>
      <c r="N493">
        <v>1007</v>
      </c>
      <c r="O493" t="s">
        <v>756</v>
      </c>
      <c r="P493" t="s">
        <v>756</v>
      </c>
      <c r="Q493">
        <v>1</v>
      </c>
      <c r="W493">
        <v>0</v>
      </c>
      <c r="X493">
        <v>-1620655212</v>
      </c>
      <c r="Y493">
        <f>(AT493*1)</f>
        <v>0.44</v>
      </c>
      <c r="AA493">
        <v>346.83</v>
      </c>
      <c r="AB493">
        <v>0</v>
      </c>
      <c r="AC493">
        <v>0</v>
      </c>
      <c r="AD493">
        <v>0</v>
      </c>
      <c r="AE493">
        <v>23.34</v>
      </c>
      <c r="AF493">
        <v>0</v>
      </c>
      <c r="AG493">
        <v>0</v>
      </c>
      <c r="AH493">
        <v>0</v>
      </c>
      <c r="AI493">
        <v>14.86</v>
      </c>
      <c r="AJ493">
        <v>1</v>
      </c>
      <c r="AK493">
        <v>1</v>
      </c>
      <c r="AL493">
        <v>1</v>
      </c>
      <c r="AM493">
        <v>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0.44</v>
      </c>
      <c r="AU493" t="s">
        <v>66</v>
      </c>
      <c r="AV493">
        <v>0</v>
      </c>
      <c r="AW493">
        <v>2</v>
      </c>
      <c r="AX493">
        <v>55929898</v>
      </c>
      <c r="AY493">
        <v>1</v>
      </c>
      <c r="AZ493">
        <v>0</v>
      </c>
      <c r="BA493">
        <v>580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ROUND(Y493*Source!I210,9)</f>
        <v>1.0999999999999999E-2</v>
      </c>
      <c r="CY493">
        <f>AA493</f>
        <v>346.83</v>
      </c>
      <c r="CZ493">
        <f>AE493</f>
        <v>23.34</v>
      </c>
      <c r="DA493">
        <f>AI493</f>
        <v>14.86</v>
      </c>
      <c r="DB493">
        <f>ROUND((ROUND(AT493*CZ493,2)*1),6)</f>
        <v>10.27</v>
      </c>
      <c r="DC493">
        <f>ROUND((ROUND(AT493*AG493,2)*1),6)</f>
        <v>0</v>
      </c>
      <c r="DD493" t="s">
        <v>3</v>
      </c>
      <c r="DE493" t="s">
        <v>3</v>
      </c>
      <c r="DF493">
        <f>ROUND(ROUND(AE493*AI493,2)*CX493,2)</f>
        <v>3.82</v>
      </c>
      <c r="DG493">
        <f t="shared" si="231"/>
        <v>0</v>
      </c>
      <c r="DH493">
        <f t="shared" si="232"/>
        <v>0</v>
      </c>
      <c r="DI493">
        <f t="shared" si="221"/>
        <v>0</v>
      </c>
      <c r="DJ493">
        <f>DF493</f>
        <v>3.82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ROW(Source!A210)</f>
        <v>210</v>
      </c>
      <c r="B494">
        <v>55929115</v>
      </c>
      <c r="C494">
        <v>55929892</v>
      </c>
      <c r="D494">
        <v>55460380</v>
      </c>
      <c r="E494">
        <v>1</v>
      </c>
      <c r="F494">
        <v>1</v>
      </c>
      <c r="G494">
        <v>1081</v>
      </c>
      <c r="H494">
        <v>3</v>
      </c>
      <c r="I494" t="s">
        <v>888</v>
      </c>
      <c r="J494" t="s">
        <v>889</v>
      </c>
      <c r="K494" t="s">
        <v>890</v>
      </c>
      <c r="L494">
        <v>1348</v>
      </c>
      <c r="N494">
        <v>1009</v>
      </c>
      <c r="O494" t="s">
        <v>566</v>
      </c>
      <c r="P494" t="s">
        <v>566</v>
      </c>
      <c r="Q494">
        <v>1000</v>
      </c>
      <c r="W494">
        <v>0</v>
      </c>
      <c r="X494">
        <v>277309194</v>
      </c>
      <c r="Y494">
        <f>(AT494*1)</f>
        <v>3.0000000000000001E-5</v>
      </c>
      <c r="AA494">
        <v>141233.74</v>
      </c>
      <c r="AB494">
        <v>0</v>
      </c>
      <c r="AC494">
        <v>0</v>
      </c>
      <c r="AD494">
        <v>0</v>
      </c>
      <c r="AE494">
        <v>8590.86</v>
      </c>
      <c r="AF494">
        <v>0</v>
      </c>
      <c r="AG494">
        <v>0</v>
      </c>
      <c r="AH494">
        <v>0</v>
      </c>
      <c r="AI494">
        <v>16.440000000000001</v>
      </c>
      <c r="AJ494">
        <v>1</v>
      </c>
      <c r="AK494">
        <v>1</v>
      </c>
      <c r="AL494">
        <v>1</v>
      </c>
      <c r="AM494">
        <v>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3.0000000000000001E-5</v>
      </c>
      <c r="AU494" t="s">
        <v>66</v>
      </c>
      <c r="AV494">
        <v>0</v>
      </c>
      <c r="AW494">
        <v>2</v>
      </c>
      <c r="AX494">
        <v>55929899</v>
      </c>
      <c r="AY494">
        <v>1</v>
      </c>
      <c r="AZ494">
        <v>0</v>
      </c>
      <c r="BA494">
        <v>581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ROUND(Y494*Source!I210,9)</f>
        <v>7.5000000000000002E-7</v>
      </c>
      <c r="CY494">
        <f>AA494</f>
        <v>141233.74</v>
      </c>
      <c r="CZ494">
        <f>AE494</f>
        <v>8590.86</v>
      </c>
      <c r="DA494">
        <f>AI494</f>
        <v>16.440000000000001</v>
      </c>
      <c r="DB494">
        <f>ROUND((ROUND(AT494*CZ494,2)*1),6)</f>
        <v>0.26</v>
      </c>
      <c r="DC494">
        <f>ROUND((ROUND(AT494*AG494,2)*1),6)</f>
        <v>0</v>
      </c>
      <c r="DD494" t="s">
        <v>3</v>
      </c>
      <c r="DE494" t="s">
        <v>3</v>
      </c>
      <c r="DF494">
        <f>ROUND(ROUND(AE494*AI494,2)*CX494,2)</f>
        <v>0.11</v>
      </c>
      <c r="DG494">
        <f t="shared" si="231"/>
        <v>0</v>
      </c>
      <c r="DH494">
        <f t="shared" si="232"/>
        <v>0</v>
      </c>
      <c r="DI494">
        <f t="shared" si="221"/>
        <v>0</v>
      </c>
      <c r="DJ494">
        <f>DF494</f>
        <v>0.11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ROW(Source!A210)</f>
        <v>210</v>
      </c>
      <c r="B495">
        <v>55929115</v>
      </c>
      <c r="C495">
        <v>55929892</v>
      </c>
      <c r="D495">
        <v>55462211</v>
      </c>
      <c r="E495">
        <v>1</v>
      </c>
      <c r="F495">
        <v>1</v>
      </c>
      <c r="G495">
        <v>1081</v>
      </c>
      <c r="H495">
        <v>3</v>
      </c>
      <c r="I495" t="s">
        <v>891</v>
      </c>
      <c r="J495" t="s">
        <v>892</v>
      </c>
      <c r="K495" t="s">
        <v>893</v>
      </c>
      <c r="L495">
        <v>1348</v>
      </c>
      <c r="N495">
        <v>1009</v>
      </c>
      <c r="O495" t="s">
        <v>566</v>
      </c>
      <c r="P495" t="s">
        <v>566</v>
      </c>
      <c r="Q495">
        <v>1000</v>
      </c>
      <c r="W495">
        <v>0</v>
      </c>
      <c r="X495">
        <v>-99994936</v>
      </c>
      <c r="Y495">
        <f>(AT495*1)</f>
        <v>1.2999999999999999E-4</v>
      </c>
      <c r="AA495">
        <v>366045.54</v>
      </c>
      <c r="AB495">
        <v>0</v>
      </c>
      <c r="AC495">
        <v>0</v>
      </c>
      <c r="AD495">
        <v>0</v>
      </c>
      <c r="AE495">
        <v>38010.959999999999</v>
      </c>
      <c r="AF495">
        <v>0</v>
      </c>
      <c r="AG495">
        <v>0</v>
      </c>
      <c r="AH495">
        <v>0</v>
      </c>
      <c r="AI495">
        <v>9.6300000000000008</v>
      </c>
      <c r="AJ495">
        <v>1</v>
      </c>
      <c r="AK495">
        <v>1</v>
      </c>
      <c r="AL495">
        <v>1</v>
      </c>
      <c r="AM495">
        <v>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1.2999999999999999E-4</v>
      </c>
      <c r="AU495" t="s">
        <v>66</v>
      </c>
      <c r="AV495">
        <v>0</v>
      </c>
      <c r="AW495">
        <v>2</v>
      </c>
      <c r="AX495">
        <v>55929900</v>
      </c>
      <c r="AY495">
        <v>1</v>
      </c>
      <c r="AZ495">
        <v>0</v>
      </c>
      <c r="BA495">
        <v>582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ROUND(Y495*Source!I210,9)</f>
        <v>3.2499999999999998E-6</v>
      </c>
      <c r="CY495">
        <f>AA495</f>
        <v>366045.54</v>
      </c>
      <c r="CZ495">
        <f>AE495</f>
        <v>38010.959999999999</v>
      </c>
      <c r="DA495">
        <f>AI495</f>
        <v>9.6300000000000008</v>
      </c>
      <c r="DB495">
        <f>ROUND((ROUND(AT495*CZ495,2)*1),6)</f>
        <v>4.9400000000000004</v>
      </c>
      <c r="DC495">
        <f>ROUND((ROUND(AT495*AG495,2)*1),6)</f>
        <v>0</v>
      </c>
      <c r="DD495" t="s">
        <v>3</v>
      </c>
      <c r="DE495" t="s">
        <v>3</v>
      </c>
      <c r="DF495">
        <f>ROUND(ROUND(AE495*AI495,2)*CX495,2)</f>
        <v>1.19</v>
      </c>
      <c r="DG495">
        <f t="shared" si="231"/>
        <v>0</v>
      </c>
      <c r="DH495">
        <f t="shared" si="232"/>
        <v>0</v>
      </c>
      <c r="DI495">
        <f t="shared" si="221"/>
        <v>0</v>
      </c>
      <c r="DJ495">
        <f>DF495</f>
        <v>1.19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ROW(Source!A210)</f>
        <v>210</v>
      </c>
      <c r="B496">
        <v>55929115</v>
      </c>
      <c r="C496">
        <v>55929892</v>
      </c>
      <c r="D496">
        <v>55466329</v>
      </c>
      <c r="E496">
        <v>1</v>
      </c>
      <c r="F496">
        <v>1</v>
      </c>
      <c r="G496">
        <v>1081</v>
      </c>
      <c r="H496">
        <v>3</v>
      </c>
      <c r="I496" t="s">
        <v>894</v>
      </c>
      <c r="J496" t="s">
        <v>895</v>
      </c>
      <c r="K496" t="s">
        <v>896</v>
      </c>
      <c r="L496">
        <v>1346</v>
      </c>
      <c r="N496">
        <v>1009</v>
      </c>
      <c r="O496" t="s">
        <v>185</v>
      </c>
      <c r="P496" t="s">
        <v>185</v>
      </c>
      <c r="Q496">
        <v>1</v>
      </c>
      <c r="W496">
        <v>0</v>
      </c>
      <c r="X496">
        <v>56733528</v>
      </c>
      <c r="Y496">
        <f>(AT496*1)</f>
        <v>0.18</v>
      </c>
      <c r="AA496">
        <v>947.42</v>
      </c>
      <c r="AB496">
        <v>0</v>
      </c>
      <c r="AC496">
        <v>0</v>
      </c>
      <c r="AD496">
        <v>0</v>
      </c>
      <c r="AE496">
        <v>73.33</v>
      </c>
      <c r="AF496">
        <v>0</v>
      </c>
      <c r="AG496">
        <v>0</v>
      </c>
      <c r="AH496">
        <v>0</v>
      </c>
      <c r="AI496">
        <v>12.92</v>
      </c>
      <c r="AJ496">
        <v>1</v>
      </c>
      <c r="AK496">
        <v>1</v>
      </c>
      <c r="AL496">
        <v>1</v>
      </c>
      <c r="AM496">
        <v>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0.18</v>
      </c>
      <c r="AU496" t="s">
        <v>66</v>
      </c>
      <c r="AV496">
        <v>0</v>
      </c>
      <c r="AW496">
        <v>2</v>
      </c>
      <c r="AX496">
        <v>55929901</v>
      </c>
      <c r="AY496">
        <v>1</v>
      </c>
      <c r="AZ496">
        <v>0</v>
      </c>
      <c r="BA496">
        <v>583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ROUND(Y496*Source!I210,9)</f>
        <v>4.4999999999999997E-3</v>
      </c>
      <c r="CY496">
        <f>AA496</f>
        <v>947.42</v>
      </c>
      <c r="CZ496">
        <f>AE496</f>
        <v>73.33</v>
      </c>
      <c r="DA496">
        <f>AI496</f>
        <v>12.92</v>
      </c>
      <c r="DB496">
        <f>ROUND((ROUND(AT496*CZ496,2)*1),6)</f>
        <v>13.2</v>
      </c>
      <c r="DC496">
        <f>ROUND((ROUND(AT496*AG496,2)*1),6)</f>
        <v>0</v>
      </c>
      <c r="DD496" t="s">
        <v>3</v>
      </c>
      <c r="DE496" t="s">
        <v>3</v>
      </c>
      <c r="DF496">
        <f>ROUND(ROUND(AE496*AI496,2)*CX496,2)</f>
        <v>4.26</v>
      </c>
      <c r="DG496">
        <f t="shared" si="231"/>
        <v>0</v>
      </c>
      <c r="DH496">
        <f t="shared" si="232"/>
        <v>0</v>
      </c>
      <c r="DI496">
        <f t="shared" si="221"/>
        <v>0</v>
      </c>
      <c r="DJ496">
        <f>DF496</f>
        <v>4.26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5">
      <c r="A497">
        <f>ROW(Source!A213)</f>
        <v>213</v>
      </c>
      <c r="B497">
        <v>55929113</v>
      </c>
      <c r="C497">
        <v>57036754</v>
      </c>
      <c r="D497">
        <v>55424304</v>
      </c>
      <c r="E497">
        <v>1081</v>
      </c>
      <c r="F497">
        <v>1</v>
      </c>
      <c r="G497">
        <v>1081</v>
      </c>
      <c r="H497">
        <v>1</v>
      </c>
      <c r="I497" t="s">
        <v>679</v>
      </c>
      <c r="J497" t="s">
        <v>3</v>
      </c>
      <c r="K497" t="s">
        <v>680</v>
      </c>
      <c r="L497">
        <v>1191</v>
      </c>
      <c r="N497">
        <v>1013</v>
      </c>
      <c r="O497" t="s">
        <v>681</v>
      </c>
      <c r="P497" t="s">
        <v>681</v>
      </c>
      <c r="Q497">
        <v>1</v>
      </c>
      <c r="W497">
        <v>0</v>
      </c>
      <c r="X497">
        <v>476480486</v>
      </c>
      <c r="Y497">
        <f>(AT497*1.2)</f>
        <v>0.156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0.13</v>
      </c>
      <c r="AU497" t="s">
        <v>67</v>
      </c>
      <c r="AV497">
        <v>1</v>
      </c>
      <c r="AW497">
        <v>2</v>
      </c>
      <c r="AX497">
        <v>57036755</v>
      </c>
      <c r="AY497">
        <v>1</v>
      </c>
      <c r="AZ497">
        <v>0</v>
      </c>
      <c r="BA497">
        <v>585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U497">
        <f>ROUND(AT497*Source!I213*AH497*AL497,2)</f>
        <v>0</v>
      </c>
      <c r="CV497">
        <f>ROUND(Y497*Source!I213,9)</f>
        <v>5.7720000000000002</v>
      </c>
      <c r="CW497">
        <v>0</v>
      </c>
      <c r="CX497">
        <f>ROUND(Y497*Source!I213,9)</f>
        <v>5.7720000000000002</v>
      </c>
      <c r="CY497">
        <f>AD497</f>
        <v>0</v>
      </c>
      <c r="CZ497">
        <f>AH497</f>
        <v>0</v>
      </c>
      <c r="DA497">
        <f>AL497</f>
        <v>1</v>
      </c>
      <c r="DB497">
        <f>ROUND((ROUND(AT497*CZ497,2)*1.2),6)</f>
        <v>0</v>
      </c>
      <c r="DC497">
        <f>ROUND((ROUND(AT497*AG497,2)*1.2),6)</f>
        <v>0</v>
      </c>
      <c r="DD497" t="s">
        <v>3</v>
      </c>
      <c r="DE497" t="s">
        <v>3</v>
      </c>
      <c r="DF497">
        <f t="shared" ref="DF497:DF502" si="233">ROUND(ROUND(AE497,2)*CX497,2)</f>
        <v>0</v>
      </c>
      <c r="DG497">
        <f t="shared" si="231"/>
        <v>0</v>
      </c>
      <c r="DH497">
        <f t="shared" si="232"/>
        <v>0</v>
      </c>
      <c r="DI497">
        <f t="shared" si="221"/>
        <v>0</v>
      </c>
      <c r="DJ497">
        <f>DI497</f>
        <v>0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ROW(Source!A214)</f>
        <v>214</v>
      </c>
      <c r="B498">
        <v>55929115</v>
      </c>
      <c r="C498">
        <v>57036754</v>
      </c>
      <c r="D498">
        <v>55424304</v>
      </c>
      <c r="E498">
        <v>1081</v>
      </c>
      <c r="F498">
        <v>1</v>
      </c>
      <c r="G498">
        <v>1081</v>
      </c>
      <c r="H498">
        <v>1</v>
      </c>
      <c r="I498" t="s">
        <v>679</v>
      </c>
      <c r="J498" t="s">
        <v>3</v>
      </c>
      <c r="K498" t="s">
        <v>680</v>
      </c>
      <c r="L498">
        <v>1191</v>
      </c>
      <c r="N498">
        <v>1013</v>
      </c>
      <c r="O498" t="s">
        <v>681</v>
      </c>
      <c r="P498" t="s">
        <v>681</v>
      </c>
      <c r="Q498">
        <v>1</v>
      </c>
      <c r="W498">
        <v>0</v>
      </c>
      <c r="X498">
        <v>476480486</v>
      </c>
      <c r="Y498">
        <f>(AT498*1.2)</f>
        <v>0.156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5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0.13</v>
      </c>
      <c r="AU498" t="s">
        <v>67</v>
      </c>
      <c r="AV498">
        <v>1</v>
      </c>
      <c r="AW498">
        <v>2</v>
      </c>
      <c r="AX498">
        <v>57036755</v>
      </c>
      <c r="AY498">
        <v>1</v>
      </c>
      <c r="AZ498">
        <v>0</v>
      </c>
      <c r="BA498">
        <v>587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U498">
        <f>ROUND(AT498*Source!I214*AH498*AL498,2)</f>
        <v>0</v>
      </c>
      <c r="CV498">
        <f>ROUND(Y498*Source!I214,9)</f>
        <v>5.7720000000000002</v>
      </c>
      <c r="CW498">
        <v>0</v>
      </c>
      <c r="CX498">
        <f>ROUND(Y498*Source!I214,9)</f>
        <v>5.7720000000000002</v>
      </c>
      <c r="CY498">
        <f>AD498</f>
        <v>0</v>
      </c>
      <c r="CZ498">
        <f>AH498</f>
        <v>0</v>
      </c>
      <c r="DA498">
        <f>AL498</f>
        <v>1</v>
      </c>
      <c r="DB498">
        <f>ROUND((ROUND(AT498*CZ498,2)*1.2),6)</f>
        <v>0</v>
      </c>
      <c r="DC498">
        <f>ROUND((ROUND(AT498*AG498,2)*1.2),6)</f>
        <v>0</v>
      </c>
      <c r="DD498" t="s">
        <v>3</v>
      </c>
      <c r="DE498" t="s">
        <v>3</v>
      </c>
      <c r="DF498">
        <f t="shared" si="233"/>
        <v>0</v>
      </c>
      <c r="DG498">
        <f t="shared" si="231"/>
        <v>0</v>
      </c>
      <c r="DH498">
        <f t="shared" si="232"/>
        <v>0</v>
      </c>
      <c r="DI498">
        <f t="shared" si="221"/>
        <v>0</v>
      </c>
      <c r="DJ498">
        <f>DI498</f>
        <v>0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ROW(Source!A215)</f>
        <v>215</v>
      </c>
      <c r="B499">
        <v>55929113</v>
      </c>
      <c r="C499">
        <v>55929927</v>
      </c>
      <c r="D499">
        <v>55424304</v>
      </c>
      <c r="E499">
        <v>1081</v>
      </c>
      <c r="F499">
        <v>1</v>
      </c>
      <c r="G499">
        <v>1081</v>
      </c>
      <c r="H499">
        <v>1</v>
      </c>
      <c r="I499" t="s">
        <v>679</v>
      </c>
      <c r="J499" t="s">
        <v>3</v>
      </c>
      <c r="K499" t="s">
        <v>680</v>
      </c>
      <c r="L499">
        <v>1191</v>
      </c>
      <c r="N499">
        <v>1013</v>
      </c>
      <c r="O499" t="s">
        <v>681</v>
      </c>
      <c r="P499" t="s">
        <v>681</v>
      </c>
      <c r="Q499">
        <v>1</v>
      </c>
      <c r="W499">
        <v>0</v>
      </c>
      <c r="X499">
        <v>476480486</v>
      </c>
      <c r="Y499">
        <f>(AT499*1.2)</f>
        <v>7.1999999999999993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6</v>
      </c>
      <c r="AU499" t="s">
        <v>67</v>
      </c>
      <c r="AV499">
        <v>1</v>
      </c>
      <c r="AW499">
        <v>2</v>
      </c>
      <c r="AX499">
        <v>55929928</v>
      </c>
      <c r="AY499">
        <v>1</v>
      </c>
      <c r="AZ499">
        <v>0</v>
      </c>
      <c r="BA499">
        <v>589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U499">
        <f>ROUND(AT499*Source!I215*AH499*AL499,2)</f>
        <v>0</v>
      </c>
      <c r="CV499">
        <f>ROUND(Y499*Source!I215,9)</f>
        <v>2.6640000000000001</v>
      </c>
      <c r="CW499">
        <v>0</v>
      </c>
      <c r="CX499">
        <f>ROUND(Y499*Source!I215,9)</f>
        <v>2.6640000000000001</v>
      </c>
      <c r="CY499">
        <f>AD499</f>
        <v>0</v>
      </c>
      <c r="CZ499">
        <f>AH499</f>
        <v>0</v>
      </c>
      <c r="DA499">
        <f>AL499</f>
        <v>1</v>
      </c>
      <c r="DB499">
        <f>ROUND((ROUND(AT499*CZ499,2)*1.2),6)</f>
        <v>0</v>
      </c>
      <c r="DC499">
        <f>ROUND((ROUND(AT499*AG499,2)*1.2),6)</f>
        <v>0</v>
      </c>
      <c r="DD499" t="s">
        <v>3</v>
      </c>
      <c r="DE499" t="s">
        <v>3</v>
      </c>
      <c r="DF499">
        <f t="shared" si="233"/>
        <v>0</v>
      </c>
      <c r="DG499">
        <f t="shared" si="231"/>
        <v>0</v>
      </c>
      <c r="DH499">
        <f t="shared" si="232"/>
        <v>0</v>
      </c>
      <c r="DI499">
        <f t="shared" si="221"/>
        <v>0</v>
      </c>
      <c r="DJ499">
        <f>DI499</f>
        <v>0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5">
      <c r="A500">
        <f>ROW(Source!A215)</f>
        <v>215</v>
      </c>
      <c r="B500">
        <v>55929113</v>
      </c>
      <c r="C500">
        <v>55929927</v>
      </c>
      <c r="D500">
        <v>55461714</v>
      </c>
      <c r="E500">
        <v>1</v>
      </c>
      <c r="F500">
        <v>1</v>
      </c>
      <c r="G500">
        <v>1081</v>
      </c>
      <c r="H500">
        <v>3</v>
      </c>
      <c r="I500" t="s">
        <v>897</v>
      </c>
      <c r="J500" t="s">
        <v>898</v>
      </c>
      <c r="K500" t="s">
        <v>899</v>
      </c>
      <c r="L500">
        <v>1348</v>
      </c>
      <c r="N500">
        <v>1009</v>
      </c>
      <c r="O500" t="s">
        <v>566</v>
      </c>
      <c r="P500" t="s">
        <v>566</v>
      </c>
      <c r="Q500">
        <v>1000</v>
      </c>
      <c r="W500">
        <v>0</v>
      </c>
      <c r="X500">
        <v>1102297900</v>
      </c>
      <c r="Y500">
        <f>(AT500*1)</f>
        <v>2.0000000000000001E-4</v>
      </c>
      <c r="AA500">
        <v>9138.59</v>
      </c>
      <c r="AB500">
        <v>0</v>
      </c>
      <c r="AC500">
        <v>0</v>
      </c>
      <c r="AD500">
        <v>0</v>
      </c>
      <c r="AE500">
        <v>9138.59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2.0000000000000001E-4</v>
      </c>
      <c r="AU500" t="s">
        <v>66</v>
      </c>
      <c r="AV500">
        <v>0</v>
      </c>
      <c r="AW500">
        <v>2</v>
      </c>
      <c r="AX500">
        <v>55929929</v>
      </c>
      <c r="AY500">
        <v>1</v>
      </c>
      <c r="AZ500">
        <v>0</v>
      </c>
      <c r="BA500">
        <v>590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ROUND(Y500*Source!I215,9)</f>
        <v>7.3999999999999996E-5</v>
      </c>
      <c r="CY500">
        <f>AA500</f>
        <v>9138.59</v>
      </c>
      <c r="CZ500">
        <f>AE500</f>
        <v>9138.59</v>
      </c>
      <c r="DA500">
        <f>AI500</f>
        <v>1</v>
      </c>
      <c r="DB500">
        <f>ROUND((ROUND(AT500*CZ500,2)*1),6)</f>
        <v>1.83</v>
      </c>
      <c r="DC500">
        <f>ROUND((ROUND(AT500*AG500,2)*1),6)</f>
        <v>0</v>
      </c>
      <c r="DD500" t="s">
        <v>3</v>
      </c>
      <c r="DE500" t="s">
        <v>3</v>
      </c>
      <c r="DF500">
        <f t="shared" si="233"/>
        <v>0.68</v>
      </c>
      <c r="DG500">
        <f t="shared" si="231"/>
        <v>0</v>
      </c>
      <c r="DH500">
        <f t="shared" si="232"/>
        <v>0</v>
      </c>
      <c r="DI500">
        <f t="shared" si="221"/>
        <v>0</v>
      </c>
      <c r="DJ500">
        <f>DF500</f>
        <v>0.68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ROW(Source!A215)</f>
        <v>215</v>
      </c>
      <c r="B501">
        <v>55929113</v>
      </c>
      <c r="C501">
        <v>55929927</v>
      </c>
      <c r="D501">
        <v>55424290</v>
      </c>
      <c r="E501">
        <v>1081</v>
      </c>
      <c r="F501">
        <v>1</v>
      </c>
      <c r="G501">
        <v>1081</v>
      </c>
      <c r="H501">
        <v>3</v>
      </c>
      <c r="I501" t="s">
        <v>720</v>
      </c>
      <c r="J501" t="s">
        <v>3</v>
      </c>
      <c r="K501" t="s">
        <v>721</v>
      </c>
      <c r="L501">
        <v>1348</v>
      </c>
      <c r="N501">
        <v>1009</v>
      </c>
      <c r="O501" t="s">
        <v>566</v>
      </c>
      <c r="P501" t="s">
        <v>566</v>
      </c>
      <c r="Q501">
        <v>1000</v>
      </c>
      <c r="W501">
        <v>0</v>
      </c>
      <c r="X501">
        <v>-783086922</v>
      </c>
      <c r="Y501">
        <f>(AT501*1)</f>
        <v>0.01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-2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0.01</v>
      </c>
      <c r="AU501" t="s">
        <v>66</v>
      </c>
      <c r="AV501">
        <v>0</v>
      </c>
      <c r="AW501">
        <v>2</v>
      </c>
      <c r="AX501">
        <v>55929931</v>
      </c>
      <c r="AY501">
        <v>1</v>
      </c>
      <c r="AZ501">
        <v>0</v>
      </c>
      <c r="BA501">
        <v>592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ROUND(Y501*Source!I215,9)</f>
        <v>3.7000000000000002E-3</v>
      </c>
      <c r="CY501">
        <f>AA501</f>
        <v>0</v>
      </c>
      <c r="CZ501">
        <f>AE501</f>
        <v>0</v>
      </c>
      <c r="DA501">
        <f>AI501</f>
        <v>1</v>
      </c>
      <c r="DB501">
        <f>ROUND((ROUND(AT501*CZ501,2)*1),6)</f>
        <v>0</v>
      </c>
      <c r="DC501">
        <f>ROUND((ROUND(AT501*AG501,2)*1),6)</f>
        <v>0</v>
      </c>
      <c r="DD501" t="s">
        <v>3</v>
      </c>
      <c r="DE501" t="s">
        <v>3</v>
      </c>
      <c r="DF501">
        <f t="shared" si="233"/>
        <v>0</v>
      </c>
      <c r="DG501">
        <f t="shared" si="231"/>
        <v>0</v>
      </c>
      <c r="DH501">
        <f t="shared" si="232"/>
        <v>0</v>
      </c>
      <c r="DI501">
        <f t="shared" si="221"/>
        <v>0</v>
      </c>
      <c r="DJ501">
        <f>DF501</f>
        <v>0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5">
      <c r="A502">
        <f>ROW(Source!A216)</f>
        <v>216</v>
      </c>
      <c r="B502">
        <v>55929115</v>
      </c>
      <c r="C502">
        <v>55929927</v>
      </c>
      <c r="D502">
        <v>55424304</v>
      </c>
      <c r="E502">
        <v>1081</v>
      </c>
      <c r="F502">
        <v>1</v>
      </c>
      <c r="G502">
        <v>1081</v>
      </c>
      <c r="H502">
        <v>1</v>
      </c>
      <c r="I502" t="s">
        <v>679</v>
      </c>
      <c r="J502" t="s">
        <v>3</v>
      </c>
      <c r="K502" t="s">
        <v>680</v>
      </c>
      <c r="L502">
        <v>1191</v>
      </c>
      <c r="N502">
        <v>1013</v>
      </c>
      <c r="O502" t="s">
        <v>681</v>
      </c>
      <c r="P502" t="s">
        <v>681</v>
      </c>
      <c r="Q502">
        <v>1</v>
      </c>
      <c r="W502">
        <v>0</v>
      </c>
      <c r="X502">
        <v>476480486</v>
      </c>
      <c r="Y502">
        <f>(AT502*1.2)</f>
        <v>7.1999999999999993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1</v>
      </c>
      <c r="AL502">
        <v>1</v>
      </c>
      <c r="AM502">
        <v>5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6</v>
      </c>
      <c r="AU502" t="s">
        <v>67</v>
      </c>
      <c r="AV502">
        <v>1</v>
      </c>
      <c r="AW502">
        <v>2</v>
      </c>
      <c r="AX502">
        <v>55929928</v>
      </c>
      <c r="AY502">
        <v>1</v>
      </c>
      <c r="AZ502">
        <v>0</v>
      </c>
      <c r="BA502">
        <v>593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U502">
        <f>ROUND(AT502*Source!I216*AH502*AL502,2)</f>
        <v>0</v>
      </c>
      <c r="CV502">
        <f>ROUND(Y502*Source!I216,9)</f>
        <v>2.6640000000000001</v>
      </c>
      <c r="CW502">
        <v>0</v>
      </c>
      <c r="CX502">
        <f>ROUND(Y502*Source!I216,9)</f>
        <v>2.6640000000000001</v>
      </c>
      <c r="CY502">
        <f>AD502</f>
        <v>0</v>
      </c>
      <c r="CZ502">
        <f>AH502</f>
        <v>0</v>
      </c>
      <c r="DA502">
        <f>AL502</f>
        <v>1</v>
      </c>
      <c r="DB502">
        <f>ROUND((ROUND(AT502*CZ502,2)*1.2),6)</f>
        <v>0</v>
      </c>
      <c r="DC502">
        <f>ROUND((ROUND(AT502*AG502,2)*1.2),6)</f>
        <v>0</v>
      </c>
      <c r="DD502" t="s">
        <v>3</v>
      </c>
      <c r="DE502" t="s">
        <v>3</v>
      </c>
      <c r="DF502">
        <f t="shared" si="233"/>
        <v>0</v>
      </c>
      <c r="DG502">
        <f t="shared" si="231"/>
        <v>0</v>
      </c>
      <c r="DH502">
        <f t="shared" si="232"/>
        <v>0</v>
      </c>
      <c r="DI502">
        <f t="shared" si="221"/>
        <v>0</v>
      </c>
      <c r="DJ502">
        <f>DI502</f>
        <v>0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ROW(Source!A216)</f>
        <v>216</v>
      </c>
      <c r="B503">
        <v>55929115</v>
      </c>
      <c r="C503">
        <v>55929927</v>
      </c>
      <c r="D503">
        <v>55461714</v>
      </c>
      <c r="E503">
        <v>1</v>
      </c>
      <c r="F503">
        <v>1</v>
      </c>
      <c r="G503">
        <v>1081</v>
      </c>
      <c r="H503">
        <v>3</v>
      </c>
      <c r="I503" t="s">
        <v>897</v>
      </c>
      <c r="J503" t="s">
        <v>898</v>
      </c>
      <c r="K503" t="s">
        <v>899</v>
      </c>
      <c r="L503">
        <v>1348</v>
      </c>
      <c r="N503">
        <v>1009</v>
      </c>
      <c r="O503" t="s">
        <v>566</v>
      </c>
      <c r="P503" t="s">
        <v>566</v>
      </c>
      <c r="Q503">
        <v>1000</v>
      </c>
      <c r="W503">
        <v>0</v>
      </c>
      <c r="X503">
        <v>1102297900</v>
      </c>
      <c r="Y503">
        <f>(AT503*1)</f>
        <v>2.0000000000000001E-4</v>
      </c>
      <c r="AA503">
        <v>61319.94</v>
      </c>
      <c r="AB503">
        <v>0</v>
      </c>
      <c r="AC503">
        <v>0</v>
      </c>
      <c r="AD503">
        <v>0</v>
      </c>
      <c r="AE503">
        <v>9138.59</v>
      </c>
      <c r="AF503">
        <v>0</v>
      </c>
      <c r="AG503">
        <v>0</v>
      </c>
      <c r="AH503">
        <v>0</v>
      </c>
      <c r="AI503">
        <v>6.71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2.0000000000000001E-4</v>
      </c>
      <c r="AU503" t="s">
        <v>66</v>
      </c>
      <c r="AV503">
        <v>0</v>
      </c>
      <c r="AW503">
        <v>2</v>
      </c>
      <c r="AX503">
        <v>55929929</v>
      </c>
      <c r="AY503">
        <v>1</v>
      </c>
      <c r="AZ503">
        <v>0</v>
      </c>
      <c r="BA503">
        <v>594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ROUND(Y503*Source!I216,9)</f>
        <v>7.3999999999999996E-5</v>
      </c>
      <c r="CY503">
        <f>AA503</f>
        <v>61319.94</v>
      </c>
      <c r="CZ503">
        <f>AE503</f>
        <v>9138.59</v>
      </c>
      <c r="DA503">
        <f>AI503</f>
        <v>6.71</v>
      </c>
      <c r="DB503">
        <f>ROUND((ROUND(AT503*CZ503,2)*1),6)</f>
        <v>1.83</v>
      </c>
      <c r="DC503">
        <f>ROUND((ROUND(AT503*AG503,2)*1),6)</f>
        <v>0</v>
      </c>
      <c r="DD503" t="s">
        <v>3</v>
      </c>
      <c r="DE503" t="s">
        <v>3</v>
      </c>
      <c r="DF503">
        <f>ROUND(ROUND(AE503*AI503,2)*CX503,2)</f>
        <v>4.54</v>
      </c>
      <c r="DG503">
        <f t="shared" si="231"/>
        <v>0</v>
      </c>
      <c r="DH503">
        <f t="shared" si="232"/>
        <v>0</v>
      </c>
      <c r="DI503">
        <f t="shared" si="221"/>
        <v>0</v>
      </c>
      <c r="DJ503">
        <f>DF503</f>
        <v>4.54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ROW(Source!A216)</f>
        <v>216</v>
      </c>
      <c r="B504">
        <v>55929115</v>
      </c>
      <c r="C504">
        <v>55929927</v>
      </c>
      <c r="D504">
        <v>55424290</v>
      </c>
      <c r="E504">
        <v>1081</v>
      </c>
      <c r="F504">
        <v>1</v>
      </c>
      <c r="G504">
        <v>1081</v>
      </c>
      <c r="H504">
        <v>3</v>
      </c>
      <c r="I504" t="s">
        <v>720</v>
      </c>
      <c r="J504" t="s">
        <v>3</v>
      </c>
      <c r="K504" t="s">
        <v>721</v>
      </c>
      <c r="L504">
        <v>1348</v>
      </c>
      <c r="N504">
        <v>1009</v>
      </c>
      <c r="O504" t="s">
        <v>566</v>
      </c>
      <c r="P504" t="s">
        <v>566</v>
      </c>
      <c r="Q504">
        <v>1000</v>
      </c>
      <c r="W504">
        <v>0</v>
      </c>
      <c r="X504">
        <v>-783086922</v>
      </c>
      <c r="Y504">
        <f>(AT504*1)</f>
        <v>0.01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9.84</v>
      </c>
      <c r="AJ504">
        <v>1</v>
      </c>
      <c r="AK504">
        <v>1</v>
      </c>
      <c r="AL504">
        <v>1</v>
      </c>
      <c r="AM504">
        <v>5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0.01</v>
      </c>
      <c r="AU504" t="s">
        <v>66</v>
      </c>
      <c r="AV504">
        <v>0</v>
      </c>
      <c r="AW504">
        <v>2</v>
      </c>
      <c r="AX504">
        <v>55929931</v>
      </c>
      <c r="AY504">
        <v>1</v>
      </c>
      <c r="AZ504">
        <v>0</v>
      </c>
      <c r="BA504">
        <v>596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ROUND(Y504*Source!I216,9)</f>
        <v>3.7000000000000002E-3</v>
      </c>
      <c r="CY504">
        <f>AA504</f>
        <v>0</v>
      </c>
      <c r="CZ504">
        <f>AE504</f>
        <v>0</v>
      </c>
      <c r="DA504">
        <f>AI504</f>
        <v>9.84</v>
      </c>
      <c r="DB504">
        <f>ROUND((ROUND(AT504*CZ504,2)*1),6)</f>
        <v>0</v>
      </c>
      <c r="DC504">
        <f>ROUND((ROUND(AT504*AG504,2)*1),6)</f>
        <v>0</v>
      </c>
      <c r="DD504" t="s">
        <v>3</v>
      </c>
      <c r="DE504" t="s">
        <v>3</v>
      </c>
      <c r="DF504">
        <f>ROUND(ROUND(AE504*AI504,2)*CX504,2)</f>
        <v>0</v>
      </c>
      <c r="DG504">
        <f t="shared" si="231"/>
        <v>0</v>
      </c>
      <c r="DH504">
        <f t="shared" si="232"/>
        <v>0</v>
      </c>
      <c r="DI504">
        <f t="shared" si="221"/>
        <v>0</v>
      </c>
      <c r="DJ504">
        <f>DF504</f>
        <v>0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ROW(Source!A219)</f>
        <v>219</v>
      </c>
      <c r="B505">
        <v>55929113</v>
      </c>
      <c r="C505">
        <v>55929954</v>
      </c>
      <c r="D505">
        <v>55424304</v>
      </c>
      <c r="E505">
        <v>1081</v>
      </c>
      <c r="F505">
        <v>1</v>
      </c>
      <c r="G505">
        <v>1081</v>
      </c>
      <c r="H505">
        <v>1</v>
      </c>
      <c r="I505" t="s">
        <v>679</v>
      </c>
      <c r="J505" t="s">
        <v>3</v>
      </c>
      <c r="K505" t="s">
        <v>680</v>
      </c>
      <c r="L505">
        <v>1191</v>
      </c>
      <c r="N505">
        <v>1013</v>
      </c>
      <c r="O505" t="s">
        <v>681</v>
      </c>
      <c r="P505" t="s">
        <v>681</v>
      </c>
      <c r="Q505">
        <v>1</v>
      </c>
      <c r="W505">
        <v>0</v>
      </c>
      <c r="X505">
        <v>476480486</v>
      </c>
      <c r="Y505">
        <f>(AT505*1.2)</f>
        <v>1.236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-2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1.03</v>
      </c>
      <c r="AU505" t="s">
        <v>67</v>
      </c>
      <c r="AV505">
        <v>1</v>
      </c>
      <c r="AW505">
        <v>2</v>
      </c>
      <c r="AX505">
        <v>55929963</v>
      </c>
      <c r="AY505">
        <v>1</v>
      </c>
      <c r="AZ505">
        <v>0</v>
      </c>
      <c r="BA505">
        <v>597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U505">
        <f>ROUND(AT505*Source!I219*AH505*AL505,2)</f>
        <v>0</v>
      </c>
      <c r="CV505">
        <f>ROUND(Y505*Source!I219,9)</f>
        <v>6.18</v>
      </c>
      <c r="CW505">
        <v>0</v>
      </c>
      <c r="CX505">
        <f>ROUND(Y505*Source!I219,9)</f>
        <v>6.18</v>
      </c>
      <c r="CY505">
        <f>AD505</f>
        <v>0</v>
      </c>
      <c r="CZ505">
        <f>AH505</f>
        <v>0</v>
      </c>
      <c r="DA505">
        <f>AL505</f>
        <v>1</v>
      </c>
      <c r="DB505">
        <f>ROUND((ROUND(AT505*CZ505,2)*1.2),6)</f>
        <v>0</v>
      </c>
      <c r="DC505">
        <f>ROUND((ROUND(AT505*AG505,2)*1.2),6)</f>
        <v>0</v>
      </c>
      <c r="DD505" t="s">
        <v>3</v>
      </c>
      <c r="DE505" t="s">
        <v>3</v>
      </c>
      <c r="DF505">
        <f>ROUND(ROUND(AE505,2)*CX505,2)</f>
        <v>0</v>
      </c>
      <c r="DG505">
        <f t="shared" si="231"/>
        <v>0</v>
      </c>
      <c r="DH505">
        <f t="shared" si="232"/>
        <v>0</v>
      </c>
      <c r="DI505">
        <f t="shared" si="221"/>
        <v>0</v>
      </c>
      <c r="DJ505">
        <f>DI505</f>
        <v>0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ROW(Source!A219)</f>
        <v>219</v>
      </c>
      <c r="B506">
        <v>55929113</v>
      </c>
      <c r="C506">
        <v>55929954</v>
      </c>
      <c r="D506">
        <v>55490209</v>
      </c>
      <c r="E506">
        <v>1</v>
      </c>
      <c r="F506">
        <v>1</v>
      </c>
      <c r="G506">
        <v>1081</v>
      </c>
      <c r="H506">
        <v>2</v>
      </c>
      <c r="I506" t="s">
        <v>722</v>
      </c>
      <c r="J506" t="s">
        <v>723</v>
      </c>
      <c r="K506" t="s">
        <v>724</v>
      </c>
      <c r="L506">
        <v>1368</v>
      </c>
      <c r="N506">
        <v>1011</v>
      </c>
      <c r="O506" t="s">
        <v>685</v>
      </c>
      <c r="P506" t="s">
        <v>685</v>
      </c>
      <c r="Q506">
        <v>1</v>
      </c>
      <c r="W506">
        <v>0</v>
      </c>
      <c r="X506">
        <v>874612079</v>
      </c>
      <c r="Y506">
        <f>(AT506*1.2)</f>
        <v>7.1999999999999998E-3</v>
      </c>
      <c r="AA506">
        <v>0</v>
      </c>
      <c r="AB506">
        <v>87.01</v>
      </c>
      <c r="AC506">
        <v>13.21</v>
      </c>
      <c r="AD506">
        <v>0</v>
      </c>
      <c r="AE506">
        <v>0</v>
      </c>
      <c r="AF506">
        <v>83.1</v>
      </c>
      <c r="AG506">
        <v>12.62</v>
      </c>
      <c r="AH506">
        <v>0</v>
      </c>
      <c r="AI506">
        <v>1</v>
      </c>
      <c r="AJ506">
        <v>1</v>
      </c>
      <c r="AK506">
        <v>1</v>
      </c>
      <c r="AL506">
        <v>1</v>
      </c>
      <c r="AM506">
        <v>-2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6.0000000000000001E-3</v>
      </c>
      <c r="AU506" t="s">
        <v>67</v>
      </c>
      <c r="AV506">
        <v>0</v>
      </c>
      <c r="AW506">
        <v>2</v>
      </c>
      <c r="AX506">
        <v>55929964</v>
      </c>
      <c r="AY506">
        <v>1</v>
      </c>
      <c r="AZ506">
        <v>0</v>
      </c>
      <c r="BA506">
        <v>598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f>ROUND(Y506*Source!I219*DO506,9)</f>
        <v>0.45432</v>
      </c>
      <c r="CX506">
        <f>ROUND(Y506*Source!I219,9)</f>
        <v>3.5999999999999997E-2</v>
      </c>
      <c r="CY506">
        <f>AB506</f>
        <v>87.01</v>
      </c>
      <c r="CZ506">
        <f>AF506</f>
        <v>83.1</v>
      </c>
      <c r="DA506">
        <f>AJ506</f>
        <v>1</v>
      </c>
      <c r="DB506">
        <f>ROUND((ROUND(AT506*CZ506,2)*1.2),6)</f>
        <v>0.6</v>
      </c>
      <c r="DC506">
        <f>ROUND((ROUND(AT506*AG506,2)*1.2),6)</f>
        <v>9.6000000000000002E-2</v>
      </c>
      <c r="DD506" t="s">
        <v>3</v>
      </c>
      <c r="DE506" t="s">
        <v>3</v>
      </c>
      <c r="DF506">
        <f>ROUND(ROUND(AE506,2)*CX506,2)</f>
        <v>0</v>
      </c>
      <c r="DG506">
        <f t="shared" si="231"/>
        <v>2.99</v>
      </c>
      <c r="DH506">
        <f t="shared" si="232"/>
        <v>0.45</v>
      </c>
      <c r="DI506">
        <f t="shared" si="221"/>
        <v>0</v>
      </c>
      <c r="DJ506">
        <f>DG506</f>
        <v>2.99</v>
      </c>
      <c r="DK506">
        <v>0</v>
      </c>
      <c r="DL506" t="s">
        <v>686</v>
      </c>
      <c r="DM506">
        <v>0</v>
      </c>
      <c r="DN506" t="s">
        <v>681</v>
      </c>
      <c r="DO506">
        <v>12.62</v>
      </c>
    </row>
    <row r="507" spans="1:119" x14ac:dyDescent="0.25">
      <c r="A507">
        <f>ROW(Source!A219)</f>
        <v>219</v>
      </c>
      <c r="B507">
        <v>55929113</v>
      </c>
      <c r="C507">
        <v>55929954</v>
      </c>
      <c r="D507">
        <v>55563231</v>
      </c>
      <c r="E507">
        <v>1</v>
      </c>
      <c r="F507">
        <v>1</v>
      </c>
      <c r="G507">
        <v>1081</v>
      </c>
      <c r="H507">
        <v>3</v>
      </c>
      <c r="I507" t="s">
        <v>335</v>
      </c>
      <c r="J507" t="s">
        <v>337</v>
      </c>
      <c r="K507" t="s">
        <v>336</v>
      </c>
      <c r="L507">
        <v>1354</v>
      </c>
      <c r="N507">
        <v>1010</v>
      </c>
      <c r="O507" t="s">
        <v>279</v>
      </c>
      <c r="P507" t="s">
        <v>279</v>
      </c>
      <c r="Q507">
        <v>1</v>
      </c>
      <c r="W507">
        <v>0</v>
      </c>
      <c r="X507">
        <v>1776896114</v>
      </c>
      <c r="Y507">
        <f>(AT507*1)</f>
        <v>1</v>
      </c>
      <c r="AA507">
        <v>1348.67</v>
      </c>
      <c r="AB507">
        <v>0</v>
      </c>
      <c r="AC507">
        <v>0</v>
      </c>
      <c r="AD507">
        <v>0</v>
      </c>
      <c r="AE507">
        <v>1348.67</v>
      </c>
      <c r="AF507">
        <v>0</v>
      </c>
      <c r="AG507">
        <v>0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3</v>
      </c>
      <c r="AT507">
        <v>1</v>
      </c>
      <c r="AU507" t="s">
        <v>66</v>
      </c>
      <c r="AV507">
        <v>0</v>
      </c>
      <c r="AW507">
        <v>1</v>
      </c>
      <c r="AX507">
        <v>-1</v>
      </c>
      <c r="AY507">
        <v>0</v>
      </c>
      <c r="AZ507">
        <v>0</v>
      </c>
      <c r="BA507" t="s">
        <v>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ROUND(Y507*Source!I219,9)</f>
        <v>5</v>
      </c>
      <c r="CY507">
        <f>AA507</f>
        <v>1348.67</v>
      </c>
      <c r="CZ507">
        <f>AE507</f>
        <v>1348.67</v>
      </c>
      <c r="DA507">
        <f>AI507</f>
        <v>1</v>
      </c>
      <c r="DB507">
        <f>ROUND((ROUND(AT507*CZ507,2)*1),6)</f>
        <v>1348.67</v>
      </c>
      <c r="DC507">
        <f>ROUND((ROUND(AT507*AG507,2)*1),6)</f>
        <v>0</v>
      </c>
      <c r="DD507" t="s">
        <v>3</v>
      </c>
      <c r="DE507" t="s">
        <v>3</v>
      </c>
      <c r="DF507">
        <f>ROUND(ROUND(AE507,2)*CX507,2)</f>
        <v>6743.35</v>
      </c>
      <c r="DG507">
        <f t="shared" si="231"/>
        <v>0</v>
      </c>
      <c r="DH507">
        <f t="shared" si="232"/>
        <v>0</v>
      </c>
      <c r="DI507">
        <f t="shared" si="221"/>
        <v>0</v>
      </c>
      <c r="DJ507">
        <f>DF507</f>
        <v>6743.35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ROW(Source!A220)</f>
        <v>220</v>
      </c>
      <c r="B508">
        <v>55929115</v>
      </c>
      <c r="C508">
        <v>55929954</v>
      </c>
      <c r="D508">
        <v>55424304</v>
      </c>
      <c r="E508">
        <v>1081</v>
      </c>
      <c r="F508">
        <v>1</v>
      </c>
      <c r="G508">
        <v>1081</v>
      </c>
      <c r="H508">
        <v>1</v>
      </c>
      <c r="I508" t="s">
        <v>679</v>
      </c>
      <c r="J508" t="s">
        <v>3</v>
      </c>
      <c r="K508" t="s">
        <v>680</v>
      </c>
      <c r="L508">
        <v>1191</v>
      </c>
      <c r="N508">
        <v>1013</v>
      </c>
      <c r="O508" t="s">
        <v>681</v>
      </c>
      <c r="P508" t="s">
        <v>681</v>
      </c>
      <c r="Q508">
        <v>1</v>
      </c>
      <c r="W508">
        <v>0</v>
      </c>
      <c r="X508">
        <v>476480486</v>
      </c>
      <c r="Y508">
        <f>(AT508*1.2)</f>
        <v>1.236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5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1.03</v>
      </c>
      <c r="AU508" t="s">
        <v>67</v>
      </c>
      <c r="AV508">
        <v>1</v>
      </c>
      <c r="AW508">
        <v>2</v>
      </c>
      <c r="AX508">
        <v>55929963</v>
      </c>
      <c r="AY508">
        <v>1</v>
      </c>
      <c r="AZ508">
        <v>0</v>
      </c>
      <c r="BA508">
        <v>600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U508">
        <f>ROUND(AT508*Source!I220*AH508*AL508,2)</f>
        <v>0</v>
      </c>
      <c r="CV508">
        <f>ROUND(Y508*Source!I220,9)</f>
        <v>6.18</v>
      </c>
      <c r="CW508">
        <v>0</v>
      </c>
      <c r="CX508">
        <f>ROUND(Y508*Source!I220,9)</f>
        <v>6.18</v>
      </c>
      <c r="CY508">
        <f>AD508</f>
        <v>0</v>
      </c>
      <c r="CZ508">
        <f>AH508</f>
        <v>0</v>
      </c>
      <c r="DA508">
        <f>AL508</f>
        <v>1</v>
      </c>
      <c r="DB508">
        <f>ROUND((ROUND(AT508*CZ508,2)*1.2),6)</f>
        <v>0</v>
      </c>
      <c r="DC508">
        <f>ROUND((ROUND(AT508*AG508,2)*1.2),6)</f>
        <v>0</v>
      </c>
      <c r="DD508" t="s">
        <v>3</v>
      </c>
      <c r="DE508" t="s">
        <v>3</v>
      </c>
      <c r="DF508">
        <f>ROUND(ROUND(AE508,2)*CX508,2)</f>
        <v>0</v>
      </c>
      <c r="DG508">
        <f t="shared" si="231"/>
        <v>0</v>
      </c>
      <c r="DH508">
        <f t="shared" si="232"/>
        <v>0</v>
      </c>
      <c r="DI508">
        <f t="shared" si="221"/>
        <v>0</v>
      </c>
      <c r="DJ508">
        <f>DI508</f>
        <v>0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ROW(Source!A220)</f>
        <v>220</v>
      </c>
      <c r="B509">
        <v>55929115</v>
      </c>
      <c r="C509">
        <v>55929954</v>
      </c>
      <c r="D509">
        <v>55490209</v>
      </c>
      <c r="E509">
        <v>1</v>
      </c>
      <c r="F509">
        <v>1</v>
      </c>
      <c r="G509">
        <v>1081</v>
      </c>
      <c r="H509">
        <v>2</v>
      </c>
      <c r="I509" t="s">
        <v>722</v>
      </c>
      <c r="J509" t="s">
        <v>723</v>
      </c>
      <c r="K509" t="s">
        <v>724</v>
      </c>
      <c r="L509">
        <v>1368</v>
      </c>
      <c r="N509">
        <v>1011</v>
      </c>
      <c r="O509" t="s">
        <v>685</v>
      </c>
      <c r="P509" t="s">
        <v>685</v>
      </c>
      <c r="Q509">
        <v>1</v>
      </c>
      <c r="W509">
        <v>0</v>
      </c>
      <c r="X509">
        <v>874612079</v>
      </c>
      <c r="Y509">
        <f>(AT509*1.2)</f>
        <v>7.1999999999999998E-3</v>
      </c>
      <c r="AA509">
        <v>0</v>
      </c>
      <c r="AB509">
        <v>1485.19</v>
      </c>
      <c r="AC509">
        <v>744.56</v>
      </c>
      <c r="AD509">
        <v>0</v>
      </c>
      <c r="AE509">
        <v>0</v>
      </c>
      <c r="AF509">
        <v>83.1</v>
      </c>
      <c r="AG509">
        <v>12.62</v>
      </c>
      <c r="AH509">
        <v>0</v>
      </c>
      <c r="AI509">
        <v>1</v>
      </c>
      <c r="AJ509">
        <v>17.07</v>
      </c>
      <c r="AK509">
        <v>56.35</v>
      </c>
      <c r="AL509">
        <v>1</v>
      </c>
      <c r="AM509">
        <v>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6.0000000000000001E-3</v>
      </c>
      <c r="AU509" t="s">
        <v>67</v>
      </c>
      <c r="AV509">
        <v>0</v>
      </c>
      <c r="AW509">
        <v>2</v>
      </c>
      <c r="AX509">
        <v>55929964</v>
      </c>
      <c r="AY509">
        <v>1</v>
      </c>
      <c r="AZ509">
        <v>0</v>
      </c>
      <c r="BA509">
        <v>601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f>ROUND(Y509*Source!I220*DO509,9)</f>
        <v>0.45432</v>
      </c>
      <c r="CX509">
        <f>ROUND(Y509*Source!I220,9)</f>
        <v>3.5999999999999997E-2</v>
      </c>
      <c r="CY509">
        <f>AB509</f>
        <v>1485.19</v>
      </c>
      <c r="CZ509">
        <f>AF509</f>
        <v>83.1</v>
      </c>
      <c r="DA509">
        <f>AJ509</f>
        <v>17.07</v>
      </c>
      <c r="DB509">
        <f>ROUND((ROUND(AT509*CZ509,2)*1.2),6)</f>
        <v>0.6</v>
      </c>
      <c r="DC509">
        <f>ROUND((ROUND(AT509*AG509,2)*1.2),6)</f>
        <v>9.6000000000000002E-2</v>
      </c>
      <c r="DD509" t="s">
        <v>3</v>
      </c>
      <c r="DE509" t="s">
        <v>3</v>
      </c>
      <c r="DF509">
        <f>ROUND(ROUND(AE509,2)*CX509,2)</f>
        <v>0</v>
      </c>
      <c r="DG509">
        <f>ROUND(ROUND(AF509*AJ509,2)*CX509,2)</f>
        <v>51.07</v>
      </c>
      <c r="DH509">
        <f>ROUND(ROUND(AG509*AK509,2)*CX509,2)</f>
        <v>25.6</v>
      </c>
      <c r="DI509">
        <f t="shared" si="221"/>
        <v>0</v>
      </c>
      <c r="DJ509">
        <f>DG509</f>
        <v>51.07</v>
      </c>
      <c r="DK509">
        <v>0</v>
      </c>
      <c r="DL509" t="s">
        <v>686</v>
      </c>
      <c r="DM509">
        <v>0</v>
      </c>
      <c r="DN509" t="s">
        <v>681</v>
      </c>
      <c r="DO509">
        <v>12.62</v>
      </c>
    </row>
    <row r="510" spans="1:119" x14ac:dyDescent="0.25">
      <c r="A510">
        <f>ROW(Source!A220)</f>
        <v>220</v>
      </c>
      <c r="B510">
        <v>55929115</v>
      </c>
      <c r="C510">
        <v>55929954</v>
      </c>
      <c r="D510">
        <v>55563231</v>
      </c>
      <c r="E510">
        <v>1</v>
      </c>
      <c r="F510">
        <v>1</v>
      </c>
      <c r="G510">
        <v>1081</v>
      </c>
      <c r="H510">
        <v>3</v>
      </c>
      <c r="I510" t="s">
        <v>335</v>
      </c>
      <c r="J510" t="s">
        <v>337</v>
      </c>
      <c r="K510" t="s">
        <v>336</v>
      </c>
      <c r="L510">
        <v>1354</v>
      </c>
      <c r="N510">
        <v>1010</v>
      </c>
      <c r="O510" t="s">
        <v>279</v>
      </c>
      <c r="P510" t="s">
        <v>279</v>
      </c>
      <c r="Q510">
        <v>1</v>
      </c>
      <c r="W510">
        <v>0</v>
      </c>
      <c r="X510">
        <v>1776896114</v>
      </c>
      <c r="Y510">
        <f>(AT510*1)</f>
        <v>1</v>
      </c>
      <c r="AA510">
        <v>2468.0700000000002</v>
      </c>
      <c r="AB510">
        <v>0</v>
      </c>
      <c r="AC510">
        <v>0</v>
      </c>
      <c r="AD510">
        <v>0</v>
      </c>
      <c r="AE510">
        <v>1348.67</v>
      </c>
      <c r="AF510">
        <v>0</v>
      </c>
      <c r="AG510">
        <v>0</v>
      </c>
      <c r="AH510">
        <v>0</v>
      </c>
      <c r="AI510">
        <v>1.83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 t="s">
        <v>3</v>
      </c>
      <c r="AT510">
        <v>1</v>
      </c>
      <c r="AU510" t="s">
        <v>66</v>
      </c>
      <c r="AV510">
        <v>0</v>
      </c>
      <c r="AW510">
        <v>1</v>
      </c>
      <c r="AX510">
        <v>-1</v>
      </c>
      <c r="AY510">
        <v>0</v>
      </c>
      <c r="AZ510">
        <v>0</v>
      </c>
      <c r="BA510" t="s">
        <v>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ROUND(Y510*Source!I220,9)</f>
        <v>5</v>
      </c>
      <c r="CY510">
        <f>AA510</f>
        <v>2468.0700000000002</v>
      </c>
      <c r="CZ510">
        <f>AE510</f>
        <v>1348.67</v>
      </c>
      <c r="DA510">
        <f>AI510</f>
        <v>1.83</v>
      </c>
      <c r="DB510">
        <f>ROUND((ROUND(AT510*CZ510,2)*1),6)</f>
        <v>1348.67</v>
      </c>
      <c r="DC510">
        <f>ROUND((ROUND(AT510*AG510,2)*1),6)</f>
        <v>0</v>
      </c>
      <c r="DD510" t="s">
        <v>3</v>
      </c>
      <c r="DE510" t="s">
        <v>3</v>
      </c>
      <c r="DF510">
        <f>ROUND(ROUND(AE510*AI510,2)*CX510,2)</f>
        <v>12340.35</v>
      </c>
      <c r="DG510">
        <f>ROUND(ROUND(AF510,2)*CX510,2)</f>
        <v>0</v>
      </c>
      <c r="DH510">
        <f>ROUND(ROUND(AG510,2)*CX510,2)</f>
        <v>0</v>
      </c>
      <c r="DI510">
        <f t="shared" si="221"/>
        <v>0</v>
      </c>
      <c r="DJ510">
        <f>DF510</f>
        <v>12340.35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ROW(Source!A223)</f>
        <v>223</v>
      </c>
      <c r="B511">
        <v>55929113</v>
      </c>
      <c r="C511">
        <v>57036758</v>
      </c>
      <c r="D511">
        <v>55424304</v>
      </c>
      <c r="E511">
        <v>1081</v>
      </c>
      <c r="F511">
        <v>1</v>
      </c>
      <c r="G511">
        <v>1081</v>
      </c>
      <c r="H511">
        <v>1</v>
      </c>
      <c r="I511" t="s">
        <v>679</v>
      </c>
      <c r="J511" t="s">
        <v>3</v>
      </c>
      <c r="K511" t="s">
        <v>680</v>
      </c>
      <c r="L511">
        <v>1191</v>
      </c>
      <c r="N511">
        <v>1013</v>
      </c>
      <c r="O511" t="s">
        <v>681</v>
      </c>
      <c r="P511" t="s">
        <v>681</v>
      </c>
      <c r="Q511">
        <v>1</v>
      </c>
      <c r="W511">
        <v>0</v>
      </c>
      <c r="X511">
        <v>476480486</v>
      </c>
      <c r="Y511">
        <f t="shared" ref="Y511:Y521" si="234">(AT511*1.2)</f>
        <v>1.236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1.03</v>
      </c>
      <c r="AU511" t="s">
        <v>67</v>
      </c>
      <c r="AV511">
        <v>1</v>
      </c>
      <c r="AW511">
        <v>2</v>
      </c>
      <c r="AX511">
        <v>57036759</v>
      </c>
      <c r="AY511">
        <v>1</v>
      </c>
      <c r="AZ511">
        <v>0</v>
      </c>
      <c r="BA511">
        <v>603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U511">
        <f>ROUND(AT511*Source!I223*AH511*AL511,2)</f>
        <v>0</v>
      </c>
      <c r="CV511">
        <f>ROUND(Y511*Source!I223,9)</f>
        <v>18.54</v>
      </c>
      <c r="CW511">
        <v>0</v>
      </c>
      <c r="CX511">
        <f>ROUND(Y511*Source!I223,9)</f>
        <v>18.54</v>
      </c>
      <c r="CY511">
        <f>AD511</f>
        <v>0</v>
      </c>
      <c r="CZ511">
        <f>AH511</f>
        <v>0</v>
      </c>
      <c r="DA511">
        <f>AL511</f>
        <v>1</v>
      </c>
      <c r="DB511">
        <f t="shared" ref="DB511:DB521" si="235">ROUND((ROUND(AT511*CZ511,2)*1.2),6)</f>
        <v>0</v>
      </c>
      <c r="DC511">
        <f t="shared" ref="DC511:DC521" si="236">ROUND((ROUND(AT511*AG511,2)*1.2),6)</f>
        <v>0</v>
      </c>
      <c r="DD511" t="s">
        <v>3</v>
      </c>
      <c r="DE511" t="s">
        <v>3</v>
      </c>
      <c r="DF511">
        <f t="shared" ref="DF511:DF524" si="237">ROUND(ROUND(AE511,2)*CX511,2)</f>
        <v>0</v>
      </c>
      <c r="DG511">
        <f>ROUND(ROUND(AF511,2)*CX511,2)</f>
        <v>0</v>
      </c>
      <c r="DH511">
        <f>ROUND(ROUND(AG511,2)*CX511,2)</f>
        <v>0</v>
      </c>
      <c r="DI511">
        <f t="shared" si="221"/>
        <v>0</v>
      </c>
      <c r="DJ511">
        <f>DI511</f>
        <v>0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ROW(Source!A223)</f>
        <v>223</v>
      </c>
      <c r="B512">
        <v>55929113</v>
      </c>
      <c r="C512">
        <v>57036758</v>
      </c>
      <c r="D512">
        <v>55490209</v>
      </c>
      <c r="E512">
        <v>1</v>
      </c>
      <c r="F512">
        <v>1</v>
      </c>
      <c r="G512">
        <v>1081</v>
      </c>
      <c r="H512">
        <v>2</v>
      </c>
      <c r="I512" t="s">
        <v>722</v>
      </c>
      <c r="J512" t="s">
        <v>723</v>
      </c>
      <c r="K512" t="s">
        <v>724</v>
      </c>
      <c r="L512">
        <v>1368</v>
      </c>
      <c r="N512">
        <v>1011</v>
      </c>
      <c r="O512" t="s">
        <v>685</v>
      </c>
      <c r="P512" t="s">
        <v>685</v>
      </c>
      <c r="Q512">
        <v>1</v>
      </c>
      <c r="W512">
        <v>0</v>
      </c>
      <c r="X512">
        <v>874612079</v>
      </c>
      <c r="Y512">
        <f t="shared" si="234"/>
        <v>7.1999999999999998E-3</v>
      </c>
      <c r="AA512">
        <v>0</v>
      </c>
      <c r="AB512">
        <v>87.01</v>
      </c>
      <c r="AC512">
        <v>13.21</v>
      </c>
      <c r="AD512">
        <v>0</v>
      </c>
      <c r="AE512">
        <v>0</v>
      </c>
      <c r="AF512">
        <v>83.1</v>
      </c>
      <c r="AG512">
        <v>12.62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6.0000000000000001E-3</v>
      </c>
      <c r="AU512" t="s">
        <v>67</v>
      </c>
      <c r="AV512">
        <v>0</v>
      </c>
      <c r="AW512">
        <v>2</v>
      </c>
      <c r="AX512">
        <v>57036760</v>
      </c>
      <c r="AY512">
        <v>1</v>
      </c>
      <c r="AZ512">
        <v>0</v>
      </c>
      <c r="BA512">
        <v>604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ROUND(Y512*Source!I223*DO512,9)</f>
        <v>1.3629599999999999</v>
      </c>
      <c r="CX512">
        <f>ROUND(Y512*Source!I223,9)</f>
        <v>0.108</v>
      </c>
      <c r="CY512">
        <f>AB512</f>
        <v>87.01</v>
      </c>
      <c r="CZ512">
        <f>AF512</f>
        <v>83.1</v>
      </c>
      <c r="DA512">
        <f>AJ512</f>
        <v>1</v>
      </c>
      <c r="DB512">
        <f t="shared" si="235"/>
        <v>0.6</v>
      </c>
      <c r="DC512">
        <f t="shared" si="236"/>
        <v>9.6000000000000002E-2</v>
      </c>
      <c r="DD512" t="s">
        <v>3</v>
      </c>
      <c r="DE512" t="s">
        <v>3</v>
      </c>
      <c r="DF512">
        <f t="shared" si="237"/>
        <v>0</v>
      </c>
      <c r="DG512">
        <f>ROUND(ROUND(AF512,2)*CX512,2)</f>
        <v>8.9700000000000006</v>
      </c>
      <c r="DH512">
        <f>ROUND(ROUND(AG512,2)*CX512,2)</f>
        <v>1.36</v>
      </c>
      <c r="DI512">
        <f t="shared" si="221"/>
        <v>0</v>
      </c>
      <c r="DJ512">
        <f>DG512</f>
        <v>8.9700000000000006</v>
      </c>
      <c r="DK512">
        <v>0</v>
      </c>
      <c r="DL512" t="s">
        <v>686</v>
      </c>
      <c r="DM512">
        <v>0</v>
      </c>
      <c r="DN512" t="s">
        <v>681</v>
      </c>
      <c r="DO512">
        <v>12.62</v>
      </c>
    </row>
    <row r="513" spans="1:119" x14ac:dyDescent="0.25">
      <c r="A513">
        <f>ROW(Source!A224)</f>
        <v>224</v>
      </c>
      <c r="B513">
        <v>55929115</v>
      </c>
      <c r="C513">
        <v>57036758</v>
      </c>
      <c r="D513">
        <v>55424304</v>
      </c>
      <c r="E513">
        <v>1081</v>
      </c>
      <c r="F513">
        <v>1</v>
      </c>
      <c r="G513">
        <v>1081</v>
      </c>
      <c r="H513">
        <v>1</v>
      </c>
      <c r="I513" t="s">
        <v>679</v>
      </c>
      <c r="J513" t="s">
        <v>3</v>
      </c>
      <c r="K513" t="s">
        <v>680</v>
      </c>
      <c r="L513">
        <v>1191</v>
      </c>
      <c r="N513">
        <v>1013</v>
      </c>
      <c r="O513" t="s">
        <v>681</v>
      </c>
      <c r="P513" t="s">
        <v>681</v>
      </c>
      <c r="Q513">
        <v>1</v>
      </c>
      <c r="W513">
        <v>0</v>
      </c>
      <c r="X513">
        <v>476480486</v>
      </c>
      <c r="Y513">
        <f t="shared" si="234"/>
        <v>1.236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5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1.03</v>
      </c>
      <c r="AU513" t="s">
        <v>67</v>
      </c>
      <c r="AV513">
        <v>1</v>
      </c>
      <c r="AW513">
        <v>2</v>
      </c>
      <c r="AX513">
        <v>57036759</v>
      </c>
      <c r="AY513">
        <v>1</v>
      </c>
      <c r="AZ513">
        <v>0</v>
      </c>
      <c r="BA513">
        <v>606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U513">
        <f>ROUND(AT513*Source!I224*AH513*AL513,2)</f>
        <v>0</v>
      </c>
      <c r="CV513">
        <f>ROUND(Y513*Source!I224,9)</f>
        <v>18.54</v>
      </c>
      <c r="CW513">
        <v>0</v>
      </c>
      <c r="CX513">
        <f>ROUND(Y513*Source!I224,9)</f>
        <v>18.54</v>
      </c>
      <c r="CY513">
        <f>AD513</f>
        <v>0</v>
      </c>
      <c r="CZ513">
        <f>AH513</f>
        <v>0</v>
      </c>
      <c r="DA513">
        <f>AL513</f>
        <v>1</v>
      </c>
      <c r="DB513">
        <f t="shared" si="235"/>
        <v>0</v>
      </c>
      <c r="DC513">
        <f t="shared" si="236"/>
        <v>0</v>
      </c>
      <c r="DD513" t="s">
        <v>3</v>
      </c>
      <c r="DE513" t="s">
        <v>3</v>
      </c>
      <c r="DF513">
        <f t="shared" si="237"/>
        <v>0</v>
      </c>
      <c r="DG513">
        <f>ROUND(ROUND(AF513,2)*CX513,2)</f>
        <v>0</v>
      </c>
      <c r="DH513">
        <f>ROUND(ROUND(AG513,2)*CX513,2)</f>
        <v>0</v>
      </c>
      <c r="DI513">
        <f t="shared" ref="DI513:DI576" si="238">ROUND(ROUND(AH513,2)*CX513,2)</f>
        <v>0</v>
      </c>
      <c r="DJ513">
        <f>DI513</f>
        <v>0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5">
      <c r="A514">
        <f>ROW(Source!A224)</f>
        <v>224</v>
      </c>
      <c r="B514">
        <v>55929115</v>
      </c>
      <c r="C514">
        <v>57036758</v>
      </c>
      <c r="D514">
        <v>55490209</v>
      </c>
      <c r="E514">
        <v>1</v>
      </c>
      <c r="F514">
        <v>1</v>
      </c>
      <c r="G514">
        <v>1081</v>
      </c>
      <c r="H514">
        <v>2</v>
      </c>
      <c r="I514" t="s">
        <v>722</v>
      </c>
      <c r="J514" t="s">
        <v>723</v>
      </c>
      <c r="K514" t="s">
        <v>724</v>
      </c>
      <c r="L514">
        <v>1368</v>
      </c>
      <c r="N514">
        <v>1011</v>
      </c>
      <c r="O514" t="s">
        <v>685</v>
      </c>
      <c r="P514" t="s">
        <v>685</v>
      </c>
      <c r="Q514">
        <v>1</v>
      </c>
      <c r="W514">
        <v>0</v>
      </c>
      <c r="X514">
        <v>874612079</v>
      </c>
      <c r="Y514">
        <f t="shared" si="234"/>
        <v>7.1999999999999998E-3</v>
      </c>
      <c r="AA514">
        <v>0</v>
      </c>
      <c r="AB514">
        <v>1485.19</v>
      </c>
      <c r="AC514">
        <v>744.56</v>
      </c>
      <c r="AD514">
        <v>0</v>
      </c>
      <c r="AE514">
        <v>0</v>
      </c>
      <c r="AF514">
        <v>83.1</v>
      </c>
      <c r="AG514">
        <v>12.62</v>
      </c>
      <c r="AH514">
        <v>0</v>
      </c>
      <c r="AI514">
        <v>1</v>
      </c>
      <c r="AJ514">
        <v>17.07</v>
      </c>
      <c r="AK514">
        <v>56.35</v>
      </c>
      <c r="AL514">
        <v>1</v>
      </c>
      <c r="AM514">
        <v>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6.0000000000000001E-3</v>
      </c>
      <c r="AU514" t="s">
        <v>67</v>
      </c>
      <c r="AV514">
        <v>0</v>
      </c>
      <c r="AW514">
        <v>2</v>
      </c>
      <c r="AX514">
        <v>57036760</v>
      </c>
      <c r="AY514">
        <v>1</v>
      </c>
      <c r="AZ514">
        <v>0</v>
      </c>
      <c r="BA514">
        <v>607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ROUND(Y514*Source!I224*DO514,9)</f>
        <v>1.3629599999999999</v>
      </c>
      <c r="CX514">
        <f>ROUND(Y514*Source!I224,9)</f>
        <v>0.108</v>
      </c>
      <c r="CY514">
        <f>AB514</f>
        <v>1485.19</v>
      </c>
      <c r="CZ514">
        <f>AF514</f>
        <v>83.1</v>
      </c>
      <c r="DA514">
        <f>AJ514</f>
        <v>17.07</v>
      </c>
      <c r="DB514">
        <f t="shared" si="235"/>
        <v>0.6</v>
      </c>
      <c r="DC514">
        <f t="shared" si="236"/>
        <v>9.6000000000000002E-2</v>
      </c>
      <c r="DD514" t="s">
        <v>3</v>
      </c>
      <c r="DE514" t="s">
        <v>3</v>
      </c>
      <c r="DF514">
        <f t="shared" si="237"/>
        <v>0</v>
      </c>
      <c r="DG514">
        <f>ROUND(ROUND(AF514*AJ514,2)*CX514,2)</f>
        <v>153.19999999999999</v>
      </c>
      <c r="DH514">
        <f>ROUND(ROUND(AG514*AK514,2)*CX514,2)</f>
        <v>76.8</v>
      </c>
      <c r="DI514">
        <f t="shared" si="238"/>
        <v>0</v>
      </c>
      <c r="DJ514">
        <f>DG514</f>
        <v>153.19999999999999</v>
      </c>
      <c r="DK514">
        <v>0</v>
      </c>
      <c r="DL514" t="s">
        <v>686</v>
      </c>
      <c r="DM514">
        <v>0</v>
      </c>
      <c r="DN514" t="s">
        <v>681</v>
      </c>
      <c r="DO514">
        <v>12.62</v>
      </c>
    </row>
    <row r="515" spans="1:119" x14ac:dyDescent="0.25">
      <c r="A515">
        <f>ROW(Source!A225)</f>
        <v>225</v>
      </c>
      <c r="B515">
        <v>55929113</v>
      </c>
      <c r="C515">
        <v>55929969</v>
      </c>
      <c r="D515">
        <v>55424304</v>
      </c>
      <c r="E515">
        <v>1081</v>
      </c>
      <c r="F515">
        <v>1</v>
      </c>
      <c r="G515">
        <v>1081</v>
      </c>
      <c r="H515">
        <v>1</v>
      </c>
      <c r="I515" t="s">
        <v>679</v>
      </c>
      <c r="J515" t="s">
        <v>3</v>
      </c>
      <c r="K515" t="s">
        <v>680</v>
      </c>
      <c r="L515">
        <v>1191</v>
      </c>
      <c r="N515">
        <v>1013</v>
      </c>
      <c r="O515" t="s">
        <v>681</v>
      </c>
      <c r="P515" t="s">
        <v>681</v>
      </c>
      <c r="Q515">
        <v>1</v>
      </c>
      <c r="W515">
        <v>0</v>
      </c>
      <c r="X515">
        <v>476480486</v>
      </c>
      <c r="Y515">
        <f t="shared" si="234"/>
        <v>2.52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2.1</v>
      </c>
      <c r="AU515" t="s">
        <v>67</v>
      </c>
      <c r="AV515">
        <v>1</v>
      </c>
      <c r="AW515">
        <v>2</v>
      </c>
      <c r="AX515">
        <v>55929970</v>
      </c>
      <c r="AY515">
        <v>1</v>
      </c>
      <c r="AZ515">
        <v>0</v>
      </c>
      <c r="BA515">
        <v>609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U515">
        <f>ROUND(AT515*Source!I225*AH515*AL515,2)</f>
        <v>0</v>
      </c>
      <c r="CV515">
        <f>ROUND(Y515*Source!I225,9)</f>
        <v>37.799999999999997</v>
      </c>
      <c r="CW515">
        <v>0</v>
      </c>
      <c r="CX515">
        <f>ROUND(Y515*Source!I225,9)</f>
        <v>37.799999999999997</v>
      </c>
      <c r="CY515">
        <f>AD515</f>
        <v>0</v>
      </c>
      <c r="CZ515">
        <f>AH515</f>
        <v>0</v>
      </c>
      <c r="DA515">
        <f>AL515</f>
        <v>1</v>
      </c>
      <c r="DB515">
        <f t="shared" si="235"/>
        <v>0</v>
      </c>
      <c r="DC515">
        <f t="shared" si="236"/>
        <v>0</v>
      </c>
      <c r="DD515" t="s">
        <v>3</v>
      </c>
      <c r="DE515" t="s">
        <v>3</v>
      </c>
      <c r="DF515">
        <f t="shared" si="237"/>
        <v>0</v>
      </c>
      <c r="DG515">
        <f>ROUND(ROUND(AF515,2)*CX515,2)</f>
        <v>0</v>
      </c>
      <c r="DH515">
        <f>ROUND(ROUND(AG515,2)*CX515,2)</f>
        <v>0</v>
      </c>
      <c r="DI515">
        <f t="shared" si="238"/>
        <v>0</v>
      </c>
      <c r="DJ515">
        <f>DI515</f>
        <v>0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ROW(Source!A225)</f>
        <v>225</v>
      </c>
      <c r="B516">
        <v>55929113</v>
      </c>
      <c r="C516">
        <v>55929969</v>
      </c>
      <c r="D516">
        <v>55489513</v>
      </c>
      <c r="E516">
        <v>1</v>
      </c>
      <c r="F516">
        <v>1</v>
      </c>
      <c r="G516">
        <v>1081</v>
      </c>
      <c r="H516">
        <v>2</v>
      </c>
      <c r="I516" t="s">
        <v>682</v>
      </c>
      <c r="J516" t="s">
        <v>683</v>
      </c>
      <c r="K516" t="s">
        <v>684</v>
      </c>
      <c r="L516">
        <v>1368</v>
      </c>
      <c r="N516">
        <v>1011</v>
      </c>
      <c r="O516" t="s">
        <v>685</v>
      </c>
      <c r="P516" t="s">
        <v>685</v>
      </c>
      <c r="Q516">
        <v>1</v>
      </c>
      <c r="W516">
        <v>0</v>
      </c>
      <c r="X516">
        <v>-1520980008</v>
      </c>
      <c r="Y516">
        <f t="shared" si="234"/>
        <v>9.6000000000000002E-2</v>
      </c>
      <c r="AA516">
        <v>0</v>
      </c>
      <c r="AB516">
        <v>120.23</v>
      </c>
      <c r="AC516">
        <v>13.21</v>
      </c>
      <c r="AD516">
        <v>0</v>
      </c>
      <c r="AE516">
        <v>0</v>
      </c>
      <c r="AF516">
        <v>114.83</v>
      </c>
      <c r="AG516">
        <v>12.62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0.08</v>
      </c>
      <c r="AU516" t="s">
        <v>67</v>
      </c>
      <c r="AV516">
        <v>0</v>
      </c>
      <c r="AW516">
        <v>2</v>
      </c>
      <c r="AX516">
        <v>55929971</v>
      </c>
      <c r="AY516">
        <v>1</v>
      </c>
      <c r="AZ516">
        <v>0</v>
      </c>
      <c r="BA516">
        <v>610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f>ROUND(Y516*Source!I225*DO516,9)</f>
        <v>18.172799999999999</v>
      </c>
      <c r="CX516">
        <f>ROUND(Y516*Source!I225,9)</f>
        <v>1.44</v>
      </c>
      <c r="CY516">
        <f>AB516</f>
        <v>120.23</v>
      </c>
      <c r="CZ516">
        <f>AF516</f>
        <v>114.83</v>
      </c>
      <c r="DA516">
        <f>AJ516</f>
        <v>1</v>
      </c>
      <c r="DB516">
        <f t="shared" si="235"/>
        <v>11.028</v>
      </c>
      <c r="DC516">
        <f t="shared" si="236"/>
        <v>1.212</v>
      </c>
      <c r="DD516" t="s">
        <v>3</v>
      </c>
      <c r="DE516" t="s">
        <v>3</v>
      </c>
      <c r="DF516">
        <f t="shared" si="237"/>
        <v>0</v>
      </c>
      <c r="DG516">
        <f>ROUND(ROUND(AF516,2)*CX516,2)</f>
        <v>165.36</v>
      </c>
      <c r="DH516">
        <f>ROUND(ROUND(AG516,2)*CX516,2)</f>
        <v>18.170000000000002</v>
      </c>
      <c r="DI516">
        <f t="shared" si="238"/>
        <v>0</v>
      </c>
      <c r="DJ516">
        <f>DG516</f>
        <v>165.36</v>
      </c>
      <c r="DK516">
        <v>0</v>
      </c>
      <c r="DL516" t="s">
        <v>686</v>
      </c>
      <c r="DM516">
        <v>0</v>
      </c>
      <c r="DN516" t="s">
        <v>681</v>
      </c>
      <c r="DO516">
        <v>12.62</v>
      </c>
    </row>
    <row r="517" spans="1:119" x14ac:dyDescent="0.25">
      <c r="A517">
        <f>ROW(Source!A226)</f>
        <v>226</v>
      </c>
      <c r="B517">
        <v>55929115</v>
      </c>
      <c r="C517">
        <v>55929969</v>
      </c>
      <c r="D517">
        <v>55424304</v>
      </c>
      <c r="E517">
        <v>1081</v>
      </c>
      <c r="F517">
        <v>1</v>
      </c>
      <c r="G517">
        <v>1081</v>
      </c>
      <c r="H517">
        <v>1</v>
      </c>
      <c r="I517" t="s">
        <v>679</v>
      </c>
      <c r="J517" t="s">
        <v>3</v>
      </c>
      <c r="K517" t="s">
        <v>680</v>
      </c>
      <c r="L517">
        <v>1191</v>
      </c>
      <c r="N517">
        <v>1013</v>
      </c>
      <c r="O517" t="s">
        <v>681</v>
      </c>
      <c r="P517" t="s">
        <v>681</v>
      </c>
      <c r="Q517">
        <v>1</v>
      </c>
      <c r="W517">
        <v>0</v>
      </c>
      <c r="X517">
        <v>476480486</v>
      </c>
      <c r="Y517">
        <f t="shared" si="234"/>
        <v>2.52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5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2.1</v>
      </c>
      <c r="AU517" t="s">
        <v>67</v>
      </c>
      <c r="AV517">
        <v>1</v>
      </c>
      <c r="AW517">
        <v>2</v>
      </c>
      <c r="AX517">
        <v>55929970</v>
      </c>
      <c r="AY517">
        <v>1</v>
      </c>
      <c r="AZ517">
        <v>0</v>
      </c>
      <c r="BA517">
        <v>612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U517">
        <f>ROUND(AT517*Source!I226*AH517*AL517,2)</f>
        <v>0</v>
      </c>
      <c r="CV517">
        <f>ROUND(Y517*Source!I226,9)</f>
        <v>37.799999999999997</v>
      </c>
      <c r="CW517">
        <v>0</v>
      </c>
      <c r="CX517">
        <f>ROUND(Y517*Source!I226,9)</f>
        <v>37.799999999999997</v>
      </c>
      <c r="CY517">
        <f>AD517</f>
        <v>0</v>
      </c>
      <c r="CZ517">
        <f>AH517</f>
        <v>0</v>
      </c>
      <c r="DA517">
        <f>AL517</f>
        <v>1</v>
      </c>
      <c r="DB517">
        <f t="shared" si="235"/>
        <v>0</v>
      </c>
      <c r="DC517">
        <f t="shared" si="236"/>
        <v>0</v>
      </c>
      <c r="DD517" t="s">
        <v>3</v>
      </c>
      <c r="DE517" t="s">
        <v>3</v>
      </c>
      <c r="DF517">
        <f t="shared" si="237"/>
        <v>0</v>
      </c>
      <c r="DG517">
        <f>ROUND(ROUND(AF517,2)*CX517,2)</f>
        <v>0</v>
      </c>
      <c r="DH517">
        <f>ROUND(ROUND(AG517,2)*CX517,2)</f>
        <v>0</v>
      </c>
      <c r="DI517">
        <f t="shared" si="238"/>
        <v>0</v>
      </c>
      <c r="DJ517">
        <f>DI517</f>
        <v>0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ROW(Source!A226)</f>
        <v>226</v>
      </c>
      <c r="B518">
        <v>55929115</v>
      </c>
      <c r="C518">
        <v>55929969</v>
      </c>
      <c r="D518">
        <v>55489513</v>
      </c>
      <c r="E518">
        <v>1</v>
      </c>
      <c r="F518">
        <v>1</v>
      </c>
      <c r="G518">
        <v>1081</v>
      </c>
      <c r="H518">
        <v>2</v>
      </c>
      <c r="I518" t="s">
        <v>682</v>
      </c>
      <c r="J518" t="s">
        <v>683</v>
      </c>
      <c r="K518" t="s">
        <v>684</v>
      </c>
      <c r="L518">
        <v>1368</v>
      </c>
      <c r="N518">
        <v>1011</v>
      </c>
      <c r="O518" t="s">
        <v>685</v>
      </c>
      <c r="P518" t="s">
        <v>685</v>
      </c>
      <c r="Q518">
        <v>1</v>
      </c>
      <c r="W518">
        <v>0</v>
      </c>
      <c r="X518">
        <v>-1520980008</v>
      </c>
      <c r="Y518">
        <f t="shared" si="234"/>
        <v>9.6000000000000002E-2</v>
      </c>
      <c r="AA518">
        <v>0</v>
      </c>
      <c r="AB518">
        <v>1942.87</v>
      </c>
      <c r="AC518">
        <v>744.56</v>
      </c>
      <c r="AD518">
        <v>0</v>
      </c>
      <c r="AE518">
        <v>0</v>
      </c>
      <c r="AF518">
        <v>114.83</v>
      </c>
      <c r="AG518">
        <v>12.62</v>
      </c>
      <c r="AH518">
        <v>0</v>
      </c>
      <c r="AI518">
        <v>1</v>
      </c>
      <c r="AJ518">
        <v>16.16</v>
      </c>
      <c r="AK518">
        <v>56.35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0.08</v>
      </c>
      <c r="AU518" t="s">
        <v>67</v>
      </c>
      <c r="AV518">
        <v>0</v>
      </c>
      <c r="AW518">
        <v>2</v>
      </c>
      <c r="AX518">
        <v>55929971</v>
      </c>
      <c r="AY518">
        <v>1</v>
      </c>
      <c r="AZ518">
        <v>0</v>
      </c>
      <c r="BA518">
        <v>613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f>ROUND(Y518*Source!I226*DO518,9)</f>
        <v>18.172799999999999</v>
      </c>
      <c r="CX518">
        <f>ROUND(Y518*Source!I226,9)</f>
        <v>1.44</v>
      </c>
      <c r="CY518">
        <f>AB518</f>
        <v>1942.87</v>
      </c>
      <c r="CZ518">
        <f>AF518</f>
        <v>114.83</v>
      </c>
      <c r="DA518">
        <f>AJ518</f>
        <v>16.16</v>
      </c>
      <c r="DB518">
        <f t="shared" si="235"/>
        <v>11.028</v>
      </c>
      <c r="DC518">
        <f t="shared" si="236"/>
        <v>1.212</v>
      </c>
      <c r="DD518" t="s">
        <v>3</v>
      </c>
      <c r="DE518" t="s">
        <v>3</v>
      </c>
      <c r="DF518">
        <f t="shared" si="237"/>
        <v>0</v>
      </c>
      <c r="DG518">
        <f>ROUND(ROUND(AF518*AJ518,2)*CX518,2)</f>
        <v>2672.14</v>
      </c>
      <c r="DH518">
        <f>ROUND(ROUND(AG518*AK518,2)*CX518,2)</f>
        <v>1024.04</v>
      </c>
      <c r="DI518">
        <f t="shared" si="238"/>
        <v>0</v>
      </c>
      <c r="DJ518">
        <f>DG518</f>
        <v>2672.14</v>
      </c>
      <c r="DK518">
        <v>0</v>
      </c>
      <c r="DL518" t="s">
        <v>686</v>
      </c>
      <c r="DM518">
        <v>0</v>
      </c>
      <c r="DN518" t="s">
        <v>681</v>
      </c>
      <c r="DO518">
        <v>12.62</v>
      </c>
    </row>
    <row r="519" spans="1:119" x14ac:dyDescent="0.25">
      <c r="A519">
        <f>ROW(Source!A237)</f>
        <v>237</v>
      </c>
      <c r="B519">
        <v>55929113</v>
      </c>
      <c r="C519">
        <v>55929986</v>
      </c>
      <c r="D519">
        <v>55424304</v>
      </c>
      <c r="E519">
        <v>1081</v>
      </c>
      <c r="F519">
        <v>1</v>
      </c>
      <c r="G519">
        <v>1081</v>
      </c>
      <c r="H519">
        <v>1</v>
      </c>
      <c r="I519" t="s">
        <v>679</v>
      </c>
      <c r="J519" t="s">
        <v>3</v>
      </c>
      <c r="K519" t="s">
        <v>680</v>
      </c>
      <c r="L519">
        <v>1191</v>
      </c>
      <c r="N519">
        <v>1013</v>
      </c>
      <c r="O519" t="s">
        <v>681</v>
      </c>
      <c r="P519" t="s">
        <v>681</v>
      </c>
      <c r="Q519">
        <v>1</v>
      </c>
      <c r="W519">
        <v>0</v>
      </c>
      <c r="X519">
        <v>476480486</v>
      </c>
      <c r="Y519">
        <f t="shared" si="234"/>
        <v>3.7199999999999998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3.1</v>
      </c>
      <c r="AU519" t="s">
        <v>67</v>
      </c>
      <c r="AV519">
        <v>1</v>
      </c>
      <c r="AW519">
        <v>2</v>
      </c>
      <c r="AX519">
        <v>55929987</v>
      </c>
      <c r="AY519">
        <v>1</v>
      </c>
      <c r="AZ519">
        <v>0</v>
      </c>
      <c r="BA519">
        <v>615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U519">
        <f>ROUND(AT519*Source!I237*AH519*AL519,2)</f>
        <v>0</v>
      </c>
      <c r="CV519">
        <f>ROUND(Y519*Source!I237,9)</f>
        <v>18.6372</v>
      </c>
      <c r="CW519">
        <v>0</v>
      </c>
      <c r="CX519">
        <f>ROUND(Y519*Source!I237,9)</f>
        <v>18.6372</v>
      </c>
      <c r="CY519">
        <f>AD519</f>
        <v>0</v>
      </c>
      <c r="CZ519">
        <f>AH519</f>
        <v>0</v>
      </c>
      <c r="DA519">
        <f>AL519</f>
        <v>1</v>
      </c>
      <c r="DB519">
        <f t="shared" si="235"/>
        <v>0</v>
      </c>
      <c r="DC519">
        <f t="shared" si="236"/>
        <v>0</v>
      </c>
      <c r="DD519" t="s">
        <v>3</v>
      </c>
      <c r="DE519" t="s">
        <v>3</v>
      </c>
      <c r="DF519">
        <f t="shared" si="237"/>
        <v>0</v>
      </c>
      <c r="DG519">
        <f t="shared" ref="DG519:DG529" si="239">ROUND(ROUND(AF519,2)*CX519,2)</f>
        <v>0</v>
      </c>
      <c r="DH519">
        <f t="shared" ref="DH519:DH529" si="240">ROUND(ROUND(AG519,2)*CX519,2)</f>
        <v>0</v>
      </c>
      <c r="DI519">
        <f t="shared" si="238"/>
        <v>0</v>
      </c>
      <c r="DJ519">
        <f>DI519</f>
        <v>0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ROW(Source!A238)</f>
        <v>238</v>
      </c>
      <c r="B520">
        <v>55929115</v>
      </c>
      <c r="C520">
        <v>55929986</v>
      </c>
      <c r="D520">
        <v>55424304</v>
      </c>
      <c r="E520">
        <v>1081</v>
      </c>
      <c r="F520">
        <v>1</v>
      </c>
      <c r="G520">
        <v>1081</v>
      </c>
      <c r="H520">
        <v>1</v>
      </c>
      <c r="I520" t="s">
        <v>679</v>
      </c>
      <c r="J520" t="s">
        <v>3</v>
      </c>
      <c r="K520" t="s">
        <v>680</v>
      </c>
      <c r="L520">
        <v>1191</v>
      </c>
      <c r="N520">
        <v>1013</v>
      </c>
      <c r="O520" t="s">
        <v>681</v>
      </c>
      <c r="P520" t="s">
        <v>681</v>
      </c>
      <c r="Q520">
        <v>1</v>
      </c>
      <c r="W520">
        <v>0</v>
      </c>
      <c r="X520">
        <v>476480486</v>
      </c>
      <c r="Y520">
        <f t="shared" si="234"/>
        <v>3.7199999999999998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5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3.1</v>
      </c>
      <c r="AU520" t="s">
        <v>67</v>
      </c>
      <c r="AV520">
        <v>1</v>
      </c>
      <c r="AW520">
        <v>2</v>
      </c>
      <c r="AX520">
        <v>55929987</v>
      </c>
      <c r="AY520">
        <v>1</v>
      </c>
      <c r="AZ520">
        <v>0</v>
      </c>
      <c r="BA520">
        <v>617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U520">
        <f>ROUND(AT520*Source!I238*AH520*AL520,2)</f>
        <v>0</v>
      </c>
      <c r="CV520">
        <f>ROUND(Y520*Source!I238,9)</f>
        <v>18.6372</v>
      </c>
      <c r="CW520">
        <v>0</v>
      </c>
      <c r="CX520">
        <f>ROUND(Y520*Source!I238,9)</f>
        <v>18.6372</v>
      </c>
      <c r="CY520">
        <f>AD520</f>
        <v>0</v>
      </c>
      <c r="CZ520">
        <f>AH520</f>
        <v>0</v>
      </c>
      <c r="DA520">
        <f>AL520</f>
        <v>1</v>
      </c>
      <c r="DB520">
        <f t="shared" si="235"/>
        <v>0</v>
      </c>
      <c r="DC520">
        <f t="shared" si="236"/>
        <v>0</v>
      </c>
      <c r="DD520" t="s">
        <v>3</v>
      </c>
      <c r="DE520" t="s">
        <v>3</v>
      </c>
      <c r="DF520">
        <f t="shared" si="237"/>
        <v>0</v>
      </c>
      <c r="DG520">
        <f t="shared" si="239"/>
        <v>0</v>
      </c>
      <c r="DH520">
        <f t="shared" si="240"/>
        <v>0</v>
      </c>
      <c r="DI520">
        <f t="shared" si="238"/>
        <v>0</v>
      </c>
      <c r="DJ520">
        <f>DI520</f>
        <v>0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ROW(Source!A284)</f>
        <v>284</v>
      </c>
      <c r="B521">
        <v>55929113</v>
      </c>
      <c r="C521">
        <v>55930130</v>
      </c>
      <c r="D521">
        <v>55424304</v>
      </c>
      <c r="E521">
        <v>1081</v>
      </c>
      <c r="F521">
        <v>1</v>
      </c>
      <c r="G521">
        <v>1081</v>
      </c>
      <c r="H521">
        <v>1</v>
      </c>
      <c r="I521" t="s">
        <v>679</v>
      </c>
      <c r="J521" t="s">
        <v>3</v>
      </c>
      <c r="K521" t="s">
        <v>680</v>
      </c>
      <c r="L521">
        <v>1191</v>
      </c>
      <c r="N521">
        <v>1013</v>
      </c>
      <c r="O521" t="s">
        <v>681</v>
      </c>
      <c r="P521" t="s">
        <v>681</v>
      </c>
      <c r="Q521">
        <v>1</v>
      </c>
      <c r="W521">
        <v>0</v>
      </c>
      <c r="X521">
        <v>476480486</v>
      </c>
      <c r="Y521">
        <f t="shared" si="234"/>
        <v>7.1999999999999993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-2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6</v>
      </c>
      <c r="AU521" t="s">
        <v>67</v>
      </c>
      <c r="AV521">
        <v>1</v>
      </c>
      <c r="AW521">
        <v>2</v>
      </c>
      <c r="AX521">
        <v>55930134</v>
      </c>
      <c r="AY521">
        <v>1</v>
      </c>
      <c r="AZ521">
        <v>0</v>
      </c>
      <c r="BA521">
        <v>619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U521">
        <f>ROUND(AT521*Source!I284*AH521*AL521,2)</f>
        <v>0</v>
      </c>
      <c r="CV521">
        <f>ROUND(Y521*Source!I284,9)</f>
        <v>14.688000000000001</v>
      </c>
      <c r="CW521">
        <v>0</v>
      </c>
      <c r="CX521">
        <f>ROUND(Y521*Source!I284,9)</f>
        <v>14.688000000000001</v>
      </c>
      <c r="CY521">
        <f>AD521</f>
        <v>0</v>
      </c>
      <c r="CZ521">
        <f>AH521</f>
        <v>0</v>
      </c>
      <c r="DA521">
        <f>AL521</f>
        <v>1</v>
      </c>
      <c r="DB521">
        <f t="shared" si="235"/>
        <v>0</v>
      </c>
      <c r="DC521">
        <f t="shared" si="236"/>
        <v>0</v>
      </c>
      <c r="DD521" t="s">
        <v>3</v>
      </c>
      <c r="DE521" t="s">
        <v>3</v>
      </c>
      <c r="DF521">
        <f t="shared" si="237"/>
        <v>0</v>
      </c>
      <c r="DG521">
        <f t="shared" si="239"/>
        <v>0</v>
      </c>
      <c r="DH521">
        <f t="shared" si="240"/>
        <v>0</v>
      </c>
      <c r="DI521">
        <f t="shared" si="238"/>
        <v>0</v>
      </c>
      <c r="DJ521">
        <f>DI521</f>
        <v>0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ROW(Source!A284)</f>
        <v>284</v>
      </c>
      <c r="B522">
        <v>55929113</v>
      </c>
      <c r="C522">
        <v>55930130</v>
      </c>
      <c r="D522">
        <v>55461714</v>
      </c>
      <c r="E522">
        <v>1</v>
      </c>
      <c r="F522">
        <v>1</v>
      </c>
      <c r="G522">
        <v>1081</v>
      </c>
      <c r="H522">
        <v>3</v>
      </c>
      <c r="I522" t="s">
        <v>897</v>
      </c>
      <c r="J522" t="s">
        <v>898</v>
      </c>
      <c r="K522" t="s">
        <v>899</v>
      </c>
      <c r="L522">
        <v>1348</v>
      </c>
      <c r="N522">
        <v>1009</v>
      </c>
      <c r="O522" t="s">
        <v>566</v>
      </c>
      <c r="P522" t="s">
        <v>566</v>
      </c>
      <c r="Q522">
        <v>1000</v>
      </c>
      <c r="W522">
        <v>0</v>
      </c>
      <c r="X522">
        <v>1102297900</v>
      </c>
      <c r="Y522">
        <f>(AT522*1)</f>
        <v>2.0000000000000001E-4</v>
      </c>
      <c r="AA522">
        <v>9138.59</v>
      </c>
      <c r="AB522">
        <v>0</v>
      </c>
      <c r="AC522">
        <v>0</v>
      </c>
      <c r="AD522">
        <v>0</v>
      </c>
      <c r="AE522">
        <v>9138.59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-2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2.0000000000000001E-4</v>
      </c>
      <c r="AU522" t="s">
        <v>66</v>
      </c>
      <c r="AV522">
        <v>0</v>
      </c>
      <c r="AW522">
        <v>2</v>
      </c>
      <c r="AX522">
        <v>55930135</v>
      </c>
      <c r="AY522">
        <v>1</v>
      </c>
      <c r="AZ522">
        <v>0</v>
      </c>
      <c r="BA522">
        <v>620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ROUND(Y522*Source!I284,9)</f>
        <v>4.08E-4</v>
      </c>
      <c r="CY522">
        <f>AA522</f>
        <v>9138.59</v>
      </c>
      <c r="CZ522">
        <f>AE522</f>
        <v>9138.59</v>
      </c>
      <c r="DA522">
        <f>AI522</f>
        <v>1</v>
      </c>
      <c r="DB522">
        <f>ROUND((ROUND(AT522*CZ522,2)*1),6)</f>
        <v>1.83</v>
      </c>
      <c r="DC522">
        <f>ROUND((ROUND(AT522*AG522,2)*1),6)</f>
        <v>0</v>
      </c>
      <c r="DD522" t="s">
        <v>3</v>
      </c>
      <c r="DE522" t="s">
        <v>3</v>
      </c>
      <c r="DF522">
        <f t="shared" si="237"/>
        <v>3.73</v>
      </c>
      <c r="DG522">
        <f t="shared" si="239"/>
        <v>0</v>
      </c>
      <c r="DH522">
        <f t="shared" si="240"/>
        <v>0</v>
      </c>
      <c r="DI522">
        <f t="shared" si="238"/>
        <v>0</v>
      </c>
      <c r="DJ522">
        <f>DF522</f>
        <v>3.73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ROW(Source!A284)</f>
        <v>284</v>
      </c>
      <c r="B523">
        <v>55929113</v>
      </c>
      <c r="C523">
        <v>55930130</v>
      </c>
      <c r="D523">
        <v>55424290</v>
      </c>
      <c r="E523">
        <v>1081</v>
      </c>
      <c r="F523">
        <v>1</v>
      </c>
      <c r="G523">
        <v>1081</v>
      </c>
      <c r="H523">
        <v>3</v>
      </c>
      <c r="I523" t="s">
        <v>720</v>
      </c>
      <c r="J523" t="s">
        <v>3</v>
      </c>
      <c r="K523" t="s">
        <v>721</v>
      </c>
      <c r="L523">
        <v>1348</v>
      </c>
      <c r="N523">
        <v>1009</v>
      </c>
      <c r="O523" t="s">
        <v>566</v>
      </c>
      <c r="P523" t="s">
        <v>566</v>
      </c>
      <c r="Q523">
        <v>1000</v>
      </c>
      <c r="W523">
        <v>0</v>
      </c>
      <c r="X523">
        <v>-783086922</v>
      </c>
      <c r="Y523">
        <f>(AT523*1)</f>
        <v>0.01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0.01</v>
      </c>
      <c r="AU523" t="s">
        <v>66</v>
      </c>
      <c r="AV523">
        <v>0</v>
      </c>
      <c r="AW523">
        <v>2</v>
      </c>
      <c r="AX523">
        <v>55930137</v>
      </c>
      <c r="AY523">
        <v>1</v>
      </c>
      <c r="AZ523">
        <v>0</v>
      </c>
      <c r="BA523">
        <v>622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ROUND(Y523*Source!I284,9)</f>
        <v>2.0400000000000001E-2</v>
      </c>
      <c r="CY523">
        <f>AA523</f>
        <v>0</v>
      </c>
      <c r="CZ523">
        <f>AE523</f>
        <v>0</v>
      </c>
      <c r="DA523">
        <f>AI523</f>
        <v>1</v>
      </c>
      <c r="DB523">
        <f>ROUND((ROUND(AT523*CZ523,2)*1),6)</f>
        <v>0</v>
      </c>
      <c r="DC523">
        <f>ROUND((ROUND(AT523*AG523,2)*1),6)</f>
        <v>0</v>
      </c>
      <c r="DD523" t="s">
        <v>3</v>
      </c>
      <c r="DE523" t="s">
        <v>3</v>
      </c>
      <c r="DF523">
        <f t="shared" si="237"/>
        <v>0</v>
      </c>
      <c r="DG523">
        <f t="shared" si="239"/>
        <v>0</v>
      </c>
      <c r="DH523">
        <f t="shared" si="240"/>
        <v>0</v>
      </c>
      <c r="DI523">
        <f t="shared" si="238"/>
        <v>0</v>
      </c>
      <c r="DJ523">
        <f>DF523</f>
        <v>0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ROW(Source!A285)</f>
        <v>285</v>
      </c>
      <c r="B524">
        <v>55929115</v>
      </c>
      <c r="C524">
        <v>55930130</v>
      </c>
      <c r="D524">
        <v>55424304</v>
      </c>
      <c r="E524">
        <v>1081</v>
      </c>
      <c r="F524">
        <v>1</v>
      </c>
      <c r="G524">
        <v>1081</v>
      </c>
      <c r="H524">
        <v>1</v>
      </c>
      <c r="I524" t="s">
        <v>679</v>
      </c>
      <c r="J524" t="s">
        <v>3</v>
      </c>
      <c r="K524" t="s">
        <v>680</v>
      </c>
      <c r="L524">
        <v>1191</v>
      </c>
      <c r="N524">
        <v>1013</v>
      </c>
      <c r="O524" t="s">
        <v>681</v>
      </c>
      <c r="P524" t="s">
        <v>681</v>
      </c>
      <c r="Q524">
        <v>1</v>
      </c>
      <c r="W524">
        <v>0</v>
      </c>
      <c r="X524">
        <v>476480486</v>
      </c>
      <c r="Y524">
        <f>(AT524*1.2)</f>
        <v>7.1999999999999993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5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6</v>
      </c>
      <c r="AU524" t="s">
        <v>67</v>
      </c>
      <c r="AV524">
        <v>1</v>
      </c>
      <c r="AW524">
        <v>2</v>
      </c>
      <c r="AX524">
        <v>55930134</v>
      </c>
      <c r="AY524">
        <v>1</v>
      </c>
      <c r="AZ524">
        <v>0</v>
      </c>
      <c r="BA524">
        <v>623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U524">
        <f>ROUND(AT524*Source!I285*AH524*AL524,2)</f>
        <v>0</v>
      </c>
      <c r="CV524">
        <f>ROUND(Y524*Source!I285,9)</f>
        <v>14.688000000000001</v>
      </c>
      <c r="CW524">
        <v>0</v>
      </c>
      <c r="CX524">
        <f>ROUND(Y524*Source!I285,9)</f>
        <v>14.688000000000001</v>
      </c>
      <c r="CY524">
        <f>AD524</f>
        <v>0</v>
      </c>
      <c r="CZ524">
        <f>AH524</f>
        <v>0</v>
      </c>
      <c r="DA524">
        <f>AL524</f>
        <v>1</v>
      </c>
      <c r="DB524">
        <f>ROUND((ROUND(AT524*CZ524,2)*1.2),6)</f>
        <v>0</v>
      </c>
      <c r="DC524">
        <f>ROUND((ROUND(AT524*AG524,2)*1.2),6)</f>
        <v>0</v>
      </c>
      <c r="DD524" t="s">
        <v>3</v>
      </c>
      <c r="DE524" t="s">
        <v>3</v>
      </c>
      <c r="DF524">
        <f t="shared" si="237"/>
        <v>0</v>
      </c>
      <c r="DG524">
        <f t="shared" si="239"/>
        <v>0</v>
      </c>
      <c r="DH524">
        <f t="shared" si="240"/>
        <v>0</v>
      </c>
      <c r="DI524">
        <f t="shared" si="238"/>
        <v>0</v>
      </c>
      <c r="DJ524">
        <f>DI524</f>
        <v>0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ROW(Source!A285)</f>
        <v>285</v>
      </c>
      <c r="B525">
        <v>55929115</v>
      </c>
      <c r="C525">
        <v>55930130</v>
      </c>
      <c r="D525">
        <v>55461714</v>
      </c>
      <c r="E525">
        <v>1</v>
      </c>
      <c r="F525">
        <v>1</v>
      </c>
      <c r="G525">
        <v>1081</v>
      </c>
      <c r="H525">
        <v>3</v>
      </c>
      <c r="I525" t="s">
        <v>897</v>
      </c>
      <c r="J525" t="s">
        <v>898</v>
      </c>
      <c r="K525" t="s">
        <v>899</v>
      </c>
      <c r="L525">
        <v>1348</v>
      </c>
      <c r="N525">
        <v>1009</v>
      </c>
      <c r="O525" t="s">
        <v>566</v>
      </c>
      <c r="P525" t="s">
        <v>566</v>
      </c>
      <c r="Q525">
        <v>1000</v>
      </c>
      <c r="W525">
        <v>0</v>
      </c>
      <c r="X525">
        <v>1102297900</v>
      </c>
      <c r="Y525">
        <f>(AT525*1)</f>
        <v>2.0000000000000001E-4</v>
      </c>
      <c r="AA525">
        <v>61319.94</v>
      </c>
      <c r="AB525">
        <v>0</v>
      </c>
      <c r="AC525">
        <v>0</v>
      </c>
      <c r="AD525">
        <v>0</v>
      </c>
      <c r="AE525">
        <v>9138.59</v>
      </c>
      <c r="AF525">
        <v>0</v>
      </c>
      <c r="AG525">
        <v>0</v>
      </c>
      <c r="AH525">
        <v>0</v>
      </c>
      <c r="AI525">
        <v>6.71</v>
      </c>
      <c r="AJ525">
        <v>1</v>
      </c>
      <c r="AK525">
        <v>1</v>
      </c>
      <c r="AL525">
        <v>1</v>
      </c>
      <c r="AM525">
        <v>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2.0000000000000001E-4</v>
      </c>
      <c r="AU525" t="s">
        <v>66</v>
      </c>
      <c r="AV525">
        <v>0</v>
      </c>
      <c r="AW525">
        <v>2</v>
      </c>
      <c r="AX525">
        <v>55930135</v>
      </c>
      <c r="AY525">
        <v>1</v>
      </c>
      <c r="AZ525">
        <v>0</v>
      </c>
      <c r="BA525">
        <v>624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ROUND(Y525*Source!I285,9)</f>
        <v>4.08E-4</v>
      </c>
      <c r="CY525">
        <f>AA525</f>
        <v>61319.94</v>
      </c>
      <c r="CZ525">
        <f>AE525</f>
        <v>9138.59</v>
      </c>
      <c r="DA525">
        <f>AI525</f>
        <v>6.71</v>
      </c>
      <c r="DB525">
        <f>ROUND((ROUND(AT525*CZ525,2)*1),6)</f>
        <v>1.83</v>
      </c>
      <c r="DC525">
        <f>ROUND((ROUND(AT525*AG525,2)*1),6)</f>
        <v>0</v>
      </c>
      <c r="DD525" t="s">
        <v>3</v>
      </c>
      <c r="DE525" t="s">
        <v>3</v>
      </c>
      <c r="DF525">
        <f>ROUND(ROUND(AE525*AI525,2)*CX525,2)</f>
        <v>25.02</v>
      </c>
      <c r="DG525">
        <f t="shared" si="239"/>
        <v>0</v>
      </c>
      <c r="DH525">
        <f t="shared" si="240"/>
        <v>0</v>
      </c>
      <c r="DI525">
        <f t="shared" si="238"/>
        <v>0</v>
      </c>
      <c r="DJ525">
        <f>DF525</f>
        <v>25.02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ROW(Source!A285)</f>
        <v>285</v>
      </c>
      <c r="B526">
        <v>55929115</v>
      </c>
      <c r="C526">
        <v>55930130</v>
      </c>
      <c r="D526">
        <v>55424290</v>
      </c>
      <c r="E526">
        <v>1081</v>
      </c>
      <c r="F526">
        <v>1</v>
      </c>
      <c r="G526">
        <v>1081</v>
      </c>
      <c r="H526">
        <v>3</v>
      </c>
      <c r="I526" t="s">
        <v>720</v>
      </c>
      <c r="J526" t="s">
        <v>3</v>
      </c>
      <c r="K526" t="s">
        <v>721</v>
      </c>
      <c r="L526">
        <v>1348</v>
      </c>
      <c r="N526">
        <v>1009</v>
      </c>
      <c r="O526" t="s">
        <v>566</v>
      </c>
      <c r="P526" t="s">
        <v>566</v>
      </c>
      <c r="Q526">
        <v>1000</v>
      </c>
      <c r="W526">
        <v>0</v>
      </c>
      <c r="X526">
        <v>-783086922</v>
      </c>
      <c r="Y526">
        <f>(AT526*1)</f>
        <v>0.01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9.84</v>
      </c>
      <c r="AJ526">
        <v>1</v>
      </c>
      <c r="AK526">
        <v>1</v>
      </c>
      <c r="AL526">
        <v>1</v>
      </c>
      <c r="AM526">
        <v>5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0.01</v>
      </c>
      <c r="AU526" t="s">
        <v>66</v>
      </c>
      <c r="AV526">
        <v>0</v>
      </c>
      <c r="AW526">
        <v>2</v>
      </c>
      <c r="AX526">
        <v>55930137</v>
      </c>
      <c r="AY526">
        <v>1</v>
      </c>
      <c r="AZ526">
        <v>0</v>
      </c>
      <c r="BA526">
        <v>626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ROUND(Y526*Source!I285,9)</f>
        <v>2.0400000000000001E-2</v>
      </c>
      <c r="CY526">
        <f>AA526</f>
        <v>0</v>
      </c>
      <c r="CZ526">
        <f>AE526</f>
        <v>0</v>
      </c>
      <c r="DA526">
        <f>AI526</f>
        <v>9.84</v>
      </c>
      <c r="DB526">
        <f>ROUND((ROUND(AT526*CZ526,2)*1),6)</f>
        <v>0</v>
      </c>
      <c r="DC526">
        <f>ROUND((ROUND(AT526*AG526,2)*1),6)</f>
        <v>0</v>
      </c>
      <c r="DD526" t="s">
        <v>3</v>
      </c>
      <c r="DE526" t="s">
        <v>3</v>
      </c>
      <c r="DF526">
        <f>ROUND(ROUND(AE526*AI526,2)*CX526,2)</f>
        <v>0</v>
      </c>
      <c r="DG526">
        <f t="shared" si="239"/>
        <v>0</v>
      </c>
      <c r="DH526">
        <f t="shared" si="240"/>
        <v>0</v>
      </c>
      <c r="DI526">
        <f t="shared" si="238"/>
        <v>0</v>
      </c>
      <c r="DJ526">
        <f>DF526</f>
        <v>0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ROW(Source!A290)</f>
        <v>290</v>
      </c>
      <c r="B527">
        <v>55929113</v>
      </c>
      <c r="C527">
        <v>55930150</v>
      </c>
      <c r="D527">
        <v>55424304</v>
      </c>
      <c r="E527">
        <v>1081</v>
      </c>
      <c r="F527">
        <v>1</v>
      </c>
      <c r="G527">
        <v>1081</v>
      </c>
      <c r="H527">
        <v>1</v>
      </c>
      <c r="I527" t="s">
        <v>679</v>
      </c>
      <c r="J527" t="s">
        <v>3</v>
      </c>
      <c r="K527" t="s">
        <v>680</v>
      </c>
      <c r="L527">
        <v>1191</v>
      </c>
      <c r="N527">
        <v>1013</v>
      </c>
      <c r="O527" t="s">
        <v>681</v>
      </c>
      <c r="P527" t="s">
        <v>681</v>
      </c>
      <c r="Q527">
        <v>1</v>
      </c>
      <c r="W527">
        <v>0</v>
      </c>
      <c r="X527">
        <v>476480486</v>
      </c>
      <c r="Y527">
        <f t="shared" ref="Y527:Y533" si="241">(AT527*1.2)</f>
        <v>22.608000000000001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18.84</v>
      </c>
      <c r="AU527" t="s">
        <v>67</v>
      </c>
      <c r="AV527">
        <v>1</v>
      </c>
      <c r="AW527">
        <v>2</v>
      </c>
      <c r="AX527">
        <v>55930151</v>
      </c>
      <c r="AY527">
        <v>1</v>
      </c>
      <c r="AZ527">
        <v>0</v>
      </c>
      <c r="BA527">
        <v>627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U527">
        <f>ROUND(AT527*Source!I290*AH527*AL527,2)</f>
        <v>0</v>
      </c>
      <c r="CV527">
        <f>ROUND(Y527*Source!I290,9)</f>
        <v>21.251519999999999</v>
      </c>
      <c r="CW527">
        <v>0</v>
      </c>
      <c r="CX527">
        <f>ROUND(Y527*Source!I290,9)</f>
        <v>21.251519999999999</v>
      </c>
      <c r="CY527">
        <f>AD527</f>
        <v>0</v>
      </c>
      <c r="CZ527">
        <f>AH527</f>
        <v>0</v>
      </c>
      <c r="DA527">
        <f>AL527</f>
        <v>1</v>
      </c>
      <c r="DB527">
        <f t="shared" ref="DB527:DB533" si="242">ROUND((ROUND(AT527*CZ527,2)*1.2),6)</f>
        <v>0</v>
      </c>
      <c r="DC527">
        <f t="shared" ref="DC527:DC533" si="243">ROUND((ROUND(AT527*AG527,2)*1.2),6)</f>
        <v>0</v>
      </c>
      <c r="DD527" t="s">
        <v>3</v>
      </c>
      <c r="DE527" t="s">
        <v>3</v>
      </c>
      <c r="DF527">
        <f t="shared" ref="DF527:DF540" si="244">ROUND(ROUND(AE527,2)*CX527,2)</f>
        <v>0</v>
      </c>
      <c r="DG527">
        <f t="shared" si="239"/>
        <v>0</v>
      </c>
      <c r="DH527">
        <f t="shared" si="240"/>
        <v>0</v>
      </c>
      <c r="DI527">
        <f t="shared" si="238"/>
        <v>0</v>
      </c>
      <c r="DJ527">
        <f>DI527</f>
        <v>0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ROW(Source!A290)</f>
        <v>290</v>
      </c>
      <c r="B528">
        <v>55929113</v>
      </c>
      <c r="C528">
        <v>55930150</v>
      </c>
      <c r="D528">
        <v>55490209</v>
      </c>
      <c r="E528">
        <v>1</v>
      </c>
      <c r="F528">
        <v>1</v>
      </c>
      <c r="G528">
        <v>1081</v>
      </c>
      <c r="H528">
        <v>2</v>
      </c>
      <c r="I528" t="s">
        <v>722</v>
      </c>
      <c r="J528" t="s">
        <v>723</v>
      </c>
      <c r="K528" t="s">
        <v>724</v>
      </c>
      <c r="L528">
        <v>1368</v>
      </c>
      <c r="N528">
        <v>1011</v>
      </c>
      <c r="O528" t="s">
        <v>685</v>
      </c>
      <c r="P528" t="s">
        <v>685</v>
      </c>
      <c r="Q528">
        <v>1</v>
      </c>
      <c r="W528">
        <v>0</v>
      </c>
      <c r="X528">
        <v>874612079</v>
      </c>
      <c r="Y528">
        <f t="shared" si="241"/>
        <v>1.2E-2</v>
      </c>
      <c r="AA528">
        <v>0</v>
      </c>
      <c r="AB528">
        <v>87.01</v>
      </c>
      <c r="AC528">
        <v>13.21</v>
      </c>
      <c r="AD528">
        <v>0</v>
      </c>
      <c r="AE528">
        <v>0</v>
      </c>
      <c r="AF528">
        <v>83.1</v>
      </c>
      <c r="AG528">
        <v>12.62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0.01</v>
      </c>
      <c r="AU528" t="s">
        <v>67</v>
      </c>
      <c r="AV528">
        <v>0</v>
      </c>
      <c r="AW528">
        <v>2</v>
      </c>
      <c r="AX528">
        <v>55930152</v>
      </c>
      <c r="AY528">
        <v>1</v>
      </c>
      <c r="AZ528">
        <v>0</v>
      </c>
      <c r="BA528">
        <v>628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f>ROUND(Y528*Source!I290*DO528,9)</f>
        <v>0.1423536</v>
      </c>
      <c r="CX528">
        <f>ROUND(Y528*Source!I290,9)</f>
        <v>1.128E-2</v>
      </c>
      <c r="CY528">
        <f>AB528</f>
        <v>87.01</v>
      </c>
      <c r="CZ528">
        <f>AF528</f>
        <v>83.1</v>
      </c>
      <c r="DA528">
        <f>AJ528</f>
        <v>1</v>
      </c>
      <c r="DB528">
        <f t="shared" si="242"/>
        <v>0.996</v>
      </c>
      <c r="DC528">
        <f t="shared" si="243"/>
        <v>0.156</v>
      </c>
      <c r="DD528" t="s">
        <v>3</v>
      </c>
      <c r="DE528" t="s">
        <v>3</v>
      </c>
      <c r="DF528">
        <f t="shared" si="244"/>
        <v>0</v>
      </c>
      <c r="DG528">
        <f t="shared" si="239"/>
        <v>0.94</v>
      </c>
      <c r="DH528">
        <f t="shared" si="240"/>
        <v>0.14000000000000001</v>
      </c>
      <c r="DI528">
        <f t="shared" si="238"/>
        <v>0</v>
      </c>
      <c r="DJ528">
        <f>DG528</f>
        <v>0.94</v>
      </c>
      <c r="DK528">
        <v>0</v>
      </c>
      <c r="DL528" t="s">
        <v>686</v>
      </c>
      <c r="DM528">
        <v>0</v>
      </c>
      <c r="DN528" t="s">
        <v>681</v>
      </c>
      <c r="DO528">
        <v>12.62</v>
      </c>
    </row>
    <row r="529" spans="1:119" x14ac:dyDescent="0.25">
      <c r="A529">
        <f>ROW(Source!A291)</f>
        <v>291</v>
      </c>
      <c r="B529">
        <v>55929115</v>
      </c>
      <c r="C529">
        <v>55930150</v>
      </c>
      <c r="D529">
        <v>55424304</v>
      </c>
      <c r="E529">
        <v>1081</v>
      </c>
      <c r="F529">
        <v>1</v>
      </c>
      <c r="G529">
        <v>1081</v>
      </c>
      <c r="H529">
        <v>1</v>
      </c>
      <c r="I529" t="s">
        <v>679</v>
      </c>
      <c r="J529" t="s">
        <v>3</v>
      </c>
      <c r="K529" t="s">
        <v>680</v>
      </c>
      <c r="L529">
        <v>1191</v>
      </c>
      <c r="N529">
        <v>1013</v>
      </c>
      <c r="O529" t="s">
        <v>681</v>
      </c>
      <c r="P529" t="s">
        <v>681</v>
      </c>
      <c r="Q529">
        <v>1</v>
      </c>
      <c r="W529">
        <v>0</v>
      </c>
      <c r="X529">
        <v>476480486</v>
      </c>
      <c r="Y529">
        <f t="shared" si="241"/>
        <v>22.608000000000001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5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18.84</v>
      </c>
      <c r="AU529" t="s">
        <v>67</v>
      </c>
      <c r="AV529">
        <v>1</v>
      </c>
      <c r="AW529">
        <v>2</v>
      </c>
      <c r="AX529">
        <v>55930151</v>
      </c>
      <c r="AY529">
        <v>1</v>
      </c>
      <c r="AZ529">
        <v>0</v>
      </c>
      <c r="BA529">
        <v>630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U529">
        <f>ROUND(AT529*Source!I291*AH529*AL529,2)</f>
        <v>0</v>
      </c>
      <c r="CV529">
        <f>ROUND(Y529*Source!I291,9)</f>
        <v>21.251519999999999</v>
      </c>
      <c r="CW529">
        <v>0</v>
      </c>
      <c r="CX529">
        <f>ROUND(Y529*Source!I291,9)</f>
        <v>21.251519999999999</v>
      </c>
      <c r="CY529">
        <f>AD529</f>
        <v>0</v>
      </c>
      <c r="CZ529">
        <f>AH529</f>
        <v>0</v>
      </c>
      <c r="DA529">
        <f>AL529</f>
        <v>1</v>
      </c>
      <c r="DB529">
        <f t="shared" si="242"/>
        <v>0</v>
      </c>
      <c r="DC529">
        <f t="shared" si="243"/>
        <v>0</v>
      </c>
      <c r="DD529" t="s">
        <v>3</v>
      </c>
      <c r="DE529" t="s">
        <v>3</v>
      </c>
      <c r="DF529">
        <f t="shared" si="244"/>
        <v>0</v>
      </c>
      <c r="DG529">
        <f t="shared" si="239"/>
        <v>0</v>
      </c>
      <c r="DH529">
        <f t="shared" si="240"/>
        <v>0</v>
      </c>
      <c r="DI529">
        <f t="shared" si="238"/>
        <v>0</v>
      </c>
      <c r="DJ529">
        <f>DI529</f>
        <v>0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ROW(Source!A291)</f>
        <v>291</v>
      </c>
      <c r="B530">
        <v>55929115</v>
      </c>
      <c r="C530">
        <v>55930150</v>
      </c>
      <c r="D530">
        <v>55490209</v>
      </c>
      <c r="E530">
        <v>1</v>
      </c>
      <c r="F530">
        <v>1</v>
      </c>
      <c r="G530">
        <v>1081</v>
      </c>
      <c r="H530">
        <v>2</v>
      </c>
      <c r="I530" t="s">
        <v>722</v>
      </c>
      <c r="J530" t="s">
        <v>723</v>
      </c>
      <c r="K530" t="s">
        <v>724</v>
      </c>
      <c r="L530">
        <v>1368</v>
      </c>
      <c r="N530">
        <v>1011</v>
      </c>
      <c r="O530" t="s">
        <v>685</v>
      </c>
      <c r="P530" t="s">
        <v>685</v>
      </c>
      <c r="Q530">
        <v>1</v>
      </c>
      <c r="W530">
        <v>0</v>
      </c>
      <c r="X530">
        <v>874612079</v>
      </c>
      <c r="Y530">
        <f t="shared" si="241"/>
        <v>1.2E-2</v>
      </c>
      <c r="AA530">
        <v>0</v>
      </c>
      <c r="AB530">
        <v>1485.19</v>
      </c>
      <c r="AC530">
        <v>744.56</v>
      </c>
      <c r="AD530">
        <v>0</v>
      </c>
      <c r="AE530">
        <v>0</v>
      </c>
      <c r="AF530">
        <v>83.1</v>
      </c>
      <c r="AG530">
        <v>12.62</v>
      </c>
      <c r="AH530">
        <v>0</v>
      </c>
      <c r="AI530">
        <v>1</v>
      </c>
      <c r="AJ530">
        <v>17.07</v>
      </c>
      <c r="AK530">
        <v>56.35</v>
      </c>
      <c r="AL530">
        <v>1</v>
      </c>
      <c r="AM530">
        <v>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0.01</v>
      </c>
      <c r="AU530" t="s">
        <v>67</v>
      </c>
      <c r="AV530">
        <v>0</v>
      </c>
      <c r="AW530">
        <v>2</v>
      </c>
      <c r="AX530">
        <v>55930152</v>
      </c>
      <c r="AY530">
        <v>1</v>
      </c>
      <c r="AZ530">
        <v>0</v>
      </c>
      <c r="BA530">
        <v>631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f>ROUND(Y530*Source!I291*DO530,9)</f>
        <v>0.1423536</v>
      </c>
      <c r="CX530">
        <f>ROUND(Y530*Source!I291,9)</f>
        <v>1.128E-2</v>
      </c>
      <c r="CY530">
        <f>AB530</f>
        <v>1485.19</v>
      </c>
      <c r="CZ530">
        <f>AF530</f>
        <v>83.1</v>
      </c>
      <c r="DA530">
        <f>AJ530</f>
        <v>17.07</v>
      </c>
      <c r="DB530">
        <f t="shared" si="242"/>
        <v>0.996</v>
      </c>
      <c r="DC530">
        <f t="shared" si="243"/>
        <v>0.156</v>
      </c>
      <c r="DD530" t="s">
        <v>3</v>
      </c>
      <c r="DE530" t="s">
        <v>3</v>
      </c>
      <c r="DF530">
        <f t="shared" si="244"/>
        <v>0</v>
      </c>
      <c r="DG530">
        <f>ROUND(ROUND(AF530*AJ530,2)*CX530,2)</f>
        <v>16</v>
      </c>
      <c r="DH530">
        <f>ROUND(ROUND(AG530*AK530,2)*CX530,2)</f>
        <v>8.02</v>
      </c>
      <c r="DI530">
        <f t="shared" si="238"/>
        <v>0</v>
      </c>
      <c r="DJ530">
        <f>DG530</f>
        <v>16</v>
      </c>
      <c r="DK530">
        <v>0</v>
      </c>
      <c r="DL530" t="s">
        <v>686</v>
      </c>
      <c r="DM530">
        <v>0</v>
      </c>
      <c r="DN530" t="s">
        <v>681</v>
      </c>
      <c r="DO530">
        <v>12.62</v>
      </c>
    </row>
    <row r="531" spans="1:119" x14ac:dyDescent="0.25">
      <c r="A531">
        <f>ROW(Source!A300)</f>
        <v>300</v>
      </c>
      <c r="B531">
        <v>55929113</v>
      </c>
      <c r="C531">
        <v>55930167</v>
      </c>
      <c r="D531">
        <v>55424304</v>
      </c>
      <c r="E531">
        <v>1081</v>
      </c>
      <c r="F531">
        <v>1</v>
      </c>
      <c r="G531">
        <v>1081</v>
      </c>
      <c r="H531">
        <v>1</v>
      </c>
      <c r="I531" t="s">
        <v>679</v>
      </c>
      <c r="J531" t="s">
        <v>3</v>
      </c>
      <c r="K531" t="s">
        <v>680</v>
      </c>
      <c r="L531">
        <v>1191</v>
      </c>
      <c r="N531">
        <v>1013</v>
      </c>
      <c r="O531" t="s">
        <v>681</v>
      </c>
      <c r="P531" t="s">
        <v>681</v>
      </c>
      <c r="Q531">
        <v>1</v>
      </c>
      <c r="W531">
        <v>0</v>
      </c>
      <c r="X531">
        <v>476480486</v>
      </c>
      <c r="Y531">
        <f t="shared" si="241"/>
        <v>36.9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30.75</v>
      </c>
      <c r="AU531" t="s">
        <v>67</v>
      </c>
      <c r="AV531">
        <v>1</v>
      </c>
      <c r="AW531">
        <v>2</v>
      </c>
      <c r="AX531">
        <v>55930168</v>
      </c>
      <c r="AY531">
        <v>1</v>
      </c>
      <c r="AZ531">
        <v>0</v>
      </c>
      <c r="BA531">
        <v>633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U531">
        <f>ROUND(AT531*Source!I300*AH531*AL531,2)</f>
        <v>0</v>
      </c>
      <c r="CV531">
        <f>ROUND(Y531*Source!I300,9)</f>
        <v>34.686</v>
      </c>
      <c r="CW531">
        <v>0</v>
      </c>
      <c r="CX531">
        <f>ROUND(Y531*Source!I300,9)</f>
        <v>34.686</v>
      </c>
      <c r="CY531">
        <f>AD531</f>
        <v>0</v>
      </c>
      <c r="CZ531">
        <f>AH531</f>
        <v>0</v>
      </c>
      <c r="DA531">
        <f>AL531</f>
        <v>1</v>
      </c>
      <c r="DB531">
        <f t="shared" si="242"/>
        <v>0</v>
      </c>
      <c r="DC531">
        <f t="shared" si="243"/>
        <v>0</v>
      </c>
      <c r="DD531" t="s">
        <v>3</v>
      </c>
      <c r="DE531" t="s">
        <v>3</v>
      </c>
      <c r="DF531">
        <f t="shared" si="244"/>
        <v>0</v>
      </c>
      <c r="DG531">
        <f t="shared" ref="DG531:DG538" si="245">ROUND(ROUND(AF531,2)*CX531,2)</f>
        <v>0</v>
      </c>
      <c r="DH531">
        <f t="shared" ref="DH531:DH538" si="246">ROUND(ROUND(AG531,2)*CX531,2)</f>
        <v>0</v>
      </c>
      <c r="DI531">
        <f t="shared" si="238"/>
        <v>0</v>
      </c>
      <c r="DJ531">
        <f>DI531</f>
        <v>0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ROW(Source!A300)</f>
        <v>300</v>
      </c>
      <c r="B532">
        <v>55929113</v>
      </c>
      <c r="C532">
        <v>55930167</v>
      </c>
      <c r="D532">
        <v>55490209</v>
      </c>
      <c r="E532">
        <v>1</v>
      </c>
      <c r="F532">
        <v>1</v>
      </c>
      <c r="G532">
        <v>1081</v>
      </c>
      <c r="H532">
        <v>2</v>
      </c>
      <c r="I532" t="s">
        <v>722</v>
      </c>
      <c r="J532" t="s">
        <v>723</v>
      </c>
      <c r="K532" t="s">
        <v>724</v>
      </c>
      <c r="L532">
        <v>1368</v>
      </c>
      <c r="N532">
        <v>1011</v>
      </c>
      <c r="O532" t="s">
        <v>685</v>
      </c>
      <c r="P532" t="s">
        <v>685</v>
      </c>
      <c r="Q532">
        <v>1</v>
      </c>
      <c r="W532">
        <v>0</v>
      </c>
      <c r="X532">
        <v>874612079</v>
      </c>
      <c r="Y532">
        <f t="shared" si="241"/>
        <v>1.2E-2</v>
      </c>
      <c r="AA532">
        <v>0</v>
      </c>
      <c r="AB532">
        <v>87.01</v>
      </c>
      <c r="AC532">
        <v>13.21</v>
      </c>
      <c r="AD532">
        <v>0</v>
      </c>
      <c r="AE532">
        <v>0</v>
      </c>
      <c r="AF532">
        <v>83.1</v>
      </c>
      <c r="AG532">
        <v>12.62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-2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0.01</v>
      </c>
      <c r="AU532" t="s">
        <v>67</v>
      </c>
      <c r="AV532">
        <v>0</v>
      </c>
      <c r="AW532">
        <v>2</v>
      </c>
      <c r="AX532">
        <v>55930169</v>
      </c>
      <c r="AY532">
        <v>1</v>
      </c>
      <c r="AZ532">
        <v>0</v>
      </c>
      <c r="BA532">
        <v>634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ROUND(Y532*Source!I300*DO532,9)</f>
        <v>0.1423536</v>
      </c>
      <c r="CX532">
        <f>ROUND(Y532*Source!I300,9)</f>
        <v>1.128E-2</v>
      </c>
      <c r="CY532">
        <f>AB532</f>
        <v>87.01</v>
      </c>
      <c r="CZ532">
        <f>AF532</f>
        <v>83.1</v>
      </c>
      <c r="DA532">
        <f>AJ532</f>
        <v>1</v>
      </c>
      <c r="DB532">
        <f t="shared" si="242"/>
        <v>0.996</v>
      </c>
      <c r="DC532">
        <f t="shared" si="243"/>
        <v>0.156</v>
      </c>
      <c r="DD532" t="s">
        <v>3</v>
      </c>
      <c r="DE532" t="s">
        <v>3</v>
      </c>
      <c r="DF532">
        <f t="shared" si="244"/>
        <v>0</v>
      </c>
      <c r="DG532">
        <f t="shared" si="245"/>
        <v>0.94</v>
      </c>
      <c r="DH532">
        <f t="shared" si="246"/>
        <v>0.14000000000000001</v>
      </c>
      <c r="DI532">
        <f t="shared" si="238"/>
        <v>0</v>
      </c>
      <c r="DJ532">
        <f>DG532</f>
        <v>0.94</v>
      </c>
      <c r="DK532">
        <v>0</v>
      </c>
      <c r="DL532" t="s">
        <v>686</v>
      </c>
      <c r="DM532">
        <v>0</v>
      </c>
      <c r="DN532" t="s">
        <v>681</v>
      </c>
      <c r="DO532">
        <v>12.62</v>
      </c>
    </row>
    <row r="533" spans="1:119" x14ac:dyDescent="0.25">
      <c r="A533">
        <f>ROW(Source!A300)</f>
        <v>300</v>
      </c>
      <c r="B533">
        <v>55929113</v>
      </c>
      <c r="C533">
        <v>55930167</v>
      </c>
      <c r="D533">
        <v>55490263</v>
      </c>
      <c r="E533">
        <v>1</v>
      </c>
      <c r="F533">
        <v>1</v>
      </c>
      <c r="G533">
        <v>1081</v>
      </c>
      <c r="H533">
        <v>2</v>
      </c>
      <c r="I533" t="s">
        <v>750</v>
      </c>
      <c r="J533" t="s">
        <v>751</v>
      </c>
      <c r="K533" t="s">
        <v>752</v>
      </c>
      <c r="L533">
        <v>1368</v>
      </c>
      <c r="N533">
        <v>1011</v>
      </c>
      <c r="O533" t="s">
        <v>685</v>
      </c>
      <c r="P533" t="s">
        <v>685</v>
      </c>
      <c r="Q533">
        <v>1</v>
      </c>
      <c r="W533">
        <v>0</v>
      </c>
      <c r="X533">
        <v>-1895752648</v>
      </c>
      <c r="Y533">
        <f t="shared" si="241"/>
        <v>22.344000000000001</v>
      </c>
      <c r="AA533">
        <v>0</v>
      </c>
      <c r="AB533">
        <v>0.81</v>
      </c>
      <c r="AC533">
        <v>0</v>
      </c>
      <c r="AD533">
        <v>0</v>
      </c>
      <c r="AE533">
        <v>0</v>
      </c>
      <c r="AF533">
        <v>0.77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-2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18.62</v>
      </c>
      <c r="AU533" t="s">
        <v>67</v>
      </c>
      <c r="AV533">
        <v>0</v>
      </c>
      <c r="AW533">
        <v>2</v>
      </c>
      <c r="AX533">
        <v>55930170</v>
      </c>
      <c r="AY533">
        <v>1</v>
      </c>
      <c r="AZ533">
        <v>0</v>
      </c>
      <c r="BA533">
        <v>635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ROUND(Y533*Source!I300*DO533,9)</f>
        <v>0</v>
      </c>
      <c r="CX533">
        <f>ROUND(Y533*Source!I300,9)</f>
        <v>21.003360000000001</v>
      </c>
      <c r="CY533">
        <f>AB533</f>
        <v>0.81</v>
      </c>
      <c r="CZ533">
        <f>AF533</f>
        <v>0.77</v>
      </c>
      <c r="DA533">
        <f>AJ533</f>
        <v>1</v>
      </c>
      <c r="DB533">
        <f t="shared" si="242"/>
        <v>17.207999999999998</v>
      </c>
      <c r="DC533">
        <f t="shared" si="243"/>
        <v>0</v>
      </c>
      <c r="DD533" t="s">
        <v>3</v>
      </c>
      <c r="DE533" t="s">
        <v>3</v>
      </c>
      <c r="DF533">
        <f t="shared" si="244"/>
        <v>0</v>
      </c>
      <c r="DG533">
        <f t="shared" si="245"/>
        <v>16.170000000000002</v>
      </c>
      <c r="DH533">
        <f t="shared" si="246"/>
        <v>0</v>
      </c>
      <c r="DI533">
        <f t="shared" si="238"/>
        <v>0</v>
      </c>
      <c r="DJ533">
        <f>DG533</f>
        <v>16.170000000000002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ROW(Source!A300)</f>
        <v>300</v>
      </c>
      <c r="B534">
        <v>55929113</v>
      </c>
      <c r="C534">
        <v>55930167</v>
      </c>
      <c r="D534">
        <v>55459237</v>
      </c>
      <c r="E534">
        <v>1</v>
      </c>
      <c r="F534">
        <v>1</v>
      </c>
      <c r="G534">
        <v>1081</v>
      </c>
      <c r="H534">
        <v>3</v>
      </c>
      <c r="I534" t="s">
        <v>753</v>
      </c>
      <c r="J534" t="s">
        <v>754</v>
      </c>
      <c r="K534" t="s">
        <v>755</v>
      </c>
      <c r="L534">
        <v>1339</v>
      </c>
      <c r="N534">
        <v>1007</v>
      </c>
      <c r="O534" t="s">
        <v>756</v>
      </c>
      <c r="P534" t="s">
        <v>756</v>
      </c>
      <c r="Q534">
        <v>1</v>
      </c>
      <c r="W534">
        <v>0</v>
      </c>
      <c r="X534">
        <v>-1622585150</v>
      </c>
      <c r="Y534">
        <f>(AT534*1)</f>
        <v>3.2000000000000002E-3</v>
      </c>
      <c r="AA534">
        <v>7.07</v>
      </c>
      <c r="AB534">
        <v>0</v>
      </c>
      <c r="AC534">
        <v>0</v>
      </c>
      <c r="AD534">
        <v>0</v>
      </c>
      <c r="AE534">
        <v>7.07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-2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3.2000000000000002E-3</v>
      </c>
      <c r="AU534" t="s">
        <v>66</v>
      </c>
      <c r="AV534">
        <v>0</v>
      </c>
      <c r="AW534">
        <v>2</v>
      </c>
      <c r="AX534">
        <v>55930171</v>
      </c>
      <c r="AY534">
        <v>1</v>
      </c>
      <c r="AZ534">
        <v>0</v>
      </c>
      <c r="BA534">
        <v>636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ROUND(Y534*Source!I300,9)</f>
        <v>3.0079999999999998E-3</v>
      </c>
      <c r="CY534">
        <f>AA534</f>
        <v>7.07</v>
      </c>
      <c r="CZ534">
        <f>AE534</f>
        <v>7.07</v>
      </c>
      <c r="DA534">
        <f>AI534</f>
        <v>1</v>
      </c>
      <c r="DB534">
        <f>ROUND((ROUND(AT534*CZ534,2)*1),6)</f>
        <v>0.02</v>
      </c>
      <c r="DC534">
        <f>ROUND((ROUND(AT534*AG534,2)*1),6)</f>
        <v>0</v>
      </c>
      <c r="DD534" t="s">
        <v>3</v>
      </c>
      <c r="DE534" t="s">
        <v>3</v>
      </c>
      <c r="DF534">
        <f t="shared" si="244"/>
        <v>0.02</v>
      </c>
      <c r="DG534">
        <f t="shared" si="245"/>
        <v>0</v>
      </c>
      <c r="DH534">
        <f t="shared" si="246"/>
        <v>0</v>
      </c>
      <c r="DI534">
        <f t="shared" si="238"/>
        <v>0</v>
      </c>
      <c r="DJ534">
        <f>DF534</f>
        <v>0.02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ROW(Source!A300)</f>
        <v>300</v>
      </c>
      <c r="B535">
        <v>55929113</v>
      </c>
      <c r="C535">
        <v>55930167</v>
      </c>
      <c r="D535">
        <v>55481516</v>
      </c>
      <c r="E535">
        <v>1</v>
      </c>
      <c r="F535">
        <v>1</v>
      </c>
      <c r="G535">
        <v>1081</v>
      </c>
      <c r="H535">
        <v>3</v>
      </c>
      <c r="I535" t="s">
        <v>417</v>
      </c>
      <c r="J535" t="s">
        <v>420</v>
      </c>
      <c r="K535" t="s">
        <v>418</v>
      </c>
      <c r="L535">
        <v>1356</v>
      </c>
      <c r="N535">
        <v>1010</v>
      </c>
      <c r="O535" t="s">
        <v>419</v>
      </c>
      <c r="P535" t="s">
        <v>419</v>
      </c>
      <c r="Q535">
        <v>1000</v>
      </c>
      <c r="W535">
        <v>0</v>
      </c>
      <c r="X535">
        <v>-2118310231</v>
      </c>
      <c r="Y535">
        <f>AT535</f>
        <v>0.10199999999999999</v>
      </c>
      <c r="AA535">
        <v>3906.65</v>
      </c>
      <c r="AB535">
        <v>0</v>
      </c>
      <c r="AC535">
        <v>0</v>
      </c>
      <c r="AD535">
        <v>0</v>
      </c>
      <c r="AE535">
        <v>3906.65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 t="s">
        <v>3</v>
      </c>
      <c r="AT535">
        <v>0.10199999999999999</v>
      </c>
      <c r="AU535" t="s">
        <v>3</v>
      </c>
      <c r="AV535">
        <v>0</v>
      </c>
      <c r="AW535">
        <v>1</v>
      </c>
      <c r="AX535">
        <v>-1</v>
      </c>
      <c r="AY535">
        <v>0</v>
      </c>
      <c r="AZ535">
        <v>0</v>
      </c>
      <c r="BA535" t="s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ROUND(Y535*Source!I300,9)</f>
        <v>9.5880000000000007E-2</v>
      </c>
      <c r="CY535">
        <f>AA535</f>
        <v>3906.65</v>
      </c>
      <c r="CZ535">
        <f>AE535</f>
        <v>3906.65</v>
      </c>
      <c r="DA535">
        <f>AI535</f>
        <v>1</v>
      </c>
      <c r="DB535">
        <f>ROUND(ROUND(AT535*CZ535,2),6)</f>
        <v>398.48</v>
      </c>
      <c r="DC535">
        <f>ROUND(ROUND(AT535*AG535,2),6)</f>
        <v>0</v>
      </c>
      <c r="DD535" t="s">
        <v>3</v>
      </c>
      <c r="DE535" t="s">
        <v>3</v>
      </c>
      <c r="DF535">
        <f t="shared" si="244"/>
        <v>374.57</v>
      </c>
      <c r="DG535">
        <f t="shared" si="245"/>
        <v>0</v>
      </c>
      <c r="DH535">
        <f t="shared" si="246"/>
        <v>0</v>
      </c>
      <c r="DI535">
        <f t="shared" si="238"/>
        <v>0</v>
      </c>
      <c r="DJ535">
        <f>DF535</f>
        <v>374.57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ROW(Source!A300)</f>
        <v>300</v>
      </c>
      <c r="B536">
        <v>55929113</v>
      </c>
      <c r="C536">
        <v>55930167</v>
      </c>
      <c r="D536">
        <v>55466860</v>
      </c>
      <c r="E536">
        <v>1</v>
      </c>
      <c r="F536">
        <v>1</v>
      </c>
      <c r="G536">
        <v>1081</v>
      </c>
      <c r="H536">
        <v>3</v>
      </c>
      <c r="I536" t="s">
        <v>757</v>
      </c>
      <c r="J536" t="s">
        <v>758</v>
      </c>
      <c r="K536" t="s">
        <v>1333</v>
      </c>
      <c r="L536">
        <v>1346</v>
      </c>
      <c r="N536">
        <v>1009</v>
      </c>
      <c r="O536" t="s">
        <v>185</v>
      </c>
      <c r="P536" t="s">
        <v>185</v>
      </c>
      <c r="Q536">
        <v>1</v>
      </c>
      <c r="W536">
        <v>0</v>
      </c>
      <c r="X536">
        <v>-28009815</v>
      </c>
      <c r="Y536">
        <f>(AT536*1)</f>
        <v>4.5659999999999998</v>
      </c>
      <c r="AA536">
        <v>3.17</v>
      </c>
      <c r="AB536">
        <v>0</v>
      </c>
      <c r="AC536">
        <v>0</v>
      </c>
      <c r="AD536">
        <v>0</v>
      </c>
      <c r="AE536">
        <v>3.17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-2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4.5659999999999998</v>
      </c>
      <c r="AU536" t="s">
        <v>66</v>
      </c>
      <c r="AV536">
        <v>0</v>
      </c>
      <c r="AW536">
        <v>2</v>
      </c>
      <c r="AX536">
        <v>55930172</v>
      </c>
      <c r="AY536">
        <v>1</v>
      </c>
      <c r="AZ536">
        <v>0</v>
      </c>
      <c r="BA536">
        <v>637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ROUND(Y536*Source!I300,9)</f>
        <v>4.2920400000000001</v>
      </c>
      <c r="CY536">
        <f>AA536</f>
        <v>3.17</v>
      </c>
      <c r="CZ536">
        <f>AE536</f>
        <v>3.17</v>
      </c>
      <c r="DA536">
        <f>AI536</f>
        <v>1</v>
      </c>
      <c r="DB536">
        <f>ROUND((ROUND(AT536*CZ536,2)*1),6)</f>
        <v>14.47</v>
      </c>
      <c r="DC536">
        <f>ROUND((ROUND(AT536*AG536,2)*1),6)</f>
        <v>0</v>
      </c>
      <c r="DD536" t="s">
        <v>3</v>
      </c>
      <c r="DE536" t="s">
        <v>3</v>
      </c>
      <c r="DF536">
        <f t="shared" si="244"/>
        <v>13.61</v>
      </c>
      <c r="DG536">
        <f t="shared" si="245"/>
        <v>0</v>
      </c>
      <c r="DH536">
        <f t="shared" si="246"/>
        <v>0</v>
      </c>
      <c r="DI536">
        <f t="shared" si="238"/>
        <v>0</v>
      </c>
      <c r="DJ536">
        <f>DF536</f>
        <v>13.61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ROW(Source!A300)</f>
        <v>300</v>
      </c>
      <c r="B537">
        <v>55929113</v>
      </c>
      <c r="C537">
        <v>55930167</v>
      </c>
      <c r="D537">
        <v>55469280</v>
      </c>
      <c r="E537">
        <v>1</v>
      </c>
      <c r="F537">
        <v>1</v>
      </c>
      <c r="G537">
        <v>1081</v>
      </c>
      <c r="H537">
        <v>3</v>
      </c>
      <c r="I537" t="s">
        <v>760</v>
      </c>
      <c r="J537" t="s">
        <v>761</v>
      </c>
      <c r="K537" t="s">
        <v>762</v>
      </c>
      <c r="L537">
        <v>1354</v>
      </c>
      <c r="N537">
        <v>1010</v>
      </c>
      <c r="O537" t="s">
        <v>279</v>
      </c>
      <c r="P537" t="s">
        <v>279</v>
      </c>
      <c r="Q537">
        <v>1</v>
      </c>
      <c r="W537">
        <v>0</v>
      </c>
      <c r="X537">
        <v>995337843</v>
      </c>
      <c r="Y537">
        <f>(AT537*1)</f>
        <v>1.946</v>
      </c>
      <c r="AA537">
        <v>780.82</v>
      </c>
      <c r="AB537">
        <v>0</v>
      </c>
      <c r="AC537">
        <v>0</v>
      </c>
      <c r="AD537">
        <v>0</v>
      </c>
      <c r="AE537">
        <v>780.82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-2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1.946</v>
      </c>
      <c r="AU537" t="s">
        <v>66</v>
      </c>
      <c r="AV537">
        <v>0</v>
      </c>
      <c r="AW537">
        <v>2</v>
      </c>
      <c r="AX537">
        <v>55930173</v>
      </c>
      <c r="AY537">
        <v>1</v>
      </c>
      <c r="AZ537">
        <v>0</v>
      </c>
      <c r="BA537">
        <v>638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ROUND(Y537*Source!I300,9)</f>
        <v>1.82924</v>
      </c>
      <c r="CY537">
        <f>AA537</f>
        <v>780.82</v>
      </c>
      <c r="CZ537">
        <f>AE537</f>
        <v>780.82</v>
      </c>
      <c r="DA537">
        <f>AI537</f>
        <v>1</v>
      </c>
      <c r="DB537">
        <f>ROUND((ROUND(AT537*CZ537,2)*1),6)</f>
        <v>1519.48</v>
      </c>
      <c r="DC537">
        <f>ROUND((ROUND(AT537*AG537,2)*1),6)</f>
        <v>0</v>
      </c>
      <c r="DD537" t="s">
        <v>3</v>
      </c>
      <c r="DE537" t="s">
        <v>3</v>
      </c>
      <c r="DF537">
        <f t="shared" si="244"/>
        <v>1428.31</v>
      </c>
      <c r="DG537">
        <f t="shared" si="245"/>
        <v>0</v>
      </c>
      <c r="DH537">
        <f t="shared" si="246"/>
        <v>0</v>
      </c>
      <c r="DI537">
        <f t="shared" si="238"/>
        <v>0</v>
      </c>
      <c r="DJ537">
        <f>DF537</f>
        <v>1428.31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ROW(Source!A301)</f>
        <v>301</v>
      </c>
      <c r="B538">
        <v>55929115</v>
      </c>
      <c r="C538">
        <v>55930167</v>
      </c>
      <c r="D538">
        <v>55424304</v>
      </c>
      <c r="E538">
        <v>1081</v>
      </c>
      <c r="F538">
        <v>1</v>
      </c>
      <c r="G538">
        <v>1081</v>
      </c>
      <c r="H538">
        <v>1</v>
      </c>
      <c r="I538" t="s">
        <v>679</v>
      </c>
      <c r="J538" t="s">
        <v>3</v>
      </c>
      <c r="K538" t="s">
        <v>680</v>
      </c>
      <c r="L538">
        <v>1191</v>
      </c>
      <c r="N538">
        <v>1013</v>
      </c>
      <c r="O538" t="s">
        <v>681</v>
      </c>
      <c r="P538" t="s">
        <v>681</v>
      </c>
      <c r="Q538">
        <v>1</v>
      </c>
      <c r="W538">
        <v>0</v>
      </c>
      <c r="X538">
        <v>476480486</v>
      </c>
      <c r="Y538">
        <f>(AT538*1.2)</f>
        <v>36.9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5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30.75</v>
      </c>
      <c r="AU538" t="s">
        <v>67</v>
      </c>
      <c r="AV538">
        <v>1</v>
      </c>
      <c r="AW538">
        <v>2</v>
      </c>
      <c r="AX538">
        <v>55930168</v>
      </c>
      <c r="AY538">
        <v>1</v>
      </c>
      <c r="AZ538">
        <v>0</v>
      </c>
      <c r="BA538">
        <v>640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U538">
        <f>ROUND(AT538*Source!I301*AH538*AL538,2)</f>
        <v>0</v>
      </c>
      <c r="CV538">
        <f>ROUND(Y538*Source!I301,9)</f>
        <v>34.686</v>
      </c>
      <c r="CW538">
        <v>0</v>
      </c>
      <c r="CX538">
        <f>ROUND(Y538*Source!I301,9)</f>
        <v>34.686</v>
      </c>
      <c r="CY538">
        <f>AD538</f>
        <v>0</v>
      </c>
      <c r="CZ538">
        <f>AH538</f>
        <v>0</v>
      </c>
      <c r="DA538">
        <f>AL538</f>
        <v>1</v>
      </c>
      <c r="DB538">
        <f>ROUND((ROUND(AT538*CZ538,2)*1.2),6)</f>
        <v>0</v>
      </c>
      <c r="DC538">
        <f>ROUND((ROUND(AT538*AG538,2)*1.2),6)</f>
        <v>0</v>
      </c>
      <c r="DD538" t="s">
        <v>3</v>
      </c>
      <c r="DE538" t="s">
        <v>3</v>
      </c>
      <c r="DF538">
        <f t="shared" si="244"/>
        <v>0</v>
      </c>
      <c r="DG538">
        <f t="shared" si="245"/>
        <v>0</v>
      </c>
      <c r="DH538">
        <f t="shared" si="246"/>
        <v>0</v>
      </c>
      <c r="DI538">
        <f t="shared" si="238"/>
        <v>0</v>
      </c>
      <c r="DJ538">
        <f>DI538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ROW(Source!A301)</f>
        <v>301</v>
      </c>
      <c r="B539">
        <v>55929115</v>
      </c>
      <c r="C539">
        <v>55930167</v>
      </c>
      <c r="D539">
        <v>55490209</v>
      </c>
      <c r="E539">
        <v>1</v>
      </c>
      <c r="F539">
        <v>1</v>
      </c>
      <c r="G539">
        <v>1081</v>
      </c>
      <c r="H539">
        <v>2</v>
      </c>
      <c r="I539" t="s">
        <v>722</v>
      </c>
      <c r="J539" t="s">
        <v>723</v>
      </c>
      <c r="K539" t="s">
        <v>724</v>
      </c>
      <c r="L539">
        <v>1368</v>
      </c>
      <c r="N539">
        <v>1011</v>
      </c>
      <c r="O539" t="s">
        <v>685</v>
      </c>
      <c r="P539" t="s">
        <v>685</v>
      </c>
      <c r="Q539">
        <v>1</v>
      </c>
      <c r="W539">
        <v>0</v>
      </c>
      <c r="X539">
        <v>874612079</v>
      </c>
      <c r="Y539">
        <f>(AT539*1.2)</f>
        <v>1.2E-2</v>
      </c>
      <c r="AA539">
        <v>0</v>
      </c>
      <c r="AB539">
        <v>1485.19</v>
      </c>
      <c r="AC539">
        <v>744.56</v>
      </c>
      <c r="AD539">
        <v>0</v>
      </c>
      <c r="AE539">
        <v>0</v>
      </c>
      <c r="AF539">
        <v>83.1</v>
      </c>
      <c r="AG539">
        <v>12.62</v>
      </c>
      <c r="AH539">
        <v>0</v>
      </c>
      <c r="AI539">
        <v>1</v>
      </c>
      <c r="AJ539">
        <v>17.07</v>
      </c>
      <c r="AK539">
        <v>56.35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0.01</v>
      </c>
      <c r="AU539" t="s">
        <v>67</v>
      </c>
      <c r="AV539">
        <v>0</v>
      </c>
      <c r="AW539">
        <v>2</v>
      </c>
      <c r="AX539">
        <v>55930169</v>
      </c>
      <c r="AY539">
        <v>1</v>
      </c>
      <c r="AZ539">
        <v>0</v>
      </c>
      <c r="BA539">
        <v>641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ROUND(Y539*Source!I301*DO539,9)</f>
        <v>0.1423536</v>
      </c>
      <c r="CX539">
        <f>ROUND(Y539*Source!I301,9)</f>
        <v>1.128E-2</v>
      </c>
      <c r="CY539">
        <f>AB539</f>
        <v>1485.19</v>
      </c>
      <c r="CZ539">
        <f>AF539</f>
        <v>83.1</v>
      </c>
      <c r="DA539">
        <f>AJ539</f>
        <v>17.07</v>
      </c>
      <c r="DB539">
        <f>ROUND((ROUND(AT539*CZ539,2)*1.2),6)</f>
        <v>0.996</v>
      </c>
      <c r="DC539">
        <f>ROUND((ROUND(AT539*AG539,2)*1.2),6)</f>
        <v>0.156</v>
      </c>
      <c r="DD539" t="s">
        <v>3</v>
      </c>
      <c r="DE539" t="s">
        <v>3</v>
      </c>
      <c r="DF539">
        <f t="shared" si="244"/>
        <v>0</v>
      </c>
      <c r="DG539">
        <f>ROUND(ROUND(AF539*AJ539,2)*CX539,2)</f>
        <v>16</v>
      </c>
      <c r="DH539">
        <f>ROUND(ROUND(AG539*AK539,2)*CX539,2)</f>
        <v>8.02</v>
      </c>
      <c r="DI539">
        <f t="shared" si="238"/>
        <v>0</v>
      </c>
      <c r="DJ539">
        <f>DG539</f>
        <v>16</v>
      </c>
      <c r="DK539">
        <v>0</v>
      </c>
      <c r="DL539" t="s">
        <v>686</v>
      </c>
      <c r="DM539">
        <v>0</v>
      </c>
      <c r="DN539" t="s">
        <v>681</v>
      </c>
      <c r="DO539">
        <v>12.62</v>
      </c>
    </row>
    <row r="540" spans="1:119" x14ac:dyDescent="0.25">
      <c r="A540">
        <f>ROW(Source!A301)</f>
        <v>301</v>
      </c>
      <c r="B540">
        <v>55929115</v>
      </c>
      <c r="C540">
        <v>55930167</v>
      </c>
      <c r="D540">
        <v>55490263</v>
      </c>
      <c r="E540">
        <v>1</v>
      </c>
      <c r="F540">
        <v>1</v>
      </c>
      <c r="G540">
        <v>1081</v>
      </c>
      <c r="H540">
        <v>2</v>
      </c>
      <c r="I540" t="s">
        <v>750</v>
      </c>
      <c r="J540" t="s">
        <v>751</v>
      </c>
      <c r="K540" t="s">
        <v>752</v>
      </c>
      <c r="L540">
        <v>1368</v>
      </c>
      <c r="N540">
        <v>1011</v>
      </c>
      <c r="O540" t="s">
        <v>685</v>
      </c>
      <c r="P540" t="s">
        <v>685</v>
      </c>
      <c r="Q540">
        <v>1</v>
      </c>
      <c r="W540">
        <v>0</v>
      </c>
      <c r="X540">
        <v>-1895752648</v>
      </c>
      <c r="Y540">
        <f>(AT540*1.2)</f>
        <v>22.344000000000001</v>
      </c>
      <c r="AA540">
        <v>0</v>
      </c>
      <c r="AB540">
        <v>7.71</v>
      </c>
      <c r="AC540">
        <v>0</v>
      </c>
      <c r="AD540">
        <v>0</v>
      </c>
      <c r="AE540">
        <v>0</v>
      </c>
      <c r="AF540">
        <v>0.77</v>
      </c>
      <c r="AG540">
        <v>0</v>
      </c>
      <c r="AH540">
        <v>0</v>
      </c>
      <c r="AI540">
        <v>1</v>
      </c>
      <c r="AJ540">
        <v>9.56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18.62</v>
      </c>
      <c r="AU540" t="s">
        <v>67</v>
      </c>
      <c r="AV540">
        <v>0</v>
      </c>
      <c r="AW540">
        <v>2</v>
      </c>
      <c r="AX540">
        <v>55930170</v>
      </c>
      <c r="AY540">
        <v>1</v>
      </c>
      <c r="AZ540">
        <v>0</v>
      </c>
      <c r="BA540">
        <v>642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ROUND(Y540*Source!I301*DO540,9)</f>
        <v>0</v>
      </c>
      <c r="CX540">
        <f>ROUND(Y540*Source!I301,9)</f>
        <v>21.003360000000001</v>
      </c>
      <c r="CY540">
        <f>AB540</f>
        <v>7.71</v>
      </c>
      <c r="CZ540">
        <f>AF540</f>
        <v>0.77</v>
      </c>
      <c r="DA540">
        <f>AJ540</f>
        <v>9.56</v>
      </c>
      <c r="DB540">
        <f>ROUND((ROUND(AT540*CZ540,2)*1.2),6)</f>
        <v>17.207999999999998</v>
      </c>
      <c r="DC540">
        <f>ROUND((ROUND(AT540*AG540,2)*1.2),6)</f>
        <v>0</v>
      </c>
      <c r="DD540" t="s">
        <v>3</v>
      </c>
      <c r="DE540" t="s">
        <v>3</v>
      </c>
      <c r="DF540">
        <f t="shared" si="244"/>
        <v>0</v>
      </c>
      <c r="DG540">
        <f>ROUND(ROUND(AF540*AJ540,2)*CX540,2)</f>
        <v>154.58000000000001</v>
      </c>
      <c r="DH540">
        <f t="shared" ref="DH540:DH550" si="247">ROUND(ROUND(AG540,2)*CX540,2)</f>
        <v>0</v>
      </c>
      <c r="DI540">
        <f t="shared" si="238"/>
        <v>0</v>
      </c>
      <c r="DJ540">
        <f>DG540</f>
        <v>154.58000000000001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ROW(Source!A301)</f>
        <v>301</v>
      </c>
      <c r="B541">
        <v>55929115</v>
      </c>
      <c r="C541">
        <v>55930167</v>
      </c>
      <c r="D541">
        <v>55459237</v>
      </c>
      <c r="E541">
        <v>1</v>
      </c>
      <c r="F541">
        <v>1</v>
      </c>
      <c r="G541">
        <v>1081</v>
      </c>
      <c r="H541">
        <v>3</v>
      </c>
      <c r="I541" t="s">
        <v>753</v>
      </c>
      <c r="J541" t="s">
        <v>754</v>
      </c>
      <c r="K541" t="s">
        <v>755</v>
      </c>
      <c r="L541">
        <v>1339</v>
      </c>
      <c r="N541">
        <v>1007</v>
      </c>
      <c r="O541" t="s">
        <v>756</v>
      </c>
      <c r="P541" t="s">
        <v>756</v>
      </c>
      <c r="Q541">
        <v>1</v>
      </c>
      <c r="W541">
        <v>0</v>
      </c>
      <c r="X541">
        <v>-1622585150</v>
      </c>
      <c r="Y541">
        <f>(AT541*1)</f>
        <v>3.2000000000000002E-3</v>
      </c>
      <c r="AA541">
        <v>54.79</v>
      </c>
      <c r="AB541">
        <v>0</v>
      </c>
      <c r="AC541">
        <v>0</v>
      </c>
      <c r="AD541">
        <v>0</v>
      </c>
      <c r="AE541">
        <v>7.07</v>
      </c>
      <c r="AF541">
        <v>0</v>
      </c>
      <c r="AG541">
        <v>0</v>
      </c>
      <c r="AH541">
        <v>0</v>
      </c>
      <c r="AI541">
        <v>7.75</v>
      </c>
      <c r="AJ541">
        <v>1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3.2000000000000002E-3</v>
      </c>
      <c r="AU541" t="s">
        <v>66</v>
      </c>
      <c r="AV541">
        <v>0</v>
      </c>
      <c r="AW541">
        <v>2</v>
      </c>
      <c r="AX541">
        <v>55930171</v>
      </c>
      <c r="AY541">
        <v>1</v>
      </c>
      <c r="AZ541">
        <v>0</v>
      </c>
      <c r="BA541">
        <v>643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ROUND(Y541*Source!I301,9)</f>
        <v>3.0079999999999998E-3</v>
      </c>
      <c r="CY541">
        <f>AA541</f>
        <v>54.79</v>
      </c>
      <c r="CZ541">
        <f>AE541</f>
        <v>7.07</v>
      </c>
      <c r="DA541">
        <f>AI541</f>
        <v>7.75</v>
      </c>
      <c r="DB541">
        <f>ROUND((ROUND(AT541*CZ541,2)*1),6)</f>
        <v>0.02</v>
      </c>
      <c r="DC541">
        <f>ROUND((ROUND(AT541*AG541,2)*1),6)</f>
        <v>0</v>
      </c>
      <c r="DD541" t="s">
        <v>3</v>
      </c>
      <c r="DE541" t="s">
        <v>3</v>
      </c>
      <c r="DF541">
        <f>ROUND(ROUND(AE541*AI541,2)*CX541,2)</f>
        <v>0.16</v>
      </c>
      <c r="DG541">
        <f t="shared" ref="DG541:DG550" si="248">ROUND(ROUND(AF541,2)*CX541,2)</f>
        <v>0</v>
      </c>
      <c r="DH541">
        <f t="shared" si="247"/>
        <v>0</v>
      </c>
      <c r="DI541">
        <f t="shared" si="238"/>
        <v>0</v>
      </c>
      <c r="DJ541">
        <f>DF541</f>
        <v>0.16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5">
      <c r="A542">
        <f>ROW(Source!A301)</f>
        <v>301</v>
      </c>
      <c r="B542">
        <v>55929115</v>
      </c>
      <c r="C542">
        <v>55930167</v>
      </c>
      <c r="D542">
        <v>55481516</v>
      </c>
      <c r="E542">
        <v>1</v>
      </c>
      <c r="F542">
        <v>1</v>
      </c>
      <c r="G542">
        <v>1081</v>
      </c>
      <c r="H542">
        <v>3</v>
      </c>
      <c r="I542" t="s">
        <v>417</v>
      </c>
      <c r="J542" t="s">
        <v>420</v>
      </c>
      <c r="K542" t="s">
        <v>418</v>
      </c>
      <c r="L542">
        <v>1356</v>
      </c>
      <c r="N542">
        <v>1010</v>
      </c>
      <c r="O542" t="s">
        <v>419</v>
      </c>
      <c r="P542" t="s">
        <v>419</v>
      </c>
      <c r="Q542">
        <v>1000</v>
      </c>
      <c r="W542">
        <v>0</v>
      </c>
      <c r="X542">
        <v>-2118310231</v>
      </c>
      <c r="Y542">
        <f>AT542</f>
        <v>0.10199999999999999</v>
      </c>
      <c r="AA542">
        <v>52817.91</v>
      </c>
      <c r="AB542">
        <v>0</v>
      </c>
      <c r="AC542">
        <v>0</v>
      </c>
      <c r="AD542">
        <v>0</v>
      </c>
      <c r="AE542">
        <v>3906.65</v>
      </c>
      <c r="AF542">
        <v>0</v>
      </c>
      <c r="AG542">
        <v>0</v>
      </c>
      <c r="AH542">
        <v>0</v>
      </c>
      <c r="AI542">
        <v>13.52</v>
      </c>
      <c r="AJ542">
        <v>1</v>
      </c>
      <c r="AK542">
        <v>1</v>
      </c>
      <c r="AL542">
        <v>1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 t="s">
        <v>3</v>
      </c>
      <c r="AT542">
        <v>0.10199999999999999</v>
      </c>
      <c r="AU542" t="s">
        <v>3</v>
      </c>
      <c r="AV542">
        <v>0</v>
      </c>
      <c r="AW542">
        <v>1</v>
      </c>
      <c r="AX542">
        <v>-1</v>
      </c>
      <c r="AY542">
        <v>0</v>
      </c>
      <c r="AZ542">
        <v>0</v>
      </c>
      <c r="BA542" t="s">
        <v>3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ROUND(Y542*Source!I301,9)</f>
        <v>9.5880000000000007E-2</v>
      </c>
      <c r="CY542">
        <f>AA542</f>
        <v>52817.91</v>
      </c>
      <c r="CZ542">
        <f>AE542</f>
        <v>3906.65</v>
      </c>
      <c r="DA542">
        <f>AI542</f>
        <v>13.52</v>
      </c>
      <c r="DB542">
        <f>ROUND(ROUND(AT542*CZ542,2),6)</f>
        <v>398.48</v>
      </c>
      <c r="DC542">
        <f>ROUND(ROUND(AT542*AG542,2),6)</f>
        <v>0</v>
      </c>
      <c r="DD542" t="s">
        <v>3</v>
      </c>
      <c r="DE542" t="s">
        <v>3</v>
      </c>
      <c r="DF542">
        <f>ROUND(ROUND(AE542*AI542,2)*CX542,2)</f>
        <v>5064.18</v>
      </c>
      <c r="DG542">
        <f t="shared" si="248"/>
        <v>0</v>
      </c>
      <c r="DH542">
        <f t="shared" si="247"/>
        <v>0</v>
      </c>
      <c r="DI542">
        <f t="shared" si="238"/>
        <v>0</v>
      </c>
      <c r="DJ542">
        <f>DF542</f>
        <v>5064.18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ROW(Source!A301)</f>
        <v>301</v>
      </c>
      <c r="B543">
        <v>55929115</v>
      </c>
      <c r="C543">
        <v>55930167</v>
      </c>
      <c r="D543">
        <v>55466860</v>
      </c>
      <c r="E543">
        <v>1</v>
      </c>
      <c r="F543">
        <v>1</v>
      </c>
      <c r="G543">
        <v>1081</v>
      </c>
      <c r="H543">
        <v>3</v>
      </c>
      <c r="I543" t="s">
        <v>757</v>
      </c>
      <c r="J543" t="s">
        <v>758</v>
      </c>
      <c r="K543" t="s">
        <v>1333</v>
      </c>
      <c r="L543">
        <v>1346</v>
      </c>
      <c r="N543">
        <v>1009</v>
      </c>
      <c r="O543" t="s">
        <v>185</v>
      </c>
      <c r="P543" t="s">
        <v>185</v>
      </c>
      <c r="Q543">
        <v>1</v>
      </c>
      <c r="W543">
        <v>0</v>
      </c>
      <c r="X543">
        <v>-28009815</v>
      </c>
      <c r="Y543">
        <f>(AT543*1)</f>
        <v>4.5659999999999998</v>
      </c>
      <c r="AA543">
        <v>14.36</v>
      </c>
      <c r="AB543">
        <v>0</v>
      </c>
      <c r="AC543">
        <v>0</v>
      </c>
      <c r="AD543">
        <v>0</v>
      </c>
      <c r="AE543">
        <v>3.17</v>
      </c>
      <c r="AF543">
        <v>0</v>
      </c>
      <c r="AG543">
        <v>0</v>
      </c>
      <c r="AH543">
        <v>0</v>
      </c>
      <c r="AI543">
        <v>4.53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4.5659999999999998</v>
      </c>
      <c r="AU543" t="s">
        <v>66</v>
      </c>
      <c r="AV543">
        <v>0</v>
      </c>
      <c r="AW543">
        <v>2</v>
      </c>
      <c r="AX543">
        <v>55930172</v>
      </c>
      <c r="AY543">
        <v>1</v>
      </c>
      <c r="AZ543">
        <v>0</v>
      </c>
      <c r="BA543">
        <v>644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ROUND(Y543*Source!I301,9)</f>
        <v>4.2920400000000001</v>
      </c>
      <c r="CY543">
        <f>AA543</f>
        <v>14.36</v>
      </c>
      <c r="CZ543">
        <f>AE543</f>
        <v>3.17</v>
      </c>
      <c r="DA543">
        <f>AI543</f>
        <v>4.53</v>
      </c>
      <c r="DB543">
        <f>ROUND((ROUND(AT543*CZ543,2)*1),6)</f>
        <v>14.47</v>
      </c>
      <c r="DC543">
        <f>ROUND((ROUND(AT543*AG543,2)*1),6)</f>
        <v>0</v>
      </c>
      <c r="DD543" t="s">
        <v>3</v>
      </c>
      <c r="DE543" t="s">
        <v>3</v>
      </c>
      <c r="DF543">
        <f>ROUND(ROUND(AE543*AI543,2)*CX543,2)</f>
        <v>61.63</v>
      </c>
      <c r="DG543">
        <f t="shared" si="248"/>
        <v>0</v>
      </c>
      <c r="DH543">
        <f t="shared" si="247"/>
        <v>0</v>
      </c>
      <c r="DI543">
        <f t="shared" si="238"/>
        <v>0</v>
      </c>
      <c r="DJ543">
        <f>DF543</f>
        <v>61.63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ROW(Source!A301)</f>
        <v>301</v>
      </c>
      <c r="B544">
        <v>55929115</v>
      </c>
      <c r="C544">
        <v>55930167</v>
      </c>
      <c r="D544">
        <v>55469280</v>
      </c>
      <c r="E544">
        <v>1</v>
      </c>
      <c r="F544">
        <v>1</v>
      </c>
      <c r="G544">
        <v>1081</v>
      </c>
      <c r="H544">
        <v>3</v>
      </c>
      <c r="I544" t="s">
        <v>760</v>
      </c>
      <c r="J544" t="s">
        <v>761</v>
      </c>
      <c r="K544" t="s">
        <v>762</v>
      </c>
      <c r="L544">
        <v>1354</v>
      </c>
      <c r="N544">
        <v>1010</v>
      </c>
      <c r="O544" t="s">
        <v>279</v>
      </c>
      <c r="P544" t="s">
        <v>279</v>
      </c>
      <c r="Q544">
        <v>1</v>
      </c>
      <c r="W544">
        <v>0</v>
      </c>
      <c r="X544">
        <v>995337843</v>
      </c>
      <c r="Y544">
        <f>(AT544*1)</f>
        <v>1.946</v>
      </c>
      <c r="AA544">
        <v>2201.91</v>
      </c>
      <c r="AB544">
        <v>0</v>
      </c>
      <c r="AC544">
        <v>0</v>
      </c>
      <c r="AD544">
        <v>0</v>
      </c>
      <c r="AE544">
        <v>780.82</v>
      </c>
      <c r="AF544">
        <v>0</v>
      </c>
      <c r="AG544">
        <v>0</v>
      </c>
      <c r="AH544">
        <v>0</v>
      </c>
      <c r="AI544">
        <v>2.82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1.946</v>
      </c>
      <c r="AU544" t="s">
        <v>66</v>
      </c>
      <c r="AV544">
        <v>0</v>
      </c>
      <c r="AW544">
        <v>2</v>
      </c>
      <c r="AX544">
        <v>55930173</v>
      </c>
      <c r="AY544">
        <v>1</v>
      </c>
      <c r="AZ544">
        <v>0</v>
      </c>
      <c r="BA544">
        <v>645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ROUND(Y544*Source!I301,9)</f>
        <v>1.82924</v>
      </c>
      <c r="CY544">
        <f>AA544</f>
        <v>2201.91</v>
      </c>
      <c r="CZ544">
        <f>AE544</f>
        <v>780.82</v>
      </c>
      <c r="DA544">
        <f>AI544</f>
        <v>2.82</v>
      </c>
      <c r="DB544">
        <f>ROUND((ROUND(AT544*CZ544,2)*1),6)</f>
        <v>1519.48</v>
      </c>
      <c r="DC544">
        <f>ROUND((ROUND(AT544*AG544,2)*1),6)</f>
        <v>0</v>
      </c>
      <c r="DD544" t="s">
        <v>3</v>
      </c>
      <c r="DE544" t="s">
        <v>3</v>
      </c>
      <c r="DF544">
        <f>ROUND(ROUND(AE544*AI544,2)*CX544,2)</f>
        <v>4027.82</v>
      </c>
      <c r="DG544">
        <f t="shared" si="248"/>
        <v>0</v>
      </c>
      <c r="DH544">
        <f t="shared" si="247"/>
        <v>0</v>
      </c>
      <c r="DI544">
        <f t="shared" si="238"/>
        <v>0</v>
      </c>
      <c r="DJ544">
        <f>DF544</f>
        <v>4027.82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ROW(Source!A304)</f>
        <v>304</v>
      </c>
      <c r="B545">
        <v>55929113</v>
      </c>
      <c r="C545">
        <v>57036763</v>
      </c>
      <c r="D545">
        <v>55424304</v>
      </c>
      <c r="E545">
        <v>1081</v>
      </c>
      <c r="F545">
        <v>1</v>
      </c>
      <c r="G545">
        <v>1081</v>
      </c>
      <c r="H545">
        <v>1</v>
      </c>
      <c r="I545" t="s">
        <v>679</v>
      </c>
      <c r="J545" t="s">
        <v>3</v>
      </c>
      <c r="K545" t="s">
        <v>680</v>
      </c>
      <c r="L545">
        <v>1191</v>
      </c>
      <c r="N545">
        <v>1013</v>
      </c>
      <c r="O545" t="s">
        <v>681</v>
      </c>
      <c r="P545" t="s">
        <v>681</v>
      </c>
      <c r="Q545">
        <v>1</v>
      </c>
      <c r="W545">
        <v>0</v>
      </c>
      <c r="X545">
        <v>476480486</v>
      </c>
      <c r="Y545">
        <f>(AT545*1.2)</f>
        <v>27.684000000000001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23.07</v>
      </c>
      <c r="AU545" t="s">
        <v>67</v>
      </c>
      <c r="AV545">
        <v>1</v>
      </c>
      <c r="AW545">
        <v>2</v>
      </c>
      <c r="AX545">
        <v>57036764</v>
      </c>
      <c r="AY545">
        <v>1</v>
      </c>
      <c r="AZ545">
        <v>0</v>
      </c>
      <c r="BA545">
        <v>647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ROUND(AT545*Source!I304*AH545*AL545,2)</f>
        <v>0</v>
      </c>
      <c r="CV545">
        <f>ROUND(Y545*Source!I304,9)</f>
        <v>35.435519999999997</v>
      </c>
      <c r="CW545">
        <v>0</v>
      </c>
      <c r="CX545">
        <f>ROUND(Y545*Source!I304,9)</f>
        <v>35.435519999999997</v>
      </c>
      <c r="CY545">
        <f>AD545</f>
        <v>0</v>
      </c>
      <c r="CZ545">
        <f>AH545</f>
        <v>0</v>
      </c>
      <c r="DA545">
        <f>AL545</f>
        <v>1</v>
      </c>
      <c r="DB545">
        <f>ROUND((ROUND(AT545*CZ545,2)*1.2),6)</f>
        <v>0</v>
      </c>
      <c r="DC545">
        <f>ROUND((ROUND(AT545*AG545,2)*1.2),6)</f>
        <v>0</v>
      </c>
      <c r="DD545" t="s">
        <v>3</v>
      </c>
      <c r="DE545" t="s">
        <v>3</v>
      </c>
      <c r="DF545">
        <f t="shared" ref="DF545:DF552" si="249">ROUND(ROUND(AE545,2)*CX545,2)</f>
        <v>0</v>
      </c>
      <c r="DG545">
        <f t="shared" si="248"/>
        <v>0</v>
      </c>
      <c r="DH545">
        <f t="shared" si="247"/>
        <v>0</v>
      </c>
      <c r="DI545">
        <f t="shared" si="238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ROW(Source!A304)</f>
        <v>304</v>
      </c>
      <c r="B546">
        <v>55929113</v>
      </c>
      <c r="C546">
        <v>57036763</v>
      </c>
      <c r="D546">
        <v>55490209</v>
      </c>
      <c r="E546">
        <v>1</v>
      </c>
      <c r="F546">
        <v>1</v>
      </c>
      <c r="G546">
        <v>1081</v>
      </c>
      <c r="H546">
        <v>2</v>
      </c>
      <c r="I546" t="s">
        <v>722</v>
      </c>
      <c r="J546" t="s">
        <v>723</v>
      </c>
      <c r="K546" t="s">
        <v>724</v>
      </c>
      <c r="L546">
        <v>1368</v>
      </c>
      <c r="N546">
        <v>1011</v>
      </c>
      <c r="O546" t="s">
        <v>685</v>
      </c>
      <c r="P546" t="s">
        <v>685</v>
      </c>
      <c r="Q546">
        <v>1</v>
      </c>
      <c r="W546">
        <v>0</v>
      </c>
      <c r="X546">
        <v>874612079</v>
      </c>
      <c r="Y546">
        <f>(AT546*1.2)</f>
        <v>1.2E-2</v>
      </c>
      <c r="AA546">
        <v>0</v>
      </c>
      <c r="AB546">
        <v>87.01</v>
      </c>
      <c r="AC546">
        <v>13.21</v>
      </c>
      <c r="AD546">
        <v>0</v>
      </c>
      <c r="AE546">
        <v>0</v>
      </c>
      <c r="AF546">
        <v>83.1</v>
      </c>
      <c r="AG546">
        <v>12.62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0.01</v>
      </c>
      <c r="AU546" t="s">
        <v>67</v>
      </c>
      <c r="AV546">
        <v>0</v>
      </c>
      <c r="AW546">
        <v>2</v>
      </c>
      <c r="AX546">
        <v>57036765</v>
      </c>
      <c r="AY546">
        <v>1</v>
      </c>
      <c r="AZ546">
        <v>0</v>
      </c>
      <c r="BA546">
        <v>648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f>ROUND(Y546*Source!I304*DO546,9)</f>
        <v>0.19384319999999999</v>
      </c>
      <c r="CX546">
        <f>ROUND(Y546*Source!I304,9)</f>
        <v>1.536E-2</v>
      </c>
      <c r="CY546">
        <f>AB546</f>
        <v>87.01</v>
      </c>
      <c r="CZ546">
        <f>AF546</f>
        <v>83.1</v>
      </c>
      <c r="DA546">
        <f>AJ546</f>
        <v>1</v>
      </c>
      <c r="DB546">
        <f>ROUND((ROUND(AT546*CZ546,2)*1.2),6)</f>
        <v>0.996</v>
      </c>
      <c r="DC546">
        <f>ROUND((ROUND(AT546*AG546,2)*1.2),6)</f>
        <v>0.156</v>
      </c>
      <c r="DD546" t="s">
        <v>3</v>
      </c>
      <c r="DE546" t="s">
        <v>3</v>
      </c>
      <c r="DF546">
        <f t="shared" si="249"/>
        <v>0</v>
      </c>
      <c r="DG546">
        <f t="shared" si="248"/>
        <v>1.28</v>
      </c>
      <c r="DH546">
        <f t="shared" si="247"/>
        <v>0.19</v>
      </c>
      <c r="DI546">
        <f t="shared" si="238"/>
        <v>0</v>
      </c>
      <c r="DJ546">
        <f>DG546</f>
        <v>1.28</v>
      </c>
      <c r="DK546">
        <v>0</v>
      </c>
      <c r="DL546" t="s">
        <v>686</v>
      </c>
      <c r="DM546">
        <v>0</v>
      </c>
      <c r="DN546" t="s">
        <v>681</v>
      </c>
      <c r="DO546">
        <v>12.62</v>
      </c>
    </row>
    <row r="547" spans="1:119" x14ac:dyDescent="0.25">
      <c r="A547">
        <f>ROW(Source!A304)</f>
        <v>304</v>
      </c>
      <c r="B547">
        <v>55929113</v>
      </c>
      <c r="C547">
        <v>57036763</v>
      </c>
      <c r="D547">
        <v>55490263</v>
      </c>
      <c r="E547">
        <v>1</v>
      </c>
      <c r="F547">
        <v>1</v>
      </c>
      <c r="G547">
        <v>1081</v>
      </c>
      <c r="H547">
        <v>2</v>
      </c>
      <c r="I547" t="s">
        <v>750</v>
      </c>
      <c r="J547" t="s">
        <v>751</v>
      </c>
      <c r="K547" t="s">
        <v>752</v>
      </c>
      <c r="L547">
        <v>1368</v>
      </c>
      <c r="N547">
        <v>1011</v>
      </c>
      <c r="O547" t="s">
        <v>685</v>
      </c>
      <c r="P547" t="s">
        <v>685</v>
      </c>
      <c r="Q547">
        <v>1</v>
      </c>
      <c r="W547">
        <v>0</v>
      </c>
      <c r="X547">
        <v>-1895752648</v>
      </c>
      <c r="Y547">
        <f>(AT547*1.2)</f>
        <v>2.3039999999999998</v>
      </c>
      <c r="AA547">
        <v>0</v>
      </c>
      <c r="AB547">
        <v>0.81</v>
      </c>
      <c r="AC547">
        <v>0</v>
      </c>
      <c r="AD547">
        <v>0</v>
      </c>
      <c r="AE547">
        <v>0</v>
      </c>
      <c r="AF547">
        <v>0.77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1.92</v>
      </c>
      <c r="AU547" t="s">
        <v>67</v>
      </c>
      <c r="AV547">
        <v>0</v>
      </c>
      <c r="AW547">
        <v>2</v>
      </c>
      <c r="AX547">
        <v>57036766</v>
      </c>
      <c r="AY547">
        <v>1</v>
      </c>
      <c r="AZ547">
        <v>0</v>
      </c>
      <c r="BA547">
        <v>649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f>ROUND(Y547*Source!I304*DO547,9)</f>
        <v>0</v>
      </c>
      <c r="CX547">
        <f>ROUND(Y547*Source!I304,9)</f>
        <v>2.9491200000000002</v>
      </c>
      <c r="CY547">
        <f>AB547</f>
        <v>0.81</v>
      </c>
      <c r="CZ547">
        <f>AF547</f>
        <v>0.77</v>
      </c>
      <c r="DA547">
        <f>AJ547</f>
        <v>1</v>
      </c>
      <c r="DB547">
        <f>ROUND((ROUND(AT547*CZ547,2)*1.2),6)</f>
        <v>1.776</v>
      </c>
      <c r="DC547">
        <f>ROUND((ROUND(AT547*AG547,2)*1.2),6)</f>
        <v>0</v>
      </c>
      <c r="DD547" t="s">
        <v>3</v>
      </c>
      <c r="DE547" t="s">
        <v>3</v>
      </c>
      <c r="DF547">
        <f t="shared" si="249"/>
        <v>0</v>
      </c>
      <c r="DG547">
        <f t="shared" si="248"/>
        <v>2.27</v>
      </c>
      <c r="DH547">
        <f t="shared" si="247"/>
        <v>0</v>
      </c>
      <c r="DI547">
        <f t="shared" si="238"/>
        <v>0</v>
      </c>
      <c r="DJ547">
        <f>DG547</f>
        <v>2.27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ROW(Source!A304)</f>
        <v>304</v>
      </c>
      <c r="B548">
        <v>55929113</v>
      </c>
      <c r="C548">
        <v>57036763</v>
      </c>
      <c r="D548">
        <v>55461566</v>
      </c>
      <c r="E548">
        <v>1</v>
      </c>
      <c r="F548">
        <v>1</v>
      </c>
      <c r="G548">
        <v>1081</v>
      </c>
      <c r="H548">
        <v>3</v>
      </c>
      <c r="I548" t="s">
        <v>900</v>
      </c>
      <c r="J548" t="s">
        <v>901</v>
      </c>
      <c r="K548" t="s">
        <v>902</v>
      </c>
      <c r="L548">
        <v>1355</v>
      </c>
      <c r="N548">
        <v>1010</v>
      </c>
      <c r="O548" t="s">
        <v>64</v>
      </c>
      <c r="P548" t="s">
        <v>64</v>
      </c>
      <c r="Q548">
        <v>100</v>
      </c>
      <c r="W548">
        <v>0</v>
      </c>
      <c r="X548">
        <v>-1966092607</v>
      </c>
      <c r="Y548">
        <f>(AT548*1)</f>
        <v>2.02</v>
      </c>
      <c r="AA548">
        <v>94.93</v>
      </c>
      <c r="AB548">
        <v>0</v>
      </c>
      <c r="AC548">
        <v>0</v>
      </c>
      <c r="AD548">
        <v>0</v>
      </c>
      <c r="AE548">
        <v>94.93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2.02</v>
      </c>
      <c r="AU548" t="s">
        <v>66</v>
      </c>
      <c r="AV548">
        <v>0</v>
      </c>
      <c r="AW548">
        <v>2</v>
      </c>
      <c r="AX548">
        <v>57036767</v>
      </c>
      <c r="AY548">
        <v>1</v>
      </c>
      <c r="AZ548">
        <v>0</v>
      </c>
      <c r="BA548">
        <v>650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ROUND(Y548*Source!I304,9)</f>
        <v>2.5855999999999999</v>
      </c>
      <c r="CY548">
        <f>AA548</f>
        <v>94.93</v>
      </c>
      <c r="CZ548">
        <f>AE548</f>
        <v>94.93</v>
      </c>
      <c r="DA548">
        <f>AI548</f>
        <v>1</v>
      </c>
      <c r="DB548">
        <f>ROUND((ROUND(AT548*CZ548,2)*1),6)</f>
        <v>191.76</v>
      </c>
      <c r="DC548">
        <f>ROUND((ROUND(AT548*AG548,2)*1),6)</f>
        <v>0</v>
      </c>
      <c r="DD548" t="s">
        <v>3</v>
      </c>
      <c r="DE548" t="s">
        <v>3</v>
      </c>
      <c r="DF548">
        <f t="shared" si="249"/>
        <v>245.45</v>
      </c>
      <c r="DG548">
        <f t="shared" si="248"/>
        <v>0</v>
      </c>
      <c r="DH548">
        <f t="shared" si="247"/>
        <v>0</v>
      </c>
      <c r="DI548">
        <f t="shared" si="238"/>
        <v>0</v>
      </c>
      <c r="DJ548">
        <f>DF548</f>
        <v>245.45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5">
      <c r="A549">
        <f>ROW(Source!A304)</f>
        <v>304</v>
      </c>
      <c r="B549">
        <v>55929113</v>
      </c>
      <c r="C549">
        <v>57036763</v>
      </c>
      <c r="D549">
        <v>55469271</v>
      </c>
      <c r="E549">
        <v>1</v>
      </c>
      <c r="F549">
        <v>1</v>
      </c>
      <c r="G549">
        <v>1081</v>
      </c>
      <c r="H549">
        <v>3</v>
      </c>
      <c r="I549" t="s">
        <v>817</v>
      </c>
      <c r="J549" t="s">
        <v>818</v>
      </c>
      <c r="K549" t="s">
        <v>819</v>
      </c>
      <c r="L549">
        <v>1354</v>
      </c>
      <c r="N549">
        <v>1010</v>
      </c>
      <c r="O549" t="s">
        <v>279</v>
      </c>
      <c r="P549" t="s">
        <v>279</v>
      </c>
      <c r="Q549">
        <v>1</v>
      </c>
      <c r="W549">
        <v>0</v>
      </c>
      <c r="X549">
        <v>1339646332</v>
      </c>
      <c r="Y549">
        <f>(AT549*1)</f>
        <v>0.23</v>
      </c>
      <c r="AA549">
        <v>14.56</v>
      </c>
      <c r="AB549">
        <v>0</v>
      </c>
      <c r="AC549">
        <v>0</v>
      </c>
      <c r="AD549">
        <v>0</v>
      </c>
      <c r="AE549">
        <v>14.56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0.23</v>
      </c>
      <c r="AU549" t="s">
        <v>66</v>
      </c>
      <c r="AV549">
        <v>0</v>
      </c>
      <c r="AW549">
        <v>2</v>
      </c>
      <c r="AX549">
        <v>57036768</v>
      </c>
      <c r="AY549">
        <v>1</v>
      </c>
      <c r="AZ549">
        <v>0</v>
      </c>
      <c r="BA549">
        <v>651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ROUND(Y549*Source!I304,9)</f>
        <v>0.2944</v>
      </c>
      <c r="CY549">
        <f>AA549</f>
        <v>14.56</v>
      </c>
      <c r="CZ549">
        <f>AE549</f>
        <v>14.56</v>
      </c>
      <c r="DA549">
        <f>AI549</f>
        <v>1</v>
      </c>
      <c r="DB549">
        <f>ROUND((ROUND(AT549*CZ549,2)*1),6)</f>
        <v>3.35</v>
      </c>
      <c r="DC549">
        <f>ROUND((ROUND(AT549*AG549,2)*1),6)</f>
        <v>0</v>
      </c>
      <c r="DD549" t="s">
        <v>3</v>
      </c>
      <c r="DE549" t="s">
        <v>3</v>
      </c>
      <c r="DF549">
        <f t="shared" si="249"/>
        <v>4.29</v>
      </c>
      <c r="DG549">
        <f t="shared" si="248"/>
        <v>0</v>
      </c>
      <c r="DH549">
        <f t="shared" si="247"/>
        <v>0</v>
      </c>
      <c r="DI549">
        <f t="shared" si="238"/>
        <v>0</v>
      </c>
      <c r="DJ549">
        <f>DF549</f>
        <v>4.29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ROW(Source!A305)</f>
        <v>305</v>
      </c>
      <c r="B550">
        <v>55929115</v>
      </c>
      <c r="C550">
        <v>57036763</v>
      </c>
      <c r="D550">
        <v>55424304</v>
      </c>
      <c r="E550">
        <v>1081</v>
      </c>
      <c r="F550">
        <v>1</v>
      </c>
      <c r="G550">
        <v>1081</v>
      </c>
      <c r="H550">
        <v>1</v>
      </c>
      <c r="I550" t="s">
        <v>679</v>
      </c>
      <c r="J550" t="s">
        <v>3</v>
      </c>
      <c r="K550" t="s">
        <v>680</v>
      </c>
      <c r="L550">
        <v>1191</v>
      </c>
      <c r="N550">
        <v>1013</v>
      </c>
      <c r="O550" t="s">
        <v>681</v>
      </c>
      <c r="P550" t="s">
        <v>681</v>
      </c>
      <c r="Q550">
        <v>1</v>
      </c>
      <c r="W550">
        <v>0</v>
      </c>
      <c r="X550">
        <v>476480486</v>
      </c>
      <c r="Y550">
        <f>(AT550*1.2)</f>
        <v>27.684000000000001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5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23.07</v>
      </c>
      <c r="AU550" t="s">
        <v>67</v>
      </c>
      <c r="AV550">
        <v>1</v>
      </c>
      <c r="AW550">
        <v>2</v>
      </c>
      <c r="AX550">
        <v>57036764</v>
      </c>
      <c r="AY550">
        <v>1</v>
      </c>
      <c r="AZ550">
        <v>0</v>
      </c>
      <c r="BA550">
        <v>653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U550">
        <f>ROUND(AT550*Source!I305*AH550*AL550,2)</f>
        <v>0</v>
      </c>
      <c r="CV550">
        <f>ROUND(Y550*Source!I305,9)</f>
        <v>35.435519999999997</v>
      </c>
      <c r="CW550">
        <v>0</v>
      </c>
      <c r="CX550">
        <f>ROUND(Y550*Source!I305,9)</f>
        <v>35.435519999999997</v>
      </c>
      <c r="CY550">
        <f>AD550</f>
        <v>0</v>
      </c>
      <c r="CZ550">
        <f>AH550</f>
        <v>0</v>
      </c>
      <c r="DA550">
        <f>AL550</f>
        <v>1</v>
      </c>
      <c r="DB550">
        <f>ROUND((ROUND(AT550*CZ550,2)*1.2),6)</f>
        <v>0</v>
      </c>
      <c r="DC550">
        <f>ROUND((ROUND(AT550*AG550,2)*1.2),6)</f>
        <v>0</v>
      </c>
      <c r="DD550" t="s">
        <v>3</v>
      </c>
      <c r="DE550" t="s">
        <v>3</v>
      </c>
      <c r="DF550">
        <f t="shared" si="249"/>
        <v>0</v>
      </c>
      <c r="DG550">
        <f t="shared" si="248"/>
        <v>0</v>
      </c>
      <c r="DH550">
        <f t="shared" si="247"/>
        <v>0</v>
      </c>
      <c r="DI550">
        <f t="shared" si="238"/>
        <v>0</v>
      </c>
      <c r="DJ550">
        <f>DI550</f>
        <v>0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ROW(Source!A305)</f>
        <v>305</v>
      </c>
      <c r="B551">
        <v>55929115</v>
      </c>
      <c r="C551">
        <v>57036763</v>
      </c>
      <c r="D551">
        <v>55490209</v>
      </c>
      <c r="E551">
        <v>1</v>
      </c>
      <c r="F551">
        <v>1</v>
      </c>
      <c r="G551">
        <v>1081</v>
      </c>
      <c r="H551">
        <v>2</v>
      </c>
      <c r="I551" t="s">
        <v>722</v>
      </c>
      <c r="J551" t="s">
        <v>723</v>
      </c>
      <c r="K551" t="s">
        <v>724</v>
      </c>
      <c r="L551">
        <v>1368</v>
      </c>
      <c r="N551">
        <v>1011</v>
      </c>
      <c r="O551" t="s">
        <v>685</v>
      </c>
      <c r="P551" t="s">
        <v>685</v>
      </c>
      <c r="Q551">
        <v>1</v>
      </c>
      <c r="W551">
        <v>0</v>
      </c>
      <c r="X551">
        <v>874612079</v>
      </c>
      <c r="Y551">
        <f>(AT551*1.2)</f>
        <v>1.2E-2</v>
      </c>
      <c r="AA551">
        <v>0</v>
      </c>
      <c r="AB551">
        <v>1485.19</v>
      </c>
      <c r="AC551">
        <v>744.56</v>
      </c>
      <c r="AD551">
        <v>0</v>
      </c>
      <c r="AE551">
        <v>0</v>
      </c>
      <c r="AF551">
        <v>83.1</v>
      </c>
      <c r="AG551">
        <v>12.62</v>
      </c>
      <c r="AH551">
        <v>0</v>
      </c>
      <c r="AI551">
        <v>1</v>
      </c>
      <c r="AJ551">
        <v>17.07</v>
      </c>
      <c r="AK551">
        <v>56.35</v>
      </c>
      <c r="AL551">
        <v>1</v>
      </c>
      <c r="AM551">
        <v>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0.01</v>
      </c>
      <c r="AU551" t="s">
        <v>67</v>
      </c>
      <c r="AV551">
        <v>0</v>
      </c>
      <c r="AW551">
        <v>2</v>
      </c>
      <c r="AX551">
        <v>57036765</v>
      </c>
      <c r="AY551">
        <v>1</v>
      </c>
      <c r="AZ551">
        <v>0</v>
      </c>
      <c r="BA551">
        <v>654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f>ROUND(Y551*Source!I305*DO551,9)</f>
        <v>0.19384319999999999</v>
      </c>
      <c r="CX551">
        <f>ROUND(Y551*Source!I305,9)</f>
        <v>1.536E-2</v>
      </c>
      <c r="CY551">
        <f>AB551</f>
        <v>1485.19</v>
      </c>
      <c r="CZ551">
        <f>AF551</f>
        <v>83.1</v>
      </c>
      <c r="DA551">
        <f>AJ551</f>
        <v>17.07</v>
      </c>
      <c r="DB551">
        <f>ROUND((ROUND(AT551*CZ551,2)*1.2),6)</f>
        <v>0.996</v>
      </c>
      <c r="DC551">
        <f>ROUND((ROUND(AT551*AG551,2)*1.2),6)</f>
        <v>0.156</v>
      </c>
      <c r="DD551" t="s">
        <v>3</v>
      </c>
      <c r="DE551" t="s">
        <v>3</v>
      </c>
      <c r="DF551">
        <f t="shared" si="249"/>
        <v>0</v>
      </c>
      <c r="DG551">
        <f>ROUND(ROUND(AF551*AJ551,2)*CX551,2)</f>
        <v>21.79</v>
      </c>
      <c r="DH551">
        <f>ROUND(ROUND(AG551*AK551,2)*CX551,2)</f>
        <v>10.92</v>
      </c>
      <c r="DI551">
        <f t="shared" si="238"/>
        <v>0</v>
      </c>
      <c r="DJ551">
        <f>DG551</f>
        <v>21.79</v>
      </c>
      <c r="DK551">
        <v>0</v>
      </c>
      <c r="DL551" t="s">
        <v>686</v>
      </c>
      <c r="DM551">
        <v>0</v>
      </c>
      <c r="DN551" t="s">
        <v>681</v>
      </c>
      <c r="DO551">
        <v>12.62</v>
      </c>
    </row>
    <row r="552" spans="1:119" x14ac:dyDescent="0.25">
      <c r="A552">
        <f>ROW(Source!A305)</f>
        <v>305</v>
      </c>
      <c r="B552">
        <v>55929115</v>
      </c>
      <c r="C552">
        <v>57036763</v>
      </c>
      <c r="D552">
        <v>55490263</v>
      </c>
      <c r="E552">
        <v>1</v>
      </c>
      <c r="F552">
        <v>1</v>
      </c>
      <c r="G552">
        <v>1081</v>
      </c>
      <c r="H552">
        <v>2</v>
      </c>
      <c r="I552" t="s">
        <v>750</v>
      </c>
      <c r="J552" t="s">
        <v>751</v>
      </c>
      <c r="K552" t="s">
        <v>752</v>
      </c>
      <c r="L552">
        <v>1368</v>
      </c>
      <c r="N552">
        <v>1011</v>
      </c>
      <c r="O552" t="s">
        <v>685</v>
      </c>
      <c r="P552" t="s">
        <v>685</v>
      </c>
      <c r="Q552">
        <v>1</v>
      </c>
      <c r="W552">
        <v>0</v>
      </c>
      <c r="X552">
        <v>-1895752648</v>
      </c>
      <c r="Y552">
        <f>(AT552*1.2)</f>
        <v>2.3039999999999998</v>
      </c>
      <c r="AA552">
        <v>0</v>
      </c>
      <c r="AB552">
        <v>7.71</v>
      </c>
      <c r="AC552">
        <v>0</v>
      </c>
      <c r="AD552">
        <v>0</v>
      </c>
      <c r="AE552">
        <v>0</v>
      </c>
      <c r="AF552">
        <v>0.77</v>
      </c>
      <c r="AG552">
        <v>0</v>
      </c>
      <c r="AH552">
        <v>0</v>
      </c>
      <c r="AI552">
        <v>1</v>
      </c>
      <c r="AJ552">
        <v>9.56</v>
      </c>
      <c r="AK552">
        <v>1</v>
      </c>
      <c r="AL552">
        <v>1</v>
      </c>
      <c r="AM552">
        <v>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1.92</v>
      </c>
      <c r="AU552" t="s">
        <v>67</v>
      </c>
      <c r="AV552">
        <v>0</v>
      </c>
      <c r="AW552">
        <v>2</v>
      </c>
      <c r="AX552">
        <v>57036766</v>
      </c>
      <c r="AY552">
        <v>1</v>
      </c>
      <c r="AZ552">
        <v>0</v>
      </c>
      <c r="BA552">
        <v>655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f>ROUND(Y552*Source!I305*DO552,9)</f>
        <v>0</v>
      </c>
      <c r="CX552">
        <f>ROUND(Y552*Source!I305,9)</f>
        <v>2.9491200000000002</v>
      </c>
      <c r="CY552">
        <f>AB552</f>
        <v>7.71</v>
      </c>
      <c r="CZ552">
        <f>AF552</f>
        <v>0.77</v>
      </c>
      <c r="DA552">
        <f>AJ552</f>
        <v>9.56</v>
      </c>
      <c r="DB552">
        <f>ROUND((ROUND(AT552*CZ552,2)*1.2),6)</f>
        <v>1.776</v>
      </c>
      <c r="DC552">
        <f>ROUND((ROUND(AT552*AG552,2)*1.2),6)</f>
        <v>0</v>
      </c>
      <c r="DD552" t="s">
        <v>3</v>
      </c>
      <c r="DE552" t="s">
        <v>3</v>
      </c>
      <c r="DF552">
        <f t="shared" si="249"/>
        <v>0</v>
      </c>
      <c r="DG552">
        <f>ROUND(ROUND(AF552*AJ552,2)*CX552,2)</f>
        <v>21.71</v>
      </c>
      <c r="DH552">
        <f t="shared" ref="DH552:DH577" si="250">ROUND(ROUND(AG552,2)*CX552,2)</f>
        <v>0</v>
      </c>
      <c r="DI552">
        <f t="shared" si="238"/>
        <v>0</v>
      </c>
      <c r="DJ552">
        <f>DG552</f>
        <v>21.71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ROW(Source!A305)</f>
        <v>305</v>
      </c>
      <c r="B553">
        <v>55929115</v>
      </c>
      <c r="C553">
        <v>57036763</v>
      </c>
      <c r="D553">
        <v>55461566</v>
      </c>
      <c r="E553">
        <v>1</v>
      </c>
      <c r="F553">
        <v>1</v>
      </c>
      <c r="G553">
        <v>1081</v>
      </c>
      <c r="H553">
        <v>3</v>
      </c>
      <c r="I553" t="s">
        <v>900</v>
      </c>
      <c r="J553" t="s">
        <v>901</v>
      </c>
      <c r="K553" t="s">
        <v>902</v>
      </c>
      <c r="L553">
        <v>1355</v>
      </c>
      <c r="N553">
        <v>1010</v>
      </c>
      <c r="O553" t="s">
        <v>64</v>
      </c>
      <c r="P553" t="s">
        <v>64</v>
      </c>
      <c r="Q553">
        <v>100</v>
      </c>
      <c r="W553">
        <v>0</v>
      </c>
      <c r="X553">
        <v>-1966092607</v>
      </c>
      <c r="Y553">
        <f>(AT553*1)</f>
        <v>2.02</v>
      </c>
      <c r="AA553">
        <v>351.24</v>
      </c>
      <c r="AB553">
        <v>0</v>
      </c>
      <c r="AC553">
        <v>0</v>
      </c>
      <c r="AD553">
        <v>0</v>
      </c>
      <c r="AE553">
        <v>94.93</v>
      </c>
      <c r="AF553">
        <v>0</v>
      </c>
      <c r="AG553">
        <v>0</v>
      </c>
      <c r="AH553">
        <v>0</v>
      </c>
      <c r="AI553">
        <v>3.7</v>
      </c>
      <c r="AJ553">
        <v>1</v>
      </c>
      <c r="AK553">
        <v>1</v>
      </c>
      <c r="AL553">
        <v>1</v>
      </c>
      <c r="AM553">
        <v>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2.02</v>
      </c>
      <c r="AU553" t="s">
        <v>66</v>
      </c>
      <c r="AV553">
        <v>0</v>
      </c>
      <c r="AW553">
        <v>2</v>
      </c>
      <c r="AX553">
        <v>57036767</v>
      </c>
      <c r="AY553">
        <v>1</v>
      </c>
      <c r="AZ553">
        <v>0</v>
      </c>
      <c r="BA553">
        <v>656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ROUND(Y553*Source!I305,9)</f>
        <v>2.5855999999999999</v>
      </c>
      <c r="CY553">
        <f>AA553</f>
        <v>351.24</v>
      </c>
      <c r="CZ553">
        <f>AE553</f>
        <v>94.93</v>
      </c>
      <c r="DA553">
        <f>AI553</f>
        <v>3.7</v>
      </c>
      <c r="DB553">
        <f>ROUND((ROUND(AT553*CZ553,2)*1),6)</f>
        <v>191.76</v>
      </c>
      <c r="DC553">
        <f>ROUND((ROUND(AT553*AG553,2)*1),6)</f>
        <v>0</v>
      </c>
      <c r="DD553" t="s">
        <v>3</v>
      </c>
      <c r="DE553" t="s">
        <v>3</v>
      </c>
      <c r="DF553">
        <f>ROUND(ROUND(AE553*AI553,2)*CX553,2)</f>
        <v>908.17</v>
      </c>
      <c r="DG553">
        <f t="shared" ref="DG553:DG577" si="251">ROUND(ROUND(AF553,2)*CX553,2)</f>
        <v>0</v>
      </c>
      <c r="DH553">
        <f t="shared" si="250"/>
        <v>0</v>
      </c>
      <c r="DI553">
        <f t="shared" si="238"/>
        <v>0</v>
      </c>
      <c r="DJ553">
        <f>DF553</f>
        <v>908.17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ROW(Source!A305)</f>
        <v>305</v>
      </c>
      <c r="B554">
        <v>55929115</v>
      </c>
      <c r="C554">
        <v>57036763</v>
      </c>
      <c r="D554">
        <v>55469271</v>
      </c>
      <c r="E554">
        <v>1</v>
      </c>
      <c r="F554">
        <v>1</v>
      </c>
      <c r="G554">
        <v>1081</v>
      </c>
      <c r="H554">
        <v>3</v>
      </c>
      <c r="I554" t="s">
        <v>817</v>
      </c>
      <c r="J554" t="s">
        <v>818</v>
      </c>
      <c r="K554" t="s">
        <v>819</v>
      </c>
      <c r="L554">
        <v>1354</v>
      </c>
      <c r="N554">
        <v>1010</v>
      </c>
      <c r="O554" t="s">
        <v>279</v>
      </c>
      <c r="P554" t="s">
        <v>279</v>
      </c>
      <c r="Q554">
        <v>1</v>
      </c>
      <c r="W554">
        <v>0</v>
      </c>
      <c r="X554">
        <v>1339646332</v>
      </c>
      <c r="Y554">
        <f>(AT554*1)</f>
        <v>0.23</v>
      </c>
      <c r="AA554">
        <v>71.78</v>
      </c>
      <c r="AB554">
        <v>0</v>
      </c>
      <c r="AC554">
        <v>0</v>
      </c>
      <c r="AD554">
        <v>0</v>
      </c>
      <c r="AE554">
        <v>14.56</v>
      </c>
      <c r="AF554">
        <v>0</v>
      </c>
      <c r="AG554">
        <v>0</v>
      </c>
      <c r="AH554">
        <v>0</v>
      </c>
      <c r="AI554">
        <v>4.93</v>
      </c>
      <c r="AJ554">
        <v>1</v>
      </c>
      <c r="AK554">
        <v>1</v>
      </c>
      <c r="AL554">
        <v>1</v>
      </c>
      <c r="AM554">
        <v>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0.23</v>
      </c>
      <c r="AU554" t="s">
        <v>66</v>
      </c>
      <c r="AV554">
        <v>0</v>
      </c>
      <c r="AW554">
        <v>2</v>
      </c>
      <c r="AX554">
        <v>57036768</v>
      </c>
      <c r="AY554">
        <v>1</v>
      </c>
      <c r="AZ554">
        <v>0</v>
      </c>
      <c r="BA554">
        <v>657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ROUND(Y554*Source!I305,9)</f>
        <v>0.2944</v>
      </c>
      <c r="CY554">
        <f>AA554</f>
        <v>71.78</v>
      </c>
      <c r="CZ554">
        <f>AE554</f>
        <v>14.56</v>
      </c>
      <c r="DA554">
        <f>AI554</f>
        <v>4.93</v>
      </c>
      <c r="DB554">
        <f>ROUND((ROUND(AT554*CZ554,2)*1),6)</f>
        <v>3.35</v>
      </c>
      <c r="DC554">
        <f>ROUND((ROUND(AT554*AG554,2)*1),6)</f>
        <v>0</v>
      </c>
      <c r="DD554" t="s">
        <v>3</v>
      </c>
      <c r="DE554" t="s">
        <v>3</v>
      </c>
      <c r="DF554">
        <f>ROUND(ROUND(AE554*AI554,2)*CX554,2)</f>
        <v>21.13</v>
      </c>
      <c r="DG554">
        <f t="shared" si="251"/>
        <v>0</v>
      </c>
      <c r="DH554">
        <f t="shared" si="250"/>
        <v>0</v>
      </c>
      <c r="DI554">
        <f t="shared" si="238"/>
        <v>0</v>
      </c>
      <c r="DJ554">
        <f>DF554</f>
        <v>21.13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ROW(Source!A308)</f>
        <v>308</v>
      </c>
      <c r="B555">
        <v>55929113</v>
      </c>
      <c r="C555">
        <v>55930176</v>
      </c>
      <c r="D555">
        <v>55424304</v>
      </c>
      <c r="E555">
        <v>1081</v>
      </c>
      <c r="F555">
        <v>1</v>
      </c>
      <c r="G555">
        <v>1081</v>
      </c>
      <c r="H555">
        <v>1</v>
      </c>
      <c r="I555" t="s">
        <v>679</v>
      </c>
      <c r="J555" t="s">
        <v>3</v>
      </c>
      <c r="K555" t="s">
        <v>680</v>
      </c>
      <c r="L555">
        <v>1191</v>
      </c>
      <c r="N555">
        <v>1013</v>
      </c>
      <c r="O555" t="s">
        <v>681</v>
      </c>
      <c r="P555" t="s">
        <v>681</v>
      </c>
      <c r="Q555">
        <v>1</v>
      </c>
      <c r="W555">
        <v>0</v>
      </c>
      <c r="X555">
        <v>476480486</v>
      </c>
      <c r="Y555">
        <f>(AT555*1.2)</f>
        <v>1.2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-2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1</v>
      </c>
      <c r="AU555" t="s">
        <v>67</v>
      </c>
      <c r="AV555">
        <v>1</v>
      </c>
      <c r="AW555">
        <v>2</v>
      </c>
      <c r="AX555">
        <v>55930177</v>
      </c>
      <c r="AY555">
        <v>1</v>
      </c>
      <c r="AZ555">
        <v>0</v>
      </c>
      <c r="BA555">
        <v>659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ROUND(AT555*Source!I308*AH555*AL555,2)</f>
        <v>0</v>
      </c>
      <c r="CV555">
        <f>ROUND(Y555*Source!I308,9)</f>
        <v>153.6</v>
      </c>
      <c r="CW555">
        <v>0</v>
      </c>
      <c r="CX555">
        <f>ROUND(Y555*Source!I308,9)</f>
        <v>153.6</v>
      </c>
      <c r="CY555">
        <f>AD555</f>
        <v>0</v>
      </c>
      <c r="CZ555">
        <f>AH555</f>
        <v>0</v>
      </c>
      <c r="DA555">
        <f>AL555</f>
        <v>1</v>
      </c>
      <c r="DB555">
        <f>ROUND((ROUND(AT555*CZ555,2)*1.2),6)</f>
        <v>0</v>
      </c>
      <c r="DC555">
        <f>ROUND((ROUND(AT555*AG555,2)*1.2),6)</f>
        <v>0</v>
      </c>
      <c r="DD555" t="s">
        <v>3</v>
      </c>
      <c r="DE555" t="s">
        <v>3</v>
      </c>
      <c r="DF555">
        <f t="shared" ref="DF555:DF563" si="252">ROUND(ROUND(AE555,2)*CX555,2)</f>
        <v>0</v>
      </c>
      <c r="DG555">
        <f t="shared" si="251"/>
        <v>0</v>
      </c>
      <c r="DH555">
        <f t="shared" si="250"/>
        <v>0</v>
      </c>
      <c r="DI555">
        <f t="shared" si="238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ROW(Source!A308)</f>
        <v>308</v>
      </c>
      <c r="B556">
        <v>55929113</v>
      </c>
      <c r="C556">
        <v>55930176</v>
      </c>
      <c r="D556">
        <v>55460546</v>
      </c>
      <c r="E556">
        <v>1</v>
      </c>
      <c r="F556">
        <v>1</v>
      </c>
      <c r="G556">
        <v>1081</v>
      </c>
      <c r="H556">
        <v>3</v>
      </c>
      <c r="I556" t="s">
        <v>903</v>
      </c>
      <c r="J556" t="s">
        <v>904</v>
      </c>
      <c r="K556" t="s">
        <v>905</v>
      </c>
      <c r="L556">
        <v>1255</v>
      </c>
      <c r="N556">
        <v>1013</v>
      </c>
      <c r="O556" t="s">
        <v>906</v>
      </c>
      <c r="P556" t="s">
        <v>906</v>
      </c>
      <c r="Q556">
        <v>1</v>
      </c>
      <c r="W556">
        <v>0</v>
      </c>
      <c r="X556">
        <v>-1398468845</v>
      </c>
      <c r="Y556">
        <f>(AT556*1)</f>
        <v>1.2E-2</v>
      </c>
      <c r="AA556">
        <v>0.42</v>
      </c>
      <c r="AB556">
        <v>0</v>
      </c>
      <c r="AC556">
        <v>0</v>
      </c>
      <c r="AD556">
        <v>0</v>
      </c>
      <c r="AE556">
        <v>0.42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-2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1.2E-2</v>
      </c>
      <c r="AU556" t="s">
        <v>66</v>
      </c>
      <c r="AV556">
        <v>0</v>
      </c>
      <c r="AW556">
        <v>2</v>
      </c>
      <c r="AX556">
        <v>55930178</v>
      </c>
      <c r="AY556">
        <v>1</v>
      </c>
      <c r="AZ556">
        <v>0</v>
      </c>
      <c r="BA556">
        <v>660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ROUND(Y556*Source!I308,9)</f>
        <v>1.536</v>
      </c>
      <c r="CY556">
        <f t="shared" ref="CY556:CY562" si="253">AA556</f>
        <v>0.42</v>
      </c>
      <c r="CZ556">
        <f t="shared" ref="CZ556:CZ562" si="254">AE556</f>
        <v>0.42</v>
      </c>
      <c r="DA556">
        <f t="shared" ref="DA556:DA562" si="255">AI556</f>
        <v>1</v>
      </c>
      <c r="DB556">
        <f>ROUND((ROUND(AT556*CZ556,2)*1),6)</f>
        <v>0.01</v>
      </c>
      <c r="DC556">
        <f>ROUND((ROUND(AT556*AG556,2)*1),6)</f>
        <v>0</v>
      </c>
      <c r="DD556" t="s">
        <v>3</v>
      </c>
      <c r="DE556" t="s">
        <v>3</v>
      </c>
      <c r="DF556">
        <f t="shared" si="252"/>
        <v>0.65</v>
      </c>
      <c r="DG556">
        <f t="shared" si="251"/>
        <v>0</v>
      </c>
      <c r="DH556">
        <f t="shared" si="250"/>
        <v>0</v>
      </c>
      <c r="DI556">
        <f t="shared" si="238"/>
        <v>0</v>
      </c>
      <c r="DJ556">
        <f t="shared" ref="DJ556:DJ562" si="256">DF556</f>
        <v>0.65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5">
      <c r="A557">
        <f>ROW(Source!A308)</f>
        <v>308</v>
      </c>
      <c r="B557">
        <v>55929113</v>
      </c>
      <c r="C557">
        <v>55930176</v>
      </c>
      <c r="D557">
        <v>55461230</v>
      </c>
      <c r="E557">
        <v>1</v>
      </c>
      <c r="F557">
        <v>1</v>
      </c>
      <c r="G557">
        <v>1081</v>
      </c>
      <c r="H557">
        <v>3</v>
      </c>
      <c r="I557" t="s">
        <v>696</v>
      </c>
      <c r="J557" t="s">
        <v>697</v>
      </c>
      <c r="K557" t="s">
        <v>698</v>
      </c>
      <c r="L557">
        <v>1346</v>
      </c>
      <c r="N557">
        <v>1009</v>
      </c>
      <c r="O557" t="s">
        <v>185</v>
      </c>
      <c r="P557" t="s">
        <v>185</v>
      </c>
      <c r="Q557">
        <v>1</v>
      </c>
      <c r="W557">
        <v>0</v>
      </c>
      <c r="X557">
        <v>1561715650</v>
      </c>
      <c r="Y557">
        <f>(AT557*1)</f>
        <v>2E-3</v>
      </c>
      <c r="AA557">
        <v>15.11</v>
      </c>
      <c r="AB557">
        <v>0</v>
      </c>
      <c r="AC557">
        <v>0</v>
      </c>
      <c r="AD557">
        <v>0</v>
      </c>
      <c r="AE557">
        <v>15.11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2E-3</v>
      </c>
      <c r="AU557" t="s">
        <v>66</v>
      </c>
      <c r="AV557">
        <v>0</v>
      </c>
      <c r="AW557">
        <v>2</v>
      </c>
      <c r="AX557">
        <v>55930179</v>
      </c>
      <c r="AY557">
        <v>1</v>
      </c>
      <c r="AZ557">
        <v>0</v>
      </c>
      <c r="BA557">
        <v>661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ROUND(Y557*Source!I308,9)</f>
        <v>0.25600000000000001</v>
      </c>
      <c r="CY557">
        <f t="shared" si="253"/>
        <v>15.11</v>
      </c>
      <c r="CZ557">
        <f t="shared" si="254"/>
        <v>15.11</v>
      </c>
      <c r="DA557">
        <f t="shared" si="255"/>
        <v>1</v>
      </c>
      <c r="DB557">
        <f>ROUND((ROUND(AT557*CZ557,2)*1),6)</f>
        <v>0.03</v>
      </c>
      <c r="DC557">
        <f>ROUND((ROUND(AT557*AG557,2)*1),6)</f>
        <v>0</v>
      </c>
      <c r="DD557" t="s">
        <v>3</v>
      </c>
      <c r="DE557" t="s">
        <v>3</v>
      </c>
      <c r="DF557">
        <f t="shared" si="252"/>
        <v>3.87</v>
      </c>
      <c r="DG557">
        <f t="shared" si="251"/>
        <v>0</v>
      </c>
      <c r="DH557">
        <f t="shared" si="250"/>
        <v>0</v>
      </c>
      <c r="DI557">
        <f t="shared" si="238"/>
        <v>0</v>
      </c>
      <c r="DJ557">
        <f t="shared" si="256"/>
        <v>3.87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ROW(Source!A308)</f>
        <v>308</v>
      </c>
      <c r="B558">
        <v>55929113</v>
      </c>
      <c r="C558">
        <v>55930176</v>
      </c>
      <c r="D558">
        <v>55459792</v>
      </c>
      <c r="E558">
        <v>1</v>
      </c>
      <c r="F558">
        <v>1</v>
      </c>
      <c r="G558">
        <v>1081</v>
      </c>
      <c r="H558">
        <v>3</v>
      </c>
      <c r="I558" t="s">
        <v>907</v>
      </c>
      <c r="J558" t="s">
        <v>908</v>
      </c>
      <c r="K558" t="s">
        <v>909</v>
      </c>
      <c r="L558">
        <v>1348</v>
      </c>
      <c r="N558">
        <v>1009</v>
      </c>
      <c r="O558" t="s">
        <v>566</v>
      </c>
      <c r="P558" t="s">
        <v>566</v>
      </c>
      <c r="Q558">
        <v>1000</v>
      </c>
      <c r="W558">
        <v>0</v>
      </c>
      <c r="X558">
        <v>114569696</v>
      </c>
      <c r="Y558">
        <f>(AT558*1)</f>
        <v>1.0000000000000001E-5</v>
      </c>
      <c r="AA558">
        <v>60960.43</v>
      </c>
      <c r="AB558">
        <v>0</v>
      </c>
      <c r="AC558">
        <v>0</v>
      </c>
      <c r="AD558">
        <v>0</v>
      </c>
      <c r="AE558">
        <v>60960.43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1.0000000000000001E-5</v>
      </c>
      <c r="AU558" t="s">
        <v>66</v>
      </c>
      <c r="AV558">
        <v>0</v>
      </c>
      <c r="AW558">
        <v>2</v>
      </c>
      <c r="AX558">
        <v>55930180</v>
      </c>
      <c r="AY558">
        <v>1</v>
      </c>
      <c r="AZ558">
        <v>0</v>
      </c>
      <c r="BA558">
        <v>662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ROUND(Y558*Source!I308,9)</f>
        <v>1.2800000000000001E-3</v>
      </c>
      <c r="CY558">
        <f t="shared" si="253"/>
        <v>60960.43</v>
      </c>
      <c r="CZ558">
        <f t="shared" si="254"/>
        <v>60960.43</v>
      </c>
      <c r="DA558">
        <f t="shared" si="255"/>
        <v>1</v>
      </c>
      <c r="DB558">
        <f>ROUND((ROUND(AT558*CZ558,2)*1),6)</f>
        <v>0.61</v>
      </c>
      <c r="DC558">
        <f>ROUND((ROUND(AT558*AG558,2)*1),6)</f>
        <v>0</v>
      </c>
      <c r="DD558" t="s">
        <v>3</v>
      </c>
      <c r="DE558" t="s">
        <v>3</v>
      </c>
      <c r="DF558">
        <f t="shared" si="252"/>
        <v>78.03</v>
      </c>
      <c r="DG558">
        <f t="shared" si="251"/>
        <v>0</v>
      </c>
      <c r="DH558">
        <f t="shared" si="250"/>
        <v>0</v>
      </c>
      <c r="DI558">
        <f t="shared" si="238"/>
        <v>0</v>
      </c>
      <c r="DJ558">
        <f t="shared" si="256"/>
        <v>78.03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ROW(Source!A308)</f>
        <v>308</v>
      </c>
      <c r="B559">
        <v>55929113</v>
      </c>
      <c r="C559">
        <v>55930176</v>
      </c>
      <c r="D559">
        <v>55466338</v>
      </c>
      <c r="E559">
        <v>1</v>
      </c>
      <c r="F559">
        <v>1</v>
      </c>
      <c r="G559">
        <v>1081</v>
      </c>
      <c r="H559">
        <v>3</v>
      </c>
      <c r="I559" t="s">
        <v>910</v>
      </c>
      <c r="J559" t="s">
        <v>911</v>
      </c>
      <c r="K559" t="s">
        <v>912</v>
      </c>
      <c r="L559">
        <v>1349</v>
      </c>
      <c r="N559">
        <v>1009</v>
      </c>
      <c r="O559" t="s">
        <v>913</v>
      </c>
      <c r="P559" t="s">
        <v>913</v>
      </c>
      <c r="Q559">
        <v>1E-3</v>
      </c>
      <c r="W559">
        <v>0</v>
      </c>
      <c r="X559">
        <v>-667754050</v>
      </c>
      <c r="Y559">
        <f>(AT559*1)</f>
        <v>2</v>
      </c>
      <c r="AA559">
        <v>7.0000000000000007E-2</v>
      </c>
      <c r="AB559">
        <v>0</v>
      </c>
      <c r="AC559">
        <v>0</v>
      </c>
      <c r="AD559">
        <v>0</v>
      </c>
      <c r="AE559">
        <v>7.0000000000000007E-2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2</v>
      </c>
      <c r="AU559" t="s">
        <v>66</v>
      </c>
      <c r="AV559">
        <v>0</v>
      </c>
      <c r="AW559">
        <v>2</v>
      </c>
      <c r="AX559">
        <v>55930181</v>
      </c>
      <c r="AY559">
        <v>1</v>
      </c>
      <c r="AZ559">
        <v>0</v>
      </c>
      <c r="BA559">
        <v>663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ROUND(Y559*Source!I308,9)</f>
        <v>256</v>
      </c>
      <c r="CY559">
        <f t="shared" si="253"/>
        <v>7.0000000000000007E-2</v>
      </c>
      <c r="CZ559">
        <f t="shared" si="254"/>
        <v>7.0000000000000007E-2</v>
      </c>
      <c r="DA559">
        <f t="shared" si="255"/>
        <v>1</v>
      </c>
      <c r="DB559">
        <f>ROUND((ROUND(AT559*CZ559,2)*1),6)</f>
        <v>0.14000000000000001</v>
      </c>
      <c r="DC559">
        <f>ROUND((ROUND(AT559*AG559,2)*1),6)</f>
        <v>0</v>
      </c>
      <c r="DD559" t="s">
        <v>3</v>
      </c>
      <c r="DE559" t="s">
        <v>3</v>
      </c>
      <c r="DF559">
        <f t="shared" si="252"/>
        <v>17.920000000000002</v>
      </c>
      <c r="DG559">
        <f t="shared" si="251"/>
        <v>0</v>
      </c>
      <c r="DH559">
        <f t="shared" si="250"/>
        <v>0</v>
      </c>
      <c r="DI559">
        <f t="shared" si="238"/>
        <v>0</v>
      </c>
      <c r="DJ559">
        <f t="shared" si="256"/>
        <v>17.920000000000002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ROW(Source!A308)</f>
        <v>308</v>
      </c>
      <c r="B560">
        <v>55929113</v>
      </c>
      <c r="C560">
        <v>55930176</v>
      </c>
      <c r="D560">
        <v>55477692</v>
      </c>
      <c r="E560">
        <v>1</v>
      </c>
      <c r="F560">
        <v>1</v>
      </c>
      <c r="G560">
        <v>1081</v>
      </c>
      <c r="H560">
        <v>3</v>
      </c>
      <c r="I560" t="s">
        <v>426</v>
      </c>
      <c r="J560" t="s">
        <v>428</v>
      </c>
      <c r="K560" t="s">
        <v>427</v>
      </c>
      <c r="L560">
        <v>1354</v>
      </c>
      <c r="N560">
        <v>1010</v>
      </c>
      <c r="O560" t="s">
        <v>279</v>
      </c>
      <c r="P560" t="s">
        <v>279</v>
      </c>
      <c r="Q560">
        <v>1</v>
      </c>
      <c r="W560">
        <v>0</v>
      </c>
      <c r="X560">
        <v>101613251</v>
      </c>
      <c r="Y560">
        <f>AT560</f>
        <v>1</v>
      </c>
      <c r="AA560">
        <v>80.400000000000006</v>
      </c>
      <c r="AB560">
        <v>0</v>
      </c>
      <c r="AC560">
        <v>0</v>
      </c>
      <c r="AD560">
        <v>0</v>
      </c>
      <c r="AE560">
        <v>80.400000000000006</v>
      </c>
      <c r="AF560">
        <v>0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0</v>
      </c>
      <c r="AN560">
        <v>0</v>
      </c>
      <c r="AO560">
        <v>0</v>
      </c>
      <c r="AP560">
        <v>1</v>
      </c>
      <c r="AQ560">
        <v>0</v>
      </c>
      <c r="AR560">
        <v>0</v>
      </c>
      <c r="AS560" t="s">
        <v>3</v>
      </c>
      <c r="AT560">
        <v>1</v>
      </c>
      <c r="AU560" t="s">
        <v>3</v>
      </c>
      <c r="AV560">
        <v>0</v>
      </c>
      <c r="AW560">
        <v>1</v>
      </c>
      <c r="AX560">
        <v>-1</v>
      </c>
      <c r="AY560">
        <v>0</v>
      </c>
      <c r="AZ560">
        <v>0</v>
      </c>
      <c r="BA560" t="s">
        <v>3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ROUND(Y560*Source!I308,9)</f>
        <v>128</v>
      </c>
      <c r="CY560">
        <f t="shared" si="253"/>
        <v>80.400000000000006</v>
      </c>
      <c r="CZ560">
        <f t="shared" si="254"/>
        <v>80.400000000000006</v>
      </c>
      <c r="DA560">
        <f t="shared" si="255"/>
        <v>1</v>
      </c>
      <c r="DB560">
        <f>ROUND(ROUND(AT560*CZ560,2),6)</f>
        <v>80.400000000000006</v>
      </c>
      <c r="DC560">
        <f>ROUND(ROUND(AT560*AG560,2),6)</f>
        <v>0</v>
      </c>
      <c r="DD560" t="s">
        <v>3</v>
      </c>
      <c r="DE560" t="s">
        <v>3</v>
      </c>
      <c r="DF560">
        <f t="shared" si="252"/>
        <v>10291.200000000001</v>
      </c>
      <c r="DG560">
        <f t="shared" si="251"/>
        <v>0</v>
      </c>
      <c r="DH560">
        <f t="shared" si="250"/>
        <v>0</v>
      </c>
      <c r="DI560">
        <f t="shared" si="238"/>
        <v>0</v>
      </c>
      <c r="DJ560">
        <f t="shared" si="256"/>
        <v>10291.200000000001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ROW(Source!A308)</f>
        <v>308</v>
      </c>
      <c r="B561">
        <v>55929113</v>
      </c>
      <c r="C561">
        <v>55930176</v>
      </c>
      <c r="D561">
        <v>55482233</v>
      </c>
      <c r="E561">
        <v>1</v>
      </c>
      <c r="F561">
        <v>1</v>
      </c>
      <c r="G561">
        <v>1081</v>
      </c>
      <c r="H561">
        <v>3</v>
      </c>
      <c r="I561" t="s">
        <v>714</v>
      </c>
      <c r="J561" t="s">
        <v>715</v>
      </c>
      <c r="K561" t="s">
        <v>716</v>
      </c>
      <c r="L561">
        <v>1346</v>
      </c>
      <c r="N561">
        <v>1009</v>
      </c>
      <c r="O561" t="s">
        <v>185</v>
      </c>
      <c r="P561" t="s">
        <v>185</v>
      </c>
      <c r="Q561">
        <v>1</v>
      </c>
      <c r="W561">
        <v>0</v>
      </c>
      <c r="X561">
        <v>1566362712</v>
      </c>
      <c r="Y561">
        <f>(AT561*1)</f>
        <v>1E-3</v>
      </c>
      <c r="AA561">
        <v>493.08</v>
      </c>
      <c r="AB561">
        <v>0</v>
      </c>
      <c r="AC561">
        <v>0</v>
      </c>
      <c r="AD561">
        <v>0</v>
      </c>
      <c r="AE561">
        <v>493.08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1E-3</v>
      </c>
      <c r="AU561" t="s">
        <v>66</v>
      </c>
      <c r="AV561">
        <v>0</v>
      </c>
      <c r="AW561">
        <v>2</v>
      </c>
      <c r="AX561">
        <v>55930182</v>
      </c>
      <c r="AY561">
        <v>1</v>
      </c>
      <c r="AZ561">
        <v>0</v>
      </c>
      <c r="BA561">
        <v>664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ROUND(Y561*Source!I308,9)</f>
        <v>0.128</v>
      </c>
      <c r="CY561">
        <f t="shared" si="253"/>
        <v>493.08</v>
      </c>
      <c r="CZ561">
        <f t="shared" si="254"/>
        <v>493.08</v>
      </c>
      <c r="DA561">
        <f t="shared" si="255"/>
        <v>1</v>
      </c>
      <c r="DB561">
        <f>ROUND((ROUND(AT561*CZ561,2)*1),6)</f>
        <v>0.49</v>
      </c>
      <c r="DC561">
        <f>ROUND((ROUND(AT561*AG561,2)*1),6)</f>
        <v>0</v>
      </c>
      <c r="DD561" t="s">
        <v>3</v>
      </c>
      <c r="DE561" t="s">
        <v>3</v>
      </c>
      <c r="DF561">
        <f t="shared" si="252"/>
        <v>63.11</v>
      </c>
      <c r="DG561">
        <f t="shared" si="251"/>
        <v>0</v>
      </c>
      <c r="DH561">
        <f t="shared" si="250"/>
        <v>0</v>
      </c>
      <c r="DI561">
        <f t="shared" si="238"/>
        <v>0</v>
      </c>
      <c r="DJ561">
        <f t="shared" si="256"/>
        <v>63.11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ROW(Source!A308)</f>
        <v>308</v>
      </c>
      <c r="B562">
        <v>55929113</v>
      </c>
      <c r="C562">
        <v>55930176</v>
      </c>
      <c r="D562">
        <v>55424290</v>
      </c>
      <c r="E562">
        <v>1081</v>
      </c>
      <c r="F562">
        <v>1</v>
      </c>
      <c r="G562">
        <v>1081</v>
      </c>
      <c r="H562">
        <v>3</v>
      </c>
      <c r="I562" t="s">
        <v>720</v>
      </c>
      <c r="J562" t="s">
        <v>3</v>
      </c>
      <c r="K562" t="s">
        <v>721</v>
      </c>
      <c r="L562">
        <v>1348</v>
      </c>
      <c r="N562">
        <v>1009</v>
      </c>
      <c r="O562" t="s">
        <v>566</v>
      </c>
      <c r="P562" t="s">
        <v>566</v>
      </c>
      <c r="Q562">
        <v>1000</v>
      </c>
      <c r="W562">
        <v>0</v>
      </c>
      <c r="X562">
        <v>-783086922</v>
      </c>
      <c r="Y562">
        <f>(AT562*1)</f>
        <v>1E-4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1E-4</v>
      </c>
      <c r="AU562" t="s">
        <v>66</v>
      </c>
      <c r="AV562">
        <v>0</v>
      </c>
      <c r="AW562">
        <v>2</v>
      </c>
      <c r="AX562">
        <v>55930184</v>
      </c>
      <c r="AY562">
        <v>1</v>
      </c>
      <c r="AZ562">
        <v>0</v>
      </c>
      <c r="BA562">
        <v>666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ROUND(Y562*Source!I308,9)</f>
        <v>1.2800000000000001E-2</v>
      </c>
      <c r="CY562">
        <f t="shared" si="253"/>
        <v>0</v>
      </c>
      <c r="CZ562">
        <f t="shared" si="254"/>
        <v>0</v>
      </c>
      <c r="DA562">
        <f t="shared" si="255"/>
        <v>1</v>
      </c>
      <c r="DB562">
        <f>ROUND((ROUND(AT562*CZ562,2)*1),6)</f>
        <v>0</v>
      </c>
      <c r="DC562">
        <f>ROUND((ROUND(AT562*AG562,2)*1),6)</f>
        <v>0</v>
      </c>
      <c r="DD562" t="s">
        <v>3</v>
      </c>
      <c r="DE562" t="s">
        <v>3</v>
      </c>
      <c r="DF562">
        <f t="shared" si="252"/>
        <v>0</v>
      </c>
      <c r="DG562">
        <f t="shared" si="251"/>
        <v>0</v>
      </c>
      <c r="DH562">
        <f t="shared" si="250"/>
        <v>0</v>
      </c>
      <c r="DI562">
        <f t="shared" si="238"/>
        <v>0</v>
      </c>
      <c r="DJ562">
        <f t="shared" si="256"/>
        <v>0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ROW(Source!A309)</f>
        <v>309</v>
      </c>
      <c r="B563">
        <v>55929115</v>
      </c>
      <c r="C563">
        <v>55930176</v>
      </c>
      <c r="D563">
        <v>55424304</v>
      </c>
      <c r="E563">
        <v>1081</v>
      </c>
      <c r="F563">
        <v>1</v>
      </c>
      <c r="G563">
        <v>1081</v>
      </c>
      <c r="H563">
        <v>1</v>
      </c>
      <c r="I563" t="s">
        <v>679</v>
      </c>
      <c r="J563" t="s">
        <v>3</v>
      </c>
      <c r="K563" t="s">
        <v>680</v>
      </c>
      <c r="L563">
        <v>1191</v>
      </c>
      <c r="N563">
        <v>1013</v>
      </c>
      <c r="O563" t="s">
        <v>681</v>
      </c>
      <c r="P563" t="s">
        <v>681</v>
      </c>
      <c r="Q563">
        <v>1</v>
      </c>
      <c r="W563">
        <v>0</v>
      </c>
      <c r="X563">
        <v>476480486</v>
      </c>
      <c r="Y563">
        <f>(AT563*1.2)</f>
        <v>1.2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5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1</v>
      </c>
      <c r="AU563" t="s">
        <v>67</v>
      </c>
      <c r="AV563">
        <v>1</v>
      </c>
      <c r="AW563">
        <v>2</v>
      </c>
      <c r="AX563">
        <v>55930177</v>
      </c>
      <c r="AY563">
        <v>1</v>
      </c>
      <c r="AZ563">
        <v>0</v>
      </c>
      <c r="BA563">
        <v>667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U563">
        <f>ROUND(AT563*Source!I309*AH563*AL563,2)</f>
        <v>0</v>
      </c>
      <c r="CV563">
        <f>ROUND(Y563*Source!I309,9)</f>
        <v>153.6</v>
      </c>
      <c r="CW563">
        <v>0</v>
      </c>
      <c r="CX563">
        <f>ROUND(Y563*Source!I309,9)</f>
        <v>153.6</v>
      </c>
      <c r="CY563">
        <f>AD563</f>
        <v>0</v>
      </c>
      <c r="CZ563">
        <f>AH563</f>
        <v>0</v>
      </c>
      <c r="DA563">
        <f>AL563</f>
        <v>1</v>
      </c>
      <c r="DB563">
        <f>ROUND((ROUND(AT563*CZ563,2)*1.2),6)</f>
        <v>0</v>
      </c>
      <c r="DC563">
        <f>ROUND((ROUND(AT563*AG563,2)*1.2),6)</f>
        <v>0</v>
      </c>
      <c r="DD563" t="s">
        <v>3</v>
      </c>
      <c r="DE563" t="s">
        <v>3</v>
      </c>
      <c r="DF563">
        <f t="shared" si="252"/>
        <v>0</v>
      </c>
      <c r="DG563">
        <f t="shared" si="251"/>
        <v>0</v>
      </c>
      <c r="DH563">
        <f t="shared" si="250"/>
        <v>0</v>
      </c>
      <c r="DI563">
        <f t="shared" si="238"/>
        <v>0</v>
      </c>
      <c r="DJ563">
        <f>DI563</f>
        <v>0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ROW(Source!A309)</f>
        <v>309</v>
      </c>
      <c r="B564">
        <v>55929115</v>
      </c>
      <c r="C564">
        <v>55930176</v>
      </c>
      <c r="D564">
        <v>55460546</v>
      </c>
      <c r="E564">
        <v>1</v>
      </c>
      <c r="F564">
        <v>1</v>
      </c>
      <c r="G564">
        <v>1081</v>
      </c>
      <c r="H564">
        <v>3</v>
      </c>
      <c r="I564" t="s">
        <v>903</v>
      </c>
      <c r="J564" t="s">
        <v>904</v>
      </c>
      <c r="K564" t="s">
        <v>905</v>
      </c>
      <c r="L564">
        <v>1255</v>
      </c>
      <c r="N564">
        <v>1013</v>
      </c>
      <c r="O564" t="s">
        <v>906</v>
      </c>
      <c r="P564" t="s">
        <v>906</v>
      </c>
      <c r="Q564">
        <v>1</v>
      </c>
      <c r="W564">
        <v>0</v>
      </c>
      <c r="X564">
        <v>-1398468845</v>
      </c>
      <c r="Y564">
        <f>(AT564*1)</f>
        <v>1.2E-2</v>
      </c>
      <c r="AA564">
        <v>6.82</v>
      </c>
      <c r="AB564">
        <v>0</v>
      </c>
      <c r="AC564">
        <v>0</v>
      </c>
      <c r="AD564">
        <v>0</v>
      </c>
      <c r="AE564">
        <v>0.42</v>
      </c>
      <c r="AF564">
        <v>0</v>
      </c>
      <c r="AG564">
        <v>0</v>
      </c>
      <c r="AH564">
        <v>0</v>
      </c>
      <c r="AI564">
        <v>16.239999999999998</v>
      </c>
      <c r="AJ564">
        <v>1</v>
      </c>
      <c r="AK564">
        <v>1</v>
      </c>
      <c r="AL564">
        <v>1</v>
      </c>
      <c r="AM564">
        <v>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1.2E-2</v>
      </c>
      <c r="AU564" t="s">
        <v>66</v>
      </c>
      <c r="AV564">
        <v>0</v>
      </c>
      <c r="AW564">
        <v>2</v>
      </c>
      <c r="AX564">
        <v>55930178</v>
      </c>
      <c r="AY564">
        <v>1</v>
      </c>
      <c r="AZ564">
        <v>0</v>
      </c>
      <c r="BA564">
        <v>668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ROUND(Y564*Source!I309,9)</f>
        <v>1.536</v>
      </c>
      <c r="CY564">
        <f t="shared" ref="CY564:CY570" si="257">AA564</f>
        <v>6.82</v>
      </c>
      <c r="CZ564">
        <f t="shared" ref="CZ564:CZ570" si="258">AE564</f>
        <v>0.42</v>
      </c>
      <c r="DA564">
        <f t="shared" ref="DA564:DA570" si="259">AI564</f>
        <v>16.239999999999998</v>
      </c>
      <c r="DB564">
        <f>ROUND((ROUND(AT564*CZ564,2)*1),6)</f>
        <v>0.01</v>
      </c>
      <c r="DC564">
        <f>ROUND((ROUND(AT564*AG564,2)*1),6)</f>
        <v>0</v>
      </c>
      <c r="DD564" t="s">
        <v>3</v>
      </c>
      <c r="DE564" t="s">
        <v>3</v>
      </c>
      <c r="DF564">
        <f t="shared" ref="DF564:DF570" si="260">ROUND(ROUND(AE564*AI564,2)*CX564,2)</f>
        <v>10.48</v>
      </c>
      <c r="DG564">
        <f t="shared" si="251"/>
        <v>0</v>
      </c>
      <c r="DH564">
        <f t="shared" si="250"/>
        <v>0</v>
      </c>
      <c r="DI564">
        <f t="shared" si="238"/>
        <v>0</v>
      </c>
      <c r="DJ564">
        <f t="shared" ref="DJ564:DJ570" si="261">DF564</f>
        <v>10.48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ROW(Source!A309)</f>
        <v>309</v>
      </c>
      <c r="B565">
        <v>55929115</v>
      </c>
      <c r="C565">
        <v>55930176</v>
      </c>
      <c r="D565">
        <v>55461230</v>
      </c>
      <c r="E565">
        <v>1</v>
      </c>
      <c r="F565">
        <v>1</v>
      </c>
      <c r="G565">
        <v>1081</v>
      </c>
      <c r="H565">
        <v>3</v>
      </c>
      <c r="I565" t="s">
        <v>696</v>
      </c>
      <c r="J565" t="s">
        <v>697</v>
      </c>
      <c r="K565" t="s">
        <v>698</v>
      </c>
      <c r="L565">
        <v>1346</v>
      </c>
      <c r="N565">
        <v>1009</v>
      </c>
      <c r="O565" t="s">
        <v>185</v>
      </c>
      <c r="P565" t="s">
        <v>185</v>
      </c>
      <c r="Q565">
        <v>1</v>
      </c>
      <c r="W565">
        <v>0</v>
      </c>
      <c r="X565">
        <v>1561715650</v>
      </c>
      <c r="Y565">
        <f>(AT565*1)</f>
        <v>2E-3</v>
      </c>
      <c r="AA565">
        <v>200.81</v>
      </c>
      <c r="AB565">
        <v>0</v>
      </c>
      <c r="AC565">
        <v>0</v>
      </c>
      <c r="AD565">
        <v>0</v>
      </c>
      <c r="AE565">
        <v>15.11</v>
      </c>
      <c r="AF565">
        <v>0</v>
      </c>
      <c r="AG565">
        <v>0</v>
      </c>
      <c r="AH565">
        <v>0</v>
      </c>
      <c r="AI565">
        <v>13.29</v>
      </c>
      <c r="AJ565">
        <v>1</v>
      </c>
      <c r="AK565">
        <v>1</v>
      </c>
      <c r="AL565">
        <v>1</v>
      </c>
      <c r="AM565">
        <v>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2E-3</v>
      </c>
      <c r="AU565" t="s">
        <v>66</v>
      </c>
      <c r="AV565">
        <v>0</v>
      </c>
      <c r="AW565">
        <v>2</v>
      </c>
      <c r="AX565">
        <v>55930179</v>
      </c>
      <c r="AY565">
        <v>1</v>
      </c>
      <c r="AZ565">
        <v>0</v>
      </c>
      <c r="BA565">
        <v>669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ROUND(Y565*Source!I309,9)</f>
        <v>0.25600000000000001</v>
      </c>
      <c r="CY565">
        <f t="shared" si="257"/>
        <v>200.81</v>
      </c>
      <c r="CZ565">
        <f t="shared" si="258"/>
        <v>15.11</v>
      </c>
      <c r="DA565">
        <f t="shared" si="259"/>
        <v>13.29</v>
      </c>
      <c r="DB565">
        <f>ROUND((ROUND(AT565*CZ565,2)*1),6)</f>
        <v>0.03</v>
      </c>
      <c r="DC565">
        <f>ROUND((ROUND(AT565*AG565,2)*1),6)</f>
        <v>0</v>
      </c>
      <c r="DD565" t="s">
        <v>3</v>
      </c>
      <c r="DE565" t="s">
        <v>3</v>
      </c>
      <c r="DF565">
        <f t="shared" si="260"/>
        <v>51.41</v>
      </c>
      <c r="DG565">
        <f t="shared" si="251"/>
        <v>0</v>
      </c>
      <c r="DH565">
        <f t="shared" si="250"/>
        <v>0</v>
      </c>
      <c r="DI565">
        <f t="shared" si="238"/>
        <v>0</v>
      </c>
      <c r="DJ565">
        <f t="shared" si="261"/>
        <v>51.41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ROW(Source!A309)</f>
        <v>309</v>
      </c>
      <c r="B566">
        <v>55929115</v>
      </c>
      <c r="C566">
        <v>55930176</v>
      </c>
      <c r="D566">
        <v>55459792</v>
      </c>
      <c r="E566">
        <v>1</v>
      </c>
      <c r="F566">
        <v>1</v>
      </c>
      <c r="G566">
        <v>1081</v>
      </c>
      <c r="H566">
        <v>3</v>
      </c>
      <c r="I566" t="s">
        <v>907</v>
      </c>
      <c r="J566" t="s">
        <v>908</v>
      </c>
      <c r="K566" t="s">
        <v>909</v>
      </c>
      <c r="L566">
        <v>1348</v>
      </c>
      <c r="N566">
        <v>1009</v>
      </c>
      <c r="O566" t="s">
        <v>566</v>
      </c>
      <c r="P566" t="s">
        <v>566</v>
      </c>
      <c r="Q566">
        <v>1000</v>
      </c>
      <c r="W566">
        <v>0</v>
      </c>
      <c r="X566">
        <v>114569696</v>
      </c>
      <c r="Y566">
        <f>(AT566*1)</f>
        <v>1.0000000000000001E-5</v>
      </c>
      <c r="AA566">
        <v>1497188.16</v>
      </c>
      <c r="AB566">
        <v>0</v>
      </c>
      <c r="AC566">
        <v>0</v>
      </c>
      <c r="AD566">
        <v>0</v>
      </c>
      <c r="AE566">
        <v>60960.43</v>
      </c>
      <c r="AF566">
        <v>0</v>
      </c>
      <c r="AG566">
        <v>0</v>
      </c>
      <c r="AH566">
        <v>0</v>
      </c>
      <c r="AI566">
        <v>24.56</v>
      </c>
      <c r="AJ566">
        <v>1</v>
      </c>
      <c r="AK566">
        <v>1</v>
      </c>
      <c r="AL566">
        <v>1</v>
      </c>
      <c r="AM566">
        <v>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1.0000000000000001E-5</v>
      </c>
      <c r="AU566" t="s">
        <v>66</v>
      </c>
      <c r="AV566">
        <v>0</v>
      </c>
      <c r="AW566">
        <v>2</v>
      </c>
      <c r="AX566">
        <v>55930180</v>
      </c>
      <c r="AY566">
        <v>1</v>
      </c>
      <c r="AZ566">
        <v>0</v>
      </c>
      <c r="BA566">
        <v>670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ROUND(Y566*Source!I309,9)</f>
        <v>1.2800000000000001E-3</v>
      </c>
      <c r="CY566">
        <f t="shared" si="257"/>
        <v>1497188.16</v>
      </c>
      <c r="CZ566">
        <f t="shared" si="258"/>
        <v>60960.43</v>
      </c>
      <c r="DA566">
        <f t="shared" si="259"/>
        <v>24.56</v>
      </c>
      <c r="DB566">
        <f>ROUND((ROUND(AT566*CZ566,2)*1),6)</f>
        <v>0.61</v>
      </c>
      <c r="DC566">
        <f>ROUND((ROUND(AT566*AG566,2)*1),6)</f>
        <v>0</v>
      </c>
      <c r="DD566" t="s">
        <v>3</v>
      </c>
      <c r="DE566" t="s">
        <v>3</v>
      </c>
      <c r="DF566">
        <f t="shared" si="260"/>
        <v>1916.4</v>
      </c>
      <c r="DG566">
        <f t="shared" si="251"/>
        <v>0</v>
      </c>
      <c r="DH566">
        <f t="shared" si="250"/>
        <v>0</v>
      </c>
      <c r="DI566">
        <f t="shared" si="238"/>
        <v>0</v>
      </c>
      <c r="DJ566">
        <f t="shared" si="261"/>
        <v>1916.4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5">
      <c r="A567">
        <f>ROW(Source!A309)</f>
        <v>309</v>
      </c>
      <c r="B567">
        <v>55929115</v>
      </c>
      <c r="C567">
        <v>55930176</v>
      </c>
      <c r="D567">
        <v>55466338</v>
      </c>
      <c r="E567">
        <v>1</v>
      </c>
      <c r="F567">
        <v>1</v>
      </c>
      <c r="G567">
        <v>1081</v>
      </c>
      <c r="H567">
        <v>3</v>
      </c>
      <c r="I567" t="s">
        <v>910</v>
      </c>
      <c r="J567" t="s">
        <v>911</v>
      </c>
      <c r="K567" t="s">
        <v>912</v>
      </c>
      <c r="L567">
        <v>1349</v>
      </c>
      <c r="N567">
        <v>1009</v>
      </c>
      <c r="O567" t="s">
        <v>913</v>
      </c>
      <c r="P567" t="s">
        <v>913</v>
      </c>
      <c r="Q567">
        <v>1E-3</v>
      </c>
      <c r="W567">
        <v>0</v>
      </c>
      <c r="X567">
        <v>-667754050</v>
      </c>
      <c r="Y567">
        <f>(AT567*1)</f>
        <v>2</v>
      </c>
      <c r="AA567">
        <v>0.44</v>
      </c>
      <c r="AB567">
        <v>0</v>
      </c>
      <c r="AC567">
        <v>0</v>
      </c>
      <c r="AD567">
        <v>0</v>
      </c>
      <c r="AE567">
        <v>7.0000000000000007E-2</v>
      </c>
      <c r="AF567">
        <v>0</v>
      </c>
      <c r="AG567">
        <v>0</v>
      </c>
      <c r="AH567">
        <v>0</v>
      </c>
      <c r="AI567">
        <v>6.29</v>
      </c>
      <c r="AJ567">
        <v>1</v>
      </c>
      <c r="AK567">
        <v>1</v>
      </c>
      <c r="AL567">
        <v>1</v>
      </c>
      <c r="AM567">
        <v>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2</v>
      </c>
      <c r="AU567" t="s">
        <v>66</v>
      </c>
      <c r="AV567">
        <v>0</v>
      </c>
      <c r="AW567">
        <v>2</v>
      </c>
      <c r="AX567">
        <v>55930181</v>
      </c>
      <c r="AY567">
        <v>1</v>
      </c>
      <c r="AZ567">
        <v>0</v>
      </c>
      <c r="BA567">
        <v>671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ROUND(Y567*Source!I309,9)</f>
        <v>256</v>
      </c>
      <c r="CY567">
        <f t="shared" si="257"/>
        <v>0.44</v>
      </c>
      <c r="CZ567">
        <f t="shared" si="258"/>
        <v>7.0000000000000007E-2</v>
      </c>
      <c r="DA567">
        <f t="shared" si="259"/>
        <v>6.29</v>
      </c>
      <c r="DB567">
        <f>ROUND((ROUND(AT567*CZ567,2)*1),6)</f>
        <v>0.14000000000000001</v>
      </c>
      <c r="DC567">
        <f>ROUND((ROUND(AT567*AG567,2)*1),6)</f>
        <v>0</v>
      </c>
      <c r="DD567" t="s">
        <v>3</v>
      </c>
      <c r="DE567" t="s">
        <v>3</v>
      </c>
      <c r="DF567">
        <f t="shared" si="260"/>
        <v>112.64</v>
      </c>
      <c r="DG567">
        <f t="shared" si="251"/>
        <v>0</v>
      </c>
      <c r="DH567">
        <f t="shared" si="250"/>
        <v>0</v>
      </c>
      <c r="DI567">
        <f t="shared" si="238"/>
        <v>0</v>
      </c>
      <c r="DJ567">
        <f t="shared" si="261"/>
        <v>112.64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ROW(Source!A309)</f>
        <v>309</v>
      </c>
      <c r="B568">
        <v>55929115</v>
      </c>
      <c r="C568">
        <v>55930176</v>
      </c>
      <c r="D568">
        <v>55477692</v>
      </c>
      <c r="E568">
        <v>1</v>
      </c>
      <c r="F568">
        <v>1</v>
      </c>
      <c r="G568">
        <v>1081</v>
      </c>
      <c r="H568">
        <v>3</v>
      </c>
      <c r="I568" t="s">
        <v>426</v>
      </c>
      <c r="J568" t="s">
        <v>428</v>
      </c>
      <c r="K568" t="s">
        <v>427</v>
      </c>
      <c r="L568">
        <v>1354</v>
      </c>
      <c r="N568">
        <v>1010</v>
      </c>
      <c r="O568" t="s">
        <v>279</v>
      </c>
      <c r="P568" t="s">
        <v>279</v>
      </c>
      <c r="Q568">
        <v>1</v>
      </c>
      <c r="W568">
        <v>0</v>
      </c>
      <c r="X568">
        <v>101613251</v>
      </c>
      <c r="Y568">
        <f>AT568</f>
        <v>1</v>
      </c>
      <c r="AA568">
        <v>172.06</v>
      </c>
      <c r="AB568">
        <v>0</v>
      </c>
      <c r="AC568">
        <v>0</v>
      </c>
      <c r="AD568">
        <v>0</v>
      </c>
      <c r="AE568">
        <v>80.400000000000006</v>
      </c>
      <c r="AF568">
        <v>0</v>
      </c>
      <c r="AG568">
        <v>0</v>
      </c>
      <c r="AH568">
        <v>0</v>
      </c>
      <c r="AI568">
        <v>2.14</v>
      </c>
      <c r="AJ568">
        <v>1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1</v>
      </c>
      <c r="AQ568">
        <v>0</v>
      </c>
      <c r="AR568">
        <v>0</v>
      </c>
      <c r="AS568" t="s">
        <v>3</v>
      </c>
      <c r="AT568">
        <v>1</v>
      </c>
      <c r="AU568" t="s">
        <v>3</v>
      </c>
      <c r="AV568">
        <v>0</v>
      </c>
      <c r="AW568">
        <v>1</v>
      </c>
      <c r="AX568">
        <v>-1</v>
      </c>
      <c r="AY568">
        <v>0</v>
      </c>
      <c r="AZ568">
        <v>0</v>
      </c>
      <c r="BA568" t="s">
        <v>3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ROUND(Y568*Source!I309,9)</f>
        <v>128</v>
      </c>
      <c r="CY568">
        <f t="shared" si="257"/>
        <v>172.06</v>
      </c>
      <c r="CZ568">
        <f t="shared" si="258"/>
        <v>80.400000000000006</v>
      </c>
      <c r="DA568">
        <f t="shared" si="259"/>
        <v>2.14</v>
      </c>
      <c r="DB568">
        <f>ROUND(ROUND(AT568*CZ568,2),6)</f>
        <v>80.400000000000006</v>
      </c>
      <c r="DC568">
        <f>ROUND(ROUND(AT568*AG568,2),6)</f>
        <v>0</v>
      </c>
      <c r="DD568" t="s">
        <v>3</v>
      </c>
      <c r="DE568" t="s">
        <v>3</v>
      </c>
      <c r="DF568">
        <f t="shared" si="260"/>
        <v>22023.68</v>
      </c>
      <c r="DG568">
        <f t="shared" si="251"/>
        <v>0</v>
      </c>
      <c r="DH568">
        <f t="shared" si="250"/>
        <v>0</v>
      </c>
      <c r="DI568">
        <f t="shared" si="238"/>
        <v>0</v>
      </c>
      <c r="DJ568">
        <f t="shared" si="261"/>
        <v>22023.68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ROW(Source!A309)</f>
        <v>309</v>
      </c>
      <c r="B569">
        <v>55929115</v>
      </c>
      <c r="C569">
        <v>55930176</v>
      </c>
      <c r="D569">
        <v>55482233</v>
      </c>
      <c r="E569">
        <v>1</v>
      </c>
      <c r="F569">
        <v>1</v>
      </c>
      <c r="G569">
        <v>1081</v>
      </c>
      <c r="H569">
        <v>3</v>
      </c>
      <c r="I569" t="s">
        <v>714</v>
      </c>
      <c r="J569" t="s">
        <v>715</v>
      </c>
      <c r="K569" t="s">
        <v>716</v>
      </c>
      <c r="L569">
        <v>1346</v>
      </c>
      <c r="N569">
        <v>1009</v>
      </c>
      <c r="O569" t="s">
        <v>185</v>
      </c>
      <c r="P569" t="s">
        <v>185</v>
      </c>
      <c r="Q569">
        <v>1</v>
      </c>
      <c r="W569">
        <v>0</v>
      </c>
      <c r="X569">
        <v>1566362712</v>
      </c>
      <c r="Y569">
        <f>(AT569*1)</f>
        <v>1E-3</v>
      </c>
      <c r="AA569">
        <v>3047.23</v>
      </c>
      <c r="AB569">
        <v>0</v>
      </c>
      <c r="AC569">
        <v>0</v>
      </c>
      <c r="AD569">
        <v>0</v>
      </c>
      <c r="AE569">
        <v>493.08</v>
      </c>
      <c r="AF569">
        <v>0</v>
      </c>
      <c r="AG569">
        <v>0</v>
      </c>
      <c r="AH569">
        <v>0</v>
      </c>
      <c r="AI569">
        <v>6.18</v>
      </c>
      <c r="AJ569">
        <v>1</v>
      </c>
      <c r="AK569">
        <v>1</v>
      </c>
      <c r="AL569">
        <v>1</v>
      </c>
      <c r="AM569">
        <v>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1E-3</v>
      </c>
      <c r="AU569" t="s">
        <v>66</v>
      </c>
      <c r="AV569">
        <v>0</v>
      </c>
      <c r="AW569">
        <v>2</v>
      </c>
      <c r="AX569">
        <v>55930182</v>
      </c>
      <c r="AY569">
        <v>1</v>
      </c>
      <c r="AZ569">
        <v>0</v>
      </c>
      <c r="BA569">
        <v>672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ROUND(Y569*Source!I309,9)</f>
        <v>0.128</v>
      </c>
      <c r="CY569">
        <f t="shared" si="257"/>
        <v>3047.23</v>
      </c>
      <c r="CZ569">
        <f t="shared" si="258"/>
        <v>493.08</v>
      </c>
      <c r="DA569">
        <f t="shared" si="259"/>
        <v>6.18</v>
      </c>
      <c r="DB569">
        <f>ROUND((ROUND(AT569*CZ569,2)*1),6)</f>
        <v>0.49</v>
      </c>
      <c r="DC569">
        <f>ROUND((ROUND(AT569*AG569,2)*1),6)</f>
        <v>0</v>
      </c>
      <c r="DD569" t="s">
        <v>3</v>
      </c>
      <c r="DE569" t="s">
        <v>3</v>
      </c>
      <c r="DF569">
        <f t="shared" si="260"/>
        <v>390.05</v>
      </c>
      <c r="DG569">
        <f t="shared" si="251"/>
        <v>0</v>
      </c>
      <c r="DH569">
        <f t="shared" si="250"/>
        <v>0</v>
      </c>
      <c r="DI569">
        <f t="shared" si="238"/>
        <v>0</v>
      </c>
      <c r="DJ569">
        <f t="shared" si="261"/>
        <v>390.05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5">
      <c r="A570">
        <f>ROW(Source!A309)</f>
        <v>309</v>
      </c>
      <c r="B570">
        <v>55929115</v>
      </c>
      <c r="C570">
        <v>55930176</v>
      </c>
      <c r="D570">
        <v>55424290</v>
      </c>
      <c r="E570">
        <v>1081</v>
      </c>
      <c r="F570">
        <v>1</v>
      </c>
      <c r="G570">
        <v>1081</v>
      </c>
      <c r="H570">
        <v>3</v>
      </c>
      <c r="I570" t="s">
        <v>720</v>
      </c>
      <c r="J570" t="s">
        <v>3</v>
      </c>
      <c r="K570" t="s">
        <v>721</v>
      </c>
      <c r="L570">
        <v>1348</v>
      </c>
      <c r="N570">
        <v>1009</v>
      </c>
      <c r="O570" t="s">
        <v>566</v>
      </c>
      <c r="P570" t="s">
        <v>566</v>
      </c>
      <c r="Q570">
        <v>1000</v>
      </c>
      <c r="W570">
        <v>0</v>
      </c>
      <c r="X570">
        <v>-783086922</v>
      </c>
      <c r="Y570">
        <f>(AT570*1)</f>
        <v>1E-4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9.84</v>
      </c>
      <c r="AJ570">
        <v>1</v>
      </c>
      <c r="AK570">
        <v>1</v>
      </c>
      <c r="AL570">
        <v>1</v>
      </c>
      <c r="AM570">
        <v>5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1E-4</v>
      </c>
      <c r="AU570" t="s">
        <v>66</v>
      </c>
      <c r="AV570">
        <v>0</v>
      </c>
      <c r="AW570">
        <v>2</v>
      </c>
      <c r="AX570">
        <v>55930184</v>
      </c>
      <c r="AY570">
        <v>1</v>
      </c>
      <c r="AZ570">
        <v>0</v>
      </c>
      <c r="BA570">
        <v>674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ROUND(Y570*Source!I309,9)</f>
        <v>1.2800000000000001E-2</v>
      </c>
      <c r="CY570">
        <f t="shared" si="257"/>
        <v>0</v>
      </c>
      <c r="CZ570">
        <f t="shared" si="258"/>
        <v>0</v>
      </c>
      <c r="DA570">
        <f t="shared" si="259"/>
        <v>9.84</v>
      </c>
      <c r="DB570">
        <f>ROUND((ROUND(AT570*CZ570,2)*1),6)</f>
        <v>0</v>
      </c>
      <c r="DC570">
        <f>ROUND((ROUND(AT570*AG570,2)*1),6)</f>
        <v>0</v>
      </c>
      <c r="DD570" t="s">
        <v>3</v>
      </c>
      <c r="DE570" t="s">
        <v>3</v>
      </c>
      <c r="DF570">
        <f t="shared" si="260"/>
        <v>0</v>
      </c>
      <c r="DG570">
        <f t="shared" si="251"/>
        <v>0</v>
      </c>
      <c r="DH570">
        <f t="shared" si="250"/>
        <v>0</v>
      </c>
      <c r="DI570">
        <f t="shared" si="238"/>
        <v>0</v>
      </c>
      <c r="DJ570">
        <f t="shared" si="261"/>
        <v>0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5">
      <c r="A571">
        <f>ROW(Source!A312)</f>
        <v>312</v>
      </c>
      <c r="B571">
        <v>55929113</v>
      </c>
      <c r="C571">
        <v>57036772</v>
      </c>
      <c r="D571">
        <v>55424304</v>
      </c>
      <c r="E571">
        <v>1081</v>
      </c>
      <c r="F571">
        <v>1</v>
      </c>
      <c r="G571">
        <v>1081</v>
      </c>
      <c r="H571">
        <v>1</v>
      </c>
      <c r="I571" t="s">
        <v>679</v>
      </c>
      <c r="J571" t="s">
        <v>3</v>
      </c>
      <c r="K571" t="s">
        <v>680</v>
      </c>
      <c r="L571">
        <v>1191</v>
      </c>
      <c r="N571">
        <v>1013</v>
      </c>
      <c r="O571" t="s">
        <v>681</v>
      </c>
      <c r="P571" t="s">
        <v>681</v>
      </c>
      <c r="Q571">
        <v>1</v>
      </c>
      <c r="W571">
        <v>0</v>
      </c>
      <c r="X571">
        <v>476480486</v>
      </c>
      <c r="Y571">
        <f t="shared" ref="Y571:Y579" si="262">(AT571*1.2)</f>
        <v>3.7199999999999998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3.1</v>
      </c>
      <c r="AU571" t="s">
        <v>67</v>
      </c>
      <c r="AV571">
        <v>1</v>
      </c>
      <c r="AW571">
        <v>2</v>
      </c>
      <c r="AX571">
        <v>57036773</v>
      </c>
      <c r="AY571">
        <v>1</v>
      </c>
      <c r="AZ571">
        <v>0</v>
      </c>
      <c r="BA571">
        <v>675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U571">
        <f>ROUND(AT571*Source!I312*AH571*AL571,2)</f>
        <v>0</v>
      </c>
      <c r="CV571">
        <f>ROUND(Y571*Source!I312,9)</f>
        <v>2.3435999999999999</v>
      </c>
      <c r="CW571">
        <v>0</v>
      </c>
      <c r="CX571">
        <f>ROUND(Y571*Source!I312,9)</f>
        <v>2.3435999999999999</v>
      </c>
      <c r="CY571">
        <f>AD571</f>
        <v>0</v>
      </c>
      <c r="CZ571">
        <f>AH571</f>
        <v>0</v>
      </c>
      <c r="DA571">
        <f>AL571</f>
        <v>1</v>
      </c>
      <c r="DB571">
        <f t="shared" ref="DB571:DB579" si="263">ROUND((ROUND(AT571*CZ571,2)*1.2),6)</f>
        <v>0</v>
      </c>
      <c r="DC571">
        <f t="shared" ref="DC571:DC579" si="264">ROUND((ROUND(AT571*AG571,2)*1.2),6)</f>
        <v>0</v>
      </c>
      <c r="DD571" t="s">
        <v>3</v>
      </c>
      <c r="DE571" t="s">
        <v>3</v>
      </c>
      <c r="DF571">
        <f t="shared" ref="DF571:DF582" si="265">ROUND(ROUND(AE571,2)*CX571,2)</f>
        <v>0</v>
      </c>
      <c r="DG571">
        <f t="shared" si="251"/>
        <v>0</v>
      </c>
      <c r="DH571">
        <f t="shared" si="250"/>
        <v>0</v>
      </c>
      <c r="DI571">
        <f t="shared" si="238"/>
        <v>0</v>
      </c>
      <c r="DJ571">
        <f>DI571</f>
        <v>0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ROW(Source!A313)</f>
        <v>313</v>
      </c>
      <c r="B572">
        <v>55929115</v>
      </c>
      <c r="C572">
        <v>57036772</v>
      </c>
      <c r="D572">
        <v>55424304</v>
      </c>
      <c r="E572">
        <v>1081</v>
      </c>
      <c r="F572">
        <v>1</v>
      </c>
      <c r="G572">
        <v>1081</v>
      </c>
      <c r="H572">
        <v>1</v>
      </c>
      <c r="I572" t="s">
        <v>679</v>
      </c>
      <c r="J572" t="s">
        <v>3</v>
      </c>
      <c r="K572" t="s">
        <v>680</v>
      </c>
      <c r="L572">
        <v>1191</v>
      </c>
      <c r="N572">
        <v>1013</v>
      </c>
      <c r="O572" t="s">
        <v>681</v>
      </c>
      <c r="P572" t="s">
        <v>681</v>
      </c>
      <c r="Q572">
        <v>1</v>
      </c>
      <c r="W572">
        <v>0</v>
      </c>
      <c r="X572">
        <v>476480486</v>
      </c>
      <c r="Y572">
        <f t="shared" si="262"/>
        <v>3.7199999999999998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5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3.1</v>
      </c>
      <c r="AU572" t="s">
        <v>67</v>
      </c>
      <c r="AV572">
        <v>1</v>
      </c>
      <c r="AW572">
        <v>2</v>
      </c>
      <c r="AX572">
        <v>57036773</v>
      </c>
      <c r="AY572">
        <v>1</v>
      </c>
      <c r="AZ572">
        <v>0</v>
      </c>
      <c r="BA572">
        <v>677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U572">
        <f>ROUND(AT572*Source!I313*AH572*AL572,2)</f>
        <v>0</v>
      </c>
      <c r="CV572">
        <f>ROUND(Y572*Source!I313,9)</f>
        <v>2.3435999999999999</v>
      </c>
      <c r="CW572">
        <v>0</v>
      </c>
      <c r="CX572">
        <f>ROUND(Y572*Source!I313,9)</f>
        <v>2.3435999999999999</v>
      </c>
      <c r="CY572">
        <f>AD572</f>
        <v>0</v>
      </c>
      <c r="CZ572">
        <f>AH572</f>
        <v>0</v>
      </c>
      <c r="DA572">
        <f>AL572</f>
        <v>1</v>
      </c>
      <c r="DB572">
        <f t="shared" si="263"/>
        <v>0</v>
      </c>
      <c r="DC572">
        <f t="shared" si="264"/>
        <v>0</v>
      </c>
      <c r="DD572" t="s">
        <v>3</v>
      </c>
      <c r="DE572" t="s">
        <v>3</v>
      </c>
      <c r="DF572">
        <f t="shared" si="265"/>
        <v>0</v>
      </c>
      <c r="DG572">
        <f t="shared" si="251"/>
        <v>0</v>
      </c>
      <c r="DH572">
        <f t="shared" si="250"/>
        <v>0</v>
      </c>
      <c r="DI572">
        <f t="shared" si="238"/>
        <v>0</v>
      </c>
      <c r="DJ572">
        <f>DI572</f>
        <v>0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ROW(Source!A314)</f>
        <v>314</v>
      </c>
      <c r="B573">
        <v>55929113</v>
      </c>
      <c r="C573">
        <v>55930187</v>
      </c>
      <c r="D573">
        <v>55424304</v>
      </c>
      <c r="E573">
        <v>1081</v>
      </c>
      <c r="F573">
        <v>1</v>
      </c>
      <c r="G573">
        <v>1081</v>
      </c>
      <c r="H573">
        <v>1</v>
      </c>
      <c r="I573" t="s">
        <v>679</v>
      </c>
      <c r="J573" t="s">
        <v>3</v>
      </c>
      <c r="K573" t="s">
        <v>680</v>
      </c>
      <c r="L573">
        <v>1191</v>
      </c>
      <c r="N573">
        <v>1013</v>
      </c>
      <c r="O573" t="s">
        <v>681</v>
      </c>
      <c r="P573" t="s">
        <v>681</v>
      </c>
      <c r="Q573">
        <v>1</v>
      </c>
      <c r="W573">
        <v>0</v>
      </c>
      <c r="X573">
        <v>476480486</v>
      </c>
      <c r="Y573">
        <f t="shared" si="262"/>
        <v>0.26400000000000001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0.22</v>
      </c>
      <c r="AU573" t="s">
        <v>67</v>
      </c>
      <c r="AV573">
        <v>1</v>
      </c>
      <c r="AW573">
        <v>2</v>
      </c>
      <c r="AX573">
        <v>55930188</v>
      </c>
      <c r="AY573">
        <v>1</v>
      </c>
      <c r="AZ573">
        <v>0</v>
      </c>
      <c r="BA573">
        <v>679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U573">
        <f>ROUND(AT573*Source!I314*AH573*AL573,2)</f>
        <v>0</v>
      </c>
      <c r="CV573">
        <f>ROUND(Y573*Source!I314,9)</f>
        <v>16.632000000000001</v>
      </c>
      <c r="CW573">
        <v>0</v>
      </c>
      <c r="CX573">
        <f>ROUND(Y573*Source!I314,9)</f>
        <v>16.632000000000001</v>
      </c>
      <c r="CY573">
        <f>AD573</f>
        <v>0</v>
      </c>
      <c r="CZ573">
        <f>AH573</f>
        <v>0</v>
      </c>
      <c r="DA573">
        <f>AL573</f>
        <v>1</v>
      </c>
      <c r="DB573">
        <f t="shared" si="263"/>
        <v>0</v>
      </c>
      <c r="DC573">
        <f t="shared" si="264"/>
        <v>0</v>
      </c>
      <c r="DD573" t="s">
        <v>3</v>
      </c>
      <c r="DE573" t="s">
        <v>3</v>
      </c>
      <c r="DF573">
        <f t="shared" si="265"/>
        <v>0</v>
      </c>
      <c r="DG573">
        <f t="shared" si="251"/>
        <v>0</v>
      </c>
      <c r="DH573">
        <f t="shared" si="250"/>
        <v>0</v>
      </c>
      <c r="DI573">
        <f t="shared" si="238"/>
        <v>0</v>
      </c>
      <c r="DJ573">
        <f>DI573</f>
        <v>0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ROW(Source!A315)</f>
        <v>315</v>
      </c>
      <c r="B574">
        <v>55929115</v>
      </c>
      <c r="C574">
        <v>55930187</v>
      </c>
      <c r="D574">
        <v>55424304</v>
      </c>
      <c r="E574">
        <v>1081</v>
      </c>
      <c r="F574">
        <v>1</v>
      </c>
      <c r="G574">
        <v>1081</v>
      </c>
      <c r="H574">
        <v>1</v>
      </c>
      <c r="I574" t="s">
        <v>679</v>
      </c>
      <c r="J574" t="s">
        <v>3</v>
      </c>
      <c r="K574" t="s">
        <v>680</v>
      </c>
      <c r="L574">
        <v>1191</v>
      </c>
      <c r="N574">
        <v>1013</v>
      </c>
      <c r="O574" t="s">
        <v>681</v>
      </c>
      <c r="P574" t="s">
        <v>681</v>
      </c>
      <c r="Q574">
        <v>1</v>
      </c>
      <c r="W574">
        <v>0</v>
      </c>
      <c r="X574">
        <v>476480486</v>
      </c>
      <c r="Y574">
        <f t="shared" si="262"/>
        <v>0.26400000000000001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5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0.22</v>
      </c>
      <c r="AU574" t="s">
        <v>67</v>
      </c>
      <c r="AV574">
        <v>1</v>
      </c>
      <c r="AW574">
        <v>2</v>
      </c>
      <c r="AX574">
        <v>55930188</v>
      </c>
      <c r="AY574">
        <v>1</v>
      </c>
      <c r="AZ574">
        <v>0</v>
      </c>
      <c r="BA574">
        <v>680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U574">
        <f>ROUND(AT574*Source!I315*AH574*AL574,2)</f>
        <v>0</v>
      </c>
      <c r="CV574">
        <f>ROUND(Y574*Source!I315,9)</f>
        <v>16.632000000000001</v>
      </c>
      <c r="CW574">
        <v>0</v>
      </c>
      <c r="CX574">
        <f>ROUND(Y574*Source!I315,9)</f>
        <v>16.632000000000001</v>
      </c>
      <c r="CY574">
        <f>AD574</f>
        <v>0</v>
      </c>
      <c r="CZ574">
        <f>AH574</f>
        <v>0</v>
      </c>
      <c r="DA574">
        <f>AL574</f>
        <v>1</v>
      </c>
      <c r="DB574">
        <f t="shared" si="263"/>
        <v>0</v>
      </c>
      <c r="DC574">
        <f t="shared" si="264"/>
        <v>0</v>
      </c>
      <c r="DD574" t="s">
        <v>3</v>
      </c>
      <c r="DE574" t="s">
        <v>3</v>
      </c>
      <c r="DF574">
        <f t="shared" si="265"/>
        <v>0</v>
      </c>
      <c r="DG574">
        <f t="shared" si="251"/>
        <v>0</v>
      </c>
      <c r="DH574">
        <f t="shared" si="250"/>
        <v>0</v>
      </c>
      <c r="DI574">
        <f t="shared" si="238"/>
        <v>0</v>
      </c>
      <c r="DJ574">
        <f>DI574</f>
        <v>0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ROW(Source!A320)</f>
        <v>320</v>
      </c>
      <c r="B575">
        <v>55929113</v>
      </c>
      <c r="C575">
        <v>57036788</v>
      </c>
      <c r="D575">
        <v>55424304</v>
      </c>
      <c r="E575">
        <v>1081</v>
      </c>
      <c r="F575">
        <v>1</v>
      </c>
      <c r="G575">
        <v>1081</v>
      </c>
      <c r="H575">
        <v>1</v>
      </c>
      <c r="I575" t="s">
        <v>679</v>
      </c>
      <c r="J575" t="s">
        <v>3</v>
      </c>
      <c r="K575" t="s">
        <v>680</v>
      </c>
      <c r="L575">
        <v>1191</v>
      </c>
      <c r="N575">
        <v>1013</v>
      </c>
      <c r="O575" t="s">
        <v>681</v>
      </c>
      <c r="P575" t="s">
        <v>681</v>
      </c>
      <c r="Q575">
        <v>1</v>
      </c>
      <c r="W575">
        <v>0</v>
      </c>
      <c r="X575">
        <v>476480486</v>
      </c>
      <c r="Y575">
        <f t="shared" si="262"/>
        <v>14.856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12.38</v>
      </c>
      <c r="AU575" t="s">
        <v>67</v>
      </c>
      <c r="AV575">
        <v>1</v>
      </c>
      <c r="AW575">
        <v>2</v>
      </c>
      <c r="AX575">
        <v>57036789</v>
      </c>
      <c r="AY575">
        <v>1</v>
      </c>
      <c r="AZ575">
        <v>0</v>
      </c>
      <c r="BA575">
        <v>681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U575">
        <f>ROUND(AT575*Source!I320*AH575*AL575,2)</f>
        <v>0</v>
      </c>
      <c r="CV575">
        <f>ROUND(Y575*Source!I320,9)</f>
        <v>19.01568</v>
      </c>
      <c r="CW575">
        <v>0</v>
      </c>
      <c r="CX575">
        <f>ROUND(Y575*Source!I320,9)</f>
        <v>19.01568</v>
      </c>
      <c r="CY575">
        <f>AD575</f>
        <v>0</v>
      </c>
      <c r="CZ575">
        <f>AH575</f>
        <v>0</v>
      </c>
      <c r="DA575">
        <f>AL575</f>
        <v>1</v>
      </c>
      <c r="DB575">
        <f t="shared" si="263"/>
        <v>0</v>
      </c>
      <c r="DC575">
        <f t="shared" si="264"/>
        <v>0</v>
      </c>
      <c r="DD575" t="s">
        <v>3</v>
      </c>
      <c r="DE575" t="s">
        <v>3</v>
      </c>
      <c r="DF575">
        <f t="shared" si="265"/>
        <v>0</v>
      </c>
      <c r="DG575">
        <f t="shared" si="251"/>
        <v>0</v>
      </c>
      <c r="DH575">
        <f t="shared" si="250"/>
        <v>0</v>
      </c>
      <c r="DI575">
        <f t="shared" si="238"/>
        <v>0</v>
      </c>
      <c r="DJ575">
        <f>DI575</f>
        <v>0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ROW(Source!A320)</f>
        <v>320</v>
      </c>
      <c r="B576">
        <v>55929113</v>
      </c>
      <c r="C576">
        <v>57036788</v>
      </c>
      <c r="D576">
        <v>55490209</v>
      </c>
      <c r="E576">
        <v>1</v>
      </c>
      <c r="F576">
        <v>1</v>
      </c>
      <c r="G576">
        <v>1081</v>
      </c>
      <c r="H576">
        <v>2</v>
      </c>
      <c r="I576" t="s">
        <v>722</v>
      </c>
      <c r="J576" t="s">
        <v>723</v>
      </c>
      <c r="K576" t="s">
        <v>724</v>
      </c>
      <c r="L576">
        <v>1368</v>
      </c>
      <c r="N576">
        <v>1011</v>
      </c>
      <c r="O576" t="s">
        <v>685</v>
      </c>
      <c r="P576" t="s">
        <v>685</v>
      </c>
      <c r="Q576">
        <v>1</v>
      </c>
      <c r="W576">
        <v>0</v>
      </c>
      <c r="X576">
        <v>874612079</v>
      </c>
      <c r="Y576">
        <f t="shared" si="262"/>
        <v>6.0000000000000001E-3</v>
      </c>
      <c r="AA576">
        <v>0</v>
      </c>
      <c r="AB576">
        <v>87.01</v>
      </c>
      <c r="AC576">
        <v>13.21</v>
      </c>
      <c r="AD576">
        <v>0</v>
      </c>
      <c r="AE576">
        <v>0</v>
      </c>
      <c r="AF576">
        <v>83.1</v>
      </c>
      <c r="AG576">
        <v>12.62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-2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5.0000000000000001E-3</v>
      </c>
      <c r="AU576" t="s">
        <v>67</v>
      </c>
      <c r="AV576">
        <v>0</v>
      </c>
      <c r="AW576">
        <v>2</v>
      </c>
      <c r="AX576">
        <v>57036790</v>
      </c>
      <c r="AY576">
        <v>1</v>
      </c>
      <c r="AZ576">
        <v>0</v>
      </c>
      <c r="BA576">
        <v>682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f>ROUND(Y576*Source!I320*DO576,9)</f>
        <v>9.6921599999999997E-2</v>
      </c>
      <c r="CX576">
        <f>ROUND(Y576*Source!I320,9)</f>
        <v>7.6800000000000002E-3</v>
      </c>
      <c r="CY576">
        <f>AB576</f>
        <v>87.01</v>
      </c>
      <c r="CZ576">
        <f>AF576</f>
        <v>83.1</v>
      </c>
      <c r="DA576">
        <f>AJ576</f>
        <v>1</v>
      </c>
      <c r="DB576">
        <f t="shared" si="263"/>
        <v>0.504</v>
      </c>
      <c r="DC576">
        <f t="shared" si="264"/>
        <v>7.1999999999999995E-2</v>
      </c>
      <c r="DD576" t="s">
        <v>3</v>
      </c>
      <c r="DE576" t="s">
        <v>3</v>
      </c>
      <c r="DF576">
        <f t="shared" si="265"/>
        <v>0</v>
      </c>
      <c r="DG576">
        <f t="shared" si="251"/>
        <v>0.64</v>
      </c>
      <c r="DH576">
        <f t="shared" si="250"/>
        <v>0.1</v>
      </c>
      <c r="DI576">
        <f t="shared" si="238"/>
        <v>0</v>
      </c>
      <c r="DJ576">
        <f>DG576</f>
        <v>0.64</v>
      </c>
      <c r="DK576">
        <v>0</v>
      </c>
      <c r="DL576" t="s">
        <v>686</v>
      </c>
      <c r="DM576">
        <v>0</v>
      </c>
      <c r="DN576" t="s">
        <v>681</v>
      </c>
      <c r="DO576">
        <v>12.62</v>
      </c>
    </row>
    <row r="577" spans="1:119" x14ac:dyDescent="0.25">
      <c r="A577">
        <f>ROW(Source!A321)</f>
        <v>321</v>
      </c>
      <c r="B577">
        <v>55929115</v>
      </c>
      <c r="C577">
        <v>57036788</v>
      </c>
      <c r="D577">
        <v>55424304</v>
      </c>
      <c r="E577">
        <v>1081</v>
      </c>
      <c r="F577">
        <v>1</v>
      </c>
      <c r="G577">
        <v>1081</v>
      </c>
      <c r="H577">
        <v>1</v>
      </c>
      <c r="I577" t="s">
        <v>679</v>
      </c>
      <c r="J577" t="s">
        <v>3</v>
      </c>
      <c r="K577" t="s">
        <v>680</v>
      </c>
      <c r="L577">
        <v>1191</v>
      </c>
      <c r="N577">
        <v>1013</v>
      </c>
      <c r="O577" t="s">
        <v>681</v>
      </c>
      <c r="P577" t="s">
        <v>681</v>
      </c>
      <c r="Q577">
        <v>1</v>
      </c>
      <c r="W577">
        <v>0</v>
      </c>
      <c r="X577">
        <v>476480486</v>
      </c>
      <c r="Y577">
        <f t="shared" si="262"/>
        <v>14.856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5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12.38</v>
      </c>
      <c r="AU577" t="s">
        <v>67</v>
      </c>
      <c r="AV577">
        <v>1</v>
      </c>
      <c r="AW577">
        <v>2</v>
      </c>
      <c r="AX577">
        <v>57036789</v>
      </c>
      <c r="AY577">
        <v>1</v>
      </c>
      <c r="AZ577">
        <v>0</v>
      </c>
      <c r="BA577">
        <v>684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U577">
        <f>ROUND(AT577*Source!I321*AH577*AL577,2)</f>
        <v>0</v>
      </c>
      <c r="CV577">
        <f>ROUND(Y577*Source!I321,9)</f>
        <v>19.01568</v>
      </c>
      <c r="CW577">
        <v>0</v>
      </c>
      <c r="CX577">
        <f>ROUND(Y577*Source!I321,9)</f>
        <v>19.01568</v>
      </c>
      <c r="CY577">
        <f>AD577</f>
        <v>0</v>
      </c>
      <c r="CZ577">
        <f>AH577</f>
        <v>0</v>
      </c>
      <c r="DA577">
        <f>AL577</f>
        <v>1</v>
      </c>
      <c r="DB577">
        <f t="shared" si="263"/>
        <v>0</v>
      </c>
      <c r="DC577">
        <f t="shared" si="264"/>
        <v>0</v>
      </c>
      <c r="DD577" t="s">
        <v>3</v>
      </c>
      <c r="DE577" t="s">
        <v>3</v>
      </c>
      <c r="DF577">
        <f t="shared" si="265"/>
        <v>0</v>
      </c>
      <c r="DG577">
        <f t="shared" si="251"/>
        <v>0</v>
      </c>
      <c r="DH577">
        <f t="shared" si="250"/>
        <v>0</v>
      </c>
      <c r="DI577">
        <f t="shared" ref="DI577:DI640" si="266">ROUND(ROUND(AH577,2)*CX577,2)</f>
        <v>0</v>
      </c>
      <c r="DJ577">
        <f>DI577</f>
        <v>0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ROW(Source!A321)</f>
        <v>321</v>
      </c>
      <c r="B578">
        <v>55929115</v>
      </c>
      <c r="C578">
        <v>57036788</v>
      </c>
      <c r="D578">
        <v>55490209</v>
      </c>
      <c r="E578">
        <v>1</v>
      </c>
      <c r="F578">
        <v>1</v>
      </c>
      <c r="G578">
        <v>1081</v>
      </c>
      <c r="H578">
        <v>2</v>
      </c>
      <c r="I578" t="s">
        <v>722</v>
      </c>
      <c r="J578" t="s">
        <v>723</v>
      </c>
      <c r="K578" t="s">
        <v>724</v>
      </c>
      <c r="L578">
        <v>1368</v>
      </c>
      <c r="N578">
        <v>1011</v>
      </c>
      <c r="O578" t="s">
        <v>685</v>
      </c>
      <c r="P578" t="s">
        <v>685</v>
      </c>
      <c r="Q578">
        <v>1</v>
      </c>
      <c r="W578">
        <v>0</v>
      </c>
      <c r="X578">
        <v>874612079</v>
      </c>
      <c r="Y578">
        <f t="shared" si="262"/>
        <v>6.0000000000000001E-3</v>
      </c>
      <c r="AA578">
        <v>0</v>
      </c>
      <c r="AB578">
        <v>1485.19</v>
      </c>
      <c r="AC578">
        <v>744.56</v>
      </c>
      <c r="AD578">
        <v>0</v>
      </c>
      <c r="AE578">
        <v>0</v>
      </c>
      <c r="AF578">
        <v>83.1</v>
      </c>
      <c r="AG578">
        <v>12.62</v>
      </c>
      <c r="AH578">
        <v>0</v>
      </c>
      <c r="AI578">
        <v>1</v>
      </c>
      <c r="AJ578">
        <v>17.07</v>
      </c>
      <c r="AK578">
        <v>56.35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5.0000000000000001E-3</v>
      </c>
      <c r="AU578" t="s">
        <v>67</v>
      </c>
      <c r="AV578">
        <v>0</v>
      </c>
      <c r="AW578">
        <v>2</v>
      </c>
      <c r="AX578">
        <v>57036790</v>
      </c>
      <c r="AY578">
        <v>1</v>
      </c>
      <c r="AZ578">
        <v>0</v>
      </c>
      <c r="BA578">
        <v>685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f>ROUND(Y578*Source!I321*DO578,9)</f>
        <v>9.6921599999999997E-2</v>
      </c>
      <c r="CX578">
        <f>ROUND(Y578*Source!I321,9)</f>
        <v>7.6800000000000002E-3</v>
      </c>
      <c r="CY578">
        <f>AB578</f>
        <v>1485.19</v>
      </c>
      <c r="CZ578">
        <f>AF578</f>
        <v>83.1</v>
      </c>
      <c r="DA578">
        <f>AJ578</f>
        <v>17.07</v>
      </c>
      <c r="DB578">
        <f t="shared" si="263"/>
        <v>0.504</v>
      </c>
      <c r="DC578">
        <f t="shared" si="264"/>
        <v>7.1999999999999995E-2</v>
      </c>
      <c r="DD578" t="s">
        <v>3</v>
      </c>
      <c r="DE578" t="s">
        <v>3</v>
      </c>
      <c r="DF578">
        <f t="shared" si="265"/>
        <v>0</v>
      </c>
      <c r="DG578">
        <f>ROUND(ROUND(AF578*AJ578,2)*CX578,2)</f>
        <v>10.89</v>
      </c>
      <c r="DH578">
        <f>ROUND(ROUND(AG578*AK578,2)*CX578,2)</f>
        <v>5.46</v>
      </c>
      <c r="DI578">
        <f t="shared" si="266"/>
        <v>0</v>
      </c>
      <c r="DJ578">
        <f>DG578</f>
        <v>10.89</v>
      </c>
      <c r="DK578">
        <v>0</v>
      </c>
      <c r="DL578" t="s">
        <v>686</v>
      </c>
      <c r="DM578">
        <v>0</v>
      </c>
      <c r="DN578" t="s">
        <v>681</v>
      </c>
      <c r="DO578">
        <v>12.62</v>
      </c>
    </row>
    <row r="579" spans="1:119" x14ac:dyDescent="0.25">
      <c r="A579">
        <f>ROW(Source!A322)</f>
        <v>322</v>
      </c>
      <c r="B579">
        <v>55929113</v>
      </c>
      <c r="C579">
        <v>55930207</v>
      </c>
      <c r="D579">
        <v>55424304</v>
      </c>
      <c r="E579">
        <v>1081</v>
      </c>
      <c r="F579">
        <v>1</v>
      </c>
      <c r="G579">
        <v>1081</v>
      </c>
      <c r="H579">
        <v>1</v>
      </c>
      <c r="I579" t="s">
        <v>679</v>
      </c>
      <c r="J579" t="s">
        <v>3</v>
      </c>
      <c r="K579" t="s">
        <v>680</v>
      </c>
      <c r="L579">
        <v>1191</v>
      </c>
      <c r="N579">
        <v>1013</v>
      </c>
      <c r="O579" t="s">
        <v>681</v>
      </c>
      <c r="P579" t="s">
        <v>681</v>
      </c>
      <c r="Q579">
        <v>1</v>
      </c>
      <c r="W579">
        <v>0</v>
      </c>
      <c r="X579">
        <v>476480486</v>
      </c>
      <c r="Y579">
        <f t="shared" si="262"/>
        <v>7.1999999999999993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-2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6</v>
      </c>
      <c r="AU579" t="s">
        <v>67</v>
      </c>
      <c r="AV579">
        <v>1</v>
      </c>
      <c r="AW579">
        <v>2</v>
      </c>
      <c r="AX579">
        <v>55930211</v>
      </c>
      <c r="AY579">
        <v>1</v>
      </c>
      <c r="AZ579">
        <v>0</v>
      </c>
      <c r="BA579">
        <v>687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U579">
        <f>ROUND(AT579*Source!I322*AH579*AL579,2)</f>
        <v>0</v>
      </c>
      <c r="CV579">
        <f>ROUND(Y579*Source!I322,9)</f>
        <v>25.128</v>
      </c>
      <c r="CW579">
        <v>0</v>
      </c>
      <c r="CX579">
        <f>ROUND(Y579*Source!I322,9)</f>
        <v>25.128</v>
      </c>
      <c r="CY579">
        <f>AD579</f>
        <v>0</v>
      </c>
      <c r="CZ579">
        <f>AH579</f>
        <v>0</v>
      </c>
      <c r="DA579">
        <f>AL579</f>
        <v>1</v>
      </c>
      <c r="DB579">
        <f t="shared" si="263"/>
        <v>0</v>
      </c>
      <c r="DC579">
        <f t="shared" si="264"/>
        <v>0</v>
      </c>
      <c r="DD579" t="s">
        <v>3</v>
      </c>
      <c r="DE579" t="s">
        <v>3</v>
      </c>
      <c r="DF579">
        <f t="shared" si="265"/>
        <v>0</v>
      </c>
      <c r="DG579">
        <f t="shared" ref="DG579:DG588" si="267">ROUND(ROUND(AF579,2)*CX579,2)</f>
        <v>0</v>
      </c>
      <c r="DH579">
        <f t="shared" ref="DH579:DH588" si="268">ROUND(ROUND(AG579,2)*CX579,2)</f>
        <v>0</v>
      </c>
      <c r="DI579">
        <f t="shared" si="266"/>
        <v>0</v>
      </c>
      <c r="DJ579">
        <f>DI579</f>
        <v>0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ROW(Source!A322)</f>
        <v>322</v>
      </c>
      <c r="B580">
        <v>55929113</v>
      </c>
      <c r="C580">
        <v>55930207</v>
      </c>
      <c r="D580">
        <v>55461714</v>
      </c>
      <c r="E580">
        <v>1</v>
      </c>
      <c r="F580">
        <v>1</v>
      </c>
      <c r="G580">
        <v>1081</v>
      </c>
      <c r="H580">
        <v>3</v>
      </c>
      <c r="I580" t="s">
        <v>897</v>
      </c>
      <c r="J580" t="s">
        <v>898</v>
      </c>
      <c r="K580" t="s">
        <v>899</v>
      </c>
      <c r="L580">
        <v>1348</v>
      </c>
      <c r="N580">
        <v>1009</v>
      </c>
      <c r="O580" t="s">
        <v>566</v>
      </c>
      <c r="P580" t="s">
        <v>566</v>
      </c>
      <c r="Q580">
        <v>1000</v>
      </c>
      <c r="W580">
        <v>0</v>
      </c>
      <c r="X580">
        <v>1102297900</v>
      </c>
      <c r="Y580">
        <f>(AT580*1)</f>
        <v>2.0000000000000001E-4</v>
      </c>
      <c r="AA580">
        <v>9138.59</v>
      </c>
      <c r="AB580">
        <v>0</v>
      </c>
      <c r="AC580">
        <v>0</v>
      </c>
      <c r="AD580">
        <v>0</v>
      </c>
      <c r="AE580">
        <v>9138.59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-2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2.0000000000000001E-4</v>
      </c>
      <c r="AU580" t="s">
        <v>66</v>
      </c>
      <c r="AV580">
        <v>0</v>
      </c>
      <c r="AW580">
        <v>2</v>
      </c>
      <c r="AX580">
        <v>55930212</v>
      </c>
      <c r="AY580">
        <v>1</v>
      </c>
      <c r="AZ580">
        <v>0</v>
      </c>
      <c r="BA580">
        <v>688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ROUND(Y580*Source!I322,9)</f>
        <v>6.9800000000000005E-4</v>
      </c>
      <c r="CY580">
        <f>AA580</f>
        <v>9138.59</v>
      </c>
      <c r="CZ580">
        <f>AE580</f>
        <v>9138.59</v>
      </c>
      <c r="DA580">
        <f>AI580</f>
        <v>1</v>
      </c>
      <c r="DB580">
        <f>ROUND((ROUND(AT580*CZ580,2)*1),6)</f>
        <v>1.83</v>
      </c>
      <c r="DC580">
        <f>ROUND((ROUND(AT580*AG580,2)*1),6)</f>
        <v>0</v>
      </c>
      <c r="DD580" t="s">
        <v>3</v>
      </c>
      <c r="DE580" t="s">
        <v>3</v>
      </c>
      <c r="DF580">
        <f t="shared" si="265"/>
        <v>6.38</v>
      </c>
      <c r="DG580">
        <f t="shared" si="267"/>
        <v>0</v>
      </c>
      <c r="DH580">
        <f t="shared" si="268"/>
        <v>0</v>
      </c>
      <c r="DI580">
        <f t="shared" si="266"/>
        <v>0</v>
      </c>
      <c r="DJ580">
        <f>DF580</f>
        <v>6.38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ROW(Source!A322)</f>
        <v>322</v>
      </c>
      <c r="B581">
        <v>55929113</v>
      </c>
      <c r="C581">
        <v>55930207</v>
      </c>
      <c r="D581">
        <v>55424290</v>
      </c>
      <c r="E581">
        <v>1081</v>
      </c>
      <c r="F581">
        <v>1</v>
      </c>
      <c r="G581">
        <v>1081</v>
      </c>
      <c r="H581">
        <v>3</v>
      </c>
      <c r="I581" t="s">
        <v>720</v>
      </c>
      <c r="J581" t="s">
        <v>3</v>
      </c>
      <c r="K581" t="s">
        <v>721</v>
      </c>
      <c r="L581">
        <v>1348</v>
      </c>
      <c r="N581">
        <v>1009</v>
      </c>
      <c r="O581" t="s">
        <v>566</v>
      </c>
      <c r="P581" t="s">
        <v>566</v>
      </c>
      <c r="Q581">
        <v>1000</v>
      </c>
      <c r="W581">
        <v>0</v>
      </c>
      <c r="X581">
        <v>-783086922</v>
      </c>
      <c r="Y581">
        <f>(AT581*1)</f>
        <v>0.01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1</v>
      </c>
      <c r="AL581">
        <v>1</v>
      </c>
      <c r="AM581">
        <v>-2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0.01</v>
      </c>
      <c r="AU581" t="s">
        <v>66</v>
      </c>
      <c r="AV581">
        <v>0</v>
      </c>
      <c r="AW581">
        <v>2</v>
      </c>
      <c r="AX581">
        <v>55930214</v>
      </c>
      <c r="AY581">
        <v>1</v>
      </c>
      <c r="AZ581">
        <v>0</v>
      </c>
      <c r="BA581">
        <v>690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ROUND(Y581*Source!I322,9)</f>
        <v>3.49E-2</v>
      </c>
      <c r="CY581">
        <f>AA581</f>
        <v>0</v>
      </c>
      <c r="CZ581">
        <f>AE581</f>
        <v>0</v>
      </c>
      <c r="DA581">
        <f>AI581</f>
        <v>1</v>
      </c>
      <c r="DB581">
        <f>ROUND((ROUND(AT581*CZ581,2)*1),6)</f>
        <v>0</v>
      </c>
      <c r="DC581">
        <f>ROUND((ROUND(AT581*AG581,2)*1),6)</f>
        <v>0</v>
      </c>
      <c r="DD581" t="s">
        <v>3</v>
      </c>
      <c r="DE581" t="s">
        <v>3</v>
      </c>
      <c r="DF581">
        <f t="shared" si="265"/>
        <v>0</v>
      </c>
      <c r="DG581">
        <f t="shared" si="267"/>
        <v>0</v>
      </c>
      <c r="DH581">
        <f t="shared" si="268"/>
        <v>0</v>
      </c>
      <c r="DI581">
        <f t="shared" si="266"/>
        <v>0</v>
      </c>
      <c r="DJ581">
        <f>DF581</f>
        <v>0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ROW(Source!A323)</f>
        <v>323</v>
      </c>
      <c r="B582">
        <v>55929115</v>
      </c>
      <c r="C582">
        <v>55930207</v>
      </c>
      <c r="D582">
        <v>55424304</v>
      </c>
      <c r="E582">
        <v>1081</v>
      </c>
      <c r="F582">
        <v>1</v>
      </c>
      <c r="G582">
        <v>1081</v>
      </c>
      <c r="H582">
        <v>1</v>
      </c>
      <c r="I582" t="s">
        <v>679</v>
      </c>
      <c r="J582" t="s">
        <v>3</v>
      </c>
      <c r="K582" t="s">
        <v>680</v>
      </c>
      <c r="L582">
        <v>1191</v>
      </c>
      <c r="N582">
        <v>1013</v>
      </c>
      <c r="O582" t="s">
        <v>681</v>
      </c>
      <c r="P582" t="s">
        <v>681</v>
      </c>
      <c r="Q582">
        <v>1</v>
      </c>
      <c r="W582">
        <v>0</v>
      </c>
      <c r="X582">
        <v>476480486</v>
      </c>
      <c r="Y582">
        <f>(AT582*1.2)</f>
        <v>7.1999999999999993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1</v>
      </c>
      <c r="AL582">
        <v>1</v>
      </c>
      <c r="AM582">
        <v>5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6</v>
      </c>
      <c r="AU582" t="s">
        <v>67</v>
      </c>
      <c r="AV582">
        <v>1</v>
      </c>
      <c r="AW582">
        <v>2</v>
      </c>
      <c r="AX582">
        <v>55930211</v>
      </c>
      <c r="AY582">
        <v>1</v>
      </c>
      <c r="AZ582">
        <v>0</v>
      </c>
      <c r="BA582">
        <v>691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U582">
        <f>ROUND(AT582*Source!I323*AH582*AL582,2)</f>
        <v>0</v>
      </c>
      <c r="CV582">
        <f>ROUND(Y582*Source!I323,9)</f>
        <v>25.128</v>
      </c>
      <c r="CW582">
        <v>0</v>
      </c>
      <c r="CX582">
        <f>ROUND(Y582*Source!I323,9)</f>
        <v>25.128</v>
      </c>
      <c r="CY582">
        <f>AD582</f>
        <v>0</v>
      </c>
      <c r="CZ582">
        <f>AH582</f>
        <v>0</v>
      </c>
      <c r="DA582">
        <f>AL582</f>
        <v>1</v>
      </c>
      <c r="DB582">
        <f>ROUND((ROUND(AT582*CZ582,2)*1.2),6)</f>
        <v>0</v>
      </c>
      <c r="DC582">
        <f>ROUND((ROUND(AT582*AG582,2)*1.2),6)</f>
        <v>0</v>
      </c>
      <c r="DD582" t="s">
        <v>3</v>
      </c>
      <c r="DE582" t="s">
        <v>3</v>
      </c>
      <c r="DF582">
        <f t="shared" si="265"/>
        <v>0</v>
      </c>
      <c r="DG582">
        <f t="shared" si="267"/>
        <v>0</v>
      </c>
      <c r="DH582">
        <f t="shared" si="268"/>
        <v>0</v>
      </c>
      <c r="DI582">
        <f t="shared" si="266"/>
        <v>0</v>
      </c>
      <c r="DJ582">
        <f>DI582</f>
        <v>0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ROW(Source!A323)</f>
        <v>323</v>
      </c>
      <c r="B583">
        <v>55929115</v>
      </c>
      <c r="C583">
        <v>55930207</v>
      </c>
      <c r="D583">
        <v>55461714</v>
      </c>
      <c r="E583">
        <v>1</v>
      </c>
      <c r="F583">
        <v>1</v>
      </c>
      <c r="G583">
        <v>1081</v>
      </c>
      <c r="H583">
        <v>3</v>
      </c>
      <c r="I583" t="s">
        <v>897</v>
      </c>
      <c r="J583" t="s">
        <v>898</v>
      </c>
      <c r="K583" t="s">
        <v>899</v>
      </c>
      <c r="L583">
        <v>1348</v>
      </c>
      <c r="N583">
        <v>1009</v>
      </c>
      <c r="O583" t="s">
        <v>566</v>
      </c>
      <c r="P583" t="s">
        <v>566</v>
      </c>
      <c r="Q583">
        <v>1000</v>
      </c>
      <c r="W583">
        <v>0</v>
      </c>
      <c r="X583">
        <v>1102297900</v>
      </c>
      <c r="Y583">
        <f>(AT583*1)</f>
        <v>2.0000000000000001E-4</v>
      </c>
      <c r="AA583">
        <v>61319.94</v>
      </c>
      <c r="AB583">
        <v>0</v>
      </c>
      <c r="AC583">
        <v>0</v>
      </c>
      <c r="AD583">
        <v>0</v>
      </c>
      <c r="AE583">
        <v>9138.59</v>
      </c>
      <c r="AF583">
        <v>0</v>
      </c>
      <c r="AG583">
        <v>0</v>
      </c>
      <c r="AH583">
        <v>0</v>
      </c>
      <c r="AI583">
        <v>6.71</v>
      </c>
      <c r="AJ583">
        <v>1</v>
      </c>
      <c r="AK583">
        <v>1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2.0000000000000001E-4</v>
      </c>
      <c r="AU583" t="s">
        <v>66</v>
      </c>
      <c r="AV583">
        <v>0</v>
      </c>
      <c r="AW583">
        <v>2</v>
      </c>
      <c r="AX583">
        <v>55930212</v>
      </c>
      <c r="AY583">
        <v>1</v>
      </c>
      <c r="AZ583">
        <v>0</v>
      </c>
      <c r="BA583">
        <v>692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ROUND(Y583*Source!I323,9)</f>
        <v>6.9800000000000005E-4</v>
      </c>
      <c r="CY583">
        <f>AA583</f>
        <v>61319.94</v>
      </c>
      <c r="CZ583">
        <f>AE583</f>
        <v>9138.59</v>
      </c>
      <c r="DA583">
        <f>AI583</f>
        <v>6.71</v>
      </c>
      <c r="DB583">
        <f>ROUND((ROUND(AT583*CZ583,2)*1),6)</f>
        <v>1.83</v>
      </c>
      <c r="DC583">
        <f>ROUND((ROUND(AT583*AG583,2)*1),6)</f>
        <v>0</v>
      </c>
      <c r="DD583" t="s">
        <v>3</v>
      </c>
      <c r="DE583" t="s">
        <v>3</v>
      </c>
      <c r="DF583">
        <f>ROUND(ROUND(AE583*AI583,2)*CX583,2)</f>
        <v>42.8</v>
      </c>
      <c r="DG583">
        <f t="shared" si="267"/>
        <v>0</v>
      </c>
      <c r="DH583">
        <f t="shared" si="268"/>
        <v>0</v>
      </c>
      <c r="DI583">
        <f t="shared" si="266"/>
        <v>0</v>
      </c>
      <c r="DJ583">
        <f>DF583</f>
        <v>42.8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ROW(Source!A323)</f>
        <v>323</v>
      </c>
      <c r="B584">
        <v>55929115</v>
      </c>
      <c r="C584">
        <v>55930207</v>
      </c>
      <c r="D584">
        <v>55424290</v>
      </c>
      <c r="E584">
        <v>1081</v>
      </c>
      <c r="F584">
        <v>1</v>
      </c>
      <c r="G584">
        <v>1081</v>
      </c>
      <c r="H584">
        <v>3</v>
      </c>
      <c r="I584" t="s">
        <v>720</v>
      </c>
      <c r="J584" t="s">
        <v>3</v>
      </c>
      <c r="K584" t="s">
        <v>721</v>
      </c>
      <c r="L584">
        <v>1348</v>
      </c>
      <c r="N584">
        <v>1009</v>
      </c>
      <c r="O584" t="s">
        <v>566</v>
      </c>
      <c r="P584" t="s">
        <v>566</v>
      </c>
      <c r="Q584">
        <v>1000</v>
      </c>
      <c r="W584">
        <v>0</v>
      </c>
      <c r="X584">
        <v>-783086922</v>
      </c>
      <c r="Y584">
        <f>(AT584*1)</f>
        <v>0.01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9.84</v>
      </c>
      <c r="AJ584">
        <v>1</v>
      </c>
      <c r="AK584">
        <v>1</v>
      </c>
      <c r="AL584">
        <v>1</v>
      </c>
      <c r="AM584">
        <v>5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0.01</v>
      </c>
      <c r="AU584" t="s">
        <v>66</v>
      </c>
      <c r="AV584">
        <v>0</v>
      </c>
      <c r="AW584">
        <v>2</v>
      </c>
      <c r="AX584">
        <v>55930214</v>
      </c>
      <c r="AY584">
        <v>1</v>
      </c>
      <c r="AZ584">
        <v>0</v>
      </c>
      <c r="BA584">
        <v>694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ROUND(Y584*Source!I323,9)</f>
        <v>3.49E-2</v>
      </c>
      <c r="CY584">
        <f>AA584</f>
        <v>0</v>
      </c>
      <c r="CZ584">
        <f>AE584</f>
        <v>0</v>
      </c>
      <c r="DA584">
        <f>AI584</f>
        <v>9.84</v>
      </c>
      <c r="DB584">
        <f>ROUND((ROUND(AT584*CZ584,2)*1),6)</f>
        <v>0</v>
      </c>
      <c r="DC584">
        <f>ROUND((ROUND(AT584*AG584,2)*1),6)</f>
        <v>0</v>
      </c>
      <c r="DD584" t="s">
        <v>3</v>
      </c>
      <c r="DE584" t="s">
        <v>3</v>
      </c>
      <c r="DF584">
        <f>ROUND(ROUND(AE584*AI584,2)*CX584,2)</f>
        <v>0</v>
      </c>
      <c r="DG584">
        <f t="shared" si="267"/>
        <v>0</v>
      </c>
      <c r="DH584">
        <f t="shared" si="268"/>
        <v>0</v>
      </c>
      <c r="DI584">
        <f t="shared" si="266"/>
        <v>0</v>
      </c>
      <c r="DJ584">
        <f>DF584</f>
        <v>0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ROW(Source!A330)</f>
        <v>330</v>
      </c>
      <c r="B585">
        <v>55929113</v>
      </c>
      <c r="C585">
        <v>57036794</v>
      </c>
      <c r="D585">
        <v>55424304</v>
      </c>
      <c r="E585">
        <v>1081</v>
      </c>
      <c r="F585">
        <v>1</v>
      </c>
      <c r="G585">
        <v>1081</v>
      </c>
      <c r="H585">
        <v>1</v>
      </c>
      <c r="I585" t="s">
        <v>679</v>
      </c>
      <c r="J585" t="s">
        <v>3</v>
      </c>
      <c r="K585" t="s">
        <v>680</v>
      </c>
      <c r="L585">
        <v>1191</v>
      </c>
      <c r="N585">
        <v>1013</v>
      </c>
      <c r="O585" t="s">
        <v>681</v>
      </c>
      <c r="P585" t="s">
        <v>681</v>
      </c>
      <c r="Q585">
        <v>1</v>
      </c>
      <c r="W585">
        <v>0</v>
      </c>
      <c r="X585">
        <v>476480486</v>
      </c>
      <c r="Y585">
        <f t="shared" ref="Y585:Y596" si="269">(AT585*1.2)</f>
        <v>8.4960000000000004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7.08</v>
      </c>
      <c r="AU585" t="s">
        <v>67</v>
      </c>
      <c r="AV585">
        <v>1</v>
      </c>
      <c r="AW585">
        <v>2</v>
      </c>
      <c r="AX585">
        <v>57036795</v>
      </c>
      <c r="AY585">
        <v>1</v>
      </c>
      <c r="AZ585">
        <v>0</v>
      </c>
      <c r="BA585">
        <v>695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U585">
        <f>ROUND(AT585*Source!I330*AH585*AL585,2)</f>
        <v>0</v>
      </c>
      <c r="CV585">
        <f>ROUND(Y585*Source!I330,9)</f>
        <v>5.2675200000000002</v>
      </c>
      <c r="CW585">
        <v>0</v>
      </c>
      <c r="CX585">
        <f>ROUND(Y585*Source!I330,9)</f>
        <v>5.2675200000000002</v>
      </c>
      <c r="CY585">
        <f>AD585</f>
        <v>0</v>
      </c>
      <c r="CZ585">
        <f>AH585</f>
        <v>0</v>
      </c>
      <c r="DA585">
        <f>AL585</f>
        <v>1</v>
      </c>
      <c r="DB585">
        <f t="shared" ref="DB585:DB596" si="270">ROUND((ROUND(AT585*CZ585,2)*1.2),6)</f>
        <v>0</v>
      </c>
      <c r="DC585">
        <f t="shared" ref="DC585:DC596" si="271">ROUND((ROUND(AT585*AG585,2)*1.2),6)</f>
        <v>0</v>
      </c>
      <c r="DD585" t="s">
        <v>3</v>
      </c>
      <c r="DE585" t="s">
        <v>3</v>
      </c>
      <c r="DF585">
        <f t="shared" ref="DF585:DF601" si="272">ROUND(ROUND(AE585,2)*CX585,2)</f>
        <v>0</v>
      </c>
      <c r="DG585">
        <f t="shared" si="267"/>
        <v>0</v>
      </c>
      <c r="DH585">
        <f t="shared" si="268"/>
        <v>0</v>
      </c>
      <c r="DI585">
        <f t="shared" si="266"/>
        <v>0</v>
      </c>
      <c r="DJ585">
        <f>DI585</f>
        <v>0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ROW(Source!A330)</f>
        <v>330</v>
      </c>
      <c r="B586">
        <v>55929113</v>
      </c>
      <c r="C586">
        <v>57036794</v>
      </c>
      <c r="D586">
        <v>55490209</v>
      </c>
      <c r="E586">
        <v>1</v>
      </c>
      <c r="F586">
        <v>1</v>
      </c>
      <c r="G586">
        <v>1081</v>
      </c>
      <c r="H586">
        <v>2</v>
      </c>
      <c r="I586" t="s">
        <v>722</v>
      </c>
      <c r="J586" t="s">
        <v>723</v>
      </c>
      <c r="K586" t="s">
        <v>724</v>
      </c>
      <c r="L586">
        <v>1368</v>
      </c>
      <c r="N586">
        <v>1011</v>
      </c>
      <c r="O586" t="s">
        <v>685</v>
      </c>
      <c r="P586" t="s">
        <v>685</v>
      </c>
      <c r="Q586">
        <v>1</v>
      </c>
      <c r="W586">
        <v>0</v>
      </c>
      <c r="X586">
        <v>874612079</v>
      </c>
      <c r="Y586">
        <f t="shared" si="269"/>
        <v>6.0000000000000001E-3</v>
      </c>
      <c r="AA586">
        <v>0</v>
      </c>
      <c r="AB586">
        <v>87.01</v>
      </c>
      <c r="AC586">
        <v>13.21</v>
      </c>
      <c r="AD586">
        <v>0</v>
      </c>
      <c r="AE586">
        <v>0</v>
      </c>
      <c r="AF586">
        <v>83.1</v>
      </c>
      <c r="AG586">
        <v>12.62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5.0000000000000001E-3</v>
      </c>
      <c r="AU586" t="s">
        <v>67</v>
      </c>
      <c r="AV586">
        <v>0</v>
      </c>
      <c r="AW586">
        <v>2</v>
      </c>
      <c r="AX586">
        <v>57036796</v>
      </c>
      <c r="AY586">
        <v>1</v>
      </c>
      <c r="AZ586">
        <v>0</v>
      </c>
      <c r="BA586">
        <v>696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f>ROUND(Y586*Source!I330*DO586,9)</f>
        <v>4.6946399999999999E-2</v>
      </c>
      <c r="CX586">
        <f>ROUND(Y586*Source!I330,9)</f>
        <v>3.7200000000000002E-3</v>
      </c>
      <c r="CY586">
        <f>AB586</f>
        <v>87.01</v>
      </c>
      <c r="CZ586">
        <f>AF586</f>
        <v>83.1</v>
      </c>
      <c r="DA586">
        <f>AJ586</f>
        <v>1</v>
      </c>
      <c r="DB586">
        <f t="shared" si="270"/>
        <v>0.504</v>
      </c>
      <c r="DC586">
        <f t="shared" si="271"/>
        <v>7.1999999999999995E-2</v>
      </c>
      <c r="DD586" t="s">
        <v>3</v>
      </c>
      <c r="DE586" t="s">
        <v>3</v>
      </c>
      <c r="DF586">
        <f t="shared" si="272"/>
        <v>0</v>
      </c>
      <c r="DG586">
        <f t="shared" si="267"/>
        <v>0.31</v>
      </c>
      <c r="DH586">
        <f t="shared" si="268"/>
        <v>0.05</v>
      </c>
      <c r="DI586">
        <f t="shared" si="266"/>
        <v>0</v>
      </c>
      <c r="DJ586">
        <f>DG586</f>
        <v>0.31</v>
      </c>
      <c r="DK586">
        <v>0</v>
      </c>
      <c r="DL586" t="s">
        <v>686</v>
      </c>
      <c r="DM586">
        <v>0</v>
      </c>
      <c r="DN586" t="s">
        <v>681</v>
      </c>
      <c r="DO586">
        <v>12.62</v>
      </c>
    </row>
    <row r="587" spans="1:119" x14ac:dyDescent="0.25">
      <c r="A587">
        <f>ROW(Source!A330)</f>
        <v>330</v>
      </c>
      <c r="B587">
        <v>55929113</v>
      </c>
      <c r="C587">
        <v>57036794</v>
      </c>
      <c r="D587">
        <v>55490270</v>
      </c>
      <c r="E587">
        <v>1</v>
      </c>
      <c r="F587">
        <v>1</v>
      </c>
      <c r="G587">
        <v>1081</v>
      </c>
      <c r="H587">
        <v>2</v>
      </c>
      <c r="I587" t="s">
        <v>781</v>
      </c>
      <c r="J587" t="s">
        <v>782</v>
      </c>
      <c r="K587" t="s">
        <v>783</v>
      </c>
      <c r="L587">
        <v>1368</v>
      </c>
      <c r="N587">
        <v>1011</v>
      </c>
      <c r="O587" t="s">
        <v>685</v>
      </c>
      <c r="P587" t="s">
        <v>685</v>
      </c>
      <c r="Q587">
        <v>1</v>
      </c>
      <c r="W587">
        <v>0</v>
      </c>
      <c r="X587">
        <v>-1412866184</v>
      </c>
      <c r="Y587">
        <f t="shared" si="269"/>
        <v>3</v>
      </c>
      <c r="AA587">
        <v>0</v>
      </c>
      <c r="AB587">
        <v>0.44</v>
      </c>
      <c r="AC587">
        <v>0</v>
      </c>
      <c r="AD587">
        <v>0</v>
      </c>
      <c r="AE587">
        <v>0</v>
      </c>
      <c r="AF587">
        <v>0.42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2.5</v>
      </c>
      <c r="AU587" t="s">
        <v>67</v>
      </c>
      <c r="AV587">
        <v>0</v>
      </c>
      <c r="AW587">
        <v>2</v>
      </c>
      <c r="AX587">
        <v>57036797</v>
      </c>
      <c r="AY587">
        <v>1</v>
      </c>
      <c r="AZ587">
        <v>0</v>
      </c>
      <c r="BA587">
        <v>697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f>ROUND(Y587*Source!I330*DO587,9)</f>
        <v>0</v>
      </c>
      <c r="CX587">
        <f>ROUND(Y587*Source!I330,9)</f>
        <v>1.86</v>
      </c>
      <c r="CY587">
        <f>AB587</f>
        <v>0.44</v>
      </c>
      <c r="CZ587">
        <f>AF587</f>
        <v>0.42</v>
      </c>
      <c r="DA587">
        <f>AJ587</f>
        <v>1</v>
      </c>
      <c r="DB587">
        <f t="shared" si="270"/>
        <v>1.26</v>
      </c>
      <c r="DC587">
        <f t="shared" si="271"/>
        <v>0</v>
      </c>
      <c r="DD587" t="s">
        <v>3</v>
      </c>
      <c r="DE587" t="s">
        <v>3</v>
      </c>
      <c r="DF587">
        <f t="shared" si="272"/>
        <v>0</v>
      </c>
      <c r="DG587">
        <f t="shared" si="267"/>
        <v>0.78</v>
      </c>
      <c r="DH587">
        <f t="shared" si="268"/>
        <v>0</v>
      </c>
      <c r="DI587">
        <f t="shared" si="266"/>
        <v>0</v>
      </c>
      <c r="DJ587">
        <f>DG587</f>
        <v>0.78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ROW(Source!A331)</f>
        <v>331</v>
      </c>
      <c r="B588">
        <v>55929115</v>
      </c>
      <c r="C588">
        <v>57036794</v>
      </c>
      <c r="D588">
        <v>55424304</v>
      </c>
      <c r="E588">
        <v>1081</v>
      </c>
      <c r="F588">
        <v>1</v>
      </c>
      <c r="G588">
        <v>1081</v>
      </c>
      <c r="H588">
        <v>1</v>
      </c>
      <c r="I588" t="s">
        <v>679</v>
      </c>
      <c r="J588" t="s">
        <v>3</v>
      </c>
      <c r="K588" t="s">
        <v>680</v>
      </c>
      <c r="L588">
        <v>1191</v>
      </c>
      <c r="N588">
        <v>1013</v>
      </c>
      <c r="O588" t="s">
        <v>681</v>
      </c>
      <c r="P588" t="s">
        <v>681</v>
      </c>
      <c r="Q588">
        <v>1</v>
      </c>
      <c r="W588">
        <v>0</v>
      </c>
      <c r="X588">
        <v>476480486</v>
      </c>
      <c r="Y588">
        <f t="shared" si="269"/>
        <v>8.4960000000000004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5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7.08</v>
      </c>
      <c r="AU588" t="s">
        <v>67</v>
      </c>
      <c r="AV588">
        <v>1</v>
      </c>
      <c r="AW588">
        <v>2</v>
      </c>
      <c r="AX588">
        <v>57036795</v>
      </c>
      <c r="AY588">
        <v>1</v>
      </c>
      <c r="AZ588">
        <v>0</v>
      </c>
      <c r="BA588">
        <v>699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U588">
        <f>ROUND(AT588*Source!I331*AH588*AL588,2)</f>
        <v>0</v>
      </c>
      <c r="CV588">
        <f>ROUND(Y588*Source!I331,9)</f>
        <v>5.2675200000000002</v>
      </c>
      <c r="CW588">
        <v>0</v>
      </c>
      <c r="CX588">
        <f>ROUND(Y588*Source!I331,9)</f>
        <v>5.2675200000000002</v>
      </c>
      <c r="CY588">
        <f>AD588</f>
        <v>0</v>
      </c>
      <c r="CZ588">
        <f>AH588</f>
        <v>0</v>
      </c>
      <c r="DA588">
        <f>AL588</f>
        <v>1</v>
      </c>
      <c r="DB588">
        <f t="shared" si="270"/>
        <v>0</v>
      </c>
      <c r="DC588">
        <f t="shared" si="271"/>
        <v>0</v>
      </c>
      <c r="DD588" t="s">
        <v>3</v>
      </c>
      <c r="DE588" t="s">
        <v>3</v>
      </c>
      <c r="DF588">
        <f t="shared" si="272"/>
        <v>0</v>
      </c>
      <c r="DG588">
        <f t="shared" si="267"/>
        <v>0</v>
      </c>
      <c r="DH588">
        <f t="shared" si="268"/>
        <v>0</v>
      </c>
      <c r="DI588">
        <f t="shared" si="266"/>
        <v>0</v>
      </c>
      <c r="DJ588">
        <f>DI588</f>
        <v>0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5">
      <c r="A589">
        <f>ROW(Source!A331)</f>
        <v>331</v>
      </c>
      <c r="B589">
        <v>55929115</v>
      </c>
      <c r="C589">
        <v>57036794</v>
      </c>
      <c r="D589">
        <v>55490209</v>
      </c>
      <c r="E589">
        <v>1</v>
      </c>
      <c r="F589">
        <v>1</v>
      </c>
      <c r="G589">
        <v>1081</v>
      </c>
      <c r="H589">
        <v>2</v>
      </c>
      <c r="I589" t="s">
        <v>722</v>
      </c>
      <c r="J589" t="s">
        <v>723</v>
      </c>
      <c r="K589" t="s">
        <v>724</v>
      </c>
      <c r="L589">
        <v>1368</v>
      </c>
      <c r="N589">
        <v>1011</v>
      </c>
      <c r="O589" t="s">
        <v>685</v>
      </c>
      <c r="P589" t="s">
        <v>685</v>
      </c>
      <c r="Q589">
        <v>1</v>
      </c>
      <c r="W589">
        <v>0</v>
      </c>
      <c r="X589">
        <v>874612079</v>
      </c>
      <c r="Y589">
        <f t="shared" si="269"/>
        <v>6.0000000000000001E-3</v>
      </c>
      <c r="AA589">
        <v>0</v>
      </c>
      <c r="AB589">
        <v>1485.19</v>
      </c>
      <c r="AC589">
        <v>744.56</v>
      </c>
      <c r="AD589">
        <v>0</v>
      </c>
      <c r="AE589">
        <v>0</v>
      </c>
      <c r="AF589">
        <v>83.1</v>
      </c>
      <c r="AG589">
        <v>12.62</v>
      </c>
      <c r="AH589">
        <v>0</v>
      </c>
      <c r="AI589">
        <v>1</v>
      </c>
      <c r="AJ589">
        <v>17.07</v>
      </c>
      <c r="AK589">
        <v>56.35</v>
      </c>
      <c r="AL589">
        <v>1</v>
      </c>
      <c r="AM589">
        <v>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5.0000000000000001E-3</v>
      </c>
      <c r="AU589" t="s">
        <v>67</v>
      </c>
      <c r="AV589">
        <v>0</v>
      </c>
      <c r="AW589">
        <v>2</v>
      </c>
      <c r="AX589">
        <v>57036796</v>
      </c>
      <c r="AY589">
        <v>1</v>
      </c>
      <c r="AZ589">
        <v>0</v>
      </c>
      <c r="BA589">
        <v>700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f>ROUND(Y589*Source!I331*DO589,9)</f>
        <v>4.6946399999999999E-2</v>
      </c>
      <c r="CX589">
        <f>ROUND(Y589*Source!I331,9)</f>
        <v>3.7200000000000002E-3</v>
      </c>
      <c r="CY589">
        <f>AB589</f>
        <v>1485.19</v>
      </c>
      <c r="CZ589">
        <f>AF589</f>
        <v>83.1</v>
      </c>
      <c r="DA589">
        <f>AJ589</f>
        <v>17.07</v>
      </c>
      <c r="DB589">
        <f t="shared" si="270"/>
        <v>0.504</v>
      </c>
      <c r="DC589">
        <f t="shared" si="271"/>
        <v>7.1999999999999995E-2</v>
      </c>
      <c r="DD589" t="s">
        <v>3</v>
      </c>
      <c r="DE589" t="s">
        <v>3</v>
      </c>
      <c r="DF589">
        <f t="shared" si="272"/>
        <v>0</v>
      </c>
      <c r="DG589">
        <f>ROUND(ROUND(AF589*AJ589,2)*CX589,2)</f>
        <v>5.28</v>
      </c>
      <c r="DH589">
        <f>ROUND(ROUND(AG589*AK589,2)*CX589,2)</f>
        <v>2.65</v>
      </c>
      <c r="DI589">
        <f t="shared" si="266"/>
        <v>0</v>
      </c>
      <c r="DJ589">
        <f>DG589</f>
        <v>5.28</v>
      </c>
      <c r="DK589">
        <v>0</v>
      </c>
      <c r="DL589" t="s">
        <v>686</v>
      </c>
      <c r="DM589">
        <v>0</v>
      </c>
      <c r="DN589" t="s">
        <v>681</v>
      </c>
      <c r="DO589">
        <v>12.62</v>
      </c>
    </row>
    <row r="590" spans="1:119" x14ac:dyDescent="0.25">
      <c r="A590">
        <f>ROW(Source!A331)</f>
        <v>331</v>
      </c>
      <c r="B590">
        <v>55929115</v>
      </c>
      <c r="C590">
        <v>57036794</v>
      </c>
      <c r="D590">
        <v>55490270</v>
      </c>
      <c r="E590">
        <v>1</v>
      </c>
      <c r="F590">
        <v>1</v>
      </c>
      <c r="G590">
        <v>1081</v>
      </c>
      <c r="H590">
        <v>2</v>
      </c>
      <c r="I590" t="s">
        <v>781</v>
      </c>
      <c r="J590" t="s">
        <v>782</v>
      </c>
      <c r="K590" t="s">
        <v>783</v>
      </c>
      <c r="L590">
        <v>1368</v>
      </c>
      <c r="N590">
        <v>1011</v>
      </c>
      <c r="O590" t="s">
        <v>685</v>
      </c>
      <c r="P590" t="s">
        <v>685</v>
      </c>
      <c r="Q590">
        <v>1</v>
      </c>
      <c r="W590">
        <v>0</v>
      </c>
      <c r="X590">
        <v>-1412866184</v>
      </c>
      <c r="Y590">
        <f t="shared" si="269"/>
        <v>3</v>
      </c>
      <c r="AA590">
        <v>0</v>
      </c>
      <c r="AB590">
        <v>4.32</v>
      </c>
      <c r="AC590">
        <v>0</v>
      </c>
      <c r="AD590">
        <v>0</v>
      </c>
      <c r="AE590">
        <v>0</v>
      </c>
      <c r="AF590">
        <v>0.42</v>
      </c>
      <c r="AG590">
        <v>0</v>
      </c>
      <c r="AH590">
        <v>0</v>
      </c>
      <c r="AI590">
        <v>1</v>
      </c>
      <c r="AJ590">
        <v>9.83</v>
      </c>
      <c r="AK590">
        <v>1</v>
      </c>
      <c r="AL590">
        <v>1</v>
      </c>
      <c r="AM590">
        <v>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2.5</v>
      </c>
      <c r="AU590" t="s">
        <v>67</v>
      </c>
      <c r="AV590">
        <v>0</v>
      </c>
      <c r="AW590">
        <v>2</v>
      </c>
      <c r="AX590">
        <v>57036797</v>
      </c>
      <c r="AY590">
        <v>1</v>
      </c>
      <c r="AZ590">
        <v>0</v>
      </c>
      <c r="BA590">
        <v>701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f>ROUND(Y590*Source!I331*DO590,9)</f>
        <v>0</v>
      </c>
      <c r="CX590">
        <f>ROUND(Y590*Source!I331,9)</f>
        <v>1.86</v>
      </c>
      <c r="CY590">
        <f>AB590</f>
        <v>4.32</v>
      </c>
      <c r="CZ590">
        <f>AF590</f>
        <v>0.42</v>
      </c>
      <c r="DA590">
        <f>AJ590</f>
        <v>9.83</v>
      </c>
      <c r="DB590">
        <f t="shared" si="270"/>
        <v>1.26</v>
      </c>
      <c r="DC590">
        <f t="shared" si="271"/>
        <v>0</v>
      </c>
      <c r="DD590" t="s">
        <v>3</v>
      </c>
      <c r="DE590" t="s">
        <v>3</v>
      </c>
      <c r="DF590">
        <f t="shared" si="272"/>
        <v>0</v>
      </c>
      <c r="DG590">
        <f>ROUND(ROUND(AF590*AJ590,2)*CX590,2)</f>
        <v>7.68</v>
      </c>
      <c r="DH590">
        <f>ROUND(ROUND(AG590,2)*CX590,2)</f>
        <v>0</v>
      </c>
      <c r="DI590">
        <f t="shared" si="266"/>
        <v>0</v>
      </c>
      <c r="DJ590">
        <f>DG590</f>
        <v>7.68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ROW(Source!A338)</f>
        <v>338</v>
      </c>
      <c r="B591">
        <v>55929113</v>
      </c>
      <c r="C591">
        <v>57036800</v>
      </c>
      <c r="D591">
        <v>55424304</v>
      </c>
      <c r="E591">
        <v>1081</v>
      </c>
      <c r="F591">
        <v>1</v>
      </c>
      <c r="G591">
        <v>1081</v>
      </c>
      <c r="H591">
        <v>1</v>
      </c>
      <c r="I591" t="s">
        <v>679</v>
      </c>
      <c r="J591" t="s">
        <v>3</v>
      </c>
      <c r="K591" t="s">
        <v>680</v>
      </c>
      <c r="L591">
        <v>1191</v>
      </c>
      <c r="N591">
        <v>1013</v>
      </c>
      <c r="O591" t="s">
        <v>681</v>
      </c>
      <c r="P591" t="s">
        <v>681</v>
      </c>
      <c r="Q591">
        <v>1</v>
      </c>
      <c r="W591">
        <v>0</v>
      </c>
      <c r="X591">
        <v>476480486</v>
      </c>
      <c r="Y591">
        <f t="shared" si="269"/>
        <v>14.856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12.38</v>
      </c>
      <c r="AU591" t="s">
        <v>67</v>
      </c>
      <c r="AV591">
        <v>1</v>
      </c>
      <c r="AW591">
        <v>2</v>
      </c>
      <c r="AX591">
        <v>57036803</v>
      </c>
      <c r="AY591">
        <v>1</v>
      </c>
      <c r="AZ591">
        <v>0</v>
      </c>
      <c r="BA591">
        <v>703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U591">
        <f>ROUND(AT591*Source!I338*AH591*AL591,2)</f>
        <v>0</v>
      </c>
      <c r="CV591">
        <f>ROUND(Y591*Source!I338,9)</f>
        <v>18.71856</v>
      </c>
      <c r="CW591">
        <v>0</v>
      </c>
      <c r="CX591">
        <f>ROUND(Y591*Source!I338,9)</f>
        <v>18.71856</v>
      </c>
      <c r="CY591">
        <f>AD591</f>
        <v>0</v>
      </c>
      <c r="CZ591">
        <f>AH591</f>
        <v>0</v>
      </c>
      <c r="DA591">
        <f>AL591</f>
        <v>1</v>
      </c>
      <c r="DB591">
        <f t="shared" si="270"/>
        <v>0</v>
      </c>
      <c r="DC591">
        <f t="shared" si="271"/>
        <v>0</v>
      </c>
      <c r="DD591" t="s">
        <v>3</v>
      </c>
      <c r="DE591" t="s">
        <v>3</v>
      </c>
      <c r="DF591">
        <f t="shared" si="272"/>
        <v>0</v>
      </c>
      <c r="DG591">
        <f>ROUND(ROUND(AF591,2)*CX591,2)</f>
        <v>0</v>
      </c>
      <c r="DH591">
        <f>ROUND(ROUND(AG591,2)*CX591,2)</f>
        <v>0</v>
      </c>
      <c r="DI591">
        <f t="shared" si="266"/>
        <v>0</v>
      </c>
      <c r="DJ591">
        <f>DI591</f>
        <v>0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ROW(Source!A338)</f>
        <v>338</v>
      </c>
      <c r="B592">
        <v>55929113</v>
      </c>
      <c r="C592">
        <v>57036800</v>
      </c>
      <c r="D592">
        <v>55490209</v>
      </c>
      <c r="E592">
        <v>1</v>
      </c>
      <c r="F592">
        <v>1</v>
      </c>
      <c r="G592">
        <v>1081</v>
      </c>
      <c r="H592">
        <v>2</v>
      </c>
      <c r="I592" t="s">
        <v>722</v>
      </c>
      <c r="J592" t="s">
        <v>723</v>
      </c>
      <c r="K592" t="s">
        <v>724</v>
      </c>
      <c r="L592">
        <v>1368</v>
      </c>
      <c r="N592">
        <v>1011</v>
      </c>
      <c r="O592" t="s">
        <v>685</v>
      </c>
      <c r="P592" t="s">
        <v>685</v>
      </c>
      <c r="Q592">
        <v>1</v>
      </c>
      <c r="W592">
        <v>0</v>
      </c>
      <c r="X592">
        <v>874612079</v>
      </c>
      <c r="Y592">
        <f t="shared" si="269"/>
        <v>6.0000000000000001E-3</v>
      </c>
      <c r="AA592">
        <v>0</v>
      </c>
      <c r="AB592">
        <v>87.01</v>
      </c>
      <c r="AC592">
        <v>13.21</v>
      </c>
      <c r="AD592">
        <v>0</v>
      </c>
      <c r="AE592">
        <v>0</v>
      </c>
      <c r="AF592">
        <v>83.1</v>
      </c>
      <c r="AG592">
        <v>12.62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5.0000000000000001E-3</v>
      </c>
      <c r="AU592" t="s">
        <v>67</v>
      </c>
      <c r="AV592">
        <v>0</v>
      </c>
      <c r="AW592">
        <v>2</v>
      </c>
      <c r="AX592">
        <v>57036804</v>
      </c>
      <c r="AY592">
        <v>1</v>
      </c>
      <c r="AZ592">
        <v>0</v>
      </c>
      <c r="BA592">
        <v>704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f>ROUND(Y592*Source!I338*DO592,9)</f>
        <v>9.5407199999999998E-2</v>
      </c>
      <c r="CX592">
        <f>ROUND(Y592*Source!I338,9)</f>
        <v>7.5599999999999999E-3</v>
      </c>
      <c r="CY592">
        <f>AB592</f>
        <v>87.01</v>
      </c>
      <c r="CZ592">
        <f>AF592</f>
        <v>83.1</v>
      </c>
      <c r="DA592">
        <f>AJ592</f>
        <v>1</v>
      </c>
      <c r="DB592">
        <f t="shared" si="270"/>
        <v>0.504</v>
      </c>
      <c r="DC592">
        <f t="shared" si="271"/>
        <v>7.1999999999999995E-2</v>
      </c>
      <c r="DD592" t="s">
        <v>3</v>
      </c>
      <c r="DE592" t="s">
        <v>3</v>
      </c>
      <c r="DF592">
        <f t="shared" si="272"/>
        <v>0</v>
      </c>
      <c r="DG592">
        <f>ROUND(ROUND(AF592,2)*CX592,2)</f>
        <v>0.63</v>
      </c>
      <c r="DH592">
        <f>ROUND(ROUND(AG592,2)*CX592,2)</f>
        <v>0.1</v>
      </c>
      <c r="DI592">
        <f t="shared" si="266"/>
        <v>0</v>
      </c>
      <c r="DJ592">
        <f>DG592</f>
        <v>0.63</v>
      </c>
      <c r="DK592">
        <v>0</v>
      </c>
      <c r="DL592" t="s">
        <v>686</v>
      </c>
      <c r="DM592">
        <v>0</v>
      </c>
      <c r="DN592" t="s">
        <v>681</v>
      </c>
      <c r="DO592">
        <v>12.62</v>
      </c>
    </row>
    <row r="593" spans="1:119" x14ac:dyDescent="0.25">
      <c r="A593">
        <f>ROW(Source!A339)</f>
        <v>339</v>
      </c>
      <c r="B593">
        <v>55929115</v>
      </c>
      <c r="C593">
        <v>57036800</v>
      </c>
      <c r="D593">
        <v>55424304</v>
      </c>
      <c r="E593">
        <v>1081</v>
      </c>
      <c r="F593">
        <v>1</v>
      </c>
      <c r="G593">
        <v>1081</v>
      </c>
      <c r="H593">
        <v>1</v>
      </c>
      <c r="I593" t="s">
        <v>679</v>
      </c>
      <c r="J593" t="s">
        <v>3</v>
      </c>
      <c r="K593" t="s">
        <v>680</v>
      </c>
      <c r="L593">
        <v>1191</v>
      </c>
      <c r="N593">
        <v>1013</v>
      </c>
      <c r="O593" t="s">
        <v>681</v>
      </c>
      <c r="P593" t="s">
        <v>681</v>
      </c>
      <c r="Q593">
        <v>1</v>
      </c>
      <c r="W593">
        <v>0</v>
      </c>
      <c r="X593">
        <v>476480486</v>
      </c>
      <c r="Y593">
        <f t="shared" si="269"/>
        <v>14.856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5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12.38</v>
      </c>
      <c r="AU593" t="s">
        <v>67</v>
      </c>
      <c r="AV593">
        <v>1</v>
      </c>
      <c r="AW593">
        <v>2</v>
      </c>
      <c r="AX593">
        <v>57036803</v>
      </c>
      <c r="AY593">
        <v>1</v>
      </c>
      <c r="AZ593">
        <v>0</v>
      </c>
      <c r="BA593">
        <v>706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U593">
        <f>ROUND(AT593*Source!I339*AH593*AL593,2)</f>
        <v>0</v>
      </c>
      <c r="CV593">
        <f>ROUND(Y593*Source!I339,9)</f>
        <v>18.71856</v>
      </c>
      <c r="CW593">
        <v>0</v>
      </c>
      <c r="CX593">
        <f>ROUND(Y593*Source!I339,9)</f>
        <v>18.71856</v>
      </c>
      <c r="CY593">
        <f>AD593</f>
        <v>0</v>
      </c>
      <c r="CZ593">
        <f>AH593</f>
        <v>0</v>
      </c>
      <c r="DA593">
        <f>AL593</f>
        <v>1</v>
      </c>
      <c r="DB593">
        <f t="shared" si="270"/>
        <v>0</v>
      </c>
      <c r="DC593">
        <f t="shared" si="271"/>
        <v>0</v>
      </c>
      <c r="DD593" t="s">
        <v>3</v>
      </c>
      <c r="DE593" t="s">
        <v>3</v>
      </c>
      <c r="DF593">
        <f t="shared" si="272"/>
        <v>0</v>
      </c>
      <c r="DG593">
        <f>ROUND(ROUND(AF593,2)*CX593,2)</f>
        <v>0</v>
      </c>
      <c r="DH593">
        <f>ROUND(ROUND(AG593,2)*CX593,2)</f>
        <v>0</v>
      </c>
      <c r="DI593">
        <f t="shared" si="266"/>
        <v>0</v>
      </c>
      <c r="DJ593">
        <f>DI593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ROW(Source!A339)</f>
        <v>339</v>
      </c>
      <c r="B594">
        <v>55929115</v>
      </c>
      <c r="C594">
        <v>57036800</v>
      </c>
      <c r="D594">
        <v>55490209</v>
      </c>
      <c r="E594">
        <v>1</v>
      </c>
      <c r="F594">
        <v>1</v>
      </c>
      <c r="G594">
        <v>1081</v>
      </c>
      <c r="H594">
        <v>2</v>
      </c>
      <c r="I594" t="s">
        <v>722</v>
      </c>
      <c r="J594" t="s">
        <v>723</v>
      </c>
      <c r="K594" t="s">
        <v>724</v>
      </c>
      <c r="L594">
        <v>1368</v>
      </c>
      <c r="N594">
        <v>1011</v>
      </c>
      <c r="O594" t="s">
        <v>685</v>
      </c>
      <c r="P594" t="s">
        <v>685</v>
      </c>
      <c r="Q594">
        <v>1</v>
      </c>
      <c r="W594">
        <v>0</v>
      </c>
      <c r="X594">
        <v>874612079</v>
      </c>
      <c r="Y594">
        <f t="shared" si="269"/>
        <v>6.0000000000000001E-3</v>
      </c>
      <c r="AA594">
        <v>0</v>
      </c>
      <c r="AB594">
        <v>1485.19</v>
      </c>
      <c r="AC594">
        <v>744.56</v>
      </c>
      <c r="AD594">
        <v>0</v>
      </c>
      <c r="AE594">
        <v>0</v>
      </c>
      <c r="AF594">
        <v>83.1</v>
      </c>
      <c r="AG594">
        <v>12.62</v>
      </c>
      <c r="AH594">
        <v>0</v>
      </c>
      <c r="AI594">
        <v>1</v>
      </c>
      <c r="AJ594">
        <v>17.07</v>
      </c>
      <c r="AK594">
        <v>56.35</v>
      </c>
      <c r="AL594">
        <v>1</v>
      </c>
      <c r="AM594">
        <v>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5.0000000000000001E-3</v>
      </c>
      <c r="AU594" t="s">
        <v>67</v>
      </c>
      <c r="AV594">
        <v>0</v>
      </c>
      <c r="AW594">
        <v>2</v>
      </c>
      <c r="AX594">
        <v>57036804</v>
      </c>
      <c r="AY594">
        <v>1</v>
      </c>
      <c r="AZ594">
        <v>0</v>
      </c>
      <c r="BA594">
        <v>707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ROUND(Y594*Source!I339*DO594,9)</f>
        <v>9.5407199999999998E-2</v>
      </c>
      <c r="CX594">
        <f>ROUND(Y594*Source!I339,9)</f>
        <v>7.5599999999999999E-3</v>
      </c>
      <c r="CY594">
        <f>AB594</f>
        <v>1485.19</v>
      </c>
      <c r="CZ594">
        <f>AF594</f>
        <v>83.1</v>
      </c>
      <c r="DA594">
        <f>AJ594</f>
        <v>17.07</v>
      </c>
      <c r="DB594">
        <f t="shared" si="270"/>
        <v>0.504</v>
      </c>
      <c r="DC594">
        <f t="shared" si="271"/>
        <v>7.1999999999999995E-2</v>
      </c>
      <c r="DD594" t="s">
        <v>3</v>
      </c>
      <c r="DE594" t="s">
        <v>3</v>
      </c>
      <c r="DF594">
        <f t="shared" si="272"/>
        <v>0</v>
      </c>
      <c r="DG594">
        <f>ROUND(ROUND(AF594*AJ594,2)*CX594,2)</f>
        <v>10.72</v>
      </c>
      <c r="DH594">
        <f>ROUND(ROUND(AG594*AK594,2)*CX594,2)</f>
        <v>5.38</v>
      </c>
      <c r="DI594">
        <f t="shared" si="266"/>
        <v>0</v>
      </c>
      <c r="DJ594">
        <f>DG594</f>
        <v>10.72</v>
      </c>
      <c r="DK594">
        <v>0</v>
      </c>
      <c r="DL594" t="s">
        <v>686</v>
      </c>
      <c r="DM594">
        <v>0</v>
      </c>
      <c r="DN594" t="s">
        <v>681</v>
      </c>
      <c r="DO594">
        <v>12.62</v>
      </c>
    </row>
    <row r="595" spans="1:119" x14ac:dyDescent="0.25">
      <c r="A595">
        <f>ROW(Source!A342)</f>
        <v>342</v>
      </c>
      <c r="B595">
        <v>55929113</v>
      </c>
      <c r="C595">
        <v>57036806</v>
      </c>
      <c r="D595">
        <v>55424304</v>
      </c>
      <c r="E595">
        <v>1081</v>
      </c>
      <c r="F595">
        <v>1</v>
      </c>
      <c r="G595">
        <v>1081</v>
      </c>
      <c r="H595">
        <v>1</v>
      </c>
      <c r="I595" t="s">
        <v>679</v>
      </c>
      <c r="J595" t="s">
        <v>3</v>
      </c>
      <c r="K595" t="s">
        <v>680</v>
      </c>
      <c r="L595">
        <v>1191</v>
      </c>
      <c r="N595">
        <v>1013</v>
      </c>
      <c r="O595" t="s">
        <v>681</v>
      </c>
      <c r="P595" t="s">
        <v>681</v>
      </c>
      <c r="Q595">
        <v>1</v>
      </c>
      <c r="W595">
        <v>0</v>
      </c>
      <c r="X595">
        <v>476480486</v>
      </c>
      <c r="Y595">
        <f t="shared" si="269"/>
        <v>2.6999999999999997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2.25</v>
      </c>
      <c r="AU595" t="s">
        <v>67</v>
      </c>
      <c r="AV595">
        <v>1</v>
      </c>
      <c r="AW595">
        <v>2</v>
      </c>
      <c r="AX595">
        <v>57036807</v>
      </c>
      <c r="AY595">
        <v>1</v>
      </c>
      <c r="AZ595">
        <v>0</v>
      </c>
      <c r="BA595">
        <v>709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U595">
        <f>ROUND(AT595*Source!I342*AH595*AL595,2)</f>
        <v>0</v>
      </c>
      <c r="CV595">
        <f>ROUND(Y595*Source!I342,9)</f>
        <v>2.7</v>
      </c>
      <c r="CW595">
        <v>0</v>
      </c>
      <c r="CX595">
        <f>ROUND(Y595*Source!I342,9)</f>
        <v>2.7</v>
      </c>
      <c r="CY595">
        <f>AD595</f>
        <v>0</v>
      </c>
      <c r="CZ595">
        <f>AH595</f>
        <v>0</v>
      </c>
      <c r="DA595">
        <f>AL595</f>
        <v>1</v>
      </c>
      <c r="DB595">
        <f t="shared" si="270"/>
        <v>0</v>
      </c>
      <c r="DC595">
        <f t="shared" si="271"/>
        <v>0</v>
      </c>
      <c r="DD595" t="s">
        <v>3</v>
      </c>
      <c r="DE595" t="s">
        <v>3</v>
      </c>
      <c r="DF595">
        <f t="shared" si="272"/>
        <v>0</v>
      </c>
      <c r="DG595">
        <f t="shared" ref="DG595:DG600" si="273">ROUND(ROUND(AF595,2)*CX595,2)</f>
        <v>0</v>
      </c>
      <c r="DH595">
        <f t="shared" ref="DH595:DH626" si="274">ROUND(ROUND(AG595,2)*CX595,2)</f>
        <v>0</v>
      </c>
      <c r="DI595">
        <f t="shared" si="266"/>
        <v>0</v>
      </c>
      <c r="DJ595">
        <f>DI595</f>
        <v>0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ROW(Source!A342)</f>
        <v>342</v>
      </c>
      <c r="B596">
        <v>55929113</v>
      </c>
      <c r="C596">
        <v>57036806</v>
      </c>
      <c r="D596">
        <v>55490135</v>
      </c>
      <c r="E596">
        <v>1</v>
      </c>
      <c r="F596">
        <v>1</v>
      </c>
      <c r="G596">
        <v>1081</v>
      </c>
      <c r="H596">
        <v>2</v>
      </c>
      <c r="I596" t="s">
        <v>914</v>
      </c>
      <c r="J596" t="s">
        <v>915</v>
      </c>
      <c r="K596" t="s">
        <v>916</v>
      </c>
      <c r="L596">
        <v>1368</v>
      </c>
      <c r="N596">
        <v>1011</v>
      </c>
      <c r="O596" t="s">
        <v>685</v>
      </c>
      <c r="P596" t="s">
        <v>685</v>
      </c>
      <c r="Q596">
        <v>1</v>
      </c>
      <c r="W596">
        <v>0</v>
      </c>
      <c r="X596">
        <v>-1935419410</v>
      </c>
      <c r="Y596">
        <f t="shared" si="269"/>
        <v>0.13200000000000001</v>
      </c>
      <c r="AA596">
        <v>0</v>
      </c>
      <c r="AB596">
        <v>0.7</v>
      </c>
      <c r="AC596">
        <v>0</v>
      </c>
      <c r="AD596">
        <v>0</v>
      </c>
      <c r="AE596">
        <v>0</v>
      </c>
      <c r="AF596">
        <v>0.66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0.11</v>
      </c>
      <c r="AU596" t="s">
        <v>67</v>
      </c>
      <c r="AV596">
        <v>0</v>
      </c>
      <c r="AW596">
        <v>2</v>
      </c>
      <c r="AX596">
        <v>57036808</v>
      </c>
      <c r="AY596">
        <v>1</v>
      </c>
      <c r="AZ596">
        <v>0</v>
      </c>
      <c r="BA596">
        <v>710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ROUND(Y596*Source!I342*DO596,9)</f>
        <v>0</v>
      </c>
      <c r="CX596">
        <f>ROUND(Y596*Source!I342,9)</f>
        <v>0.13200000000000001</v>
      </c>
      <c r="CY596">
        <f>AB596</f>
        <v>0.7</v>
      </c>
      <c r="CZ596">
        <f>AF596</f>
        <v>0.66</v>
      </c>
      <c r="DA596">
        <f>AJ596</f>
        <v>1</v>
      </c>
      <c r="DB596">
        <f t="shared" si="270"/>
        <v>8.4000000000000005E-2</v>
      </c>
      <c r="DC596">
        <f t="shared" si="271"/>
        <v>0</v>
      </c>
      <c r="DD596" t="s">
        <v>3</v>
      </c>
      <c r="DE596" t="s">
        <v>3</v>
      </c>
      <c r="DF596">
        <f t="shared" si="272"/>
        <v>0</v>
      </c>
      <c r="DG596">
        <f t="shared" si="273"/>
        <v>0.09</v>
      </c>
      <c r="DH596">
        <f t="shared" si="274"/>
        <v>0</v>
      </c>
      <c r="DI596">
        <f t="shared" si="266"/>
        <v>0</v>
      </c>
      <c r="DJ596">
        <f>DG596</f>
        <v>0.09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5">
      <c r="A597">
        <f>ROW(Source!A342)</f>
        <v>342</v>
      </c>
      <c r="B597">
        <v>55929113</v>
      </c>
      <c r="C597">
        <v>57036806</v>
      </c>
      <c r="D597">
        <v>55459882</v>
      </c>
      <c r="E597">
        <v>1</v>
      </c>
      <c r="F597">
        <v>1</v>
      </c>
      <c r="G597">
        <v>1081</v>
      </c>
      <c r="H597">
        <v>3</v>
      </c>
      <c r="I597" t="s">
        <v>731</v>
      </c>
      <c r="J597" t="s">
        <v>732</v>
      </c>
      <c r="K597" t="s">
        <v>733</v>
      </c>
      <c r="L597">
        <v>1346</v>
      </c>
      <c r="N597">
        <v>1009</v>
      </c>
      <c r="O597" t="s">
        <v>185</v>
      </c>
      <c r="P597" t="s">
        <v>185</v>
      </c>
      <c r="Q597">
        <v>1</v>
      </c>
      <c r="W597">
        <v>0</v>
      </c>
      <c r="X597">
        <v>1881535140</v>
      </c>
      <c r="Y597">
        <f>(AT597*1)</f>
        <v>1.4E-3</v>
      </c>
      <c r="AA597">
        <v>29.06</v>
      </c>
      <c r="AB597">
        <v>0</v>
      </c>
      <c r="AC597">
        <v>0</v>
      </c>
      <c r="AD597">
        <v>0</v>
      </c>
      <c r="AE597">
        <v>26.88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1.4E-3</v>
      </c>
      <c r="AU597" t="s">
        <v>66</v>
      </c>
      <c r="AV597">
        <v>0</v>
      </c>
      <c r="AW597">
        <v>2</v>
      </c>
      <c r="AX597">
        <v>57036809</v>
      </c>
      <c r="AY597">
        <v>1</v>
      </c>
      <c r="AZ597">
        <v>0</v>
      </c>
      <c r="BA597">
        <v>711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ROUND(Y597*Source!I342,9)</f>
        <v>1.4E-3</v>
      </c>
      <c r="CY597">
        <f>AA597</f>
        <v>29.06</v>
      </c>
      <c r="CZ597">
        <f>AE597</f>
        <v>26.88</v>
      </c>
      <c r="DA597">
        <f>AI597</f>
        <v>1</v>
      </c>
      <c r="DB597">
        <f>ROUND((ROUND(AT597*CZ597,2)*1),6)</f>
        <v>0.04</v>
      </c>
      <c r="DC597">
        <f>ROUND((ROUND(AT597*AG597,2)*1),6)</f>
        <v>0</v>
      </c>
      <c r="DD597" t="s">
        <v>3</v>
      </c>
      <c r="DE597" t="s">
        <v>3</v>
      </c>
      <c r="DF597">
        <f t="shared" si="272"/>
        <v>0.04</v>
      </c>
      <c r="DG597">
        <f t="shared" si="273"/>
        <v>0</v>
      </c>
      <c r="DH597">
        <f t="shared" si="274"/>
        <v>0</v>
      </c>
      <c r="DI597">
        <f t="shared" si="266"/>
        <v>0</v>
      </c>
      <c r="DJ597">
        <f>DF597</f>
        <v>0.04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ROW(Source!A342)</f>
        <v>342</v>
      </c>
      <c r="B598">
        <v>55929113</v>
      </c>
      <c r="C598">
        <v>57036806</v>
      </c>
      <c r="D598">
        <v>55462052</v>
      </c>
      <c r="E598">
        <v>1</v>
      </c>
      <c r="F598">
        <v>1</v>
      </c>
      <c r="G598">
        <v>1081</v>
      </c>
      <c r="H598">
        <v>3</v>
      </c>
      <c r="I598" t="s">
        <v>737</v>
      </c>
      <c r="J598" t="s">
        <v>738</v>
      </c>
      <c r="K598" t="s">
        <v>739</v>
      </c>
      <c r="L598">
        <v>1354</v>
      </c>
      <c r="N598">
        <v>1010</v>
      </c>
      <c r="O598" t="s">
        <v>279</v>
      </c>
      <c r="P598" t="s">
        <v>279</v>
      </c>
      <c r="Q598">
        <v>1</v>
      </c>
      <c r="W598">
        <v>0</v>
      </c>
      <c r="X598">
        <v>406712332</v>
      </c>
      <c r="Y598">
        <f>(AT598*1)</f>
        <v>1</v>
      </c>
      <c r="AA598">
        <v>0.17</v>
      </c>
      <c r="AB598">
        <v>0</v>
      </c>
      <c r="AC598">
        <v>0</v>
      </c>
      <c r="AD598">
        <v>0</v>
      </c>
      <c r="AE598">
        <v>0.16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1</v>
      </c>
      <c r="AU598" t="s">
        <v>66</v>
      </c>
      <c r="AV598">
        <v>0</v>
      </c>
      <c r="AW598">
        <v>2</v>
      </c>
      <c r="AX598">
        <v>57036810</v>
      </c>
      <c r="AY598">
        <v>1</v>
      </c>
      <c r="AZ598">
        <v>0</v>
      </c>
      <c r="BA598">
        <v>712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ROUND(Y598*Source!I342,9)</f>
        <v>1</v>
      </c>
      <c r="CY598">
        <f>AA598</f>
        <v>0.17</v>
      </c>
      <c r="CZ598">
        <f>AE598</f>
        <v>0.16</v>
      </c>
      <c r="DA598">
        <f>AI598</f>
        <v>1</v>
      </c>
      <c r="DB598">
        <f>ROUND((ROUND(AT598*CZ598,2)*1),6)</f>
        <v>0.16</v>
      </c>
      <c r="DC598">
        <f>ROUND((ROUND(AT598*AG598,2)*1),6)</f>
        <v>0</v>
      </c>
      <c r="DD598" t="s">
        <v>3</v>
      </c>
      <c r="DE598" t="s">
        <v>3</v>
      </c>
      <c r="DF598">
        <f t="shared" si="272"/>
        <v>0.16</v>
      </c>
      <c r="DG598">
        <f t="shared" si="273"/>
        <v>0</v>
      </c>
      <c r="DH598">
        <f t="shared" si="274"/>
        <v>0</v>
      </c>
      <c r="DI598">
        <f t="shared" si="266"/>
        <v>0</v>
      </c>
      <c r="DJ598">
        <f>DF598</f>
        <v>0.16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5">
      <c r="A599">
        <f>ROW(Source!A342)</f>
        <v>342</v>
      </c>
      <c r="B599">
        <v>55929113</v>
      </c>
      <c r="C599">
        <v>57036806</v>
      </c>
      <c r="D599">
        <v>55477642</v>
      </c>
      <c r="E599">
        <v>1</v>
      </c>
      <c r="F599">
        <v>1</v>
      </c>
      <c r="G599">
        <v>1081</v>
      </c>
      <c r="H599">
        <v>3</v>
      </c>
      <c r="I599" t="s">
        <v>917</v>
      </c>
      <c r="J599" t="s">
        <v>918</v>
      </c>
      <c r="K599" t="s">
        <v>919</v>
      </c>
      <c r="L599">
        <v>1354</v>
      </c>
      <c r="N599">
        <v>1010</v>
      </c>
      <c r="O599" t="s">
        <v>279</v>
      </c>
      <c r="P599" t="s">
        <v>279</v>
      </c>
      <c r="Q599">
        <v>1</v>
      </c>
      <c r="W599">
        <v>0</v>
      </c>
      <c r="X599">
        <v>-1146722757</v>
      </c>
      <c r="Y599">
        <f>(AT599*1)</f>
        <v>1</v>
      </c>
      <c r="AA599">
        <v>626.05999999999995</v>
      </c>
      <c r="AB599">
        <v>0</v>
      </c>
      <c r="AC599">
        <v>0</v>
      </c>
      <c r="AD599">
        <v>0</v>
      </c>
      <c r="AE599">
        <v>579.15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-2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1</v>
      </c>
      <c r="AU599" t="s">
        <v>66</v>
      </c>
      <c r="AV599">
        <v>0</v>
      </c>
      <c r="AW599">
        <v>2</v>
      </c>
      <c r="AX599">
        <v>57036811</v>
      </c>
      <c r="AY599">
        <v>1</v>
      </c>
      <c r="AZ599">
        <v>0</v>
      </c>
      <c r="BA599">
        <v>713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ROUND(Y599*Source!I342,9)</f>
        <v>1</v>
      </c>
      <c r="CY599">
        <f>AA599</f>
        <v>626.05999999999995</v>
      </c>
      <c r="CZ599">
        <f>AE599</f>
        <v>579.15</v>
      </c>
      <c r="DA599">
        <f>AI599</f>
        <v>1</v>
      </c>
      <c r="DB599">
        <f>ROUND((ROUND(AT599*CZ599,2)*1),6)</f>
        <v>579.15</v>
      </c>
      <c r="DC599">
        <f>ROUND((ROUND(AT599*AG599,2)*1),6)</f>
        <v>0</v>
      </c>
      <c r="DD599" t="s">
        <v>3</v>
      </c>
      <c r="DE599" t="s">
        <v>3</v>
      </c>
      <c r="DF599">
        <f t="shared" si="272"/>
        <v>579.15</v>
      </c>
      <c r="DG599">
        <f t="shared" si="273"/>
        <v>0</v>
      </c>
      <c r="DH599">
        <f t="shared" si="274"/>
        <v>0</v>
      </c>
      <c r="DI599">
        <f t="shared" si="266"/>
        <v>0</v>
      </c>
      <c r="DJ599">
        <f>DF599</f>
        <v>579.15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ROW(Source!A343)</f>
        <v>343</v>
      </c>
      <c r="B600">
        <v>55929115</v>
      </c>
      <c r="C600">
        <v>57036806</v>
      </c>
      <c r="D600">
        <v>55424304</v>
      </c>
      <c r="E600">
        <v>1081</v>
      </c>
      <c r="F600">
        <v>1</v>
      </c>
      <c r="G600">
        <v>1081</v>
      </c>
      <c r="H600">
        <v>1</v>
      </c>
      <c r="I600" t="s">
        <v>679</v>
      </c>
      <c r="J600" t="s">
        <v>3</v>
      </c>
      <c r="K600" t="s">
        <v>680</v>
      </c>
      <c r="L600">
        <v>1191</v>
      </c>
      <c r="N600">
        <v>1013</v>
      </c>
      <c r="O600" t="s">
        <v>681</v>
      </c>
      <c r="P600" t="s">
        <v>681</v>
      </c>
      <c r="Q600">
        <v>1</v>
      </c>
      <c r="W600">
        <v>0</v>
      </c>
      <c r="X600">
        <v>476480486</v>
      </c>
      <c r="Y600">
        <f>(AT600*1.2)</f>
        <v>2.6999999999999997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5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2.25</v>
      </c>
      <c r="AU600" t="s">
        <v>67</v>
      </c>
      <c r="AV600">
        <v>1</v>
      </c>
      <c r="AW600">
        <v>2</v>
      </c>
      <c r="AX600">
        <v>57036807</v>
      </c>
      <c r="AY600">
        <v>1</v>
      </c>
      <c r="AZ600">
        <v>0</v>
      </c>
      <c r="BA600">
        <v>715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U600">
        <f>ROUND(AT600*Source!I343*AH600*AL600,2)</f>
        <v>0</v>
      </c>
      <c r="CV600">
        <f>ROUND(Y600*Source!I343,9)</f>
        <v>2.7</v>
      </c>
      <c r="CW600">
        <v>0</v>
      </c>
      <c r="CX600">
        <f>ROUND(Y600*Source!I343,9)</f>
        <v>2.7</v>
      </c>
      <c r="CY600">
        <f>AD600</f>
        <v>0</v>
      </c>
      <c r="CZ600">
        <f>AH600</f>
        <v>0</v>
      </c>
      <c r="DA600">
        <f>AL600</f>
        <v>1</v>
      </c>
      <c r="DB600">
        <f>ROUND((ROUND(AT600*CZ600,2)*1.2),6)</f>
        <v>0</v>
      </c>
      <c r="DC600">
        <f>ROUND((ROUND(AT600*AG600,2)*1.2),6)</f>
        <v>0</v>
      </c>
      <c r="DD600" t="s">
        <v>3</v>
      </c>
      <c r="DE600" t="s">
        <v>3</v>
      </c>
      <c r="DF600">
        <f t="shared" si="272"/>
        <v>0</v>
      </c>
      <c r="DG600">
        <f t="shared" si="273"/>
        <v>0</v>
      </c>
      <c r="DH600">
        <f t="shared" si="274"/>
        <v>0</v>
      </c>
      <c r="DI600">
        <f t="shared" si="266"/>
        <v>0</v>
      </c>
      <c r="DJ600">
        <f>DI600</f>
        <v>0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ROW(Source!A343)</f>
        <v>343</v>
      </c>
      <c r="B601">
        <v>55929115</v>
      </c>
      <c r="C601">
        <v>57036806</v>
      </c>
      <c r="D601">
        <v>55490135</v>
      </c>
      <c r="E601">
        <v>1</v>
      </c>
      <c r="F601">
        <v>1</v>
      </c>
      <c r="G601">
        <v>1081</v>
      </c>
      <c r="H601">
        <v>2</v>
      </c>
      <c r="I601" t="s">
        <v>914</v>
      </c>
      <c r="J601" t="s">
        <v>915</v>
      </c>
      <c r="K601" t="s">
        <v>916</v>
      </c>
      <c r="L601">
        <v>1368</v>
      </c>
      <c r="N601">
        <v>1011</v>
      </c>
      <c r="O601" t="s">
        <v>685</v>
      </c>
      <c r="P601" t="s">
        <v>685</v>
      </c>
      <c r="Q601">
        <v>1</v>
      </c>
      <c r="W601">
        <v>0</v>
      </c>
      <c r="X601">
        <v>-1935419410</v>
      </c>
      <c r="Y601">
        <f>(AT601*1.2)</f>
        <v>0.13200000000000001</v>
      </c>
      <c r="AA601">
        <v>0</v>
      </c>
      <c r="AB601">
        <v>7.13</v>
      </c>
      <c r="AC601">
        <v>0</v>
      </c>
      <c r="AD601">
        <v>0</v>
      </c>
      <c r="AE601">
        <v>0</v>
      </c>
      <c r="AF601">
        <v>0.66</v>
      </c>
      <c r="AG601">
        <v>0</v>
      </c>
      <c r="AH601">
        <v>0</v>
      </c>
      <c r="AI601">
        <v>1</v>
      </c>
      <c r="AJ601">
        <v>10.119999999999999</v>
      </c>
      <c r="AK601">
        <v>1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0.11</v>
      </c>
      <c r="AU601" t="s">
        <v>67</v>
      </c>
      <c r="AV601">
        <v>0</v>
      </c>
      <c r="AW601">
        <v>2</v>
      </c>
      <c r="AX601">
        <v>57036808</v>
      </c>
      <c r="AY601">
        <v>1</v>
      </c>
      <c r="AZ601">
        <v>0</v>
      </c>
      <c r="BA601">
        <v>716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f>ROUND(Y601*Source!I343*DO601,9)</f>
        <v>0</v>
      </c>
      <c r="CX601">
        <f>ROUND(Y601*Source!I343,9)</f>
        <v>0.13200000000000001</v>
      </c>
      <c r="CY601">
        <f>AB601</f>
        <v>7.13</v>
      </c>
      <c r="CZ601">
        <f>AF601</f>
        <v>0.66</v>
      </c>
      <c r="DA601">
        <f>AJ601</f>
        <v>10.119999999999999</v>
      </c>
      <c r="DB601">
        <f>ROUND((ROUND(AT601*CZ601,2)*1.2),6)</f>
        <v>8.4000000000000005E-2</v>
      </c>
      <c r="DC601">
        <f>ROUND((ROUND(AT601*AG601,2)*1.2),6)</f>
        <v>0</v>
      </c>
      <c r="DD601" t="s">
        <v>3</v>
      </c>
      <c r="DE601" t="s">
        <v>3</v>
      </c>
      <c r="DF601">
        <f t="shared" si="272"/>
        <v>0</v>
      </c>
      <c r="DG601">
        <f>ROUND(ROUND(AF601*AJ601,2)*CX601,2)</f>
        <v>0.88</v>
      </c>
      <c r="DH601">
        <f t="shared" si="274"/>
        <v>0</v>
      </c>
      <c r="DI601">
        <f t="shared" si="266"/>
        <v>0</v>
      </c>
      <c r="DJ601">
        <f>DG601</f>
        <v>0.88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ROW(Source!A343)</f>
        <v>343</v>
      </c>
      <c r="B602">
        <v>55929115</v>
      </c>
      <c r="C602">
        <v>57036806</v>
      </c>
      <c r="D602">
        <v>55459882</v>
      </c>
      <c r="E602">
        <v>1</v>
      </c>
      <c r="F602">
        <v>1</v>
      </c>
      <c r="G602">
        <v>1081</v>
      </c>
      <c r="H602">
        <v>3</v>
      </c>
      <c r="I602" t="s">
        <v>731</v>
      </c>
      <c r="J602" t="s">
        <v>732</v>
      </c>
      <c r="K602" t="s">
        <v>733</v>
      </c>
      <c r="L602">
        <v>1346</v>
      </c>
      <c r="N602">
        <v>1009</v>
      </c>
      <c r="O602" t="s">
        <v>185</v>
      </c>
      <c r="P602" t="s">
        <v>185</v>
      </c>
      <c r="Q602">
        <v>1</v>
      </c>
      <c r="W602">
        <v>0</v>
      </c>
      <c r="X602">
        <v>1881535140</v>
      </c>
      <c r="Y602">
        <f>(AT602*1)</f>
        <v>1.4E-3</v>
      </c>
      <c r="AA602">
        <v>680.23</v>
      </c>
      <c r="AB602">
        <v>0</v>
      </c>
      <c r="AC602">
        <v>0</v>
      </c>
      <c r="AD602">
        <v>0</v>
      </c>
      <c r="AE602">
        <v>26.88</v>
      </c>
      <c r="AF602">
        <v>0</v>
      </c>
      <c r="AG602">
        <v>0</v>
      </c>
      <c r="AH602">
        <v>0</v>
      </c>
      <c r="AI602">
        <v>23.41</v>
      </c>
      <c r="AJ602">
        <v>1</v>
      </c>
      <c r="AK602">
        <v>1</v>
      </c>
      <c r="AL602">
        <v>1</v>
      </c>
      <c r="AM602">
        <v>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1.4E-3</v>
      </c>
      <c r="AU602" t="s">
        <v>66</v>
      </c>
      <c r="AV602">
        <v>0</v>
      </c>
      <c r="AW602">
        <v>2</v>
      </c>
      <c r="AX602">
        <v>57036809</v>
      </c>
      <c r="AY602">
        <v>1</v>
      </c>
      <c r="AZ602">
        <v>0</v>
      </c>
      <c r="BA602">
        <v>717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ROUND(Y602*Source!I343,9)</f>
        <v>1.4E-3</v>
      </c>
      <c r="CY602">
        <f>AA602</f>
        <v>680.23</v>
      </c>
      <c r="CZ602">
        <f>AE602</f>
        <v>26.88</v>
      </c>
      <c r="DA602">
        <f>AI602</f>
        <v>23.41</v>
      </c>
      <c r="DB602">
        <f>ROUND((ROUND(AT602*CZ602,2)*1),6)</f>
        <v>0.04</v>
      </c>
      <c r="DC602">
        <f>ROUND((ROUND(AT602*AG602,2)*1),6)</f>
        <v>0</v>
      </c>
      <c r="DD602" t="s">
        <v>3</v>
      </c>
      <c r="DE602" t="s">
        <v>3</v>
      </c>
      <c r="DF602">
        <f>ROUND(ROUND(AE602*AI602,2)*CX602,2)</f>
        <v>0.88</v>
      </c>
      <c r="DG602">
        <f t="shared" ref="DG602:DG633" si="275">ROUND(ROUND(AF602,2)*CX602,2)</f>
        <v>0</v>
      </c>
      <c r="DH602">
        <f t="shared" si="274"/>
        <v>0</v>
      </c>
      <c r="DI602">
        <f t="shared" si="266"/>
        <v>0</v>
      </c>
      <c r="DJ602">
        <f>DF602</f>
        <v>0.88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ROW(Source!A343)</f>
        <v>343</v>
      </c>
      <c r="B603">
        <v>55929115</v>
      </c>
      <c r="C603">
        <v>57036806</v>
      </c>
      <c r="D603">
        <v>55462052</v>
      </c>
      <c r="E603">
        <v>1</v>
      </c>
      <c r="F603">
        <v>1</v>
      </c>
      <c r="G603">
        <v>1081</v>
      </c>
      <c r="H603">
        <v>3</v>
      </c>
      <c r="I603" t="s">
        <v>737</v>
      </c>
      <c r="J603" t="s">
        <v>738</v>
      </c>
      <c r="K603" t="s">
        <v>739</v>
      </c>
      <c r="L603">
        <v>1354</v>
      </c>
      <c r="N603">
        <v>1010</v>
      </c>
      <c r="O603" t="s">
        <v>279</v>
      </c>
      <c r="P603" t="s">
        <v>279</v>
      </c>
      <c r="Q603">
        <v>1</v>
      </c>
      <c r="W603">
        <v>0</v>
      </c>
      <c r="X603">
        <v>406712332</v>
      </c>
      <c r="Y603">
        <f>(AT603*1)</f>
        <v>1</v>
      </c>
      <c r="AA603">
        <v>1.06</v>
      </c>
      <c r="AB603">
        <v>0</v>
      </c>
      <c r="AC603">
        <v>0</v>
      </c>
      <c r="AD603">
        <v>0</v>
      </c>
      <c r="AE603">
        <v>0.16</v>
      </c>
      <c r="AF603">
        <v>0</v>
      </c>
      <c r="AG603">
        <v>0</v>
      </c>
      <c r="AH603">
        <v>0</v>
      </c>
      <c r="AI603">
        <v>6.13</v>
      </c>
      <c r="AJ603">
        <v>1</v>
      </c>
      <c r="AK603">
        <v>1</v>
      </c>
      <c r="AL603">
        <v>1</v>
      </c>
      <c r="AM603">
        <v>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1</v>
      </c>
      <c r="AU603" t="s">
        <v>66</v>
      </c>
      <c r="AV603">
        <v>0</v>
      </c>
      <c r="AW603">
        <v>2</v>
      </c>
      <c r="AX603">
        <v>57036810</v>
      </c>
      <c r="AY603">
        <v>1</v>
      </c>
      <c r="AZ603">
        <v>0</v>
      </c>
      <c r="BA603">
        <v>718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ROUND(Y603*Source!I343,9)</f>
        <v>1</v>
      </c>
      <c r="CY603">
        <f>AA603</f>
        <v>1.06</v>
      </c>
      <c r="CZ603">
        <f>AE603</f>
        <v>0.16</v>
      </c>
      <c r="DA603">
        <f>AI603</f>
        <v>6.13</v>
      </c>
      <c r="DB603">
        <f>ROUND((ROUND(AT603*CZ603,2)*1),6)</f>
        <v>0.16</v>
      </c>
      <c r="DC603">
        <f>ROUND((ROUND(AT603*AG603,2)*1),6)</f>
        <v>0</v>
      </c>
      <c r="DD603" t="s">
        <v>3</v>
      </c>
      <c r="DE603" t="s">
        <v>3</v>
      </c>
      <c r="DF603">
        <f>ROUND(ROUND(AE603*AI603,2)*CX603,2)</f>
        <v>0.98</v>
      </c>
      <c r="DG603">
        <f t="shared" si="275"/>
        <v>0</v>
      </c>
      <c r="DH603">
        <f t="shared" si="274"/>
        <v>0</v>
      </c>
      <c r="DI603">
        <f t="shared" si="266"/>
        <v>0</v>
      </c>
      <c r="DJ603">
        <f>DF603</f>
        <v>0.98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ROW(Source!A343)</f>
        <v>343</v>
      </c>
      <c r="B604">
        <v>55929115</v>
      </c>
      <c r="C604">
        <v>57036806</v>
      </c>
      <c r="D604">
        <v>55477642</v>
      </c>
      <c r="E604">
        <v>1</v>
      </c>
      <c r="F604">
        <v>1</v>
      </c>
      <c r="G604">
        <v>1081</v>
      </c>
      <c r="H604">
        <v>3</v>
      </c>
      <c r="I604" t="s">
        <v>917</v>
      </c>
      <c r="J604" t="s">
        <v>918</v>
      </c>
      <c r="K604" t="s">
        <v>919</v>
      </c>
      <c r="L604">
        <v>1354</v>
      </c>
      <c r="N604">
        <v>1010</v>
      </c>
      <c r="O604" t="s">
        <v>279</v>
      </c>
      <c r="P604" t="s">
        <v>279</v>
      </c>
      <c r="Q604">
        <v>1</v>
      </c>
      <c r="W604">
        <v>0</v>
      </c>
      <c r="X604">
        <v>-1146722757</v>
      </c>
      <c r="Y604">
        <f>(AT604*1)</f>
        <v>1</v>
      </c>
      <c r="AA604">
        <v>1202.04</v>
      </c>
      <c r="AB604">
        <v>0</v>
      </c>
      <c r="AC604">
        <v>0</v>
      </c>
      <c r="AD604">
        <v>0</v>
      </c>
      <c r="AE604">
        <v>579.15</v>
      </c>
      <c r="AF604">
        <v>0</v>
      </c>
      <c r="AG604">
        <v>0</v>
      </c>
      <c r="AH604">
        <v>0</v>
      </c>
      <c r="AI604">
        <v>1.92</v>
      </c>
      <c r="AJ604">
        <v>1</v>
      </c>
      <c r="AK604">
        <v>1</v>
      </c>
      <c r="AL604">
        <v>1</v>
      </c>
      <c r="AM604">
        <v>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1</v>
      </c>
      <c r="AU604" t="s">
        <v>66</v>
      </c>
      <c r="AV604">
        <v>0</v>
      </c>
      <c r="AW604">
        <v>2</v>
      </c>
      <c r="AX604">
        <v>57036811</v>
      </c>
      <c r="AY604">
        <v>1</v>
      </c>
      <c r="AZ604">
        <v>0</v>
      </c>
      <c r="BA604">
        <v>719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ROUND(Y604*Source!I343,9)</f>
        <v>1</v>
      </c>
      <c r="CY604">
        <f>AA604</f>
        <v>1202.04</v>
      </c>
      <c r="CZ604">
        <f>AE604</f>
        <v>579.15</v>
      </c>
      <c r="DA604">
        <f>AI604</f>
        <v>1.92</v>
      </c>
      <c r="DB604">
        <f>ROUND((ROUND(AT604*CZ604,2)*1),6)</f>
        <v>579.15</v>
      </c>
      <c r="DC604">
        <f>ROUND((ROUND(AT604*AG604,2)*1),6)</f>
        <v>0</v>
      </c>
      <c r="DD604" t="s">
        <v>3</v>
      </c>
      <c r="DE604" t="s">
        <v>3</v>
      </c>
      <c r="DF604">
        <f>ROUND(ROUND(AE604*AI604,2)*CX604,2)</f>
        <v>1111.97</v>
      </c>
      <c r="DG604">
        <f t="shared" si="275"/>
        <v>0</v>
      </c>
      <c r="DH604">
        <f t="shared" si="274"/>
        <v>0</v>
      </c>
      <c r="DI604">
        <f t="shared" si="266"/>
        <v>0</v>
      </c>
      <c r="DJ604">
        <f>DF604</f>
        <v>1111.97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ROW(Source!A344)</f>
        <v>344</v>
      </c>
      <c r="B605">
        <v>55929113</v>
      </c>
      <c r="C605">
        <v>55930277</v>
      </c>
      <c r="D605">
        <v>55424304</v>
      </c>
      <c r="E605">
        <v>1081</v>
      </c>
      <c r="F605">
        <v>1</v>
      </c>
      <c r="G605">
        <v>1081</v>
      </c>
      <c r="H605">
        <v>1</v>
      </c>
      <c r="I605" t="s">
        <v>679</v>
      </c>
      <c r="J605" t="s">
        <v>3</v>
      </c>
      <c r="K605" t="s">
        <v>680</v>
      </c>
      <c r="L605">
        <v>1191</v>
      </c>
      <c r="N605">
        <v>1013</v>
      </c>
      <c r="O605" t="s">
        <v>681</v>
      </c>
      <c r="P605" t="s">
        <v>681</v>
      </c>
      <c r="Q605">
        <v>1</v>
      </c>
      <c r="W605">
        <v>0</v>
      </c>
      <c r="X605">
        <v>476480486</v>
      </c>
      <c r="Y605">
        <f>(AT605*1.2)</f>
        <v>16.2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-2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13.5</v>
      </c>
      <c r="AU605" t="s">
        <v>67</v>
      </c>
      <c r="AV605">
        <v>1</v>
      </c>
      <c r="AW605">
        <v>2</v>
      </c>
      <c r="AX605">
        <v>55930278</v>
      </c>
      <c r="AY605">
        <v>1</v>
      </c>
      <c r="AZ605">
        <v>0</v>
      </c>
      <c r="BA605">
        <v>721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U605">
        <f>ROUND(AT605*Source!I344*AH605*AL605,2)</f>
        <v>0</v>
      </c>
      <c r="CV605">
        <f>ROUND(Y605*Source!I344,9)</f>
        <v>16.2</v>
      </c>
      <c r="CW605">
        <v>0</v>
      </c>
      <c r="CX605">
        <f>ROUND(Y605*Source!I344,9)</f>
        <v>16.2</v>
      </c>
      <c r="CY605">
        <f>AD605</f>
        <v>0</v>
      </c>
      <c r="CZ605">
        <f>AH605</f>
        <v>0</v>
      </c>
      <c r="DA605">
        <f>AL605</f>
        <v>1</v>
      </c>
      <c r="DB605">
        <f>ROUND((ROUND(AT605*CZ605,2)*1.2),6)</f>
        <v>0</v>
      </c>
      <c r="DC605">
        <f>ROUND((ROUND(AT605*AG605,2)*1.2),6)</f>
        <v>0</v>
      </c>
      <c r="DD605" t="s">
        <v>3</v>
      </c>
      <c r="DE605" t="s">
        <v>3</v>
      </c>
      <c r="DF605">
        <f t="shared" ref="DF605:DF618" si="276">ROUND(ROUND(AE605,2)*CX605,2)</f>
        <v>0</v>
      </c>
      <c r="DG605">
        <f t="shared" si="275"/>
        <v>0</v>
      </c>
      <c r="DH605">
        <f t="shared" si="274"/>
        <v>0</v>
      </c>
      <c r="DI605">
        <f t="shared" si="266"/>
        <v>0</v>
      </c>
      <c r="DJ605">
        <f>DI605</f>
        <v>0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ROW(Source!A344)</f>
        <v>344</v>
      </c>
      <c r="B606">
        <v>55929113</v>
      </c>
      <c r="C606">
        <v>55930277</v>
      </c>
      <c r="D606">
        <v>55460960</v>
      </c>
      <c r="E606">
        <v>1</v>
      </c>
      <c r="F606">
        <v>1</v>
      </c>
      <c r="G606">
        <v>1081</v>
      </c>
      <c r="H606">
        <v>3</v>
      </c>
      <c r="I606" t="s">
        <v>805</v>
      </c>
      <c r="J606" t="s">
        <v>806</v>
      </c>
      <c r="K606" t="s">
        <v>807</v>
      </c>
      <c r="L606">
        <v>1348</v>
      </c>
      <c r="N606">
        <v>1009</v>
      </c>
      <c r="O606" t="s">
        <v>566</v>
      </c>
      <c r="P606" t="s">
        <v>566</v>
      </c>
      <c r="Q606">
        <v>1000</v>
      </c>
      <c r="W606">
        <v>0</v>
      </c>
      <c r="X606">
        <v>-260579272</v>
      </c>
      <c r="Y606">
        <f t="shared" ref="Y606:Y617" si="277">(AT606*1)</f>
        <v>1.0000000000000001E-5</v>
      </c>
      <c r="AA606">
        <v>60100.56</v>
      </c>
      <c r="AB606">
        <v>0</v>
      </c>
      <c r="AC606">
        <v>0</v>
      </c>
      <c r="AD606">
        <v>0</v>
      </c>
      <c r="AE606">
        <v>58463.58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-2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1.0000000000000001E-5</v>
      </c>
      <c r="AU606" t="s">
        <v>66</v>
      </c>
      <c r="AV606">
        <v>0</v>
      </c>
      <c r="AW606">
        <v>2</v>
      </c>
      <c r="AX606">
        <v>55930279</v>
      </c>
      <c r="AY606">
        <v>1</v>
      </c>
      <c r="AZ606">
        <v>0</v>
      </c>
      <c r="BA606">
        <v>722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ROUND(Y606*Source!I344,9)</f>
        <v>1.0000000000000001E-5</v>
      </c>
      <c r="CY606">
        <f t="shared" ref="CY606:CY617" si="278">AA606</f>
        <v>60100.56</v>
      </c>
      <c r="CZ606">
        <f t="shared" ref="CZ606:CZ617" si="279">AE606</f>
        <v>58463.58</v>
      </c>
      <c r="DA606">
        <f t="shared" ref="DA606:DA617" si="280">AI606</f>
        <v>1</v>
      </c>
      <c r="DB606">
        <f t="shared" ref="DB606:DB617" si="281">ROUND((ROUND(AT606*CZ606,2)*1),6)</f>
        <v>0.57999999999999996</v>
      </c>
      <c r="DC606">
        <f t="shared" ref="DC606:DC617" si="282">ROUND((ROUND(AT606*AG606,2)*1),6)</f>
        <v>0</v>
      </c>
      <c r="DD606" t="s">
        <v>3</v>
      </c>
      <c r="DE606" t="s">
        <v>3</v>
      </c>
      <c r="DF606">
        <f t="shared" si="276"/>
        <v>0.57999999999999996</v>
      </c>
      <c r="DG606">
        <f t="shared" si="275"/>
        <v>0</v>
      </c>
      <c r="DH606">
        <f t="shared" si="274"/>
        <v>0</v>
      </c>
      <c r="DI606">
        <f t="shared" si="266"/>
        <v>0</v>
      </c>
      <c r="DJ606">
        <f t="shared" ref="DJ606:DJ617" si="283">DF606</f>
        <v>0.57999999999999996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ROW(Source!A344)</f>
        <v>344</v>
      </c>
      <c r="B607">
        <v>55929113</v>
      </c>
      <c r="C607">
        <v>55930277</v>
      </c>
      <c r="D607">
        <v>55459400</v>
      </c>
      <c r="E607">
        <v>1</v>
      </c>
      <c r="F607">
        <v>1</v>
      </c>
      <c r="G607">
        <v>1081</v>
      </c>
      <c r="H607">
        <v>3</v>
      </c>
      <c r="I607" t="s">
        <v>699</v>
      </c>
      <c r="J607" t="s">
        <v>700</v>
      </c>
      <c r="K607" t="s">
        <v>701</v>
      </c>
      <c r="L607">
        <v>1346</v>
      </c>
      <c r="N607">
        <v>1009</v>
      </c>
      <c r="O607" t="s">
        <v>185</v>
      </c>
      <c r="P607" t="s">
        <v>185</v>
      </c>
      <c r="Q607">
        <v>1</v>
      </c>
      <c r="W607">
        <v>0</v>
      </c>
      <c r="X607">
        <v>-2129869794</v>
      </c>
      <c r="Y607">
        <f t="shared" si="277"/>
        <v>7.0000000000000007E-2</v>
      </c>
      <c r="AA607">
        <v>17.16</v>
      </c>
      <c r="AB607">
        <v>0</v>
      </c>
      <c r="AC607">
        <v>0</v>
      </c>
      <c r="AD607">
        <v>0</v>
      </c>
      <c r="AE607">
        <v>16.690000000000001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7.0000000000000007E-2</v>
      </c>
      <c r="AU607" t="s">
        <v>66</v>
      </c>
      <c r="AV607">
        <v>0</v>
      </c>
      <c r="AW607">
        <v>2</v>
      </c>
      <c r="AX607">
        <v>55930280</v>
      </c>
      <c r="AY607">
        <v>1</v>
      </c>
      <c r="AZ607">
        <v>0</v>
      </c>
      <c r="BA607">
        <v>723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ROUND(Y607*Source!I344,9)</f>
        <v>7.0000000000000007E-2</v>
      </c>
      <c r="CY607">
        <f t="shared" si="278"/>
        <v>17.16</v>
      </c>
      <c r="CZ607">
        <f t="shared" si="279"/>
        <v>16.690000000000001</v>
      </c>
      <c r="DA607">
        <f t="shared" si="280"/>
        <v>1</v>
      </c>
      <c r="DB607">
        <f t="shared" si="281"/>
        <v>1.17</v>
      </c>
      <c r="DC607">
        <f t="shared" si="282"/>
        <v>0</v>
      </c>
      <c r="DD607" t="s">
        <v>3</v>
      </c>
      <c r="DE607" t="s">
        <v>3</v>
      </c>
      <c r="DF607">
        <f t="shared" si="276"/>
        <v>1.17</v>
      </c>
      <c r="DG607">
        <f t="shared" si="275"/>
        <v>0</v>
      </c>
      <c r="DH607">
        <f t="shared" si="274"/>
        <v>0</v>
      </c>
      <c r="DI607">
        <f t="shared" si="266"/>
        <v>0</v>
      </c>
      <c r="DJ607">
        <f t="shared" si="283"/>
        <v>1.17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ROW(Source!A344)</f>
        <v>344</v>
      </c>
      <c r="B608">
        <v>55929113</v>
      </c>
      <c r="C608">
        <v>55930277</v>
      </c>
      <c r="D608">
        <v>55461711</v>
      </c>
      <c r="E608">
        <v>1</v>
      </c>
      <c r="F608">
        <v>1</v>
      </c>
      <c r="G608">
        <v>1081</v>
      </c>
      <c r="H608">
        <v>3</v>
      </c>
      <c r="I608" t="s">
        <v>920</v>
      </c>
      <c r="J608" t="s">
        <v>921</v>
      </c>
      <c r="K608" t="s">
        <v>922</v>
      </c>
      <c r="L608">
        <v>1346</v>
      </c>
      <c r="N608">
        <v>1009</v>
      </c>
      <c r="O608" t="s">
        <v>185</v>
      </c>
      <c r="P608" t="s">
        <v>185</v>
      </c>
      <c r="Q608">
        <v>1</v>
      </c>
      <c r="W608">
        <v>0</v>
      </c>
      <c r="X608">
        <v>-1158290776</v>
      </c>
      <c r="Y608">
        <f t="shared" si="277"/>
        <v>1.8</v>
      </c>
      <c r="AA608">
        <v>6.75</v>
      </c>
      <c r="AB608">
        <v>0</v>
      </c>
      <c r="AC608">
        <v>0</v>
      </c>
      <c r="AD608">
        <v>0</v>
      </c>
      <c r="AE608">
        <v>6.57</v>
      </c>
      <c r="AF608">
        <v>0</v>
      </c>
      <c r="AG608">
        <v>0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1.8</v>
      </c>
      <c r="AU608" t="s">
        <v>66</v>
      </c>
      <c r="AV608">
        <v>0</v>
      </c>
      <c r="AW608">
        <v>2</v>
      </c>
      <c r="AX608">
        <v>55930281</v>
      </c>
      <c r="AY608">
        <v>1</v>
      </c>
      <c r="AZ608">
        <v>0</v>
      </c>
      <c r="BA608">
        <v>724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ROUND(Y608*Source!I344,9)</f>
        <v>1.8</v>
      </c>
      <c r="CY608">
        <f t="shared" si="278"/>
        <v>6.75</v>
      </c>
      <c r="CZ608">
        <f t="shared" si="279"/>
        <v>6.57</v>
      </c>
      <c r="DA608">
        <f t="shared" si="280"/>
        <v>1</v>
      </c>
      <c r="DB608">
        <f t="shared" si="281"/>
        <v>11.83</v>
      </c>
      <c r="DC608">
        <f t="shared" si="282"/>
        <v>0</v>
      </c>
      <c r="DD608" t="s">
        <v>3</v>
      </c>
      <c r="DE608" t="s">
        <v>3</v>
      </c>
      <c r="DF608">
        <f t="shared" si="276"/>
        <v>11.83</v>
      </c>
      <c r="DG608">
        <f t="shared" si="275"/>
        <v>0</v>
      </c>
      <c r="DH608">
        <f t="shared" si="274"/>
        <v>0</v>
      </c>
      <c r="DI608">
        <f t="shared" si="266"/>
        <v>0</v>
      </c>
      <c r="DJ608">
        <f t="shared" si="283"/>
        <v>11.83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5">
      <c r="A609">
        <f>ROW(Source!A344)</f>
        <v>344</v>
      </c>
      <c r="B609">
        <v>55929113</v>
      </c>
      <c r="C609">
        <v>55930277</v>
      </c>
      <c r="D609">
        <v>55459177</v>
      </c>
      <c r="E609">
        <v>1</v>
      </c>
      <c r="F609">
        <v>1</v>
      </c>
      <c r="G609">
        <v>1081</v>
      </c>
      <c r="H609">
        <v>3</v>
      </c>
      <c r="I609" t="s">
        <v>923</v>
      </c>
      <c r="J609" t="s">
        <v>924</v>
      </c>
      <c r="K609" t="s">
        <v>925</v>
      </c>
      <c r="L609">
        <v>1348</v>
      </c>
      <c r="N609">
        <v>1009</v>
      </c>
      <c r="O609" t="s">
        <v>566</v>
      </c>
      <c r="P609" t="s">
        <v>566</v>
      </c>
      <c r="Q609">
        <v>1000</v>
      </c>
      <c r="W609">
        <v>0</v>
      </c>
      <c r="X609">
        <v>857152763</v>
      </c>
      <c r="Y609">
        <f t="shared" si="277"/>
        <v>2.0000000000000001E-4</v>
      </c>
      <c r="AA609">
        <v>6942.5</v>
      </c>
      <c r="AB609">
        <v>0</v>
      </c>
      <c r="AC609">
        <v>0</v>
      </c>
      <c r="AD609">
        <v>0</v>
      </c>
      <c r="AE609">
        <v>6753.4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2.0000000000000001E-4</v>
      </c>
      <c r="AU609" t="s">
        <v>66</v>
      </c>
      <c r="AV609">
        <v>0</v>
      </c>
      <c r="AW609">
        <v>2</v>
      </c>
      <c r="AX609">
        <v>55930282</v>
      </c>
      <c r="AY609">
        <v>1</v>
      </c>
      <c r="AZ609">
        <v>0</v>
      </c>
      <c r="BA609">
        <v>725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ROUND(Y609*Source!I344,9)</f>
        <v>2.0000000000000001E-4</v>
      </c>
      <c r="CY609">
        <f t="shared" si="278"/>
        <v>6942.5</v>
      </c>
      <c r="CZ609">
        <f t="shared" si="279"/>
        <v>6753.4</v>
      </c>
      <c r="DA609">
        <f t="shared" si="280"/>
        <v>1</v>
      </c>
      <c r="DB609">
        <f t="shared" si="281"/>
        <v>1.35</v>
      </c>
      <c r="DC609">
        <f t="shared" si="282"/>
        <v>0</v>
      </c>
      <c r="DD609" t="s">
        <v>3</v>
      </c>
      <c r="DE609" t="s">
        <v>3</v>
      </c>
      <c r="DF609">
        <f t="shared" si="276"/>
        <v>1.35</v>
      </c>
      <c r="DG609">
        <f t="shared" si="275"/>
        <v>0</v>
      </c>
      <c r="DH609">
        <f t="shared" si="274"/>
        <v>0</v>
      </c>
      <c r="DI609">
        <f t="shared" si="266"/>
        <v>0</v>
      </c>
      <c r="DJ609">
        <f t="shared" si="283"/>
        <v>1.35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5">
      <c r="A610">
        <f>ROW(Source!A344)</f>
        <v>344</v>
      </c>
      <c r="B610">
        <v>55929113</v>
      </c>
      <c r="C610">
        <v>55930277</v>
      </c>
      <c r="D610">
        <v>55459502</v>
      </c>
      <c r="E610">
        <v>1</v>
      </c>
      <c r="F610">
        <v>1</v>
      </c>
      <c r="G610">
        <v>1081</v>
      </c>
      <c r="H610">
        <v>3</v>
      </c>
      <c r="I610" t="s">
        <v>926</v>
      </c>
      <c r="J610" t="s">
        <v>927</v>
      </c>
      <c r="K610" t="s">
        <v>928</v>
      </c>
      <c r="L610">
        <v>1348</v>
      </c>
      <c r="N610">
        <v>1009</v>
      </c>
      <c r="O610" t="s">
        <v>566</v>
      </c>
      <c r="P610" t="s">
        <v>566</v>
      </c>
      <c r="Q610">
        <v>1000</v>
      </c>
      <c r="W610">
        <v>0</v>
      </c>
      <c r="X610">
        <v>512212386</v>
      </c>
      <c r="Y610">
        <f t="shared" si="277"/>
        <v>3.0000000000000001E-5</v>
      </c>
      <c r="AA610">
        <v>15677.73</v>
      </c>
      <c r="AB610">
        <v>0</v>
      </c>
      <c r="AC610">
        <v>0</v>
      </c>
      <c r="AD610">
        <v>0</v>
      </c>
      <c r="AE610">
        <v>15250.71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3.0000000000000001E-5</v>
      </c>
      <c r="AU610" t="s">
        <v>66</v>
      </c>
      <c r="AV610">
        <v>0</v>
      </c>
      <c r="AW610">
        <v>2</v>
      </c>
      <c r="AX610">
        <v>55930283</v>
      </c>
      <c r="AY610">
        <v>1</v>
      </c>
      <c r="AZ610">
        <v>0</v>
      </c>
      <c r="BA610">
        <v>726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ROUND(Y610*Source!I344,9)</f>
        <v>3.0000000000000001E-5</v>
      </c>
      <c r="CY610">
        <f t="shared" si="278"/>
        <v>15677.73</v>
      </c>
      <c r="CZ610">
        <f t="shared" si="279"/>
        <v>15250.71</v>
      </c>
      <c r="DA610">
        <f t="shared" si="280"/>
        <v>1</v>
      </c>
      <c r="DB610">
        <f t="shared" si="281"/>
        <v>0.46</v>
      </c>
      <c r="DC610">
        <f t="shared" si="282"/>
        <v>0</v>
      </c>
      <c r="DD610" t="s">
        <v>3</v>
      </c>
      <c r="DE610" t="s">
        <v>3</v>
      </c>
      <c r="DF610">
        <f t="shared" si="276"/>
        <v>0.46</v>
      </c>
      <c r="DG610">
        <f t="shared" si="275"/>
        <v>0</v>
      </c>
      <c r="DH610">
        <f t="shared" si="274"/>
        <v>0</v>
      </c>
      <c r="DI610">
        <f t="shared" si="266"/>
        <v>0</v>
      </c>
      <c r="DJ610">
        <f t="shared" si="283"/>
        <v>0.46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ROW(Source!A344)</f>
        <v>344</v>
      </c>
      <c r="B611">
        <v>55929113</v>
      </c>
      <c r="C611">
        <v>55930277</v>
      </c>
      <c r="D611">
        <v>55459519</v>
      </c>
      <c r="E611">
        <v>1</v>
      </c>
      <c r="F611">
        <v>1</v>
      </c>
      <c r="G611">
        <v>1081</v>
      </c>
      <c r="H611">
        <v>3</v>
      </c>
      <c r="I611" t="s">
        <v>929</v>
      </c>
      <c r="J611" t="s">
        <v>930</v>
      </c>
      <c r="K611" t="s">
        <v>931</v>
      </c>
      <c r="L611">
        <v>1348</v>
      </c>
      <c r="N611">
        <v>1009</v>
      </c>
      <c r="O611" t="s">
        <v>566</v>
      </c>
      <c r="P611" t="s">
        <v>566</v>
      </c>
      <c r="Q611">
        <v>1000</v>
      </c>
      <c r="W611">
        <v>0</v>
      </c>
      <c r="X611">
        <v>-741489881</v>
      </c>
      <c r="Y611">
        <f t="shared" si="277"/>
        <v>8.0000000000000007E-5</v>
      </c>
      <c r="AA611">
        <v>8358.4599999999991</v>
      </c>
      <c r="AB611">
        <v>0</v>
      </c>
      <c r="AC611">
        <v>0</v>
      </c>
      <c r="AD611">
        <v>0</v>
      </c>
      <c r="AE611">
        <v>8130.8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8.0000000000000007E-5</v>
      </c>
      <c r="AU611" t="s">
        <v>66</v>
      </c>
      <c r="AV611">
        <v>0</v>
      </c>
      <c r="AW611">
        <v>2</v>
      </c>
      <c r="AX611">
        <v>55930284</v>
      </c>
      <c r="AY611">
        <v>1</v>
      </c>
      <c r="AZ611">
        <v>0</v>
      </c>
      <c r="BA611">
        <v>727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ROUND(Y611*Source!I344,9)</f>
        <v>8.0000000000000007E-5</v>
      </c>
      <c r="CY611">
        <f t="shared" si="278"/>
        <v>8358.4599999999991</v>
      </c>
      <c r="CZ611">
        <f t="shared" si="279"/>
        <v>8130.8</v>
      </c>
      <c r="DA611">
        <f t="shared" si="280"/>
        <v>1</v>
      </c>
      <c r="DB611">
        <f t="shared" si="281"/>
        <v>0.65</v>
      </c>
      <c r="DC611">
        <f t="shared" si="282"/>
        <v>0</v>
      </c>
      <c r="DD611" t="s">
        <v>3</v>
      </c>
      <c r="DE611" t="s">
        <v>3</v>
      </c>
      <c r="DF611">
        <f t="shared" si="276"/>
        <v>0.65</v>
      </c>
      <c r="DG611">
        <f t="shared" si="275"/>
        <v>0</v>
      </c>
      <c r="DH611">
        <f t="shared" si="274"/>
        <v>0</v>
      </c>
      <c r="DI611">
        <f t="shared" si="266"/>
        <v>0</v>
      </c>
      <c r="DJ611">
        <f t="shared" si="283"/>
        <v>0.65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ROW(Source!A344)</f>
        <v>344</v>
      </c>
      <c r="B612">
        <v>55929113</v>
      </c>
      <c r="C612">
        <v>55930277</v>
      </c>
      <c r="D612">
        <v>55459533</v>
      </c>
      <c r="E612">
        <v>1</v>
      </c>
      <c r="F612">
        <v>1</v>
      </c>
      <c r="G612">
        <v>1081</v>
      </c>
      <c r="H612">
        <v>3</v>
      </c>
      <c r="I612" t="s">
        <v>932</v>
      </c>
      <c r="J612" t="s">
        <v>933</v>
      </c>
      <c r="K612" t="s">
        <v>934</v>
      </c>
      <c r="L612">
        <v>1346</v>
      </c>
      <c r="N612">
        <v>1009</v>
      </c>
      <c r="O612" t="s">
        <v>185</v>
      </c>
      <c r="P612" t="s">
        <v>185</v>
      </c>
      <c r="Q612">
        <v>1</v>
      </c>
      <c r="W612">
        <v>0</v>
      </c>
      <c r="X612">
        <v>640003901</v>
      </c>
      <c r="Y612">
        <f t="shared" si="277"/>
        <v>3.0000000000000001E-3</v>
      </c>
      <c r="AA612">
        <v>51.82</v>
      </c>
      <c r="AB612">
        <v>0</v>
      </c>
      <c r="AC612">
        <v>0</v>
      </c>
      <c r="AD612">
        <v>0</v>
      </c>
      <c r="AE612">
        <v>50.41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3.0000000000000001E-3</v>
      </c>
      <c r="AU612" t="s">
        <v>66</v>
      </c>
      <c r="AV612">
        <v>0</v>
      </c>
      <c r="AW612">
        <v>2</v>
      </c>
      <c r="AX612">
        <v>55930285</v>
      </c>
      <c r="AY612">
        <v>1</v>
      </c>
      <c r="AZ612">
        <v>0</v>
      </c>
      <c r="BA612">
        <v>728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ROUND(Y612*Source!I344,9)</f>
        <v>3.0000000000000001E-3</v>
      </c>
      <c r="CY612">
        <f t="shared" si="278"/>
        <v>51.82</v>
      </c>
      <c r="CZ612">
        <f t="shared" si="279"/>
        <v>50.41</v>
      </c>
      <c r="DA612">
        <f t="shared" si="280"/>
        <v>1</v>
      </c>
      <c r="DB612">
        <f t="shared" si="281"/>
        <v>0.15</v>
      </c>
      <c r="DC612">
        <f t="shared" si="282"/>
        <v>0</v>
      </c>
      <c r="DD612" t="s">
        <v>3</v>
      </c>
      <c r="DE612" t="s">
        <v>3</v>
      </c>
      <c r="DF612">
        <f t="shared" si="276"/>
        <v>0.15</v>
      </c>
      <c r="DG612">
        <f t="shared" si="275"/>
        <v>0</v>
      </c>
      <c r="DH612">
        <f t="shared" si="274"/>
        <v>0</v>
      </c>
      <c r="DI612">
        <f t="shared" si="266"/>
        <v>0</v>
      </c>
      <c r="DJ612">
        <f t="shared" si="283"/>
        <v>0.15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ROW(Source!A344)</f>
        <v>344</v>
      </c>
      <c r="B613">
        <v>55929113</v>
      </c>
      <c r="C613">
        <v>55930277</v>
      </c>
      <c r="D613">
        <v>55459676</v>
      </c>
      <c r="E613">
        <v>1</v>
      </c>
      <c r="F613">
        <v>1</v>
      </c>
      <c r="G613">
        <v>1081</v>
      </c>
      <c r="H613">
        <v>3</v>
      </c>
      <c r="I613" t="s">
        <v>935</v>
      </c>
      <c r="J613" t="s">
        <v>936</v>
      </c>
      <c r="K613" t="s">
        <v>937</v>
      </c>
      <c r="L613">
        <v>1346</v>
      </c>
      <c r="N613">
        <v>1009</v>
      </c>
      <c r="O613" t="s">
        <v>185</v>
      </c>
      <c r="P613" t="s">
        <v>185</v>
      </c>
      <c r="Q613">
        <v>1</v>
      </c>
      <c r="W613">
        <v>0</v>
      </c>
      <c r="X613">
        <v>830224859</v>
      </c>
      <c r="Y613">
        <f t="shared" si="277"/>
        <v>1.89E-2</v>
      </c>
      <c r="AA613">
        <v>20.76</v>
      </c>
      <c r="AB613">
        <v>0</v>
      </c>
      <c r="AC613">
        <v>0</v>
      </c>
      <c r="AD613">
        <v>0</v>
      </c>
      <c r="AE613">
        <v>20.190000000000001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1.89E-2</v>
      </c>
      <c r="AU613" t="s">
        <v>66</v>
      </c>
      <c r="AV613">
        <v>0</v>
      </c>
      <c r="AW613">
        <v>2</v>
      </c>
      <c r="AX613">
        <v>55930286</v>
      </c>
      <c r="AY613">
        <v>1</v>
      </c>
      <c r="AZ613">
        <v>0</v>
      </c>
      <c r="BA613">
        <v>729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ROUND(Y613*Source!I344,9)</f>
        <v>1.89E-2</v>
      </c>
      <c r="CY613">
        <f t="shared" si="278"/>
        <v>20.76</v>
      </c>
      <c r="CZ613">
        <f t="shared" si="279"/>
        <v>20.190000000000001</v>
      </c>
      <c r="DA613">
        <f t="shared" si="280"/>
        <v>1</v>
      </c>
      <c r="DB613">
        <f t="shared" si="281"/>
        <v>0.38</v>
      </c>
      <c r="DC613">
        <f t="shared" si="282"/>
        <v>0</v>
      </c>
      <c r="DD613" t="s">
        <v>3</v>
      </c>
      <c r="DE613" t="s">
        <v>3</v>
      </c>
      <c r="DF613">
        <f t="shared" si="276"/>
        <v>0.38</v>
      </c>
      <c r="DG613">
        <f t="shared" si="275"/>
        <v>0</v>
      </c>
      <c r="DH613">
        <f t="shared" si="274"/>
        <v>0</v>
      </c>
      <c r="DI613">
        <f t="shared" si="266"/>
        <v>0</v>
      </c>
      <c r="DJ613">
        <f t="shared" si="283"/>
        <v>0.38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5">
      <c r="A614">
        <f>ROW(Source!A344)</f>
        <v>344</v>
      </c>
      <c r="B614">
        <v>55929113</v>
      </c>
      <c r="C614">
        <v>55930277</v>
      </c>
      <c r="D614">
        <v>55466109</v>
      </c>
      <c r="E614">
        <v>1</v>
      </c>
      <c r="F614">
        <v>1</v>
      </c>
      <c r="G614">
        <v>1081</v>
      </c>
      <c r="H614">
        <v>3</v>
      </c>
      <c r="I614" t="s">
        <v>938</v>
      </c>
      <c r="J614" t="s">
        <v>939</v>
      </c>
      <c r="K614" t="s">
        <v>940</v>
      </c>
      <c r="L614">
        <v>1348</v>
      </c>
      <c r="N614">
        <v>1009</v>
      </c>
      <c r="O614" t="s">
        <v>566</v>
      </c>
      <c r="P614" t="s">
        <v>566</v>
      </c>
      <c r="Q614">
        <v>1000</v>
      </c>
      <c r="W614">
        <v>0</v>
      </c>
      <c r="X614">
        <v>-1622718837</v>
      </c>
      <c r="Y614">
        <f t="shared" si="277"/>
        <v>1.4999999999999999E-4</v>
      </c>
      <c r="AA614">
        <v>58818.01</v>
      </c>
      <c r="AB614">
        <v>0</v>
      </c>
      <c r="AC614">
        <v>0</v>
      </c>
      <c r="AD614">
        <v>0</v>
      </c>
      <c r="AE614">
        <v>57215.96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1.4999999999999999E-4</v>
      </c>
      <c r="AU614" t="s">
        <v>66</v>
      </c>
      <c r="AV614">
        <v>0</v>
      </c>
      <c r="AW614">
        <v>2</v>
      </c>
      <c r="AX614">
        <v>55930287</v>
      </c>
      <c r="AY614">
        <v>1</v>
      </c>
      <c r="AZ614">
        <v>0</v>
      </c>
      <c r="BA614">
        <v>730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ROUND(Y614*Source!I344,9)</f>
        <v>1.4999999999999999E-4</v>
      </c>
      <c r="CY614">
        <f t="shared" si="278"/>
        <v>58818.01</v>
      </c>
      <c r="CZ614">
        <f t="shared" si="279"/>
        <v>57215.96</v>
      </c>
      <c r="DA614">
        <f t="shared" si="280"/>
        <v>1</v>
      </c>
      <c r="DB614">
        <f t="shared" si="281"/>
        <v>8.58</v>
      </c>
      <c r="DC614">
        <f t="shared" si="282"/>
        <v>0</v>
      </c>
      <c r="DD614" t="s">
        <v>3</v>
      </c>
      <c r="DE614" t="s">
        <v>3</v>
      </c>
      <c r="DF614">
        <f t="shared" si="276"/>
        <v>8.58</v>
      </c>
      <c r="DG614">
        <f t="shared" si="275"/>
        <v>0</v>
      </c>
      <c r="DH614">
        <f t="shared" si="274"/>
        <v>0</v>
      </c>
      <c r="DI614">
        <f t="shared" si="266"/>
        <v>0</v>
      </c>
      <c r="DJ614">
        <f t="shared" si="283"/>
        <v>8.58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ROW(Source!A344)</f>
        <v>344</v>
      </c>
      <c r="B615">
        <v>55929113</v>
      </c>
      <c r="C615">
        <v>55930277</v>
      </c>
      <c r="D615">
        <v>55459793</v>
      </c>
      <c r="E615">
        <v>1</v>
      </c>
      <c r="F615">
        <v>1</v>
      </c>
      <c r="G615">
        <v>1081</v>
      </c>
      <c r="H615">
        <v>3</v>
      </c>
      <c r="I615" t="s">
        <v>690</v>
      </c>
      <c r="J615" t="s">
        <v>691</v>
      </c>
      <c r="K615" t="s">
        <v>692</v>
      </c>
      <c r="L615">
        <v>1348</v>
      </c>
      <c r="N615">
        <v>1009</v>
      </c>
      <c r="O615" t="s">
        <v>566</v>
      </c>
      <c r="P615" t="s">
        <v>566</v>
      </c>
      <c r="Q615">
        <v>1000</v>
      </c>
      <c r="W615">
        <v>0</v>
      </c>
      <c r="X615">
        <v>-761454284</v>
      </c>
      <c r="Y615">
        <f t="shared" si="277"/>
        <v>1.0000000000000001E-5</v>
      </c>
      <c r="AA615">
        <v>65918.5</v>
      </c>
      <c r="AB615">
        <v>0</v>
      </c>
      <c r="AC615">
        <v>0</v>
      </c>
      <c r="AD615">
        <v>0</v>
      </c>
      <c r="AE615">
        <v>64123.05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1.0000000000000001E-5</v>
      </c>
      <c r="AU615" t="s">
        <v>66</v>
      </c>
      <c r="AV615">
        <v>0</v>
      </c>
      <c r="AW615">
        <v>2</v>
      </c>
      <c r="AX615">
        <v>55930288</v>
      </c>
      <c r="AY615">
        <v>1</v>
      </c>
      <c r="AZ615">
        <v>0</v>
      </c>
      <c r="BA615">
        <v>731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ROUND(Y615*Source!I344,9)</f>
        <v>1.0000000000000001E-5</v>
      </c>
      <c r="CY615">
        <f t="shared" si="278"/>
        <v>65918.5</v>
      </c>
      <c r="CZ615">
        <f t="shared" si="279"/>
        <v>64123.05</v>
      </c>
      <c r="DA615">
        <f t="shared" si="280"/>
        <v>1</v>
      </c>
      <c r="DB615">
        <f t="shared" si="281"/>
        <v>0.64</v>
      </c>
      <c r="DC615">
        <f t="shared" si="282"/>
        <v>0</v>
      </c>
      <c r="DD615" t="s">
        <v>3</v>
      </c>
      <c r="DE615" t="s">
        <v>3</v>
      </c>
      <c r="DF615">
        <f t="shared" si="276"/>
        <v>0.64</v>
      </c>
      <c r="DG615">
        <f t="shared" si="275"/>
        <v>0</v>
      </c>
      <c r="DH615">
        <f t="shared" si="274"/>
        <v>0</v>
      </c>
      <c r="DI615">
        <f t="shared" si="266"/>
        <v>0</v>
      </c>
      <c r="DJ615">
        <f t="shared" si="283"/>
        <v>0.64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ROW(Source!A344)</f>
        <v>344</v>
      </c>
      <c r="B616">
        <v>55929113</v>
      </c>
      <c r="C616">
        <v>55930277</v>
      </c>
      <c r="D616">
        <v>55482234</v>
      </c>
      <c r="E616">
        <v>1</v>
      </c>
      <c r="F616">
        <v>1</v>
      </c>
      <c r="G616">
        <v>1081</v>
      </c>
      <c r="H616">
        <v>3</v>
      </c>
      <c r="I616" t="s">
        <v>941</v>
      </c>
      <c r="J616" t="s">
        <v>942</v>
      </c>
      <c r="K616" t="s">
        <v>943</v>
      </c>
      <c r="L616">
        <v>1354</v>
      </c>
      <c r="N616">
        <v>1010</v>
      </c>
      <c r="O616" t="s">
        <v>279</v>
      </c>
      <c r="P616" t="s">
        <v>279</v>
      </c>
      <c r="Q616">
        <v>1</v>
      </c>
      <c r="W616">
        <v>0</v>
      </c>
      <c r="X616">
        <v>-1446611938</v>
      </c>
      <c r="Y616">
        <f t="shared" si="277"/>
        <v>32.1</v>
      </c>
      <c r="AA616">
        <v>0.26</v>
      </c>
      <c r="AB616">
        <v>0</v>
      </c>
      <c r="AC616">
        <v>0</v>
      </c>
      <c r="AD616">
        <v>0</v>
      </c>
      <c r="AE616">
        <v>0.25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32.1</v>
      </c>
      <c r="AU616" t="s">
        <v>66</v>
      </c>
      <c r="AV616">
        <v>0</v>
      </c>
      <c r="AW616">
        <v>2</v>
      </c>
      <c r="AX616">
        <v>55930289</v>
      </c>
      <c r="AY616">
        <v>1</v>
      </c>
      <c r="AZ616">
        <v>0</v>
      </c>
      <c r="BA616">
        <v>732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ROUND(Y616*Source!I344,9)</f>
        <v>32.1</v>
      </c>
      <c r="CY616">
        <f t="shared" si="278"/>
        <v>0.26</v>
      </c>
      <c r="CZ616">
        <f t="shared" si="279"/>
        <v>0.25</v>
      </c>
      <c r="DA616">
        <f t="shared" si="280"/>
        <v>1</v>
      </c>
      <c r="DB616">
        <f t="shared" si="281"/>
        <v>8.0299999999999994</v>
      </c>
      <c r="DC616">
        <f t="shared" si="282"/>
        <v>0</v>
      </c>
      <c r="DD616" t="s">
        <v>3</v>
      </c>
      <c r="DE616" t="s">
        <v>3</v>
      </c>
      <c r="DF616">
        <f t="shared" si="276"/>
        <v>8.0299999999999994</v>
      </c>
      <c r="DG616">
        <f t="shared" si="275"/>
        <v>0</v>
      </c>
      <c r="DH616">
        <f t="shared" si="274"/>
        <v>0</v>
      </c>
      <c r="DI616">
        <f t="shared" si="266"/>
        <v>0</v>
      </c>
      <c r="DJ616">
        <f t="shared" si="283"/>
        <v>8.0299999999999994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ROW(Source!A344)</f>
        <v>344</v>
      </c>
      <c r="B617">
        <v>55929113</v>
      </c>
      <c r="C617">
        <v>55930277</v>
      </c>
      <c r="D617">
        <v>55482235</v>
      </c>
      <c r="E617">
        <v>1</v>
      </c>
      <c r="F617">
        <v>1</v>
      </c>
      <c r="G617">
        <v>1081</v>
      </c>
      <c r="H617">
        <v>3</v>
      </c>
      <c r="I617" t="s">
        <v>944</v>
      </c>
      <c r="J617" t="s">
        <v>945</v>
      </c>
      <c r="K617" t="s">
        <v>946</v>
      </c>
      <c r="L617">
        <v>1346</v>
      </c>
      <c r="N617">
        <v>1009</v>
      </c>
      <c r="O617" t="s">
        <v>185</v>
      </c>
      <c r="P617" t="s">
        <v>185</v>
      </c>
      <c r="Q617">
        <v>1</v>
      </c>
      <c r="W617">
        <v>0</v>
      </c>
      <c r="X617">
        <v>-635265967</v>
      </c>
      <c r="Y617">
        <f t="shared" si="277"/>
        <v>4.1999999999999997E-3</v>
      </c>
      <c r="AA617">
        <v>43.23</v>
      </c>
      <c r="AB617">
        <v>0</v>
      </c>
      <c r="AC617">
        <v>0</v>
      </c>
      <c r="AD617">
        <v>0</v>
      </c>
      <c r="AE617">
        <v>42.05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4.1999999999999997E-3</v>
      </c>
      <c r="AU617" t="s">
        <v>66</v>
      </c>
      <c r="AV617">
        <v>0</v>
      </c>
      <c r="AW617">
        <v>2</v>
      </c>
      <c r="AX617">
        <v>55930290</v>
      </c>
      <c r="AY617">
        <v>1</v>
      </c>
      <c r="AZ617">
        <v>0</v>
      </c>
      <c r="BA617">
        <v>733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ROUND(Y617*Source!I344,9)</f>
        <v>4.1999999999999997E-3</v>
      </c>
      <c r="CY617">
        <f t="shared" si="278"/>
        <v>43.23</v>
      </c>
      <c r="CZ617">
        <f t="shared" si="279"/>
        <v>42.05</v>
      </c>
      <c r="DA617">
        <f t="shared" si="280"/>
        <v>1</v>
      </c>
      <c r="DB617">
        <f t="shared" si="281"/>
        <v>0.18</v>
      </c>
      <c r="DC617">
        <f t="shared" si="282"/>
        <v>0</v>
      </c>
      <c r="DD617" t="s">
        <v>3</v>
      </c>
      <c r="DE617" t="s">
        <v>3</v>
      </c>
      <c r="DF617">
        <f t="shared" si="276"/>
        <v>0.18</v>
      </c>
      <c r="DG617">
        <f t="shared" si="275"/>
        <v>0</v>
      </c>
      <c r="DH617">
        <f t="shared" si="274"/>
        <v>0</v>
      </c>
      <c r="DI617">
        <f t="shared" si="266"/>
        <v>0</v>
      </c>
      <c r="DJ617">
        <f t="shared" si="283"/>
        <v>0.18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ROW(Source!A345)</f>
        <v>345</v>
      </c>
      <c r="B618">
        <v>55929115</v>
      </c>
      <c r="C618">
        <v>55930277</v>
      </c>
      <c r="D618">
        <v>55424304</v>
      </c>
      <c r="E618">
        <v>1081</v>
      </c>
      <c r="F618">
        <v>1</v>
      </c>
      <c r="G618">
        <v>1081</v>
      </c>
      <c r="H618">
        <v>1</v>
      </c>
      <c r="I618" t="s">
        <v>679</v>
      </c>
      <c r="J618" t="s">
        <v>3</v>
      </c>
      <c r="K618" t="s">
        <v>680</v>
      </c>
      <c r="L618">
        <v>1191</v>
      </c>
      <c r="N618">
        <v>1013</v>
      </c>
      <c r="O618" t="s">
        <v>681</v>
      </c>
      <c r="P618" t="s">
        <v>681</v>
      </c>
      <c r="Q618">
        <v>1</v>
      </c>
      <c r="W618">
        <v>0</v>
      </c>
      <c r="X618">
        <v>476480486</v>
      </c>
      <c r="Y618">
        <f>(AT618*1.2)</f>
        <v>16.2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5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13.5</v>
      </c>
      <c r="AU618" t="s">
        <v>67</v>
      </c>
      <c r="AV618">
        <v>1</v>
      </c>
      <c r="AW618">
        <v>2</v>
      </c>
      <c r="AX618">
        <v>55930278</v>
      </c>
      <c r="AY618">
        <v>1</v>
      </c>
      <c r="AZ618">
        <v>0</v>
      </c>
      <c r="BA618">
        <v>734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U618">
        <f>ROUND(AT618*Source!I345*AH618*AL618,2)</f>
        <v>0</v>
      </c>
      <c r="CV618">
        <f>ROUND(Y618*Source!I345,9)</f>
        <v>16.2</v>
      </c>
      <c r="CW618">
        <v>0</v>
      </c>
      <c r="CX618">
        <f>ROUND(Y618*Source!I345,9)</f>
        <v>16.2</v>
      </c>
      <c r="CY618">
        <f>AD618</f>
        <v>0</v>
      </c>
      <c r="CZ618">
        <f>AH618</f>
        <v>0</v>
      </c>
      <c r="DA618">
        <f>AL618</f>
        <v>1</v>
      </c>
      <c r="DB618">
        <f>ROUND((ROUND(AT618*CZ618,2)*1.2),6)</f>
        <v>0</v>
      </c>
      <c r="DC618">
        <f>ROUND((ROUND(AT618*AG618,2)*1.2),6)</f>
        <v>0</v>
      </c>
      <c r="DD618" t="s">
        <v>3</v>
      </c>
      <c r="DE618" t="s">
        <v>3</v>
      </c>
      <c r="DF618">
        <f t="shared" si="276"/>
        <v>0</v>
      </c>
      <c r="DG618">
        <f t="shared" si="275"/>
        <v>0</v>
      </c>
      <c r="DH618">
        <f t="shared" si="274"/>
        <v>0</v>
      </c>
      <c r="DI618">
        <f t="shared" si="266"/>
        <v>0</v>
      </c>
      <c r="DJ618">
        <f>DI618</f>
        <v>0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5">
      <c r="A619">
        <f>ROW(Source!A345)</f>
        <v>345</v>
      </c>
      <c r="B619">
        <v>55929115</v>
      </c>
      <c r="C619">
        <v>55930277</v>
      </c>
      <c r="D619">
        <v>55460960</v>
      </c>
      <c r="E619">
        <v>1</v>
      </c>
      <c r="F619">
        <v>1</v>
      </c>
      <c r="G619">
        <v>1081</v>
      </c>
      <c r="H619">
        <v>3</v>
      </c>
      <c r="I619" t="s">
        <v>805</v>
      </c>
      <c r="J619" t="s">
        <v>806</v>
      </c>
      <c r="K619" t="s">
        <v>807</v>
      </c>
      <c r="L619">
        <v>1348</v>
      </c>
      <c r="N619">
        <v>1009</v>
      </c>
      <c r="O619" t="s">
        <v>566</v>
      </c>
      <c r="P619" t="s">
        <v>566</v>
      </c>
      <c r="Q619">
        <v>1000</v>
      </c>
      <c r="W619">
        <v>0</v>
      </c>
      <c r="X619">
        <v>-260579272</v>
      </c>
      <c r="Y619">
        <f t="shared" ref="Y619:Y630" si="284">(AT619*1)</f>
        <v>1.0000000000000001E-5</v>
      </c>
      <c r="AA619">
        <v>140034.31</v>
      </c>
      <c r="AB619">
        <v>0</v>
      </c>
      <c r="AC619">
        <v>0</v>
      </c>
      <c r="AD619">
        <v>0</v>
      </c>
      <c r="AE619">
        <v>58463.58</v>
      </c>
      <c r="AF619">
        <v>0</v>
      </c>
      <c r="AG619">
        <v>0</v>
      </c>
      <c r="AH619">
        <v>0</v>
      </c>
      <c r="AI619">
        <v>2.33</v>
      </c>
      <c r="AJ619">
        <v>1</v>
      </c>
      <c r="AK619">
        <v>1</v>
      </c>
      <c r="AL619">
        <v>1</v>
      </c>
      <c r="AM619">
        <v>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1.0000000000000001E-5</v>
      </c>
      <c r="AU619" t="s">
        <v>66</v>
      </c>
      <c r="AV619">
        <v>0</v>
      </c>
      <c r="AW619">
        <v>2</v>
      </c>
      <c r="AX619">
        <v>55930279</v>
      </c>
      <c r="AY619">
        <v>1</v>
      </c>
      <c r="AZ619">
        <v>0</v>
      </c>
      <c r="BA619">
        <v>735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ROUND(Y619*Source!I345,9)</f>
        <v>1.0000000000000001E-5</v>
      </c>
      <c r="CY619">
        <f t="shared" ref="CY619:CY630" si="285">AA619</f>
        <v>140034.31</v>
      </c>
      <c r="CZ619">
        <f t="shared" ref="CZ619:CZ630" si="286">AE619</f>
        <v>58463.58</v>
      </c>
      <c r="DA619">
        <f t="shared" ref="DA619:DA630" si="287">AI619</f>
        <v>2.33</v>
      </c>
      <c r="DB619">
        <f t="shared" ref="DB619:DB630" si="288">ROUND((ROUND(AT619*CZ619,2)*1),6)</f>
        <v>0.57999999999999996</v>
      </c>
      <c r="DC619">
        <f t="shared" ref="DC619:DC630" si="289">ROUND((ROUND(AT619*AG619,2)*1),6)</f>
        <v>0</v>
      </c>
      <c r="DD619" t="s">
        <v>3</v>
      </c>
      <c r="DE619" t="s">
        <v>3</v>
      </c>
      <c r="DF619">
        <f t="shared" ref="DF619:DF630" si="290">ROUND(ROUND(AE619*AI619,2)*CX619,2)</f>
        <v>1.36</v>
      </c>
      <c r="DG619">
        <f t="shared" si="275"/>
        <v>0</v>
      </c>
      <c r="DH619">
        <f t="shared" si="274"/>
        <v>0</v>
      </c>
      <c r="DI619">
        <f t="shared" si="266"/>
        <v>0</v>
      </c>
      <c r="DJ619">
        <f t="shared" ref="DJ619:DJ630" si="291">DF619</f>
        <v>1.36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ROW(Source!A345)</f>
        <v>345</v>
      </c>
      <c r="B620">
        <v>55929115</v>
      </c>
      <c r="C620">
        <v>55930277</v>
      </c>
      <c r="D620">
        <v>55459400</v>
      </c>
      <c r="E620">
        <v>1</v>
      </c>
      <c r="F620">
        <v>1</v>
      </c>
      <c r="G620">
        <v>1081</v>
      </c>
      <c r="H620">
        <v>3</v>
      </c>
      <c r="I620" t="s">
        <v>699</v>
      </c>
      <c r="J620" t="s">
        <v>700</v>
      </c>
      <c r="K620" t="s">
        <v>701</v>
      </c>
      <c r="L620">
        <v>1346</v>
      </c>
      <c r="N620">
        <v>1009</v>
      </c>
      <c r="O620" t="s">
        <v>185</v>
      </c>
      <c r="P620" t="s">
        <v>185</v>
      </c>
      <c r="Q620">
        <v>1</v>
      </c>
      <c r="W620">
        <v>0</v>
      </c>
      <c r="X620">
        <v>-2129869794</v>
      </c>
      <c r="Y620">
        <f t="shared" si="284"/>
        <v>7.0000000000000007E-2</v>
      </c>
      <c r="AA620">
        <v>398.39</v>
      </c>
      <c r="AB620">
        <v>0</v>
      </c>
      <c r="AC620">
        <v>0</v>
      </c>
      <c r="AD620">
        <v>0</v>
      </c>
      <c r="AE620">
        <v>16.690000000000001</v>
      </c>
      <c r="AF620">
        <v>0</v>
      </c>
      <c r="AG620">
        <v>0</v>
      </c>
      <c r="AH620">
        <v>0</v>
      </c>
      <c r="AI620">
        <v>23.22</v>
      </c>
      <c r="AJ620">
        <v>1</v>
      </c>
      <c r="AK620">
        <v>1</v>
      </c>
      <c r="AL620">
        <v>1</v>
      </c>
      <c r="AM620">
        <v>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7.0000000000000007E-2</v>
      </c>
      <c r="AU620" t="s">
        <v>66</v>
      </c>
      <c r="AV620">
        <v>0</v>
      </c>
      <c r="AW620">
        <v>2</v>
      </c>
      <c r="AX620">
        <v>55930280</v>
      </c>
      <c r="AY620">
        <v>1</v>
      </c>
      <c r="AZ620">
        <v>0</v>
      </c>
      <c r="BA620">
        <v>736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ROUND(Y620*Source!I345,9)</f>
        <v>7.0000000000000007E-2</v>
      </c>
      <c r="CY620">
        <f t="shared" si="285"/>
        <v>398.39</v>
      </c>
      <c r="CZ620">
        <f t="shared" si="286"/>
        <v>16.690000000000001</v>
      </c>
      <c r="DA620">
        <f t="shared" si="287"/>
        <v>23.22</v>
      </c>
      <c r="DB620">
        <f t="shared" si="288"/>
        <v>1.17</v>
      </c>
      <c r="DC620">
        <f t="shared" si="289"/>
        <v>0</v>
      </c>
      <c r="DD620" t="s">
        <v>3</v>
      </c>
      <c r="DE620" t="s">
        <v>3</v>
      </c>
      <c r="DF620">
        <f t="shared" si="290"/>
        <v>27.13</v>
      </c>
      <c r="DG620">
        <f t="shared" si="275"/>
        <v>0</v>
      </c>
      <c r="DH620">
        <f t="shared" si="274"/>
        <v>0</v>
      </c>
      <c r="DI620">
        <f t="shared" si="266"/>
        <v>0</v>
      </c>
      <c r="DJ620">
        <f t="shared" si="291"/>
        <v>27.13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ROW(Source!A345)</f>
        <v>345</v>
      </c>
      <c r="B621">
        <v>55929115</v>
      </c>
      <c r="C621">
        <v>55930277</v>
      </c>
      <c r="D621">
        <v>55461711</v>
      </c>
      <c r="E621">
        <v>1</v>
      </c>
      <c r="F621">
        <v>1</v>
      </c>
      <c r="G621">
        <v>1081</v>
      </c>
      <c r="H621">
        <v>3</v>
      </c>
      <c r="I621" t="s">
        <v>920</v>
      </c>
      <c r="J621" t="s">
        <v>921</v>
      </c>
      <c r="K621" t="s">
        <v>922</v>
      </c>
      <c r="L621">
        <v>1346</v>
      </c>
      <c r="N621">
        <v>1009</v>
      </c>
      <c r="O621" t="s">
        <v>185</v>
      </c>
      <c r="P621" t="s">
        <v>185</v>
      </c>
      <c r="Q621">
        <v>1</v>
      </c>
      <c r="W621">
        <v>0</v>
      </c>
      <c r="X621">
        <v>-1158290776</v>
      </c>
      <c r="Y621">
        <f t="shared" si="284"/>
        <v>1.8</v>
      </c>
      <c r="AA621">
        <v>90.57</v>
      </c>
      <c r="AB621">
        <v>0</v>
      </c>
      <c r="AC621">
        <v>0</v>
      </c>
      <c r="AD621">
        <v>0</v>
      </c>
      <c r="AE621">
        <v>6.57</v>
      </c>
      <c r="AF621">
        <v>0</v>
      </c>
      <c r="AG621">
        <v>0</v>
      </c>
      <c r="AH621">
        <v>0</v>
      </c>
      <c r="AI621">
        <v>13.41</v>
      </c>
      <c r="AJ621">
        <v>1</v>
      </c>
      <c r="AK621">
        <v>1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1.8</v>
      </c>
      <c r="AU621" t="s">
        <v>66</v>
      </c>
      <c r="AV621">
        <v>0</v>
      </c>
      <c r="AW621">
        <v>2</v>
      </c>
      <c r="AX621">
        <v>55930281</v>
      </c>
      <c r="AY621">
        <v>1</v>
      </c>
      <c r="AZ621">
        <v>0</v>
      </c>
      <c r="BA621">
        <v>737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ROUND(Y621*Source!I345,9)</f>
        <v>1.8</v>
      </c>
      <c r="CY621">
        <f t="shared" si="285"/>
        <v>90.57</v>
      </c>
      <c r="CZ621">
        <f t="shared" si="286"/>
        <v>6.57</v>
      </c>
      <c r="DA621">
        <f t="shared" si="287"/>
        <v>13.41</v>
      </c>
      <c r="DB621">
        <f t="shared" si="288"/>
        <v>11.83</v>
      </c>
      <c r="DC621">
        <f t="shared" si="289"/>
        <v>0</v>
      </c>
      <c r="DD621" t="s">
        <v>3</v>
      </c>
      <c r="DE621" t="s">
        <v>3</v>
      </c>
      <c r="DF621">
        <f t="shared" si="290"/>
        <v>158.58000000000001</v>
      </c>
      <c r="DG621">
        <f t="shared" si="275"/>
        <v>0</v>
      </c>
      <c r="DH621">
        <f t="shared" si="274"/>
        <v>0</v>
      </c>
      <c r="DI621">
        <f t="shared" si="266"/>
        <v>0</v>
      </c>
      <c r="DJ621">
        <f t="shared" si="291"/>
        <v>158.58000000000001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ROW(Source!A345)</f>
        <v>345</v>
      </c>
      <c r="B622">
        <v>55929115</v>
      </c>
      <c r="C622">
        <v>55930277</v>
      </c>
      <c r="D622">
        <v>55459177</v>
      </c>
      <c r="E622">
        <v>1</v>
      </c>
      <c r="F622">
        <v>1</v>
      </c>
      <c r="G622">
        <v>1081</v>
      </c>
      <c r="H622">
        <v>3</v>
      </c>
      <c r="I622" t="s">
        <v>923</v>
      </c>
      <c r="J622" t="s">
        <v>924</v>
      </c>
      <c r="K622" t="s">
        <v>925</v>
      </c>
      <c r="L622">
        <v>1348</v>
      </c>
      <c r="N622">
        <v>1009</v>
      </c>
      <c r="O622" t="s">
        <v>566</v>
      </c>
      <c r="P622" t="s">
        <v>566</v>
      </c>
      <c r="Q622">
        <v>1000</v>
      </c>
      <c r="W622">
        <v>0</v>
      </c>
      <c r="X622">
        <v>857152763</v>
      </c>
      <c r="Y622">
        <f t="shared" si="284"/>
        <v>2.0000000000000001E-4</v>
      </c>
      <c r="AA622">
        <v>74423.55</v>
      </c>
      <c r="AB622">
        <v>0</v>
      </c>
      <c r="AC622">
        <v>0</v>
      </c>
      <c r="AD622">
        <v>0</v>
      </c>
      <c r="AE622">
        <v>6753.4</v>
      </c>
      <c r="AF622">
        <v>0</v>
      </c>
      <c r="AG622">
        <v>0</v>
      </c>
      <c r="AH622">
        <v>0</v>
      </c>
      <c r="AI622">
        <v>10.72</v>
      </c>
      <c r="AJ622">
        <v>1</v>
      </c>
      <c r="AK622">
        <v>1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2.0000000000000001E-4</v>
      </c>
      <c r="AU622" t="s">
        <v>66</v>
      </c>
      <c r="AV622">
        <v>0</v>
      </c>
      <c r="AW622">
        <v>2</v>
      </c>
      <c r="AX622">
        <v>55930282</v>
      </c>
      <c r="AY622">
        <v>1</v>
      </c>
      <c r="AZ622">
        <v>0</v>
      </c>
      <c r="BA622">
        <v>738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v>0</v>
      </c>
      <c r="CX622">
        <f>ROUND(Y622*Source!I345,9)</f>
        <v>2.0000000000000001E-4</v>
      </c>
      <c r="CY622">
        <f t="shared" si="285"/>
        <v>74423.55</v>
      </c>
      <c r="CZ622">
        <f t="shared" si="286"/>
        <v>6753.4</v>
      </c>
      <c r="DA622">
        <f t="shared" si="287"/>
        <v>10.72</v>
      </c>
      <c r="DB622">
        <f t="shared" si="288"/>
        <v>1.35</v>
      </c>
      <c r="DC622">
        <f t="shared" si="289"/>
        <v>0</v>
      </c>
      <c r="DD622" t="s">
        <v>3</v>
      </c>
      <c r="DE622" t="s">
        <v>3</v>
      </c>
      <c r="DF622">
        <f t="shared" si="290"/>
        <v>14.48</v>
      </c>
      <c r="DG622">
        <f t="shared" si="275"/>
        <v>0</v>
      </c>
      <c r="DH622">
        <f t="shared" si="274"/>
        <v>0</v>
      </c>
      <c r="DI622">
        <f t="shared" si="266"/>
        <v>0</v>
      </c>
      <c r="DJ622">
        <f t="shared" si="291"/>
        <v>14.48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ROW(Source!A345)</f>
        <v>345</v>
      </c>
      <c r="B623">
        <v>55929115</v>
      </c>
      <c r="C623">
        <v>55930277</v>
      </c>
      <c r="D623">
        <v>55459502</v>
      </c>
      <c r="E623">
        <v>1</v>
      </c>
      <c r="F623">
        <v>1</v>
      </c>
      <c r="G623">
        <v>1081</v>
      </c>
      <c r="H623">
        <v>3</v>
      </c>
      <c r="I623" t="s">
        <v>926</v>
      </c>
      <c r="J623" t="s">
        <v>927</v>
      </c>
      <c r="K623" t="s">
        <v>928</v>
      </c>
      <c r="L623">
        <v>1348</v>
      </c>
      <c r="N623">
        <v>1009</v>
      </c>
      <c r="O623" t="s">
        <v>566</v>
      </c>
      <c r="P623" t="s">
        <v>566</v>
      </c>
      <c r="Q623">
        <v>1000</v>
      </c>
      <c r="W623">
        <v>0</v>
      </c>
      <c r="X623">
        <v>512212386</v>
      </c>
      <c r="Y623">
        <f t="shared" si="284"/>
        <v>3.0000000000000001E-5</v>
      </c>
      <c r="AA623">
        <v>62397.36</v>
      </c>
      <c r="AB623">
        <v>0</v>
      </c>
      <c r="AC623">
        <v>0</v>
      </c>
      <c r="AD623">
        <v>0</v>
      </c>
      <c r="AE623">
        <v>15250.71</v>
      </c>
      <c r="AF623">
        <v>0</v>
      </c>
      <c r="AG623">
        <v>0</v>
      </c>
      <c r="AH623">
        <v>0</v>
      </c>
      <c r="AI623">
        <v>3.98</v>
      </c>
      <c r="AJ623">
        <v>1</v>
      </c>
      <c r="AK623">
        <v>1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3.0000000000000001E-5</v>
      </c>
      <c r="AU623" t="s">
        <v>66</v>
      </c>
      <c r="AV623">
        <v>0</v>
      </c>
      <c r="AW623">
        <v>2</v>
      </c>
      <c r="AX623">
        <v>55930283</v>
      </c>
      <c r="AY623">
        <v>1</v>
      </c>
      <c r="AZ623">
        <v>0</v>
      </c>
      <c r="BA623">
        <v>739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ROUND(Y623*Source!I345,9)</f>
        <v>3.0000000000000001E-5</v>
      </c>
      <c r="CY623">
        <f t="shared" si="285"/>
        <v>62397.36</v>
      </c>
      <c r="CZ623">
        <f t="shared" si="286"/>
        <v>15250.71</v>
      </c>
      <c r="DA623">
        <f t="shared" si="287"/>
        <v>3.98</v>
      </c>
      <c r="DB623">
        <f t="shared" si="288"/>
        <v>0.46</v>
      </c>
      <c r="DC623">
        <f t="shared" si="289"/>
        <v>0</v>
      </c>
      <c r="DD623" t="s">
        <v>3</v>
      </c>
      <c r="DE623" t="s">
        <v>3</v>
      </c>
      <c r="DF623">
        <f t="shared" si="290"/>
        <v>1.82</v>
      </c>
      <c r="DG623">
        <f t="shared" si="275"/>
        <v>0</v>
      </c>
      <c r="DH623">
        <f t="shared" si="274"/>
        <v>0</v>
      </c>
      <c r="DI623">
        <f t="shared" si="266"/>
        <v>0</v>
      </c>
      <c r="DJ623">
        <f t="shared" si="291"/>
        <v>1.82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5">
      <c r="A624">
        <f>ROW(Source!A345)</f>
        <v>345</v>
      </c>
      <c r="B624">
        <v>55929115</v>
      </c>
      <c r="C624">
        <v>55930277</v>
      </c>
      <c r="D624">
        <v>55459519</v>
      </c>
      <c r="E624">
        <v>1</v>
      </c>
      <c r="F624">
        <v>1</v>
      </c>
      <c r="G624">
        <v>1081</v>
      </c>
      <c r="H624">
        <v>3</v>
      </c>
      <c r="I624" t="s">
        <v>929</v>
      </c>
      <c r="J624" t="s">
        <v>930</v>
      </c>
      <c r="K624" t="s">
        <v>931</v>
      </c>
      <c r="L624">
        <v>1348</v>
      </c>
      <c r="N624">
        <v>1009</v>
      </c>
      <c r="O624" t="s">
        <v>566</v>
      </c>
      <c r="P624" t="s">
        <v>566</v>
      </c>
      <c r="Q624">
        <v>1000</v>
      </c>
      <c r="W624">
        <v>0</v>
      </c>
      <c r="X624">
        <v>-741489881</v>
      </c>
      <c r="Y624">
        <f t="shared" si="284"/>
        <v>8.0000000000000007E-5</v>
      </c>
      <c r="AA624">
        <v>152792.69</v>
      </c>
      <c r="AB624">
        <v>0</v>
      </c>
      <c r="AC624">
        <v>0</v>
      </c>
      <c r="AD624">
        <v>0</v>
      </c>
      <c r="AE624">
        <v>8130.8</v>
      </c>
      <c r="AF624">
        <v>0</v>
      </c>
      <c r="AG624">
        <v>0</v>
      </c>
      <c r="AH624">
        <v>0</v>
      </c>
      <c r="AI624">
        <v>18.28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8.0000000000000007E-5</v>
      </c>
      <c r="AU624" t="s">
        <v>66</v>
      </c>
      <c r="AV624">
        <v>0</v>
      </c>
      <c r="AW624">
        <v>2</v>
      </c>
      <c r="AX624">
        <v>55930284</v>
      </c>
      <c r="AY624">
        <v>1</v>
      </c>
      <c r="AZ624">
        <v>0</v>
      </c>
      <c r="BA624">
        <v>740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ROUND(Y624*Source!I345,9)</f>
        <v>8.0000000000000007E-5</v>
      </c>
      <c r="CY624">
        <f t="shared" si="285"/>
        <v>152792.69</v>
      </c>
      <c r="CZ624">
        <f t="shared" si="286"/>
        <v>8130.8</v>
      </c>
      <c r="DA624">
        <f t="shared" si="287"/>
        <v>18.28</v>
      </c>
      <c r="DB624">
        <f t="shared" si="288"/>
        <v>0.65</v>
      </c>
      <c r="DC624">
        <f t="shared" si="289"/>
        <v>0</v>
      </c>
      <c r="DD624" t="s">
        <v>3</v>
      </c>
      <c r="DE624" t="s">
        <v>3</v>
      </c>
      <c r="DF624">
        <f t="shared" si="290"/>
        <v>11.89</v>
      </c>
      <c r="DG624">
        <f t="shared" si="275"/>
        <v>0</v>
      </c>
      <c r="DH624">
        <f t="shared" si="274"/>
        <v>0</v>
      </c>
      <c r="DI624">
        <f t="shared" si="266"/>
        <v>0</v>
      </c>
      <c r="DJ624">
        <f t="shared" si="291"/>
        <v>11.89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ROW(Source!A345)</f>
        <v>345</v>
      </c>
      <c r="B625">
        <v>55929115</v>
      </c>
      <c r="C625">
        <v>55930277</v>
      </c>
      <c r="D625">
        <v>55459533</v>
      </c>
      <c r="E625">
        <v>1</v>
      </c>
      <c r="F625">
        <v>1</v>
      </c>
      <c r="G625">
        <v>1081</v>
      </c>
      <c r="H625">
        <v>3</v>
      </c>
      <c r="I625" t="s">
        <v>932</v>
      </c>
      <c r="J625" t="s">
        <v>933</v>
      </c>
      <c r="K625" t="s">
        <v>934</v>
      </c>
      <c r="L625">
        <v>1346</v>
      </c>
      <c r="N625">
        <v>1009</v>
      </c>
      <c r="O625" t="s">
        <v>185</v>
      </c>
      <c r="P625" t="s">
        <v>185</v>
      </c>
      <c r="Q625">
        <v>1</v>
      </c>
      <c r="W625">
        <v>0</v>
      </c>
      <c r="X625">
        <v>640003901</v>
      </c>
      <c r="Y625">
        <f t="shared" si="284"/>
        <v>3.0000000000000001E-3</v>
      </c>
      <c r="AA625">
        <v>246.67</v>
      </c>
      <c r="AB625">
        <v>0</v>
      </c>
      <c r="AC625">
        <v>0</v>
      </c>
      <c r="AD625">
        <v>0</v>
      </c>
      <c r="AE625">
        <v>50.41</v>
      </c>
      <c r="AF625">
        <v>0</v>
      </c>
      <c r="AG625">
        <v>0</v>
      </c>
      <c r="AH625">
        <v>0</v>
      </c>
      <c r="AI625">
        <v>4.76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3.0000000000000001E-3</v>
      </c>
      <c r="AU625" t="s">
        <v>66</v>
      </c>
      <c r="AV625">
        <v>0</v>
      </c>
      <c r="AW625">
        <v>2</v>
      </c>
      <c r="AX625">
        <v>55930285</v>
      </c>
      <c r="AY625">
        <v>1</v>
      </c>
      <c r="AZ625">
        <v>0</v>
      </c>
      <c r="BA625">
        <v>741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ROUND(Y625*Source!I345,9)</f>
        <v>3.0000000000000001E-3</v>
      </c>
      <c r="CY625">
        <f t="shared" si="285"/>
        <v>246.67</v>
      </c>
      <c r="CZ625">
        <f t="shared" si="286"/>
        <v>50.41</v>
      </c>
      <c r="DA625">
        <f t="shared" si="287"/>
        <v>4.76</v>
      </c>
      <c r="DB625">
        <f t="shared" si="288"/>
        <v>0.15</v>
      </c>
      <c r="DC625">
        <f t="shared" si="289"/>
        <v>0</v>
      </c>
      <c r="DD625" t="s">
        <v>3</v>
      </c>
      <c r="DE625" t="s">
        <v>3</v>
      </c>
      <c r="DF625">
        <f t="shared" si="290"/>
        <v>0.72</v>
      </c>
      <c r="DG625">
        <f t="shared" si="275"/>
        <v>0</v>
      </c>
      <c r="DH625">
        <f t="shared" si="274"/>
        <v>0</v>
      </c>
      <c r="DI625">
        <f t="shared" si="266"/>
        <v>0</v>
      </c>
      <c r="DJ625">
        <f t="shared" si="291"/>
        <v>0.72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ROW(Source!A345)</f>
        <v>345</v>
      </c>
      <c r="B626">
        <v>55929115</v>
      </c>
      <c r="C626">
        <v>55930277</v>
      </c>
      <c r="D626">
        <v>55459676</v>
      </c>
      <c r="E626">
        <v>1</v>
      </c>
      <c r="F626">
        <v>1</v>
      </c>
      <c r="G626">
        <v>1081</v>
      </c>
      <c r="H626">
        <v>3</v>
      </c>
      <c r="I626" t="s">
        <v>935</v>
      </c>
      <c r="J626" t="s">
        <v>936</v>
      </c>
      <c r="K626" t="s">
        <v>937</v>
      </c>
      <c r="L626">
        <v>1346</v>
      </c>
      <c r="N626">
        <v>1009</v>
      </c>
      <c r="O626" t="s">
        <v>185</v>
      </c>
      <c r="P626" t="s">
        <v>185</v>
      </c>
      <c r="Q626">
        <v>1</v>
      </c>
      <c r="W626">
        <v>0</v>
      </c>
      <c r="X626">
        <v>830224859</v>
      </c>
      <c r="Y626">
        <f t="shared" si="284"/>
        <v>1.89E-2</v>
      </c>
      <c r="AA626">
        <v>154.83000000000001</v>
      </c>
      <c r="AB626">
        <v>0</v>
      </c>
      <c r="AC626">
        <v>0</v>
      </c>
      <c r="AD626">
        <v>0</v>
      </c>
      <c r="AE626">
        <v>20.190000000000001</v>
      </c>
      <c r="AF626">
        <v>0</v>
      </c>
      <c r="AG626">
        <v>0</v>
      </c>
      <c r="AH626">
        <v>0</v>
      </c>
      <c r="AI626">
        <v>7.46</v>
      </c>
      <c r="AJ626">
        <v>1</v>
      </c>
      <c r="AK626">
        <v>1</v>
      </c>
      <c r="AL626">
        <v>1</v>
      </c>
      <c r="AM626">
        <v>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1.89E-2</v>
      </c>
      <c r="AU626" t="s">
        <v>66</v>
      </c>
      <c r="AV626">
        <v>0</v>
      </c>
      <c r="AW626">
        <v>2</v>
      </c>
      <c r="AX626">
        <v>55930286</v>
      </c>
      <c r="AY626">
        <v>1</v>
      </c>
      <c r="AZ626">
        <v>0</v>
      </c>
      <c r="BA626">
        <v>742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ROUND(Y626*Source!I345,9)</f>
        <v>1.89E-2</v>
      </c>
      <c r="CY626">
        <f t="shared" si="285"/>
        <v>154.83000000000001</v>
      </c>
      <c r="CZ626">
        <f t="shared" si="286"/>
        <v>20.190000000000001</v>
      </c>
      <c r="DA626">
        <f t="shared" si="287"/>
        <v>7.46</v>
      </c>
      <c r="DB626">
        <f t="shared" si="288"/>
        <v>0.38</v>
      </c>
      <c r="DC626">
        <f t="shared" si="289"/>
        <v>0</v>
      </c>
      <c r="DD626" t="s">
        <v>3</v>
      </c>
      <c r="DE626" t="s">
        <v>3</v>
      </c>
      <c r="DF626">
        <f t="shared" si="290"/>
        <v>2.85</v>
      </c>
      <c r="DG626">
        <f t="shared" si="275"/>
        <v>0</v>
      </c>
      <c r="DH626">
        <f t="shared" si="274"/>
        <v>0</v>
      </c>
      <c r="DI626">
        <f t="shared" si="266"/>
        <v>0</v>
      </c>
      <c r="DJ626">
        <f t="shared" si="291"/>
        <v>2.85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ROW(Source!A345)</f>
        <v>345</v>
      </c>
      <c r="B627">
        <v>55929115</v>
      </c>
      <c r="C627">
        <v>55930277</v>
      </c>
      <c r="D627">
        <v>55466109</v>
      </c>
      <c r="E627">
        <v>1</v>
      </c>
      <c r="F627">
        <v>1</v>
      </c>
      <c r="G627">
        <v>1081</v>
      </c>
      <c r="H627">
        <v>3</v>
      </c>
      <c r="I627" t="s">
        <v>938</v>
      </c>
      <c r="J627" t="s">
        <v>939</v>
      </c>
      <c r="K627" t="s">
        <v>940</v>
      </c>
      <c r="L627">
        <v>1348</v>
      </c>
      <c r="N627">
        <v>1009</v>
      </c>
      <c r="O627" t="s">
        <v>566</v>
      </c>
      <c r="P627" t="s">
        <v>566</v>
      </c>
      <c r="Q627">
        <v>1000</v>
      </c>
      <c r="W627">
        <v>0</v>
      </c>
      <c r="X627">
        <v>-1622718837</v>
      </c>
      <c r="Y627">
        <f t="shared" si="284"/>
        <v>1.4999999999999999E-4</v>
      </c>
      <c r="AA627">
        <v>416431.49</v>
      </c>
      <c r="AB627">
        <v>0</v>
      </c>
      <c r="AC627">
        <v>0</v>
      </c>
      <c r="AD627">
        <v>0</v>
      </c>
      <c r="AE627">
        <v>57215.96</v>
      </c>
      <c r="AF627">
        <v>0</v>
      </c>
      <c r="AG627">
        <v>0</v>
      </c>
      <c r="AH627">
        <v>0</v>
      </c>
      <c r="AI627">
        <v>7.08</v>
      </c>
      <c r="AJ627">
        <v>1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1.4999999999999999E-4</v>
      </c>
      <c r="AU627" t="s">
        <v>66</v>
      </c>
      <c r="AV627">
        <v>0</v>
      </c>
      <c r="AW627">
        <v>2</v>
      </c>
      <c r="AX627">
        <v>55930287</v>
      </c>
      <c r="AY627">
        <v>1</v>
      </c>
      <c r="AZ627">
        <v>0</v>
      </c>
      <c r="BA627">
        <v>743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ROUND(Y627*Source!I345,9)</f>
        <v>1.4999999999999999E-4</v>
      </c>
      <c r="CY627">
        <f t="shared" si="285"/>
        <v>416431.49</v>
      </c>
      <c r="CZ627">
        <f t="shared" si="286"/>
        <v>57215.96</v>
      </c>
      <c r="DA627">
        <f t="shared" si="287"/>
        <v>7.08</v>
      </c>
      <c r="DB627">
        <f t="shared" si="288"/>
        <v>8.58</v>
      </c>
      <c r="DC627">
        <f t="shared" si="289"/>
        <v>0</v>
      </c>
      <c r="DD627" t="s">
        <v>3</v>
      </c>
      <c r="DE627" t="s">
        <v>3</v>
      </c>
      <c r="DF627">
        <f t="shared" si="290"/>
        <v>60.76</v>
      </c>
      <c r="DG627">
        <f t="shared" si="275"/>
        <v>0</v>
      </c>
      <c r="DH627">
        <f t="shared" ref="DH627:DH657" si="292">ROUND(ROUND(AG627,2)*CX627,2)</f>
        <v>0</v>
      </c>
      <c r="DI627">
        <f t="shared" si="266"/>
        <v>0</v>
      </c>
      <c r="DJ627">
        <f t="shared" si="291"/>
        <v>60.76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ROW(Source!A345)</f>
        <v>345</v>
      </c>
      <c r="B628">
        <v>55929115</v>
      </c>
      <c r="C628">
        <v>55930277</v>
      </c>
      <c r="D628">
        <v>55459793</v>
      </c>
      <c r="E628">
        <v>1</v>
      </c>
      <c r="F628">
        <v>1</v>
      </c>
      <c r="G628">
        <v>1081</v>
      </c>
      <c r="H628">
        <v>3</v>
      </c>
      <c r="I628" t="s">
        <v>690</v>
      </c>
      <c r="J628" t="s">
        <v>691</v>
      </c>
      <c r="K628" t="s">
        <v>692</v>
      </c>
      <c r="L628">
        <v>1348</v>
      </c>
      <c r="N628">
        <v>1009</v>
      </c>
      <c r="O628" t="s">
        <v>566</v>
      </c>
      <c r="P628" t="s">
        <v>566</v>
      </c>
      <c r="Q628">
        <v>1000</v>
      </c>
      <c r="W628">
        <v>0</v>
      </c>
      <c r="X628">
        <v>-761454284</v>
      </c>
      <c r="Y628">
        <f t="shared" si="284"/>
        <v>1.0000000000000001E-5</v>
      </c>
      <c r="AA628">
        <v>1984805.9</v>
      </c>
      <c r="AB628">
        <v>0</v>
      </c>
      <c r="AC628">
        <v>0</v>
      </c>
      <c r="AD628">
        <v>0</v>
      </c>
      <c r="AE628">
        <v>64123.05</v>
      </c>
      <c r="AF628">
        <v>0</v>
      </c>
      <c r="AG628">
        <v>0</v>
      </c>
      <c r="AH628">
        <v>0</v>
      </c>
      <c r="AI628">
        <v>30.11</v>
      </c>
      <c r="AJ628">
        <v>1</v>
      </c>
      <c r="AK628">
        <v>1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1.0000000000000001E-5</v>
      </c>
      <c r="AU628" t="s">
        <v>66</v>
      </c>
      <c r="AV628">
        <v>0</v>
      </c>
      <c r="AW628">
        <v>2</v>
      </c>
      <c r="AX628">
        <v>55930288</v>
      </c>
      <c r="AY628">
        <v>1</v>
      </c>
      <c r="AZ628">
        <v>0</v>
      </c>
      <c r="BA628">
        <v>744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ROUND(Y628*Source!I345,9)</f>
        <v>1.0000000000000001E-5</v>
      </c>
      <c r="CY628">
        <f t="shared" si="285"/>
        <v>1984805.9</v>
      </c>
      <c r="CZ628">
        <f t="shared" si="286"/>
        <v>64123.05</v>
      </c>
      <c r="DA628">
        <f t="shared" si="287"/>
        <v>30.11</v>
      </c>
      <c r="DB628">
        <f t="shared" si="288"/>
        <v>0.64</v>
      </c>
      <c r="DC628">
        <f t="shared" si="289"/>
        <v>0</v>
      </c>
      <c r="DD628" t="s">
        <v>3</v>
      </c>
      <c r="DE628" t="s">
        <v>3</v>
      </c>
      <c r="DF628">
        <f t="shared" si="290"/>
        <v>19.309999999999999</v>
      </c>
      <c r="DG628">
        <f t="shared" si="275"/>
        <v>0</v>
      </c>
      <c r="DH628">
        <f t="shared" si="292"/>
        <v>0</v>
      </c>
      <c r="DI628">
        <f t="shared" si="266"/>
        <v>0</v>
      </c>
      <c r="DJ628">
        <f t="shared" si="291"/>
        <v>19.309999999999999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5">
      <c r="A629">
        <f>ROW(Source!A345)</f>
        <v>345</v>
      </c>
      <c r="B629">
        <v>55929115</v>
      </c>
      <c r="C629">
        <v>55930277</v>
      </c>
      <c r="D629">
        <v>55482234</v>
      </c>
      <c r="E629">
        <v>1</v>
      </c>
      <c r="F629">
        <v>1</v>
      </c>
      <c r="G629">
        <v>1081</v>
      </c>
      <c r="H629">
        <v>3</v>
      </c>
      <c r="I629" t="s">
        <v>941</v>
      </c>
      <c r="J629" t="s">
        <v>942</v>
      </c>
      <c r="K629" t="s">
        <v>943</v>
      </c>
      <c r="L629">
        <v>1354</v>
      </c>
      <c r="N629">
        <v>1010</v>
      </c>
      <c r="O629" t="s">
        <v>279</v>
      </c>
      <c r="P629" t="s">
        <v>279</v>
      </c>
      <c r="Q629">
        <v>1</v>
      </c>
      <c r="W629">
        <v>0</v>
      </c>
      <c r="X629">
        <v>-1446611938</v>
      </c>
      <c r="Y629">
        <f t="shared" si="284"/>
        <v>32.1</v>
      </c>
      <c r="AA629">
        <v>2.23</v>
      </c>
      <c r="AB629">
        <v>0</v>
      </c>
      <c r="AC629">
        <v>0</v>
      </c>
      <c r="AD629">
        <v>0</v>
      </c>
      <c r="AE629">
        <v>0.25</v>
      </c>
      <c r="AF629">
        <v>0</v>
      </c>
      <c r="AG629">
        <v>0</v>
      </c>
      <c r="AH629">
        <v>0</v>
      </c>
      <c r="AI629">
        <v>8.68</v>
      </c>
      <c r="AJ629">
        <v>1</v>
      </c>
      <c r="AK629">
        <v>1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32.1</v>
      </c>
      <c r="AU629" t="s">
        <v>66</v>
      </c>
      <c r="AV629">
        <v>0</v>
      </c>
      <c r="AW629">
        <v>2</v>
      </c>
      <c r="AX629">
        <v>55930289</v>
      </c>
      <c r="AY629">
        <v>1</v>
      </c>
      <c r="AZ629">
        <v>0</v>
      </c>
      <c r="BA629">
        <v>745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ROUND(Y629*Source!I345,9)</f>
        <v>32.1</v>
      </c>
      <c r="CY629">
        <f t="shared" si="285"/>
        <v>2.23</v>
      </c>
      <c r="CZ629">
        <f t="shared" si="286"/>
        <v>0.25</v>
      </c>
      <c r="DA629">
        <f t="shared" si="287"/>
        <v>8.68</v>
      </c>
      <c r="DB629">
        <f t="shared" si="288"/>
        <v>8.0299999999999994</v>
      </c>
      <c r="DC629">
        <f t="shared" si="289"/>
        <v>0</v>
      </c>
      <c r="DD629" t="s">
        <v>3</v>
      </c>
      <c r="DE629" t="s">
        <v>3</v>
      </c>
      <c r="DF629">
        <f t="shared" si="290"/>
        <v>69.66</v>
      </c>
      <c r="DG629">
        <f t="shared" si="275"/>
        <v>0</v>
      </c>
      <c r="DH629">
        <f t="shared" si="292"/>
        <v>0</v>
      </c>
      <c r="DI629">
        <f t="shared" si="266"/>
        <v>0</v>
      </c>
      <c r="DJ629">
        <f t="shared" si="291"/>
        <v>69.66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ROW(Source!A345)</f>
        <v>345</v>
      </c>
      <c r="B630">
        <v>55929115</v>
      </c>
      <c r="C630">
        <v>55930277</v>
      </c>
      <c r="D630">
        <v>55482235</v>
      </c>
      <c r="E630">
        <v>1</v>
      </c>
      <c r="F630">
        <v>1</v>
      </c>
      <c r="G630">
        <v>1081</v>
      </c>
      <c r="H630">
        <v>3</v>
      </c>
      <c r="I630" t="s">
        <v>944</v>
      </c>
      <c r="J630" t="s">
        <v>945</v>
      </c>
      <c r="K630" t="s">
        <v>946</v>
      </c>
      <c r="L630">
        <v>1346</v>
      </c>
      <c r="N630">
        <v>1009</v>
      </c>
      <c r="O630" t="s">
        <v>185</v>
      </c>
      <c r="P630" t="s">
        <v>185</v>
      </c>
      <c r="Q630">
        <v>1</v>
      </c>
      <c r="W630">
        <v>0</v>
      </c>
      <c r="X630">
        <v>-635265967</v>
      </c>
      <c r="Y630">
        <f t="shared" si="284"/>
        <v>4.1999999999999997E-3</v>
      </c>
      <c r="AA630">
        <v>364.41</v>
      </c>
      <c r="AB630">
        <v>0</v>
      </c>
      <c r="AC630">
        <v>0</v>
      </c>
      <c r="AD630">
        <v>0</v>
      </c>
      <c r="AE630">
        <v>42.05</v>
      </c>
      <c r="AF630">
        <v>0</v>
      </c>
      <c r="AG630">
        <v>0</v>
      </c>
      <c r="AH630">
        <v>0</v>
      </c>
      <c r="AI630">
        <v>8.43</v>
      </c>
      <c r="AJ630">
        <v>1</v>
      </c>
      <c r="AK630">
        <v>1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4.1999999999999997E-3</v>
      </c>
      <c r="AU630" t="s">
        <v>66</v>
      </c>
      <c r="AV630">
        <v>0</v>
      </c>
      <c r="AW630">
        <v>2</v>
      </c>
      <c r="AX630">
        <v>55930290</v>
      </c>
      <c r="AY630">
        <v>1</v>
      </c>
      <c r="AZ630">
        <v>0</v>
      </c>
      <c r="BA630">
        <v>746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ROUND(Y630*Source!I345,9)</f>
        <v>4.1999999999999997E-3</v>
      </c>
      <c r="CY630">
        <f t="shared" si="285"/>
        <v>364.41</v>
      </c>
      <c r="CZ630">
        <f t="shared" si="286"/>
        <v>42.05</v>
      </c>
      <c r="DA630">
        <f t="shared" si="287"/>
        <v>8.43</v>
      </c>
      <c r="DB630">
        <f t="shared" si="288"/>
        <v>0.18</v>
      </c>
      <c r="DC630">
        <f t="shared" si="289"/>
        <v>0</v>
      </c>
      <c r="DD630" t="s">
        <v>3</v>
      </c>
      <c r="DE630" t="s">
        <v>3</v>
      </c>
      <c r="DF630">
        <f t="shared" si="290"/>
        <v>1.49</v>
      </c>
      <c r="DG630">
        <f t="shared" si="275"/>
        <v>0</v>
      </c>
      <c r="DH630">
        <f t="shared" si="292"/>
        <v>0</v>
      </c>
      <c r="DI630">
        <f t="shared" si="266"/>
        <v>0</v>
      </c>
      <c r="DJ630">
        <f t="shared" si="291"/>
        <v>1.49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ROW(Source!A348)</f>
        <v>348</v>
      </c>
      <c r="B631">
        <v>55929113</v>
      </c>
      <c r="C631">
        <v>55930298</v>
      </c>
      <c r="D631">
        <v>55424304</v>
      </c>
      <c r="E631">
        <v>1081</v>
      </c>
      <c r="F631">
        <v>1</v>
      </c>
      <c r="G631">
        <v>1081</v>
      </c>
      <c r="H631">
        <v>1</v>
      </c>
      <c r="I631" t="s">
        <v>679</v>
      </c>
      <c r="J631" t="s">
        <v>3</v>
      </c>
      <c r="K631" t="s">
        <v>680</v>
      </c>
      <c r="L631">
        <v>1191</v>
      </c>
      <c r="N631">
        <v>1013</v>
      </c>
      <c r="O631" t="s">
        <v>681</v>
      </c>
      <c r="P631" t="s">
        <v>681</v>
      </c>
      <c r="Q631">
        <v>1</v>
      </c>
      <c r="W631">
        <v>0</v>
      </c>
      <c r="X631">
        <v>476480486</v>
      </c>
      <c r="Y631">
        <f>(AT631*1.2)</f>
        <v>0.86399999999999999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0.72</v>
      </c>
      <c r="AU631" t="s">
        <v>67</v>
      </c>
      <c r="AV631">
        <v>1</v>
      </c>
      <c r="AW631">
        <v>2</v>
      </c>
      <c r="AX631">
        <v>55930299</v>
      </c>
      <c r="AY631">
        <v>1</v>
      </c>
      <c r="AZ631">
        <v>0</v>
      </c>
      <c r="BA631">
        <v>747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U631">
        <f>ROUND(AT631*Source!I348*AH631*AL631,2)</f>
        <v>0</v>
      </c>
      <c r="CV631">
        <f>ROUND(Y631*Source!I348,9)</f>
        <v>15.552</v>
      </c>
      <c r="CW631">
        <v>0</v>
      </c>
      <c r="CX631">
        <f>ROUND(Y631*Source!I348,9)</f>
        <v>15.552</v>
      </c>
      <c r="CY631">
        <f>AD631</f>
        <v>0</v>
      </c>
      <c r="CZ631">
        <f>AH631</f>
        <v>0</v>
      </c>
      <c r="DA631">
        <f>AL631</f>
        <v>1</v>
      </c>
      <c r="DB631">
        <f>ROUND((ROUND(AT631*CZ631,2)*1.2),6)</f>
        <v>0</v>
      </c>
      <c r="DC631">
        <f>ROUND((ROUND(AT631*AG631,2)*1.2),6)</f>
        <v>0</v>
      </c>
      <c r="DD631" t="s">
        <v>3</v>
      </c>
      <c r="DE631" t="s">
        <v>3</v>
      </c>
      <c r="DF631">
        <f t="shared" ref="DF631:DF641" si="293">ROUND(ROUND(AE631,2)*CX631,2)</f>
        <v>0</v>
      </c>
      <c r="DG631">
        <f t="shared" si="275"/>
        <v>0</v>
      </c>
      <c r="DH631">
        <f t="shared" si="292"/>
        <v>0</v>
      </c>
      <c r="DI631">
        <f t="shared" si="266"/>
        <v>0</v>
      </c>
      <c r="DJ631">
        <f>DI631</f>
        <v>0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ROW(Source!A348)</f>
        <v>348</v>
      </c>
      <c r="B632">
        <v>55929113</v>
      </c>
      <c r="C632">
        <v>55930298</v>
      </c>
      <c r="D632">
        <v>55460328</v>
      </c>
      <c r="E632">
        <v>1</v>
      </c>
      <c r="F632">
        <v>1</v>
      </c>
      <c r="G632">
        <v>1081</v>
      </c>
      <c r="H632">
        <v>3</v>
      </c>
      <c r="I632" t="s">
        <v>947</v>
      </c>
      <c r="J632" t="s">
        <v>948</v>
      </c>
      <c r="K632" t="s">
        <v>949</v>
      </c>
      <c r="L632">
        <v>1301</v>
      </c>
      <c r="N632">
        <v>1003</v>
      </c>
      <c r="O632" t="s">
        <v>518</v>
      </c>
      <c r="P632" t="s">
        <v>518</v>
      </c>
      <c r="Q632">
        <v>1</v>
      </c>
      <c r="W632">
        <v>0</v>
      </c>
      <c r="X632">
        <v>-206055494</v>
      </c>
      <c r="Y632">
        <f t="shared" ref="Y632:Y639" si="294">(AT632*1)</f>
        <v>5</v>
      </c>
      <c r="AA632">
        <v>0.39</v>
      </c>
      <c r="AB632">
        <v>0</v>
      </c>
      <c r="AC632">
        <v>0</v>
      </c>
      <c r="AD632">
        <v>0</v>
      </c>
      <c r="AE632">
        <v>0.39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-2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5</v>
      </c>
      <c r="AU632" t="s">
        <v>66</v>
      </c>
      <c r="AV632">
        <v>0</v>
      </c>
      <c r="AW632">
        <v>2</v>
      </c>
      <c r="AX632">
        <v>55930300</v>
      </c>
      <c r="AY632">
        <v>1</v>
      </c>
      <c r="AZ632">
        <v>0</v>
      </c>
      <c r="BA632">
        <v>748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ROUND(Y632*Source!I348,9)</f>
        <v>90</v>
      </c>
      <c r="CY632">
        <f t="shared" ref="CY632:CY640" si="295">AA632</f>
        <v>0.39</v>
      </c>
      <c r="CZ632">
        <f t="shared" ref="CZ632:CZ640" si="296">AE632</f>
        <v>0.39</v>
      </c>
      <c r="DA632">
        <f t="shared" ref="DA632:DA640" si="297">AI632</f>
        <v>1</v>
      </c>
      <c r="DB632">
        <f t="shared" ref="DB632:DB639" si="298">ROUND((ROUND(AT632*CZ632,2)*1),6)</f>
        <v>1.95</v>
      </c>
      <c r="DC632">
        <f t="shared" ref="DC632:DC639" si="299">ROUND((ROUND(AT632*AG632,2)*1),6)</f>
        <v>0</v>
      </c>
      <c r="DD632" t="s">
        <v>3</v>
      </c>
      <c r="DE632" t="s">
        <v>3</v>
      </c>
      <c r="DF632">
        <f t="shared" si="293"/>
        <v>35.1</v>
      </c>
      <c r="DG632">
        <f t="shared" si="275"/>
        <v>0</v>
      </c>
      <c r="DH632">
        <f t="shared" si="292"/>
        <v>0</v>
      </c>
      <c r="DI632">
        <f t="shared" si="266"/>
        <v>0</v>
      </c>
      <c r="DJ632">
        <f t="shared" ref="DJ632:DJ640" si="300">DF632</f>
        <v>35.1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ROW(Source!A348)</f>
        <v>348</v>
      </c>
      <c r="B633">
        <v>55929113</v>
      </c>
      <c r="C633">
        <v>55930298</v>
      </c>
      <c r="D633">
        <v>55459312</v>
      </c>
      <c r="E633">
        <v>1</v>
      </c>
      <c r="F633">
        <v>1</v>
      </c>
      <c r="G633">
        <v>1081</v>
      </c>
      <c r="H633">
        <v>3</v>
      </c>
      <c r="I633" t="s">
        <v>950</v>
      </c>
      <c r="J633" t="s">
        <v>951</v>
      </c>
      <c r="K633" t="s">
        <v>952</v>
      </c>
      <c r="L633">
        <v>1339</v>
      </c>
      <c r="N633">
        <v>1007</v>
      </c>
      <c r="O633" t="s">
        <v>756</v>
      </c>
      <c r="P633" t="s">
        <v>756</v>
      </c>
      <c r="Q633">
        <v>1</v>
      </c>
      <c r="W633">
        <v>0</v>
      </c>
      <c r="X633">
        <v>-366856290</v>
      </c>
      <c r="Y633">
        <f t="shared" si="294"/>
        <v>1E-3</v>
      </c>
      <c r="AA633">
        <v>1176.3</v>
      </c>
      <c r="AB633">
        <v>0</v>
      </c>
      <c r="AC633">
        <v>0</v>
      </c>
      <c r="AD633">
        <v>0</v>
      </c>
      <c r="AE633">
        <v>1176.3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-2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1E-3</v>
      </c>
      <c r="AU633" t="s">
        <v>66</v>
      </c>
      <c r="AV633">
        <v>0</v>
      </c>
      <c r="AW633">
        <v>2</v>
      </c>
      <c r="AX633">
        <v>55930301</v>
      </c>
      <c r="AY633">
        <v>1</v>
      </c>
      <c r="AZ633">
        <v>0</v>
      </c>
      <c r="BA633">
        <v>749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ROUND(Y633*Source!I348,9)</f>
        <v>1.7999999999999999E-2</v>
      </c>
      <c r="CY633">
        <f t="shared" si="295"/>
        <v>1176.3</v>
      </c>
      <c r="CZ633">
        <f t="shared" si="296"/>
        <v>1176.3</v>
      </c>
      <c r="DA633">
        <f t="shared" si="297"/>
        <v>1</v>
      </c>
      <c r="DB633">
        <f t="shared" si="298"/>
        <v>1.18</v>
      </c>
      <c r="DC633">
        <f t="shared" si="299"/>
        <v>0</v>
      </c>
      <c r="DD633" t="s">
        <v>3</v>
      </c>
      <c r="DE633" t="s">
        <v>3</v>
      </c>
      <c r="DF633">
        <f t="shared" si="293"/>
        <v>21.17</v>
      </c>
      <c r="DG633">
        <f t="shared" si="275"/>
        <v>0</v>
      </c>
      <c r="DH633">
        <f t="shared" si="292"/>
        <v>0</v>
      </c>
      <c r="DI633">
        <f t="shared" si="266"/>
        <v>0</v>
      </c>
      <c r="DJ633">
        <f t="shared" si="300"/>
        <v>21.17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ROW(Source!A348)</f>
        <v>348</v>
      </c>
      <c r="B634">
        <v>55929113</v>
      </c>
      <c r="C634">
        <v>55930298</v>
      </c>
      <c r="D634">
        <v>55459400</v>
      </c>
      <c r="E634">
        <v>1</v>
      </c>
      <c r="F634">
        <v>1</v>
      </c>
      <c r="G634">
        <v>1081</v>
      </c>
      <c r="H634">
        <v>3</v>
      </c>
      <c r="I634" t="s">
        <v>699</v>
      </c>
      <c r="J634" t="s">
        <v>700</v>
      </c>
      <c r="K634" t="s">
        <v>701</v>
      </c>
      <c r="L634">
        <v>1346</v>
      </c>
      <c r="N634">
        <v>1009</v>
      </c>
      <c r="O634" t="s">
        <v>185</v>
      </c>
      <c r="P634" t="s">
        <v>185</v>
      </c>
      <c r="Q634">
        <v>1</v>
      </c>
      <c r="W634">
        <v>0</v>
      </c>
      <c r="X634">
        <v>-2129869794</v>
      </c>
      <c r="Y634">
        <f t="shared" si="294"/>
        <v>0.01</v>
      </c>
      <c r="AA634">
        <v>16.690000000000001</v>
      </c>
      <c r="AB634">
        <v>0</v>
      </c>
      <c r="AC634">
        <v>0</v>
      </c>
      <c r="AD634">
        <v>0</v>
      </c>
      <c r="AE634">
        <v>16.690000000000001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-2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0.01</v>
      </c>
      <c r="AU634" t="s">
        <v>66</v>
      </c>
      <c r="AV634">
        <v>0</v>
      </c>
      <c r="AW634">
        <v>2</v>
      </c>
      <c r="AX634">
        <v>55930302</v>
      </c>
      <c r="AY634">
        <v>1</v>
      </c>
      <c r="AZ634">
        <v>0</v>
      </c>
      <c r="BA634">
        <v>750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ROUND(Y634*Source!I348,9)</f>
        <v>0.18</v>
      </c>
      <c r="CY634">
        <f t="shared" si="295"/>
        <v>16.690000000000001</v>
      </c>
      <c r="CZ634">
        <f t="shared" si="296"/>
        <v>16.690000000000001</v>
      </c>
      <c r="DA634">
        <f t="shared" si="297"/>
        <v>1</v>
      </c>
      <c r="DB634">
        <f t="shared" si="298"/>
        <v>0.17</v>
      </c>
      <c r="DC634">
        <f t="shared" si="299"/>
        <v>0</v>
      </c>
      <c r="DD634" t="s">
        <v>3</v>
      </c>
      <c r="DE634" t="s">
        <v>3</v>
      </c>
      <c r="DF634">
        <f t="shared" si="293"/>
        <v>3</v>
      </c>
      <c r="DG634">
        <f t="shared" ref="DG634:DG657" si="301">ROUND(ROUND(AF634,2)*CX634,2)</f>
        <v>0</v>
      </c>
      <c r="DH634">
        <f t="shared" si="292"/>
        <v>0</v>
      </c>
      <c r="DI634">
        <f t="shared" si="266"/>
        <v>0</v>
      </c>
      <c r="DJ634">
        <f t="shared" si="300"/>
        <v>3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5">
      <c r="A635">
        <f>ROW(Source!A348)</f>
        <v>348</v>
      </c>
      <c r="B635">
        <v>55929113</v>
      </c>
      <c r="C635">
        <v>55930298</v>
      </c>
      <c r="D635">
        <v>55466000</v>
      </c>
      <c r="E635">
        <v>1</v>
      </c>
      <c r="F635">
        <v>1</v>
      </c>
      <c r="G635">
        <v>1081</v>
      </c>
      <c r="H635">
        <v>3</v>
      </c>
      <c r="I635" t="s">
        <v>705</v>
      </c>
      <c r="J635" t="s">
        <v>706</v>
      </c>
      <c r="K635" t="s">
        <v>707</v>
      </c>
      <c r="L635">
        <v>1355</v>
      </c>
      <c r="N635">
        <v>1010</v>
      </c>
      <c r="O635" t="s">
        <v>64</v>
      </c>
      <c r="P635" t="s">
        <v>64</v>
      </c>
      <c r="Q635">
        <v>100</v>
      </c>
      <c r="W635">
        <v>0</v>
      </c>
      <c r="X635">
        <v>436393287</v>
      </c>
      <c r="Y635">
        <f t="shared" si="294"/>
        <v>0.02</v>
      </c>
      <c r="AA635">
        <v>120.19</v>
      </c>
      <c r="AB635">
        <v>0</v>
      </c>
      <c r="AC635">
        <v>0</v>
      </c>
      <c r="AD635">
        <v>0</v>
      </c>
      <c r="AE635">
        <v>120.19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0.02</v>
      </c>
      <c r="AU635" t="s">
        <v>66</v>
      </c>
      <c r="AV635">
        <v>0</v>
      </c>
      <c r="AW635">
        <v>2</v>
      </c>
      <c r="AX635">
        <v>55930303</v>
      </c>
      <c r="AY635">
        <v>1</v>
      </c>
      <c r="AZ635">
        <v>0</v>
      </c>
      <c r="BA635">
        <v>751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ROUND(Y635*Source!I348,9)</f>
        <v>0.36</v>
      </c>
      <c r="CY635">
        <f t="shared" si="295"/>
        <v>120.19</v>
      </c>
      <c r="CZ635">
        <f t="shared" si="296"/>
        <v>120.19</v>
      </c>
      <c r="DA635">
        <f t="shared" si="297"/>
        <v>1</v>
      </c>
      <c r="DB635">
        <f t="shared" si="298"/>
        <v>2.4</v>
      </c>
      <c r="DC635">
        <f t="shared" si="299"/>
        <v>0</v>
      </c>
      <c r="DD635" t="s">
        <v>3</v>
      </c>
      <c r="DE635" t="s">
        <v>3</v>
      </c>
      <c r="DF635">
        <f t="shared" si="293"/>
        <v>43.27</v>
      </c>
      <c r="DG635">
        <f t="shared" si="301"/>
        <v>0</v>
      </c>
      <c r="DH635">
        <f t="shared" si="292"/>
        <v>0</v>
      </c>
      <c r="DI635">
        <f t="shared" si="266"/>
        <v>0</v>
      </c>
      <c r="DJ635">
        <f t="shared" si="300"/>
        <v>43.27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5">
      <c r="A636">
        <f>ROW(Source!A348)</f>
        <v>348</v>
      </c>
      <c r="B636">
        <v>55929113</v>
      </c>
      <c r="C636">
        <v>55930298</v>
      </c>
      <c r="D636">
        <v>55459793</v>
      </c>
      <c r="E636">
        <v>1</v>
      </c>
      <c r="F636">
        <v>1</v>
      </c>
      <c r="G636">
        <v>1081</v>
      </c>
      <c r="H636">
        <v>3</v>
      </c>
      <c r="I636" t="s">
        <v>690</v>
      </c>
      <c r="J636" t="s">
        <v>691</v>
      </c>
      <c r="K636" t="s">
        <v>692</v>
      </c>
      <c r="L636">
        <v>1348</v>
      </c>
      <c r="N636">
        <v>1009</v>
      </c>
      <c r="O636" t="s">
        <v>566</v>
      </c>
      <c r="P636" t="s">
        <v>566</v>
      </c>
      <c r="Q636">
        <v>1000</v>
      </c>
      <c r="W636">
        <v>0</v>
      </c>
      <c r="X636">
        <v>-761454284</v>
      </c>
      <c r="Y636">
        <f t="shared" si="294"/>
        <v>1.0000000000000001E-5</v>
      </c>
      <c r="AA636">
        <v>64123.05</v>
      </c>
      <c r="AB636">
        <v>0</v>
      </c>
      <c r="AC636">
        <v>0</v>
      </c>
      <c r="AD636">
        <v>0</v>
      </c>
      <c r="AE636">
        <v>64123.05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-2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1.0000000000000001E-5</v>
      </c>
      <c r="AU636" t="s">
        <v>66</v>
      </c>
      <c r="AV636">
        <v>0</v>
      </c>
      <c r="AW636">
        <v>2</v>
      </c>
      <c r="AX636">
        <v>55930304</v>
      </c>
      <c r="AY636">
        <v>1</v>
      </c>
      <c r="AZ636">
        <v>0</v>
      </c>
      <c r="BA636">
        <v>752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ROUND(Y636*Source!I348,9)</f>
        <v>1.8000000000000001E-4</v>
      </c>
      <c r="CY636">
        <f t="shared" si="295"/>
        <v>64123.05</v>
      </c>
      <c r="CZ636">
        <f t="shared" si="296"/>
        <v>64123.05</v>
      </c>
      <c r="DA636">
        <f t="shared" si="297"/>
        <v>1</v>
      </c>
      <c r="DB636">
        <f t="shared" si="298"/>
        <v>0.64</v>
      </c>
      <c r="DC636">
        <f t="shared" si="299"/>
        <v>0</v>
      </c>
      <c r="DD636" t="s">
        <v>3</v>
      </c>
      <c r="DE636" t="s">
        <v>3</v>
      </c>
      <c r="DF636">
        <f t="shared" si="293"/>
        <v>11.54</v>
      </c>
      <c r="DG636">
        <f t="shared" si="301"/>
        <v>0</v>
      </c>
      <c r="DH636">
        <f t="shared" si="292"/>
        <v>0</v>
      </c>
      <c r="DI636">
        <f t="shared" si="266"/>
        <v>0</v>
      </c>
      <c r="DJ636">
        <f t="shared" si="300"/>
        <v>11.54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ROW(Source!A348)</f>
        <v>348</v>
      </c>
      <c r="B637">
        <v>55929113</v>
      </c>
      <c r="C637">
        <v>55930298</v>
      </c>
      <c r="D637">
        <v>55482445</v>
      </c>
      <c r="E637">
        <v>1</v>
      </c>
      <c r="F637">
        <v>1</v>
      </c>
      <c r="G637">
        <v>1081</v>
      </c>
      <c r="H637">
        <v>3</v>
      </c>
      <c r="I637" t="s">
        <v>953</v>
      </c>
      <c r="J637" t="s">
        <v>954</v>
      </c>
      <c r="K637" t="s">
        <v>955</v>
      </c>
      <c r="L637">
        <v>1356</v>
      </c>
      <c r="N637">
        <v>1010</v>
      </c>
      <c r="O637" t="s">
        <v>419</v>
      </c>
      <c r="P637" t="s">
        <v>419</v>
      </c>
      <c r="Q637">
        <v>1000</v>
      </c>
      <c r="W637">
        <v>0</v>
      </c>
      <c r="X637">
        <v>-285397556</v>
      </c>
      <c r="Y637">
        <f t="shared" si="294"/>
        <v>2E-3</v>
      </c>
      <c r="AA637">
        <v>294.89</v>
      </c>
      <c r="AB637">
        <v>0</v>
      </c>
      <c r="AC637">
        <v>0</v>
      </c>
      <c r="AD637">
        <v>0</v>
      </c>
      <c r="AE637">
        <v>294.89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-2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2E-3</v>
      </c>
      <c r="AU637" t="s">
        <v>66</v>
      </c>
      <c r="AV637">
        <v>0</v>
      </c>
      <c r="AW637">
        <v>2</v>
      </c>
      <c r="AX637">
        <v>55930305</v>
      </c>
      <c r="AY637">
        <v>1</v>
      </c>
      <c r="AZ637">
        <v>0</v>
      </c>
      <c r="BA637">
        <v>753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ROUND(Y637*Source!I348,9)</f>
        <v>3.5999999999999997E-2</v>
      </c>
      <c r="CY637">
        <f t="shared" si="295"/>
        <v>294.89</v>
      </c>
      <c r="CZ637">
        <f t="shared" si="296"/>
        <v>294.89</v>
      </c>
      <c r="DA637">
        <f t="shared" si="297"/>
        <v>1</v>
      </c>
      <c r="DB637">
        <f t="shared" si="298"/>
        <v>0.59</v>
      </c>
      <c r="DC637">
        <f t="shared" si="299"/>
        <v>0</v>
      </c>
      <c r="DD637" t="s">
        <v>3</v>
      </c>
      <c r="DE637" t="s">
        <v>3</v>
      </c>
      <c r="DF637">
        <f t="shared" si="293"/>
        <v>10.62</v>
      </c>
      <c r="DG637">
        <f t="shared" si="301"/>
        <v>0</v>
      </c>
      <c r="DH637">
        <f t="shared" si="292"/>
        <v>0</v>
      </c>
      <c r="DI637">
        <f t="shared" si="266"/>
        <v>0</v>
      </c>
      <c r="DJ637">
        <f t="shared" si="300"/>
        <v>10.62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ROW(Source!A348)</f>
        <v>348</v>
      </c>
      <c r="B638">
        <v>55929113</v>
      </c>
      <c r="C638">
        <v>55930298</v>
      </c>
      <c r="D638">
        <v>55481518</v>
      </c>
      <c r="E638">
        <v>1</v>
      </c>
      <c r="F638">
        <v>1</v>
      </c>
      <c r="G638">
        <v>1081</v>
      </c>
      <c r="H638">
        <v>3</v>
      </c>
      <c r="I638" t="s">
        <v>956</v>
      </c>
      <c r="J638" t="s">
        <v>957</v>
      </c>
      <c r="K638" t="s">
        <v>958</v>
      </c>
      <c r="L638">
        <v>1354</v>
      </c>
      <c r="N638">
        <v>1010</v>
      </c>
      <c r="O638" t="s">
        <v>279</v>
      </c>
      <c r="P638" t="s">
        <v>279</v>
      </c>
      <c r="Q638">
        <v>1</v>
      </c>
      <c r="W638">
        <v>0</v>
      </c>
      <c r="X638">
        <v>55982921</v>
      </c>
      <c r="Y638">
        <f t="shared" si="294"/>
        <v>1</v>
      </c>
      <c r="AA638">
        <v>15.67</v>
      </c>
      <c r="AB638">
        <v>0</v>
      </c>
      <c r="AC638">
        <v>0</v>
      </c>
      <c r="AD638">
        <v>0</v>
      </c>
      <c r="AE638">
        <v>15.67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-2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1</v>
      </c>
      <c r="AU638" t="s">
        <v>66</v>
      </c>
      <c r="AV638">
        <v>0</v>
      </c>
      <c r="AW638">
        <v>2</v>
      </c>
      <c r="AX638">
        <v>55930306</v>
      </c>
      <c r="AY638">
        <v>1</v>
      </c>
      <c r="AZ638">
        <v>0</v>
      </c>
      <c r="BA638">
        <v>754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ROUND(Y638*Source!I348,9)</f>
        <v>18</v>
      </c>
      <c r="CY638">
        <f t="shared" si="295"/>
        <v>15.67</v>
      </c>
      <c r="CZ638">
        <f t="shared" si="296"/>
        <v>15.67</v>
      </c>
      <c r="DA638">
        <f t="shared" si="297"/>
        <v>1</v>
      </c>
      <c r="DB638">
        <f t="shared" si="298"/>
        <v>15.67</v>
      </c>
      <c r="DC638">
        <f t="shared" si="299"/>
        <v>0</v>
      </c>
      <c r="DD638" t="s">
        <v>3</v>
      </c>
      <c r="DE638" t="s">
        <v>3</v>
      </c>
      <c r="DF638">
        <f t="shared" si="293"/>
        <v>282.06</v>
      </c>
      <c r="DG638">
        <f t="shared" si="301"/>
        <v>0</v>
      </c>
      <c r="DH638">
        <f t="shared" si="292"/>
        <v>0</v>
      </c>
      <c r="DI638">
        <f t="shared" si="266"/>
        <v>0</v>
      </c>
      <c r="DJ638">
        <f t="shared" si="300"/>
        <v>282.06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ROW(Source!A348)</f>
        <v>348</v>
      </c>
      <c r="B639">
        <v>55929113</v>
      </c>
      <c r="C639">
        <v>55930298</v>
      </c>
      <c r="D639">
        <v>55424290</v>
      </c>
      <c r="E639">
        <v>1081</v>
      </c>
      <c r="F639">
        <v>1</v>
      </c>
      <c r="G639">
        <v>1081</v>
      </c>
      <c r="H639">
        <v>3</v>
      </c>
      <c r="I639" t="s">
        <v>720</v>
      </c>
      <c r="J639" t="s">
        <v>3</v>
      </c>
      <c r="K639" t="s">
        <v>721</v>
      </c>
      <c r="L639">
        <v>1348</v>
      </c>
      <c r="N639">
        <v>1009</v>
      </c>
      <c r="O639" t="s">
        <v>566</v>
      </c>
      <c r="P639" t="s">
        <v>566</v>
      </c>
      <c r="Q639">
        <v>1000</v>
      </c>
      <c r="W639">
        <v>0</v>
      </c>
      <c r="X639">
        <v>-783086922</v>
      </c>
      <c r="Y639">
        <f t="shared" si="294"/>
        <v>1E-3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-2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1E-3</v>
      </c>
      <c r="AU639" t="s">
        <v>66</v>
      </c>
      <c r="AV639">
        <v>0</v>
      </c>
      <c r="AW639">
        <v>2</v>
      </c>
      <c r="AX639">
        <v>55930308</v>
      </c>
      <c r="AY639">
        <v>1</v>
      </c>
      <c r="AZ639">
        <v>0</v>
      </c>
      <c r="BA639">
        <v>756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ROUND(Y639*Source!I348,9)</f>
        <v>1.7999999999999999E-2</v>
      </c>
      <c r="CY639">
        <f t="shared" si="295"/>
        <v>0</v>
      </c>
      <c r="CZ639">
        <f t="shared" si="296"/>
        <v>0</v>
      </c>
      <c r="DA639">
        <f t="shared" si="297"/>
        <v>1</v>
      </c>
      <c r="DB639">
        <f t="shared" si="298"/>
        <v>0</v>
      </c>
      <c r="DC639">
        <f t="shared" si="299"/>
        <v>0</v>
      </c>
      <c r="DD639" t="s">
        <v>3</v>
      </c>
      <c r="DE639" t="s">
        <v>3</v>
      </c>
      <c r="DF639">
        <f t="shared" si="293"/>
        <v>0</v>
      </c>
      <c r="DG639">
        <f t="shared" si="301"/>
        <v>0</v>
      </c>
      <c r="DH639">
        <f t="shared" si="292"/>
        <v>0</v>
      </c>
      <c r="DI639">
        <f t="shared" si="266"/>
        <v>0</v>
      </c>
      <c r="DJ639">
        <f t="shared" si="300"/>
        <v>0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ROW(Source!A348)</f>
        <v>348</v>
      </c>
      <c r="B640">
        <v>55929113</v>
      </c>
      <c r="C640">
        <v>55930298</v>
      </c>
      <c r="D640">
        <v>0</v>
      </c>
      <c r="E640">
        <v>0</v>
      </c>
      <c r="F640">
        <v>1</v>
      </c>
      <c r="G640">
        <v>1081</v>
      </c>
      <c r="H640">
        <v>3</v>
      </c>
      <c r="I640" t="s">
        <v>503</v>
      </c>
      <c r="J640" t="s">
        <v>503</v>
      </c>
      <c r="K640" t="s">
        <v>504</v>
      </c>
      <c r="L640">
        <v>1371</v>
      </c>
      <c r="N640">
        <v>1013</v>
      </c>
      <c r="O640" t="s">
        <v>171</v>
      </c>
      <c r="P640" t="s">
        <v>171</v>
      </c>
      <c r="Q640">
        <v>1</v>
      </c>
      <c r="W640">
        <v>0</v>
      </c>
      <c r="X640">
        <v>-564360565</v>
      </c>
      <c r="Y640">
        <f>AT640</f>
        <v>1</v>
      </c>
      <c r="AA640">
        <v>2574.92</v>
      </c>
      <c r="AB640">
        <v>0</v>
      </c>
      <c r="AC640">
        <v>0</v>
      </c>
      <c r="AD640">
        <v>0</v>
      </c>
      <c r="AE640">
        <v>2574.9200000000005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3</v>
      </c>
      <c r="AT640">
        <v>1</v>
      </c>
      <c r="AU640" t="s">
        <v>3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ROUND(Y640*Source!I348,9)</f>
        <v>18</v>
      </c>
      <c r="CY640">
        <f t="shared" si="295"/>
        <v>2574.92</v>
      </c>
      <c r="CZ640">
        <f t="shared" si="296"/>
        <v>2574.9200000000005</v>
      </c>
      <c r="DA640">
        <f t="shared" si="297"/>
        <v>1</v>
      </c>
      <c r="DB640">
        <f>ROUND(ROUND(AT640*CZ640,2),6)</f>
        <v>2574.92</v>
      </c>
      <c r="DC640">
        <f>ROUND(ROUND(AT640*AG640,2),6)</f>
        <v>0</v>
      </c>
      <c r="DD640" t="s">
        <v>3</v>
      </c>
      <c r="DE640" t="s">
        <v>3</v>
      </c>
      <c r="DF640">
        <f t="shared" si="293"/>
        <v>46348.56</v>
      </c>
      <c r="DG640">
        <f t="shared" si="301"/>
        <v>0</v>
      </c>
      <c r="DH640">
        <f t="shared" si="292"/>
        <v>0</v>
      </c>
      <c r="DI640">
        <f t="shared" si="266"/>
        <v>0</v>
      </c>
      <c r="DJ640">
        <f t="shared" si="300"/>
        <v>46348.56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ROW(Source!A349)</f>
        <v>349</v>
      </c>
      <c r="B641">
        <v>55929115</v>
      </c>
      <c r="C641">
        <v>55930298</v>
      </c>
      <c r="D641">
        <v>55424304</v>
      </c>
      <c r="E641">
        <v>1081</v>
      </c>
      <c r="F641">
        <v>1</v>
      </c>
      <c r="G641">
        <v>1081</v>
      </c>
      <c r="H641">
        <v>1</v>
      </c>
      <c r="I641" t="s">
        <v>679</v>
      </c>
      <c r="J641" t="s">
        <v>3</v>
      </c>
      <c r="K641" t="s">
        <v>680</v>
      </c>
      <c r="L641">
        <v>1191</v>
      </c>
      <c r="N641">
        <v>1013</v>
      </c>
      <c r="O641" t="s">
        <v>681</v>
      </c>
      <c r="P641" t="s">
        <v>681</v>
      </c>
      <c r="Q641">
        <v>1</v>
      </c>
      <c r="W641">
        <v>0</v>
      </c>
      <c r="X641">
        <v>476480486</v>
      </c>
      <c r="Y641">
        <f>(AT641*1.2)</f>
        <v>0.86399999999999999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5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0.72</v>
      </c>
      <c r="AU641" t="s">
        <v>67</v>
      </c>
      <c r="AV641">
        <v>1</v>
      </c>
      <c r="AW641">
        <v>2</v>
      </c>
      <c r="AX641">
        <v>55930299</v>
      </c>
      <c r="AY641">
        <v>1</v>
      </c>
      <c r="AZ641">
        <v>0</v>
      </c>
      <c r="BA641">
        <v>757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ROUND(AT641*Source!I349*AH641*AL641,2)</f>
        <v>0</v>
      </c>
      <c r="CV641">
        <f>ROUND(Y641*Source!I349,9)</f>
        <v>15.552</v>
      </c>
      <c r="CW641">
        <v>0</v>
      </c>
      <c r="CX641">
        <f>ROUND(Y641*Source!I349,9)</f>
        <v>15.552</v>
      </c>
      <c r="CY641">
        <f>AD641</f>
        <v>0</v>
      </c>
      <c r="CZ641">
        <f>AH641</f>
        <v>0</v>
      </c>
      <c r="DA641">
        <f>AL641</f>
        <v>1</v>
      </c>
      <c r="DB641">
        <f>ROUND((ROUND(AT641*CZ641,2)*1.2),6)</f>
        <v>0</v>
      </c>
      <c r="DC641">
        <f>ROUND((ROUND(AT641*AG641,2)*1.2),6)</f>
        <v>0</v>
      </c>
      <c r="DD641" t="s">
        <v>3</v>
      </c>
      <c r="DE641" t="s">
        <v>3</v>
      </c>
      <c r="DF641">
        <f t="shared" si="293"/>
        <v>0</v>
      </c>
      <c r="DG641">
        <f t="shared" si="301"/>
        <v>0</v>
      </c>
      <c r="DH641">
        <f t="shared" si="292"/>
        <v>0</v>
      </c>
      <c r="DI641">
        <f t="shared" ref="DI641:DI704" si="302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ROW(Source!A349)</f>
        <v>349</v>
      </c>
      <c r="B642">
        <v>55929115</v>
      </c>
      <c r="C642">
        <v>55930298</v>
      </c>
      <c r="D642">
        <v>55460328</v>
      </c>
      <c r="E642">
        <v>1</v>
      </c>
      <c r="F642">
        <v>1</v>
      </c>
      <c r="G642">
        <v>1081</v>
      </c>
      <c r="H642">
        <v>3</v>
      </c>
      <c r="I642" t="s">
        <v>947</v>
      </c>
      <c r="J642" t="s">
        <v>948</v>
      </c>
      <c r="K642" t="s">
        <v>949</v>
      </c>
      <c r="L642">
        <v>1301</v>
      </c>
      <c r="N642">
        <v>1003</v>
      </c>
      <c r="O642" t="s">
        <v>518</v>
      </c>
      <c r="P642" t="s">
        <v>518</v>
      </c>
      <c r="Q642">
        <v>1</v>
      </c>
      <c r="W642">
        <v>0</v>
      </c>
      <c r="X642">
        <v>-206055494</v>
      </c>
      <c r="Y642">
        <f t="shared" ref="Y642:Y649" si="303">(AT642*1)</f>
        <v>5</v>
      </c>
      <c r="AA642">
        <v>5.48</v>
      </c>
      <c r="AB642">
        <v>0</v>
      </c>
      <c r="AC642">
        <v>0</v>
      </c>
      <c r="AD642">
        <v>0</v>
      </c>
      <c r="AE642">
        <v>0.39</v>
      </c>
      <c r="AF642">
        <v>0</v>
      </c>
      <c r="AG642">
        <v>0</v>
      </c>
      <c r="AH642">
        <v>0</v>
      </c>
      <c r="AI642">
        <v>14.05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5</v>
      </c>
      <c r="AU642" t="s">
        <v>66</v>
      </c>
      <c r="AV642">
        <v>0</v>
      </c>
      <c r="AW642">
        <v>2</v>
      </c>
      <c r="AX642">
        <v>55930300</v>
      </c>
      <c r="AY642">
        <v>1</v>
      </c>
      <c r="AZ642">
        <v>0</v>
      </c>
      <c r="BA642">
        <v>758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ROUND(Y642*Source!I349,9)</f>
        <v>90</v>
      </c>
      <c r="CY642">
        <f t="shared" ref="CY642:CY650" si="304">AA642</f>
        <v>5.48</v>
      </c>
      <c r="CZ642">
        <f t="shared" ref="CZ642:CZ650" si="305">AE642</f>
        <v>0.39</v>
      </c>
      <c r="DA642">
        <f t="shared" ref="DA642:DA650" si="306">AI642</f>
        <v>14.05</v>
      </c>
      <c r="DB642">
        <f t="shared" ref="DB642:DB649" si="307">ROUND((ROUND(AT642*CZ642,2)*1),6)</f>
        <v>1.95</v>
      </c>
      <c r="DC642">
        <f t="shared" ref="DC642:DC649" si="308">ROUND((ROUND(AT642*AG642,2)*1),6)</f>
        <v>0</v>
      </c>
      <c r="DD642" t="s">
        <v>3</v>
      </c>
      <c r="DE642" t="s">
        <v>3</v>
      </c>
      <c r="DF642">
        <f t="shared" ref="DF642:DF650" si="309">ROUND(ROUND(AE642*AI642,2)*CX642,2)</f>
        <v>493.2</v>
      </c>
      <c r="DG642">
        <f t="shared" si="301"/>
        <v>0</v>
      </c>
      <c r="DH642">
        <f t="shared" si="292"/>
        <v>0</v>
      </c>
      <c r="DI642">
        <f t="shared" si="302"/>
        <v>0</v>
      </c>
      <c r="DJ642">
        <f t="shared" ref="DJ642:DJ650" si="310">DF642</f>
        <v>493.2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ROW(Source!A349)</f>
        <v>349</v>
      </c>
      <c r="B643">
        <v>55929115</v>
      </c>
      <c r="C643">
        <v>55930298</v>
      </c>
      <c r="D643">
        <v>55459312</v>
      </c>
      <c r="E643">
        <v>1</v>
      </c>
      <c r="F643">
        <v>1</v>
      </c>
      <c r="G643">
        <v>1081</v>
      </c>
      <c r="H643">
        <v>3</v>
      </c>
      <c r="I643" t="s">
        <v>950</v>
      </c>
      <c r="J643" t="s">
        <v>951</v>
      </c>
      <c r="K643" t="s">
        <v>952</v>
      </c>
      <c r="L643">
        <v>1339</v>
      </c>
      <c r="N643">
        <v>1007</v>
      </c>
      <c r="O643" t="s">
        <v>756</v>
      </c>
      <c r="P643" t="s">
        <v>756</v>
      </c>
      <c r="Q643">
        <v>1</v>
      </c>
      <c r="W643">
        <v>0</v>
      </c>
      <c r="X643">
        <v>-366856290</v>
      </c>
      <c r="Y643">
        <f t="shared" si="303"/>
        <v>1E-3</v>
      </c>
      <c r="AA643">
        <v>8598.75</v>
      </c>
      <c r="AB643">
        <v>0</v>
      </c>
      <c r="AC643">
        <v>0</v>
      </c>
      <c r="AD643">
        <v>0</v>
      </c>
      <c r="AE643">
        <v>1176.3</v>
      </c>
      <c r="AF643">
        <v>0</v>
      </c>
      <c r="AG643">
        <v>0</v>
      </c>
      <c r="AH643">
        <v>0</v>
      </c>
      <c r="AI643">
        <v>7.31</v>
      </c>
      <c r="AJ643">
        <v>1</v>
      </c>
      <c r="AK643">
        <v>1</v>
      </c>
      <c r="AL643">
        <v>1</v>
      </c>
      <c r="AM643">
        <v>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1E-3</v>
      </c>
      <c r="AU643" t="s">
        <v>66</v>
      </c>
      <c r="AV643">
        <v>0</v>
      </c>
      <c r="AW643">
        <v>2</v>
      </c>
      <c r="AX643">
        <v>55930301</v>
      </c>
      <c r="AY643">
        <v>1</v>
      </c>
      <c r="AZ643">
        <v>0</v>
      </c>
      <c r="BA643">
        <v>759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v>0</v>
      </c>
      <c r="CX643">
        <f>ROUND(Y643*Source!I349,9)</f>
        <v>1.7999999999999999E-2</v>
      </c>
      <c r="CY643">
        <f t="shared" si="304"/>
        <v>8598.75</v>
      </c>
      <c r="CZ643">
        <f t="shared" si="305"/>
        <v>1176.3</v>
      </c>
      <c r="DA643">
        <f t="shared" si="306"/>
        <v>7.31</v>
      </c>
      <c r="DB643">
        <f t="shared" si="307"/>
        <v>1.18</v>
      </c>
      <c r="DC643">
        <f t="shared" si="308"/>
        <v>0</v>
      </c>
      <c r="DD643" t="s">
        <v>3</v>
      </c>
      <c r="DE643" t="s">
        <v>3</v>
      </c>
      <c r="DF643">
        <f t="shared" si="309"/>
        <v>154.78</v>
      </c>
      <c r="DG643">
        <f t="shared" si="301"/>
        <v>0</v>
      </c>
      <c r="DH643">
        <f t="shared" si="292"/>
        <v>0</v>
      </c>
      <c r="DI643">
        <f t="shared" si="302"/>
        <v>0</v>
      </c>
      <c r="DJ643">
        <f t="shared" si="310"/>
        <v>154.78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5">
      <c r="A644">
        <f>ROW(Source!A349)</f>
        <v>349</v>
      </c>
      <c r="B644">
        <v>55929115</v>
      </c>
      <c r="C644">
        <v>55930298</v>
      </c>
      <c r="D644">
        <v>55459400</v>
      </c>
      <c r="E644">
        <v>1</v>
      </c>
      <c r="F644">
        <v>1</v>
      </c>
      <c r="G644">
        <v>1081</v>
      </c>
      <c r="H644">
        <v>3</v>
      </c>
      <c r="I644" t="s">
        <v>699</v>
      </c>
      <c r="J644" t="s">
        <v>700</v>
      </c>
      <c r="K644" t="s">
        <v>701</v>
      </c>
      <c r="L644">
        <v>1346</v>
      </c>
      <c r="N644">
        <v>1009</v>
      </c>
      <c r="O644" t="s">
        <v>185</v>
      </c>
      <c r="P644" t="s">
        <v>185</v>
      </c>
      <c r="Q644">
        <v>1</v>
      </c>
      <c r="W644">
        <v>0</v>
      </c>
      <c r="X644">
        <v>-2129869794</v>
      </c>
      <c r="Y644">
        <f t="shared" si="303"/>
        <v>0.01</v>
      </c>
      <c r="AA644">
        <v>387.54</v>
      </c>
      <c r="AB644">
        <v>0</v>
      </c>
      <c r="AC644">
        <v>0</v>
      </c>
      <c r="AD644">
        <v>0</v>
      </c>
      <c r="AE644">
        <v>16.690000000000001</v>
      </c>
      <c r="AF644">
        <v>0</v>
      </c>
      <c r="AG644">
        <v>0</v>
      </c>
      <c r="AH644">
        <v>0</v>
      </c>
      <c r="AI644">
        <v>23.22</v>
      </c>
      <c r="AJ644">
        <v>1</v>
      </c>
      <c r="AK644">
        <v>1</v>
      </c>
      <c r="AL644">
        <v>1</v>
      </c>
      <c r="AM644">
        <v>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0.01</v>
      </c>
      <c r="AU644" t="s">
        <v>66</v>
      </c>
      <c r="AV644">
        <v>0</v>
      </c>
      <c r="AW644">
        <v>2</v>
      </c>
      <c r="AX644">
        <v>55930302</v>
      </c>
      <c r="AY644">
        <v>1</v>
      </c>
      <c r="AZ644">
        <v>0</v>
      </c>
      <c r="BA644">
        <v>760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ROUND(Y644*Source!I349,9)</f>
        <v>0.18</v>
      </c>
      <c r="CY644">
        <f t="shared" si="304"/>
        <v>387.54</v>
      </c>
      <c r="CZ644">
        <f t="shared" si="305"/>
        <v>16.690000000000001</v>
      </c>
      <c r="DA644">
        <f t="shared" si="306"/>
        <v>23.22</v>
      </c>
      <c r="DB644">
        <f t="shared" si="307"/>
        <v>0.17</v>
      </c>
      <c r="DC644">
        <f t="shared" si="308"/>
        <v>0</v>
      </c>
      <c r="DD644" t="s">
        <v>3</v>
      </c>
      <c r="DE644" t="s">
        <v>3</v>
      </c>
      <c r="DF644">
        <f t="shared" si="309"/>
        <v>69.760000000000005</v>
      </c>
      <c r="DG644">
        <f t="shared" si="301"/>
        <v>0</v>
      </c>
      <c r="DH644">
        <f t="shared" si="292"/>
        <v>0</v>
      </c>
      <c r="DI644">
        <f t="shared" si="302"/>
        <v>0</v>
      </c>
      <c r="DJ644">
        <f t="shared" si="310"/>
        <v>69.760000000000005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ROW(Source!A349)</f>
        <v>349</v>
      </c>
      <c r="B645">
        <v>55929115</v>
      </c>
      <c r="C645">
        <v>55930298</v>
      </c>
      <c r="D645">
        <v>55466000</v>
      </c>
      <c r="E645">
        <v>1</v>
      </c>
      <c r="F645">
        <v>1</v>
      </c>
      <c r="G645">
        <v>1081</v>
      </c>
      <c r="H645">
        <v>3</v>
      </c>
      <c r="I645" t="s">
        <v>705</v>
      </c>
      <c r="J645" t="s">
        <v>706</v>
      </c>
      <c r="K645" t="s">
        <v>707</v>
      </c>
      <c r="L645">
        <v>1355</v>
      </c>
      <c r="N645">
        <v>1010</v>
      </c>
      <c r="O645" t="s">
        <v>64</v>
      </c>
      <c r="P645" t="s">
        <v>64</v>
      </c>
      <c r="Q645">
        <v>100</v>
      </c>
      <c r="W645">
        <v>0</v>
      </c>
      <c r="X645">
        <v>436393287</v>
      </c>
      <c r="Y645">
        <f t="shared" si="303"/>
        <v>0.02</v>
      </c>
      <c r="AA645">
        <v>1555.26</v>
      </c>
      <c r="AB645">
        <v>0</v>
      </c>
      <c r="AC645">
        <v>0</v>
      </c>
      <c r="AD645">
        <v>0</v>
      </c>
      <c r="AE645">
        <v>120.19</v>
      </c>
      <c r="AF645">
        <v>0</v>
      </c>
      <c r="AG645">
        <v>0</v>
      </c>
      <c r="AH645">
        <v>0</v>
      </c>
      <c r="AI645">
        <v>12.94</v>
      </c>
      <c r="AJ645">
        <v>1</v>
      </c>
      <c r="AK645">
        <v>1</v>
      </c>
      <c r="AL645">
        <v>1</v>
      </c>
      <c r="AM645">
        <v>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0.02</v>
      </c>
      <c r="AU645" t="s">
        <v>66</v>
      </c>
      <c r="AV645">
        <v>0</v>
      </c>
      <c r="AW645">
        <v>2</v>
      </c>
      <c r="AX645">
        <v>55930303</v>
      </c>
      <c r="AY645">
        <v>1</v>
      </c>
      <c r="AZ645">
        <v>0</v>
      </c>
      <c r="BA645">
        <v>761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ROUND(Y645*Source!I349,9)</f>
        <v>0.36</v>
      </c>
      <c r="CY645">
        <f t="shared" si="304"/>
        <v>1555.26</v>
      </c>
      <c r="CZ645">
        <f t="shared" si="305"/>
        <v>120.19</v>
      </c>
      <c r="DA645">
        <f t="shared" si="306"/>
        <v>12.94</v>
      </c>
      <c r="DB645">
        <f t="shared" si="307"/>
        <v>2.4</v>
      </c>
      <c r="DC645">
        <f t="shared" si="308"/>
        <v>0</v>
      </c>
      <c r="DD645" t="s">
        <v>3</v>
      </c>
      <c r="DE645" t="s">
        <v>3</v>
      </c>
      <c r="DF645">
        <f t="shared" si="309"/>
        <v>559.89</v>
      </c>
      <c r="DG645">
        <f t="shared" si="301"/>
        <v>0</v>
      </c>
      <c r="DH645">
        <f t="shared" si="292"/>
        <v>0</v>
      </c>
      <c r="DI645">
        <f t="shared" si="302"/>
        <v>0</v>
      </c>
      <c r="DJ645">
        <f t="shared" si="310"/>
        <v>559.89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5">
      <c r="A646">
        <f>ROW(Source!A349)</f>
        <v>349</v>
      </c>
      <c r="B646">
        <v>55929115</v>
      </c>
      <c r="C646">
        <v>55930298</v>
      </c>
      <c r="D646">
        <v>55459793</v>
      </c>
      <c r="E646">
        <v>1</v>
      </c>
      <c r="F646">
        <v>1</v>
      </c>
      <c r="G646">
        <v>1081</v>
      </c>
      <c r="H646">
        <v>3</v>
      </c>
      <c r="I646" t="s">
        <v>690</v>
      </c>
      <c r="J646" t="s">
        <v>691</v>
      </c>
      <c r="K646" t="s">
        <v>692</v>
      </c>
      <c r="L646">
        <v>1348</v>
      </c>
      <c r="N646">
        <v>1009</v>
      </c>
      <c r="O646" t="s">
        <v>566</v>
      </c>
      <c r="P646" t="s">
        <v>566</v>
      </c>
      <c r="Q646">
        <v>1000</v>
      </c>
      <c r="W646">
        <v>0</v>
      </c>
      <c r="X646">
        <v>-761454284</v>
      </c>
      <c r="Y646">
        <f t="shared" si="303"/>
        <v>1.0000000000000001E-5</v>
      </c>
      <c r="AA646">
        <v>1930745.04</v>
      </c>
      <c r="AB646">
        <v>0</v>
      </c>
      <c r="AC646">
        <v>0</v>
      </c>
      <c r="AD646">
        <v>0</v>
      </c>
      <c r="AE646">
        <v>64123.05</v>
      </c>
      <c r="AF646">
        <v>0</v>
      </c>
      <c r="AG646">
        <v>0</v>
      </c>
      <c r="AH646">
        <v>0</v>
      </c>
      <c r="AI646">
        <v>30.11</v>
      </c>
      <c r="AJ646">
        <v>1</v>
      </c>
      <c r="AK646">
        <v>1</v>
      </c>
      <c r="AL646">
        <v>1</v>
      </c>
      <c r="AM646">
        <v>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1.0000000000000001E-5</v>
      </c>
      <c r="AU646" t="s">
        <v>66</v>
      </c>
      <c r="AV646">
        <v>0</v>
      </c>
      <c r="AW646">
        <v>2</v>
      </c>
      <c r="AX646">
        <v>55930304</v>
      </c>
      <c r="AY646">
        <v>1</v>
      </c>
      <c r="AZ646">
        <v>0</v>
      </c>
      <c r="BA646">
        <v>762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ROUND(Y646*Source!I349,9)</f>
        <v>1.8000000000000001E-4</v>
      </c>
      <c r="CY646">
        <f t="shared" si="304"/>
        <v>1930745.04</v>
      </c>
      <c r="CZ646">
        <f t="shared" si="305"/>
        <v>64123.05</v>
      </c>
      <c r="DA646">
        <f t="shared" si="306"/>
        <v>30.11</v>
      </c>
      <c r="DB646">
        <f t="shared" si="307"/>
        <v>0.64</v>
      </c>
      <c r="DC646">
        <f t="shared" si="308"/>
        <v>0</v>
      </c>
      <c r="DD646" t="s">
        <v>3</v>
      </c>
      <c r="DE646" t="s">
        <v>3</v>
      </c>
      <c r="DF646">
        <f t="shared" si="309"/>
        <v>347.53</v>
      </c>
      <c r="DG646">
        <f t="shared" si="301"/>
        <v>0</v>
      </c>
      <c r="DH646">
        <f t="shared" si="292"/>
        <v>0</v>
      </c>
      <c r="DI646">
        <f t="shared" si="302"/>
        <v>0</v>
      </c>
      <c r="DJ646">
        <f t="shared" si="310"/>
        <v>347.53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5">
      <c r="A647">
        <f>ROW(Source!A349)</f>
        <v>349</v>
      </c>
      <c r="B647">
        <v>55929115</v>
      </c>
      <c r="C647">
        <v>55930298</v>
      </c>
      <c r="D647">
        <v>55482445</v>
      </c>
      <c r="E647">
        <v>1</v>
      </c>
      <c r="F647">
        <v>1</v>
      </c>
      <c r="G647">
        <v>1081</v>
      </c>
      <c r="H647">
        <v>3</v>
      </c>
      <c r="I647" t="s">
        <v>953</v>
      </c>
      <c r="J647" t="s">
        <v>954</v>
      </c>
      <c r="K647" t="s">
        <v>955</v>
      </c>
      <c r="L647">
        <v>1356</v>
      </c>
      <c r="N647">
        <v>1010</v>
      </c>
      <c r="O647" t="s">
        <v>419</v>
      </c>
      <c r="P647" t="s">
        <v>419</v>
      </c>
      <c r="Q647">
        <v>1000</v>
      </c>
      <c r="W647">
        <v>0</v>
      </c>
      <c r="X647">
        <v>-285397556</v>
      </c>
      <c r="Y647">
        <f t="shared" si="303"/>
        <v>2E-3</v>
      </c>
      <c r="AA647">
        <v>1040.96</v>
      </c>
      <c r="AB647">
        <v>0</v>
      </c>
      <c r="AC647">
        <v>0</v>
      </c>
      <c r="AD647">
        <v>0</v>
      </c>
      <c r="AE647">
        <v>294.89</v>
      </c>
      <c r="AF647">
        <v>0</v>
      </c>
      <c r="AG647">
        <v>0</v>
      </c>
      <c r="AH647">
        <v>0</v>
      </c>
      <c r="AI647">
        <v>3.53</v>
      </c>
      <c r="AJ647">
        <v>1</v>
      </c>
      <c r="AK647">
        <v>1</v>
      </c>
      <c r="AL647">
        <v>1</v>
      </c>
      <c r="AM647">
        <v>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2E-3</v>
      </c>
      <c r="AU647" t="s">
        <v>66</v>
      </c>
      <c r="AV647">
        <v>0</v>
      </c>
      <c r="AW647">
        <v>2</v>
      </c>
      <c r="AX647">
        <v>55930305</v>
      </c>
      <c r="AY647">
        <v>1</v>
      </c>
      <c r="AZ647">
        <v>0</v>
      </c>
      <c r="BA647">
        <v>763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ROUND(Y647*Source!I349,9)</f>
        <v>3.5999999999999997E-2</v>
      </c>
      <c r="CY647">
        <f t="shared" si="304"/>
        <v>1040.96</v>
      </c>
      <c r="CZ647">
        <f t="shared" si="305"/>
        <v>294.89</v>
      </c>
      <c r="DA647">
        <f t="shared" si="306"/>
        <v>3.53</v>
      </c>
      <c r="DB647">
        <f t="shared" si="307"/>
        <v>0.59</v>
      </c>
      <c r="DC647">
        <f t="shared" si="308"/>
        <v>0</v>
      </c>
      <c r="DD647" t="s">
        <v>3</v>
      </c>
      <c r="DE647" t="s">
        <v>3</v>
      </c>
      <c r="DF647">
        <f t="shared" si="309"/>
        <v>37.47</v>
      </c>
      <c r="DG647">
        <f t="shared" si="301"/>
        <v>0</v>
      </c>
      <c r="DH647">
        <f t="shared" si="292"/>
        <v>0</v>
      </c>
      <c r="DI647">
        <f t="shared" si="302"/>
        <v>0</v>
      </c>
      <c r="DJ647">
        <f t="shared" si="310"/>
        <v>37.47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ROW(Source!A349)</f>
        <v>349</v>
      </c>
      <c r="B648">
        <v>55929115</v>
      </c>
      <c r="C648">
        <v>55930298</v>
      </c>
      <c r="D648">
        <v>55481518</v>
      </c>
      <c r="E648">
        <v>1</v>
      </c>
      <c r="F648">
        <v>1</v>
      </c>
      <c r="G648">
        <v>1081</v>
      </c>
      <c r="H648">
        <v>3</v>
      </c>
      <c r="I648" t="s">
        <v>956</v>
      </c>
      <c r="J648" t="s">
        <v>957</v>
      </c>
      <c r="K648" t="s">
        <v>958</v>
      </c>
      <c r="L648">
        <v>1354</v>
      </c>
      <c r="N648">
        <v>1010</v>
      </c>
      <c r="O648" t="s">
        <v>279</v>
      </c>
      <c r="P648" t="s">
        <v>279</v>
      </c>
      <c r="Q648">
        <v>1</v>
      </c>
      <c r="W648">
        <v>0</v>
      </c>
      <c r="X648">
        <v>55982921</v>
      </c>
      <c r="Y648">
        <f t="shared" si="303"/>
        <v>1</v>
      </c>
      <c r="AA648">
        <v>10.66</v>
      </c>
      <c r="AB648">
        <v>0</v>
      </c>
      <c r="AC648">
        <v>0</v>
      </c>
      <c r="AD648">
        <v>0</v>
      </c>
      <c r="AE648">
        <v>15.67</v>
      </c>
      <c r="AF648">
        <v>0</v>
      </c>
      <c r="AG648">
        <v>0</v>
      </c>
      <c r="AH648">
        <v>0</v>
      </c>
      <c r="AI648">
        <v>0.68</v>
      </c>
      <c r="AJ648">
        <v>1</v>
      </c>
      <c r="AK648">
        <v>1</v>
      </c>
      <c r="AL648">
        <v>1</v>
      </c>
      <c r="AM648">
        <v>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1</v>
      </c>
      <c r="AU648" t="s">
        <v>66</v>
      </c>
      <c r="AV648">
        <v>0</v>
      </c>
      <c r="AW648">
        <v>2</v>
      </c>
      <c r="AX648">
        <v>55930306</v>
      </c>
      <c r="AY648">
        <v>1</v>
      </c>
      <c r="AZ648">
        <v>0</v>
      </c>
      <c r="BA648">
        <v>764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ROUND(Y648*Source!I349,9)</f>
        <v>18</v>
      </c>
      <c r="CY648">
        <f t="shared" si="304"/>
        <v>10.66</v>
      </c>
      <c r="CZ648">
        <f t="shared" si="305"/>
        <v>15.67</v>
      </c>
      <c r="DA648">
        <f t="shared" si="306"/>
        <v>0.68</v>
      </c>
      <c r="DB648">
        <f t="shared" si="307"/>
        <v>15.67</v>
      </c>
      <c r="DC648">
        <f t="shared" si="308"/>
        <v>0</v>
      </c>
      <c r="DD648" t="s">
        <v>3</v>
      </c>
      <c r="DE648" t="s">
        <v>3</v>
      </c>
      <c r="DF648">
        <f t="shared" si="309"/>
        <v>191.88</v>
      </c>
      <c r="DG648">
        <f t="shared" si="301"/>
        <v>0</v>
      </c>
      <c r="DH648">
        <f t="shared" si="292"/>
        <v>0</v>
      </c>
      <c r="DI648">
        <f t="shared" si="302"/>
        <v>0</v>
      </c>
      <c r="DJ648">
        <f t="shared" si="310"/>
        <v>191.88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ROW(Source!A349)</f>
        <v>349</v>
      </c>
      <c r="B649">
        <v>55929115</v>
      </c>
      <c r="C649">
        <v>55930298</v>
      </c>
      <c r="D649">
        <v>55424290</v>
      </c>
      <c r="E649">
        <v>1081</v>
      </c>
      <c r="F649">
        <v>1</v>
      </c>
      <c r="G649">
        <v>1081</v>
      </c>
      <c r="H649">
        <v>3</v>
      </c>
      <c r="I649" t="s">
        <v>720</v>
      </c>
      <c r="J649" t="s">
        <v>3</v>
      </c>
      <c r="K649" t="s">
        <v>721</v>
      </c>
      <c r="L649">
        <v>1348</v>
      </c>
      <c r="N649">
        <v>1009</v>
      </c>
      <c r="O649" t="s">
        <v>566</v>
      </c>
      <c r="P649" t="s">
        <v>566</v>
      </c>
      <c r="Q649">
        <v>1000</v>
      </c>
      <c r="W649">
        <v>0</v>
      </c>
      <c r="X649">
        <v>-783086922</v>
      </c>
      <c r="Y649">
        <f t="shared" si="303"/>
        <v>1E-3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9.84</v>
      </c>
      <c r="AJ649">
        <v>1</v>
      </c>
      <c r="AK649">
        <v>1</v>
      </c>
      <c r="AL649">
        <v>1</v>
      </c>
      <c r="AM649">
        <v>5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1E-3</v>
      </c>
      <c r="AU649" t="s">
        <v>66</v>
      </c>
      <c r="AV649">
        <v>0</v>
      </c>
      <c r="AW649">
        <v>2</v>
      </c>
      <c r="AX649">
        <v>55930308</v>
      </c>
      <c r="AY649">
        <v>1</v>
      </c>
      <c r="AZ649">
        <v>0</v>
      </c>
      <c r="BA649">
        <v>766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ROUND(Y649*Source!I349,9)</f>
        <v>1.7999999999999999E-2</v>
      </c>
      <c r="CY649">
        <f t="shared" si="304"/>
        <v>0</v>
      </c>
      <c r="CZ649">
        <f t="shared" si="305"/>
        <v>0</v>
      </c>
      <c r="DA649">
        <f t="shared" si="306"/>
        <v>9.84</v>
      </c>
      <c r="DB649">
        <f t="shared" si="307"/>
        <v>0</v>
      </c>
      <c r="DC649">
        <f t="shared" si="308"/>
        <v>0</v>
      </c>
      <c r="DD649" t="s">
        <v>3</v>
      </c>
      <c r="DE649" t="s">
        <v>3</v>
      </c>
      <c r="DF649">
        <f t="shared" si="309"/>
        <v>0</v>
      </c>
      <c r="DG649">
        <f t="shared" si="301"/>
        <v>0</v>
      </c>
      <c r="DH649">
        <f t="shared" si="292"/>
        <v>0</v>
      </c>
      <c r="DI649">
        <f t="shared" si="302"/>
        <v>0</v>
      </c>
      <c r="DJ649">
        <f t="shared" si="310"/>
        <v>0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ROW(Source!A349)</f>
        <v>349</v>
      </c>
      <c r="B650">
        <v>55929115</v>
      </c>
      <c r="C650">
        <v>55930298</v>
      </c>
      <c r="D650">
        <v>0</v>
      </c>
      <c r="E650">
        <v>0</v>
      </c>
      <c r="F650">
        <v>1</v>
      </c>
      <c r="G650">
        <v>1081</v>
      </c>
      <c r="H650">
        <v>3</v>
      </c>
      <c r="I650" t="s">
        <v>503</v>
      </c>
      <c r="J650" t="s">
        <v>503</v>
      </c>
      <c r="K650" t="s">
        <v>504</v>
      </c>
      <c r="L650">
        <v>1371</v>
      </c>
      <c r="N650">
        <v>1013</v>
      </c>
      <c r="O650" t="s">
        <v>171</v>
      </c>
      <c r="P650" t="s">
        <v>171</v>
      </c>
      <c r="Q650">
        <v>1</v>
      </c>
      <c r="W650">
        <v>0</v>
      </c>
      <c r="X650">
        <v>-564360565</v>
      </c>
      <c r="Y650">
        <f>AT650</f>
        <v>1</v>
      </c>
      <c r="AA650">
        <v>19492.14</v>
      </c>
      <c r="AB650">
        <v>0</v>
      </c>
      <c r="AC650">
        <v>0</v>
      </c>
      <c r="AD650">
        <v>0</v>
      </c>
      <c r="AE650">
        <v>2574.9200000000005</v>
      </c>
      <c r="AF650">
        <v>0</v>
      </c>
      <c r="AG650">
        <v>0</v>
      </c>
      <c r="AH650">
        <v>0</v>
      </c>
      <c r="AI650">
        <v>7.57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 t="s">
        <v>3</v>
      </c>
      <c r="AT650">
        <v>1</v>
      </c>
      <c r="AU650" t="s">
        <v>3</v>
      </c>
      <c r="AV650">
        <v>0</v>
      </c>
      <c r="AW650">
        <v>1</v>
      </c>
      <c r="AX650">
        <v>-1</v>
      </c>
      <c r="AY650">
        <v>0</v>
      </c>
      <c r="AZ650">
        <v>0</v>
      </c>
      <c r="BA650" t="s">
        <v>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ROUND(Y650*Source!I349,9)</f>
        <v>18</v>
      </c>
      <c r="CY650">
        <f t="shared" si="304"/>
        <v>19492.14</v>
      </c>
      <c r="CZ650">
        <f t="shared" si="305"/>
        <v>2574.9200000000005</v>
      </c>
      <c r="DA650">
        <f t="shared" si="306"/>
        <v>7.57</v>
      </c>
      <c r="DB650">
        <f>ROUND(ROUND(AT650*CZ650,2),6)</f>
        <v>2574.92</v>
      </c>
      <c r="DC650">
        <f>ROUND(ROUND(AT650*AG650,2),6)</f>
        <v>0</v>
      </c>
      <c r="DD650" t="s">
        <v>3</v>
      </c>
      <c r="DE650" t="s">
        <v>3</v>
      </c>
      <c r="DF650">
        <f t="shared" si="309"/>
        <v>350858.52</v>
      </c>
      <c r="DG650">
        <f t="shared" si="301"/>
        <v>0</v>
      </c>
      <c r="DH650">
        <f t="shared" si="292"/>
        <v>0</v>
      </c>
      <c r="DI650">
        <f t="shared" si="302"/>
        <v>0</v>
      </c>
      <c r="DJ650">
        <f t="shared" si="310"/>
        <v>350858.52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ROW(Source!A352)</f>
        <v>352</v>
      </c>
      <c r="B651">
        <v>55929113</v>
      </c>
      <c r="C651">
        <v>55930318</v>
      </c>
      <c r="D651">
        <v>55424304</v>
      </c>
      <c r="E651">
        <v>1081</v>
      </c>
      <c r="F651">
        <v>1</v>
      </c>
      <c r="G651">
        <v>1081</v>
      </c>
      <c r="H651">
        <v>1</v>
      </c>
      <c r="I651" t="s">
        <v>679</v>
      </c>
      <c r="J651" t="s">
        <v>3</v>
      </c>
      <c r="K651" t="s">
        <v>680</v>
      </c>
      <c r="L651">
        <v>1191</v>
      </c>
      <c r="N651">
        <v>1013</v>
      </c>
      <c r="O651" t="s">
        <v>681</v>
      </c>
      <c r="P651" t="s">
        <v>681</v>
      </c>
      <c r="Q651">
        <v>1</v>
      </c>
      <c r="W651">
        <v>0</v>
      </c>
      <c r="X651">
        <v>476480486</v>
      </c>
      <c r="Y651">
        <f>(AT651*1.2)</f>
        <v>18.648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15.54</v>
      </c>
      <c r="AU651" t="s">
        <v>67</v>
      </c>
      <c r="AV651">
        <v>1</v>
      </c>
      <c r="AW651">
        <v>2</v>
      </c>
      <c r="AX651">
        <v>55930319</v>
      </c>
      <c r="AY651">
        <v>1</v>
      </c>
      <c r="AZ651">
        <v>0</v>
      </c>
      <c r="BA651">
        <v>767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U651">
        <f>ROUND(AT651*Source!I352*AH651*AL651,2)</f>
        <v>0</v>
      </c>
      <c r="CV651">
        <f>ROUND(Y651*Source!I352,9)</f>
        <v>7.4592000000000001</v>
      </c>
      <c r="CW651">
        <v>0</v>
      </c>
      <c r="CX651">
        <f>ROUND(Y651*Source!I352,9)</f>
        <v>7.4592000000000001</v>
      </c>
      <c r="CY651">
        <f>AD651</f>
        <v>0</v>
      </c>
      <c r="CZ651">
        <f>AH651</f>
        <v>0</v>
      </c>
      <c r="DA651">
        <f>AL651</f>
        <v>1</v>
      </c>
      <c r="DB651">
        <f>ROUND((ROUND(AT651*CZ651,2)*1.2),6)</f>
        <v>0</v>
      </c>
      <c r="DC651">
        <f>ROUND((ROUND(AT651*AG651,2)*1.2),6)</f>
        <v>0</v>
      </c>
      <c r="DD651" t="s">
        <v>3</v>
      </c>
      <c r="DE651" t="s">
        <v>3</v>
      </c>
      <c r="DF651">
        <f t="shared" ref="DF651:DF660" si="311">ROUND(ROUND(AE651,2)*CX651,2)</f>
        <v>0</v>
      </c>
      <c r="DG651">
        <f t="shared" si="301"/>
        <v>0</v>
      </c>
      <c r="DH651">
        <f t="shared" si="292"/>
        <v>0</v>
      </c>
      <c r="DI651">
        <f t="shared" si="302"/>
        <v>0</v>
      </c>
      <c r="DJ651">
        <f>DI651</f>
        <v>0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ROW(Source!A352)</f>
        <v>352</v>
      </c>
      <c r="B652">
        <v>55929113</v>
      </c>
      <c r="C652">
        <v>55930318</v>
      </c>
      <c r="D652">
        <v>55490209</v>
      </c>
      <c r="E652">
        <v>1</v>
      </c>
      <c r="F652">
        <v>1</v>
      </c>
      <c r="G652">
        <v>1081</v>
      </c>
      <c r="H652">
        <v>2</v>
      </c>
      <c r="I652" t="s">
        <v>722</v>
      </c>
      <c r="J652" t="s">
        <v>723</v>
      </c>
      <c r="K652" t="s">
        <v>724</v>
      </c>
      <c r="L652">
        <v>1368</v>
      </c>
      <c r="N652">
        <v>1011</v>
      </c>
      <c r="O652" t="s">
        <v>685</v>
      </c>
      <c r="P652" t="s">
        <v>685</v>
      </c>
      <c r="Q652">
        <v>1</v>
      </c>
      <c r="W652">
        <v>0</v>
      </c>
      <c r="X652">
        <v>874612079</v>
      </c>
      <c r="Y652">
        <f>(AT652*1.2)</f>
        <v>1.2E-2</v>
      </c>
      <c r="AA652">
        <v>0</v>
      </c>
      <c r="AB652">
        <v>87.01</v>
      </c>
      <c r="AC652">
        <v>13.21</v>
      </c>
      <c r="AD652">
        <v>0</v>
      </c>
      <c r="AE652">
        <v>0</v>
      </c>
      <c r="AF652">
        <v>83.1</v>
      </c>
      <c r="AG652">
        <v>12.62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-2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0.01</v>
      </c>
      <c r="AU652" t="s">
        <v>67</v>
      </c>
      <c r="AV652">
        <v>0</v>
      </c>
      <c r="AW652">
        <v>2</v>
      </c>
      <c r="AX652">
        <v>55930320</v>
      </c>
      <c r="AY652">
        <v>1</v>
      </c>
      <c r="AZ652">
        <v>0</v>
      </c>
      <c r="BA652">
        <v>768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ROUND(Y652*Source!I352*DO652,9)</f>
        <v>6.0575999999999998E-2</v>
      </c>
      <c r="CX652">
        <f>ROUND(Y652*Source!I352,9)</f>
        <v>4.7999999999999996E-3</v>
      </c>
      <c r="CY652">
        <f>AB652</f>
        <v>87.01</v>
      </c>
      <c r="CZ652">
        <f>AF652</f>
        <v>83.1</v>
      </c>
      <c r="DA652">
        <f>AJ652</f>
        <v>1</v>
      </c>
      <c r="DB652">
        <f>ROUND((ROUND(AT652*CZ652,2)*1.2),6)</f>
        <v>0.996</v>
      </c>
      <c r="DC652">
        <f>ROUND((ROUND(AT652*AG652,2)*1.2),6)</f>
        <v>0.156</v>
      </c>
      <c r="DD652" t="s">
        <v>3</v>
      </c>
      <c r="DE652" t="s">
        <v>3</v>
      </c>
      <c r="DF652">
        <f t="shared" si="311"/>
        <v>0</v>
      </c>
      <c r="DG652">
        <f t="shared" si="301"/>
        <v>0.4</v>
      </c>
      <c r="DH652">
        <f t="shared" si="292"/>
        <v>0.06</v>
      </c>
      <c r="DI652">
        <f t="shared" si="302"/>
        <v>0</v>
      </c>
      <c r="DJ652">
        <f>DG652</f>
        <v>0.4</v>
      </c>
      <c r="DK652">
        <v>0</v>
      </c>
      <c r="DL652" t="s">
        <v>686</v>
      </c>
      <c r="DM652">
        <v>0</v>
      </c>
      <c r="DN652" t="s">
        <v>681</v>
      </c>
      <c r="DO652">
        <v>12.62</v>
      </c>
    </row>
    <row r="653" spans="1:119" x14ac:dyDescent="0.25">
      <c r="A653">
        <f>ROW(Source!A352)</f>
        <v>352</v>
      </c>
      <c r="B653">
        <v>55929113</v>
      </c>
      <c r="C653">
        <v>55930318</v>
      </c>
      <c r="D653">
        <v>55490263</v>
      </c>
      <c r="E653">
        <v>1</v>
      </c>
      <c r="F653">
        <v>1</v>
      </c>
      <c r="G653">
        <v>1081</v>
      </c>
      <c r="H653">
        <v>2</v>
      </c>
      <c r="I653" t="s">
        <v>750</v>
      </c>
      <c r="J653" t="s">
        <v>751</v>
      </c>
      <c r="K653" t="s">
        <v>752</v>
      </c>
      <c r="L653">
        <v>1368</v>
      </c>
      <c r="N653">
        <v>1011</v>
      </c>
      <c r="O653" t="s">
        <v>685</v>
      </c>
      <c r="P653" t="s">
        <v>685</v>
      </c>
      <c r="Q653">
        <v>1</v>
      </c>
      <c r="W653">
        <v>0</v>
      </c>
      <c r="X653">
        <v>-1895752648</v>
      </c>
      <c r="Y653">
        <f>(AT653*1.2)</f>
        <v>2.2440000000000002</v>
      </c>
      <c r="AA653">
        <v>0</v>
      </c>
      <c r="AB653">
        <v>0.81</v>
      </c>
      <c r="AC653">
        <v>0</v>
      </c>
      <c r="AD653">
        <v>0</v>
      </c>
      <c r="AE653">
        <v>0</v>
      </c>
      <c r="AF653">
        <v>0.77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-2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1.87</v>
      </c>
      <c r="AU653" t="s">
        <v>67</v>
      </c>
      <c r="AV653">
        <v>0</v>
      </c>
      <c r="AW653">
        <v>2</v>
      </c>
      <c r="AX653">
        <v>55930321</v>
      </c>
      <c r="AY653">
        <v>1</v>
      </c>
      <c r="AZ653">
        <v>0</v>
      </c>
      <c r="BA653">
        <v>769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f>ROUND(Y653*Source!I352*DO653,9)</f>
        <v>0</v>
      </c>
      <c r="CX653">
        <f>ROUND(Y653*Source!I352,9)</f>
        <v>0.89759999999999995</v>
      </c>
      <c r="CY653">
        <f>AB653</f>
        <v>0.81</v>
      </c>
      <c r="CZ653">
        <f>AF653</f>
        <v>0.77</v>
      </c>
      <c r="DA653">
        <f>AJ653</f>
        <v>1</v>
      </c>
      <c r="DB653">
        <f>ROUND((ROUND(AT653*CZ653,2)*1.2),6)</f>
        <v>1.728</v>
      </c>
      <c r="DC653">
        <f>ROUND((ROUND(AT653*AG653,2)*1.2),6)</f>
        <v>0</v>
      </c>
      <c r="DD653" t="s">
        <v>3</v>
      </c>
      <c r="DE653" t="s">
        <v>3</v>
      </c>
      <c r="DF653">
        <f t="shared" si="311"/>
        <v>0</v>
      </c>
      <c r="DG653">
        <f t="shared" si="301"/>
        <v>0.69</v>
      </c>
      <c r="DH653">
        <f t="shared" si="292"/>
        <v>0</v>
      </c>
      <c r="DI653">
        <f t="shared" si="302"/>
        <v>0</v>
      </c>
      <c r="DJ653">
        <f>DG653</f>
        <v>0.69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ROW(Source!A352)</f>
        <v>352</v>
      </c>
      <c r="B654">
        <v>55929113</v>
      </c>
      <c r="C654">
        <v>55930318</v>
      </c>
      <c r="D654">
        <v>55490296</v>
      </c>
      <c r="E654">
        <v>1</v>
      </c>
      <c r="F654">
        <v>1</v>
      </c>
      <c r="G654">
        <v>1081</v>
      </c>
      <c r="H654">
        <v>2</v>
      </c>
      <c r="I654" t="s">
        <v>763</v>
      </c>
      <c r="J654" t="s">
        <v>764</v>
      </c>
      <c r="K654" t="s">
        <v>765</v>
      </c>
      <c r="L654">
        <v>1368</v>
      </c>
      <c r="N654">
        <v>1011</v>
      </c>
      <c r="O654" t="s">
        <v>685</v>
      </c>
      <c r="P654" t="s">
        <v>685</v>
      </c>
      <c r="Q654">
        <v>1</v>
      </c>
      <c r="W654">
        <v>0</v>
      </c>
      <c r="X654">
        <v>-643591644</v>
      </c>
      <c r="Y654">
        <f>(AT654*1.2)</f>
        <v>0.22799999999999998</v>
      </c>
      <c r="AA654">
        <v>0</v>
      </c>
      <c r="AB654">
        <v>0.49</v>
      </c>
      <c r="AC654">
        <v>0</v>
      </c>
      <c r="AD654">
        <v>0</v>
      </c>
      <c r="AE654">
        <v>0</v>
      </c>
      <c r="AF654">
        <v>0.47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-2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0.19</v>
      </c>
      <c r="AU654" t="s">
        <v>67</v>
      </c>
      <c r="AV654">
        <v>0</v>
      </c>
      <c r="AW654">
        <v>2</v>
      </c>
      <c r="AX654">
        <v>55930322</v>
      </c>
      <c r="AY654">
        <v>1</v>
      </c>
      <c r="AZ654">
        <v>0</v>
      </c>
      <c r="BA654">
        <v>770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f>ROUND(Y654*Source!I352*DO654,9)</f>
        <v>0</v>
      </c>
      <c r="CX654">
        <f>ROUND(Y654*Source!I352,9)</f>
        <v>9.1200000000000003E-2</v>
      </c>
      <c r="CY654">
        <f>AB654</f>
        <v>0.49</v>
      </c>
      <c r="CZ654">
        <f>AF654</f>
        <v>0.47</v>
      </c>
      <c r="DA654">
        <f>AJ654</f>
        <v>1</v>
      </c>
      <c r="DB654">
        <f>ROUND((ROUND(AT654*CZ654,2)*1.2),6)</f>
        <v>0.108</v>
      </c>
      <c r="DC654">
        <f>ROUND((ROUND(AT654*AG654,2)*1.2),6)</f>
        <v>0</v>
      </c>
      <c r="DD654" t="s">
        <v>3</v>
      </c>
      <c r="DE654" t="s">
        <v>3</v>
      </c>
      <c r="DF654">
        <f t="shared" si="311"/>
        <v>0</v>
      </c>
      <c r="DG654">
        <f t="shared" si="301"/>
        <v>0.04</v>
      </c>
      <c r="DH654">
        <f t="shared" si="292"/>
        <v>0</v>
      </c>
      <c r="DI654">
        <f t="shared" si="302"/>
        <v>0</v>
      </c>
      <c r="DJ654">
        <f>DG654</f>
        <v>0.04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ROW(Source!A352)</f>
        <v>352</v>
      </c>
      <c r="B655">
        <v>55929113</v>
      </c>
      <c r="C655">
        <v>55930318</v>
      </c>
      <c r="D655">
        <v>55459340</v>
      </c>
      <c r="E655">
        <v>1</v>
      </c>
      <c r="F655">
        <v>1</v>
      </c>
      <c r="G655">
        <v>1081</v>
      </c>
      <c r="H655">
        <v>3</v>
      </c>
      <c r="I655" t="s">
        <v>766</v>
      </c>
      <c r="J655" t="s">
        <v>767</v>
      </c>
      <c r="K655" t="s">
        <v>768</v>
      </c>
      <c r="L655">
        <v>1354</v>
      </c>
      <c r="N655">
        <v>1010</v>
      </c>
      <c r="O655" t="s">
        <v>279</v>
      </c>
      <c r="P655" t="s">
        <v>279</v>
      </c>
      <c r="Q655">
        <v>1</v>
      </c>
      <c r="W655">
        <v>0</v>
      </c>
      <c r="X655">
        <v>-1352077490</v>
      </c>
      <c r="Y655">
        <f>(AT655*1)</f>
        <v>40</v>
      </c>
      <c r="AA655">
        <v>0.89</v>
      </c>
      <c r="AB655">
        <v>0</v>
      </c>
      <c r="AC655">
        <v>0</v>
      </c>
      <c r="AD655">
        <v>0</v>
      </c>
      <c r="AE655">
        <v>0.89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-2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40</v>
      </c>
      <c r="AU655" t="s">
        <v>66</v>
      </c>
      <c r="AV655">
        <v>0</v>
      </c>
      <c r="AW655">
        <v>2</v>
      </c>
      <c r="AX655">
        <v>55930323</v>
      </c>
      <c r="AY655">
        <v>1</v>
      </c>
      <c r="AZ655">
        <v>0</v>
      </c>
      <c r="BA655">
        <v>771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ROUND(Y655*Source!I352,9)</f>
        <v>16</v>
      </c>
      <c r="CY655">
        <f>AA655</f>
        <v>0.89</v>
      </c>
      <c r="CZ655">
        <f>AE655</f>
        <v>0.89</v>
      </c>
      <c r="DA655">
        <f>AI655</f>
        <v>1</v>
      </c>
      <c r="DB655">
        <f>ROUND((ROUND(AT655*CZ655,2)*1),6)</f>
        <v>35.6</v>
      </c>
      <c r="DC655">
        <f>ROUND((ROUND(AT655*AG655,2)*1),6)</f>
        <v>0</v>
      </c>
      <c r="DD655" t="s">
        <v>3</v>
      </c>
      <c r="DE655" t="s">
        <v>3</v>
      </c>
      <c r="DF655">
        <f t="shared" si="311"/>
        <v>14.24</v>
      </c>
      <c r="DG655">
        <f t="shared" si="301"/>
        <v>0</v>
      </c>
      <c r="DH655">
        <f t="shared" si="292"/>
        <v>0</v>
      </c>
      <c r="DI655">
        <f t="shared" si="302"/>
        <v>0</v>
      </c>
      <c r="DJ655">
        <f>DF655</f>
        <v>14.24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ROW(Source!A352)</f>
        <v>352</v>
      </c>
      <c r="B656">
        <v>55929113</v>
      </c>
      <c r="C656">
        <v>55930318</v>
      </c>
      <c r="D656">
        <v>55461503</v>
      </c>
      <c r="E656">
        <v>1</v>
      </c>
      <c r="F656">
        <v>1</v>
      </c>
      <c r="G656">
        <v>1081</v>
      </c>
      <c r="H656">
        <v>3</v>
      </c>
      <c r="I656" t="s">
        <v>769</v>
      </c>
      <c r="J656" t="s">
        <v>770</v>
      </c>
      <c r="K656" t="s">
        <v>771</v>
      </c>
      <c r="L656">
        <v>1355</v>
      </c>
      <c r="N656">
        <v>1010</v>
      </c>
      <c r="O656" t="s">
        <v>64</v>
      </c>
      <c r="P656" t="s">
        <v>64</v>
      </c>
      <c r="Q656">
        <v>100</v>
      </c>
      <c r="W656">
        <v>0</v>
      </c>
      <c r="X656">
        <v>-2062965048</v>
      </c>
      <c r="Y656">
        <f>(AT656*1)</f>
        <v>0.4</v>
      </c>
      <c r="AA656">
        <v>17.28</v>
      </c>
      <c r="AB656">
        <v>0</v>
      </c>
      <c r="AC656">
        <v>0</v>
      </c>
      <c r="AD656">
        <v>0</v>
      </c>
      <c r="AE656">
        <v>17.28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1</v>
      </c>
      <c r="AL656">
        <v>1</v>
      </c>
      <c r="AM656">
        <v>-2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0.4</v>
      </c>
      <c r="AU656" t="s">
        <v>66</v>
      </c>
      <c r="AV656">
        <v>0</v>
      </c>
      <c r="AW656">
        <v>2</v>
      </c>
      <c r="AX656">
        <v>55930324</v>
      </c>
      <c r="AY656">
        <v>1</v>
      </c>
      <c r="AZ656">
        <v>0</v>
      </c>
      <c r="BA656">
        <v>772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ROUND(Y656*Source!I352,9)</f>
        <v>0.16</v>
      </c>
      <c r="CY656">
        <f>AA656</f>
        <v>17.28</v>
      </c>
      <c r="CZ656">
        <f>AE656</f>
        <v>17.28</v>
      </c>
      <c r="DA656">
        <f>AI656</f>
        <v>1</v>
      </c>
      <c r="DB656">
        <f>ROUND((ROUND(AT656*CZ656,2)*1),6)</f>
        <v>6.91</v>
      </c>
      <c r="DC656">
        <f>ROUND((ROUND(AT656*AG656,2)*1),6)</f>
        <v>0</v>
      </c>
      <c r="DD656" t="s">
        <v>3</v>
      </c>
      <c r="DE656" t="s">
        <v>3</v>
      </c>
      <c r="DF656">
        <f t="shared" si="311"/>
        <v>2.76</v>
      </c>
      <c r="DG656">
        <f t="shared" si="301"/>
        <v>0</v>
      </c>
      <c r="DH656">
        <f t="shared" si="292"/>
        <v>0</v>
      </c>
      <c r="DI656">
        <f t="shared" si="302"/>
        <v>0</v>
      </c>
      <c r="DJ656">
        <f>DF656</f>
        <v>2.76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ROW(Source!A353)</f>
        <v>353</v>
      </c>
      <c r="B657">
        <v>55929115</v>
      </c>
      <c r="C657">
        <v>55930318</v>
      </c>
      <c r="D657">
        <v>55424304</v>
      </c>
      <c r="E657">
        <v>1081</v>
      </c>
      <c r="F657">
        <v>1</v>
      </c>
      <c r="G657">
        <v>1081</v>
      </c>
      <c r="H657">
        <v>1</v>
      </c>
      <c r="I657" t="s">
        <v>679</v>
      </c>
      <c r="J657" t="s">
        <v>3</v>
      </c>
      <c r="K657" t="s">
        <v>680</v>
      </c>
      <c r="L657">
        <v>1191</v>
      </c>
      <c r="N657">
        <v>1013</v>
      </c>
      <c r="O657" t="s">
        <v>681</v>
      </c>
      <c r="P657" t="s">
        <v>681</v>
      </c>
      <c r="Q657">
        <v>1</v>
      </c>
      <c r="W657">
        <v>0</v>
      </c>
      <c r="X657">
        <v>476480486</v>
      </c>
      <c r="Y657">
        <f>(AT657*1.2)</f>
        <v>18.648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5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15.54</v>
      </c>
      <c r="AU657" t="s">
        <v>67</v>
      </c>
      <c r="AV657">
        <v>1</v>
      </c>
      <c r="AW657">
        <v>2</v>
      </c>
      <c r="AX657">
        <v>55930319</v>
      </c>
      <c r="AY657">
        <v>1</v>
      </c>
      <c r="AZ657">
        <v>0</v>
      </c>
      <c r="BA657">
        <v>774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U657">
        <f>ROUND(AT657*Source!I353*AH657*AL657,2)</f>
        <v>0</v>
      </c>
      <c r="CV657">
        <f>ROUND(Y657*Source!I353,9)</f>
        <v>7.4592000000000001</v>
      </c>
      <c r="CW657">
        <v>0</v>
      </c>
      <c r="CX657">
        <f>ROUND(Y657*Source!I353,9)</f>
        <v>7.4592000000000001</v>
      </c>
      <c r="CY657">
        <f>AD657</f>
        <v>0</v>
      </c>
      <c r="CZ657">
        <f>AH657</f>
        <v>0</v>
      </c>
      <c r="DA657">
        <f>AL657</f>
        <v>1</v>
      </c>
      <c r="DB657">
        <f>ROUND((ROUND(AT657*CZ657,2)*1.2),6)</f>
        <v>0</v>
      </c>
      <c r="DC657">
        <f>ROUND((ROUND(AT657*AG657,2)*1.2),6)</f>
        <v>0</v>
      </c>
      <c r="DD657" t="s">
        <v>3</v>
      </c>
      <c r="DE657" t="s">
        <v>3</v>
      </c>
      <c r="DF657">
        <f t="shared" si="311"/>
        <v>0</v>
      </c>
      <c r="DG657">
        <f t="shared" si="301"/>
        <v>0</v>
      </c>
      <c r="DH657">
        <f t="shared" si="292"/>
        <v>0</v>
      </c>
      <c r="DI657">
        <f t="shared" si="302"/>
        <v>0</v>
      </c>
      <c r="DJ657">
        <f>DI657</f>
        <v>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5">
      <c r="A658">
        <f>ROW(Source!A353)</f>
        <v>353</v>
      </c>
      <c r="B658">
        <v>55929115</v>
      </c>
      <c r="C658">
        <v>55930318</v>
      </c>
      <c r="D658">
        <v>55490209</v>
      </c>
      <c r="E658">
        <v>1</v>
      </c>
      <c r="F658">
        <v>1</v>
      </c>
      <c r="G658">
        <v>1081</v>
      </c>
      <c r="H658">
        <v>2</v>
      </c>
      <c r="I658" t="s">
        <v>722</v>
      </c>
      <c r="J658" t="s">
        <v>723</v>
      </c>
      <c r="K658" t="s">
        <v>724</v>
      </c>
      <c r="L658">
        <v>1368</v>
      </c>
      <c r="N658">
        <v>1011</v>
      </c>
      <c r="O658" t="s">
        <v>685</v>
      </c>
      <c r="P658" t="s">
        <v>685</v>
      </c>
      <c r="Q658">
        <v>1</v>
      </c>
      <c r="W658">
        <v>0</v>
      </c>
      <c r="X658">
        <v>874612079</v>
      </c>
      <c r="Y658">
        <f>(AT658*1.2)</f>
        <v>1.2E-2</v>
      </c>
      <c r="AA658">
        <v>0</v>
      </c>
      <c r="AB658">
        <v>1485.19</v>
      </c>
      <c r="AC658">
        <v>744.56</v>
      </c>
      <c r="AD658">
        <v>0</v>
      </c>
      <c r="AE658">
        <v>0</v>
      </c>
      <c r="AF658">
        <v>83.1</v>
      </c>
      <c r="AG658">
        <v>12.62</v>
      </c>
      <c r="AH658">
        <v>0</v>
      </c>
      <c r="AI658">
        <v>1</v>
      </c>
      <c r="AJ658">
        <v>17.07</v>
      </c>
      <c r="AK658">
        <v>56.35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0.01</v>
      </c>
      <c r="AU658" t="s">
        <v>67</v>
      </c>
      <c r="AV658">
        <v>0</v>
      </c>
      <c r="AW658">
        <v>2</v>
      </c>
      <c r="AX658">
        <v>55930320</v>
      </c>
      <c r="AY658">
        <v>1</v>
      </c>
      <c r="AZ658">
        <v>0</v>
      </c>
      <c r="BA658">
        <v>775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ROUND(Y658*Source!I353*DO658,9)</f>
        <v>6.0575999999999998E-2</v>
      </c>
      <c r="CX658">
        <f>ROUND(Y658*Source!I353,9)</f>
        <v>4.7999999999999996E-3</v>
      </c>
      <c r="CY658">
        <f>AB658</f>
        <v>1485.19</v>
      </c>
      <c r="CZ658">
        <f>AF658</f>
        <v>83.1</v>
      </c>
      <c r="DA658">
        <f>AJ658</f>
        <v>17.07</v>
      </c>
      <c r="DB658">
        <f>ROUND((ROUND(AT658*CZ658,2)*1.2),6)</f>
        <v>0.996</v>
      </c>
      <c r="DC658">
        <f>ROUND((ROUND(AT658*AG658,2)*1.2),6)</f>
        <v>0.156</v>
      </c>
      <c r="DD658" t="s">
        <v>3</v>
      </c>
      <c r="DE658" t="s">
        <v>3</v>
      </c>
      <c r="DF658">
        <f t="shared" si="311"/>
        <v>0</v>
      </c>
      <c r="DG658">
        <f>ROUND(ROUND(AF658*AJ658,2)*CX658,2)</f>
        <v>6.81</v>
      </c>
      <c r="DH658">
        <f>ROUND(ROUND(AG658*AK658,2)*CX658,2)</f>
        <v>3.41</v>
      </c>
      <c r="DI658">
        <f t="shared" si="302"/>
        <v>0</v>
      </c>
      <c r="DJ658">
        <f>DG658</f>
        <v>6.81</v>
      </c>
      <c r="DK658">
        <v>0</v>
      </c>
      <c r="DL658" t="s">
        <v>686</v>
      </c>
      <c r="DM658">
        <v>0</v>
      </c>
      <c r="DN658" t="s">
        <v>681</v>
      </c>
      <c r="DO658">
        <v>12.62</v>
      </c>
    </row>
    <row r="659" spans="1:119" x14ac:dyDescent="0.25">
      <c r="A659">
        <f>ROW(Source!A353)</f>
        <v>353</v>
      </c>
      <c r="B659">
        <v>55929115</v>
      </c>
      <c r="C659">
        <v>55930318</v>
      </c>
      <c r="D659">
        <v>55490263</v>
      </c>
      <c r="E659">
        <v>1</v>
      </c>
      <c r="F659">
        <v>1</v>
      </c>
      <c r="G659">
        <v>1081</v>
      </c>
      <c r="H659">
        <v>2</v>
      </c>
      <c r="I659" t="s">
        <v>750</v>
      </c>
      <c r="J659" t="s">
        <v>751</v>
      </c>
      <c r="K659" t="s">
        <v>752</v>
      </c>
      <c r="L659">
        <v>1368</v>
      </c>
      <c r="N659">
        <v>1011</v>
      </c>
      <c r="O659" t="s">
        <v>685</v>
      </c>
      <c r="P659" t="s">
        <v>685</v>
      </c>
      <c r="Q659">
        <v>1</v>
      </c>
      <c r="W659">
        <v>0</v>
      </c>
      <c r="X659">
        <v>-1895752648</v>
      </c>
      <c r="Y659">
        <f>(AT659*1.2)</f>
        <v>2.2440000000000002</v>
      </c>
      <c r="AA659">
        <v>0</v>
      </c>
      <c r="AB659">
        <v>7.71</v>
      </c>
      <c r="AC659">
        <v>0</v>
      </c>
      <c r="AD659">
        <v>0</v>
      </c>
      <c r="AE659">
        <v>0</v>
      </c>
      <c r="AF659">
        <v>0.77</v>
      </c>
      <c r="AG659">
        <v>0</v>
      </c>
      <c r="AH659">
        <v>0</v>
      </c>
      <c r="AI659">
        <v>1</v>
      </c>
      <c r="AJ659">
        <v>9.56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1.87</v>
      </c>
      <c r="AU659" t="s">
        <v>67</v>
      </c>
      <c r="AV659">
        <v>0</v>
      </c>
      <c r="AW659">
        <v>2</v>
      </c>
      <c r="AX659">
        <v>55930321</v>
      </c>
      <c r="AY659">
        <v>1</v>
      </c>
      <c r="AZ659">
        <v>0</v>
      </c>
      <c r="BA659">
        <v>776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f>ROUND(Y659*Source!I353*DO659,9)</f>
        <v>0</v>
      </c>
      <c r="CX659">
        <f>ROUND(Y659*Source!I353,9)</f>
        <v>0.89759999999999995</v>
      </c>
      <c r="CY659">
        <f>AB659</f>
        <v>7.71</v>
      </c>
      <c r="CZ659">
        <f>AF659</f>
        <v>0.77</v>
      </c>
      <c r="DA659">
        <f>AJ659</f>
        <v>9.56</v>
      </c>
      <c r="DB659">
        <f>ROUND((ROUND(AT659*CZ659,2)*1.2),6)</f>
        <v>1.728</v>
      </c>
      <c r="DC659">
        <f>ROUND((ROUND(AT659*AG659,2)*1.2),6)</f>
        <v>0</v>
      </c>
      <c r="DD659" t="s">
        <v>3</v>
      </c>
      <c r="DE659" t="s">
        <v>3</v>
      </c>
      <c r="DF659">
        <f t="shared" si="311"/>
        <v>0</v>
      </c>
      <c r="DG659">
        <f>ROUND(ROUND(AF659*AJ659,2)*CX659,2)</f>
        <v>6.61</v>
      </c>
      <c r="DH659">
        <f t="shared" ref="DH659:DH691" si="312">ROUND(ROUND(AG659,2)*CX659,2)</f>
        <v>0</v>
      </c>
      <c r="DI659">
        <f t="shared" si="302"/>
        <v>0</v>
      </c>
      <c r="DJ659">
        <f>DG659</f>
        <v>6.61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5">
      <c r="A660">
        <f>ROW(Source!A353)</f>
        <v>353</v>
      </c>
      <c r="B660">
        <v>55929115</v>
      </c>
      <c r="C660">
        <v>55930318</v>
      </c>
      <c r="D660">
        <v>55490296</v>
      </c>
      <c r="E660">
        <v>1</v>
      </c>
      <c r="F660">
        <v>1</v>
      </c>
      <c r="G660">
        <v>1081</v>
      </c>
      <c r="H660">
        <v>2</v>
      </c>
      <c r="I660" t="s">
        <v>763</v>
      </c>
      <c r="J660" t="s">
        <v>764</v>
      </c>
      <c r="K660" t="s">
        <v>765</v>
      </c>
      <c r="L660">
        <v>1368</v>
      </c>
      <c r="N660">
        <v>1011</v>
      </c>
      <c r="O660" t="s">
        <v>685</v>
      </c>
      <c r="P660" t="s">
        <v>685</v>
      </c>
      <c r="Q660">
        <v>1</v>
      </c>
      <c r="W660">
        <v>0</v>
      </c>
      <c r="X660">
        <v>-643591644</v>
      </c>
      <c r="Y660">
        <f>(AT660*1.2)</f>
        <v>0.22799999999999998</v>
      </c>
      <c r="AA660">
        <v>0</v>
      </c>
      <c r="AB660">
        <v>4.75</v>
      </c>
      <c r="AC660">
        <v>0</v>
      </c>
      <c r="AD660">
        <v>0</v>
      </c>
      <c r="AE660">
        <v>0</v>
      </c>
      <c r="AF660">
        <v>0.47</v>
      </c>
      <c r="AG660">
        <v>0</v>
      </c>
      <c r="AH660">
        <v>0</v>
      </c>
      <c r="AI660">
        <v>1</v>
      </c>
      <c r="AJ660">
        <v>9.66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0.19</v>
      </c>
      <c r="AU660" t="s">
        <v>67</v>
      </c>
      <c r="AV660">
        <v>0</v>
      </c>
      <c r="AW660">
        <v>2</v>
      </c>
      <c r="AX660">
        <v>55930322</v>
      </c>
      <c r="AY660">
        <v>1</v>
      </c>
      <c r="AZ660">
        <v>0</v>
      </c>
      <c r="BA660">
        <v>777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f>ROUND(Y660*Source!I353*DO660,9)</f>
        <v>0</v>
      </c>
      <c r="CX660">
        <f>ROUND(Y660*Source!I353,9)</f>
        <v>9.1200000000000003E-2</v>
      </c>
      <c r="CY660">
        <f>AB660</f>
        <v>4.75</v>
      </c>
      <c r="CZ660">
        <f>AF660</f>
        <v>0.47</v>
      </c>
      <c r="DA660">
        <f>AJ660</f>
        <v>9.66</v>
      </c>
      <c r="DB660">
        <f>ROUND((ROUND(AT660*CZ660,2)*1.2),6)</f>
        <v>0.108</v>
      </c>
      <c r="DC660">
        <f>ROUND((ROUND(AT660*AG660,2)*1.2),6)</f>
        <v>0</v>
      </c>
      <c r="DD660" t="s">
        <v>3</v>
      </c>
      <c r="DE660" t="s">
        <v>3</v>
      </c>
      <c r="DF660">
        <f t="shared" si="311"/>
        <v>0</v>
      </c>
      <c r="DG660">
        <f>ROUND(ROUND(AF660*AJ660,2)*CX660,2)</f>
        <v>0.41</v>
      </c>
      <c r="DH660">
        <f t="shared" si="312"/>
        <v>0</v>
      </c>
      <c r="DI660">
        <f t="shared" si="302"/>
        <v>0</v>
      </c>
      <c r="DJ660">
        <f>DG660</f>
        <v>0.41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ROW(Source!A353)</f>
        <v>353</v>
      </c>
      <c r="B661">
        <v>55929115</v>
      </c>
      <c r="C661">
        <v>55930318</v>
      </c>
      <c r="D661">
        <v>55459340</v>
      </c>
      <c r="E661">
        <v>1</v>
      </c>
      <c r="F661">
        <v>1</v>
      </c>
      <c r="G661">
        <v>1081</v>
      </c>
      <c r="H661">
        <v>3</v>
      </c>
      <c r="I661" t="s">
        <v>766</v>
      </c>
      <c r="J661" t="s">
        <v>767</v>
      </c>
      <c r="K661" t="s">
        <v>768</v>
      </c>
      <c r="L661">
        <v>1354</v>
      </c>
      <c r="N661">
        <v>1010</v>
      </c>
      <c r="O661" t="s">
        <v>279</v>
      </c>
      <c r="P661" t="s">
        <v>279</v>
      </c>
      <c r="Q661">
        <v>1</v>
      </c>
      <c r="W661">
        <v>0</v>
      </c>
      <c r="X661">
        <v>-1352077490</v>
      </c>
      <c r="Y661">
        <f>(AT661*1)</f>
        <v>40</v>
      </c>
      <c r="AA661">
        <v>0.83</v>
      </c>
      <c r="AB661">
        <v>0</v>
      </c>
      <c r="AC661">
        <v>0</v>
      </c>
      <c r="AD661">
        <v>0</v>
      </c>
      <c r="AE661">
        <v>0.89</v>
      </c>
      <c r="AF661">
        <v>0</v>
      </c>
      <c r="AG661">
        <v>0</v>
      </c>
      <c r="AH661">
        <v>0</v>
      </c>
      <c r="AI661">
        <v>0.93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40</v>
      </c>
      <c r="AU661" t="s">
        <v>66</v>
      </c>
      <c r="AV661">
        <v>0</v>
      </c>
      <c r="AW661">
        <v>2</v>
      </c>
      <c r="AX661">
        <v>55930323</v>
      </c>
      <c r="AY661">
        <v>1</v>
      </c>
      <c r="AZ661">
        <v>0</v>
      </c>
      <c r="BA661">
        <v>778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ROUND(Y661*Source!I353,9)</f>
        <v>16</v>
      </c>
      <c r="CY661">
        <f>AA661</f>
        <v>0.83</v>
      </c>
      <c r="CZ661">
        <f>AE661</f>
        <v>0.89</v>
      </c>
      <c r="DA661">
        <f>AI661</f>
        <v>0.93</v>
      </c>
      <c r="DB661">
        <f>ROUND((ROUND(AT661*CZ661,2)*1),6)</f>
        <v>35.6</v>
      </c>
      <c r="DC661">
        <f>ROUND((ROUND(AT661*AG661,2)*1),6)</f>
        <v>0</v>
      </c>
      <c r="DD661" t="s">
        <v>3</v>
      </c>
      <c r="DE661" t="s">
        <v>3</v>
      </c>
      <c r="DF661">
        <f>ROUND(ROUND(AE661*AI661,2)*CX661,2)</f>
        <v>13.28</v>
      </c>
      <c r="DG661">
        <f t="shared" ref="DG661:DG671" si="313">ROUND(ROUND(AF661,2)*CX661,2)</f>
        <v>0</v>
      </c>
      <c r="DH661">
        <f t="shared" si="312"/>
        <v>0</v>
      </c>
      <c r="DI661">
        <f t="shared" si="302"/>
        <v>0</v>
      </c>
      <c r="DJ661">
        <f>DF661</f>
        <v>13.28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ROW(Source!A353)</f>
        <v>353</v>
      </c>
      <c r="B662">
        <v>55929115</v>
      </c>
      <c r="C662">
        <v>55930318</v>
      </c>
      <c r="D662">
        <v>55461503</v>
      </c>
      <c r="E662">
        <v>1</v>
      </c>
      <c r="F662">
        <v>1</v>
      </c>
      <c r="G662">
        <v>1081</v>
      </c>
      <c r="H662">
        <v>3</v>
      </c>
      <c r="I662" t="s">
        <v>769</v>
      </c>
      <c r="J662" t="s">
        <v>770</v>
      </c>
      <c r="K662" t="s">
        <v>771</v>
      </c>
      <c r="L662">
        <v>1355</v>
      </c>
      <c r="N662">
        <v>1010</v>
      </c>
      <c r="O662" t="s">
        <v>64</v>
      </c>
      <c r="P662" t="s">
        <v>64</v>
      </c>
      <c r="Q662">
        <v>100</v>
      </c>
      <c r="W662">
        <v>0</v>
      </c>
      <c r="X662">
        <v>-2062965048</v>
      </c>
      <c r="Y662">
        <f>(AT662*1)</f>
        <v>0.4</v>
      </c>
      <c r="AA662">
        <v>112.15</v>
      </c>
      <c r="AB662">
        <v>0</v>
      </c>
      <c r="AC662">
        <v>0</v>
      </c>
      <c r="AD662">
        <v>0</v>
      </c>
      <c r="AE662">
        <v>17.28</v>
      </c>
      <c r="AF662">
        <v>0</v>
      </c>
      <c r="AG662">
        <v>0</v>
      </c>
      <c r="AH662">
        <v>0</v>
      </c>
      <c r="AI662">
        <v>6.49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0.4</v>
      </c>
      <c r="AU662" t="s">
        <v>66</v>
      </c>
      <c r="AV662">
        <v>0</v>
      </c>
      <c r="AW662">
        <v>2</v>
      </c>
      <c r="AX662">
        <v>55930324</v>
      </c>
      <c r="AY662">
        <v>1</v>
      </c>
      <c r="AZ662">
        <v>0</v>
      </c>
      <c r="BA662">
        <v>779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ROUND(Y662*Source!I353,9)</f>
        <v>0.16</v>
      </c>
      <c r="CY662">
        <f>AA662</f>
        <v>112.15</v>
      </c>
      <c r="CZ662">
        <f>AE662</f>
        <v>17.28</v>
      </c>
      <c r="DA662">
        <f>AI662</f>
        <v>6.49</v>
      </c>
      <c r="DB662">
        <f>ROUND((ROUND(AT662*CZ662,2)*1),6)</f>
        <v>6.91</v>
      </c>
      <c r="DC662">
        <f>ROUND((ROUND(AT662*AG662,2)*1),6)</f>
        <v>0</v>
      </c>
      <c r="DD662" t="s">
        <v>3</v>
      </c>
      <c r="DE662" t="s">
        <v>3</v>
      </c>
      <c r="DF662">
        <f>ROUND(ROUND(AE662*AI662,2)*CX662,2)</f>
        <v>17.940000000000001</v>
      </c>
      <c r="DG662">
        <f t="shared" si="313"/>
        <v>0</v>
      </c>
      <c r="DH662">
        <f t="shared" si="312"/>
        <v>0</v>
      </c>
      <c r="DI662">
        <f t="shared" si="302"/>
        <v>0</v>
      </c>
      <c r="DJ662">
        <f>DF662</f>
        <v>17.940000000000001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ROW(Source!A391)</f>
        <v>391</v>
      </c>
      <c r="B663">
        <v>55929113</v>
      </c>
      <c r="C663">
        <v>55930399</v>
      </c>
      <c r="D663">
        <v>55424304</v>
      </c>
      <c r="E663">
        <v>1081</v>
      </c>
      <c r="F663">
        <v>1</v>
      </c>
      <c r="G663">
        <v>1081</v>
      </c>
      <c r="H663">
        <v>1</v>
      </c>
      <c r="I663" t="s">
        <v>679</v>
      </c>
      <c r="J663" t="s">
        <v>3</v>
      </c>
      <c r="K663" t="s">
        <v>680</v>
      </c>
      <c r="L663">
        <v>1191</v>
      </c>
      <c r="N663">
        <v>1013</v>
      </c>
      <c r="O663" t="s">
        <v>681</v>
      </c>
      <c r="P663" t="s">
        <v>681</v>
      </c>
      <c r="Q663">
        <v>1</v>
      </c>
      <c r="W663">
        <v>0</v>
      </c>
      <c r="X663">
        <v>476480486</v>
      </c>
      <c r="Y663">
        <f>(AT663*1.2)</f>
        <v>19.920000000000002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-2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16.600000000000001</v>
      </c>
      <c r="AU663" t="s">
        <v>67</v>
      </c>
      <c r="AV663">
        <v>1</v>
      </c>
      <c r="AW663">
        <v>2</v>
      </c>
      <c r="AX663">
        <v>55930400</v>
      </c>
      <c r="AY663">
        <v>1</v>
      </c>
      <c r="AZ663">
        <v>0</v>
      </c>
      <c r="BA663">
        <v>781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U663">
        <f>ROUND(AT663*Source!I391*AH663*AL663,2)</f>
        <v>0</v>
      </c>
      <c r="CV663">
        <f>ROUND(Y663*Source!I391,9)</f>
        <v>896.4</v>
      </c>
      <c r="CW663">
        <v>0</v>
      </c>
      <c r="CX663">
        <f>ROUND(Y663*Source!I391,9)</f>
        <v>896.4</v>
      </c>
      <c r="CY663">
        <f>AD663</f>
        <v>0</v>
      </c>
      <c r="CZ663">
        <f>AH663</f>
        <v>0</v>
      </c>
      <c r="DA663">
        <f>AL663</f>
        <v>1</v>
      </c>
      <c r="DB663">
        <f>ROUND((ROUND(AT663*CZ663,2)*1.2),6)</f>
        <v>0</v>
      </c>
      <c r="DC663">
        <f>ROUND((ROUND(AT663*AG663,2)*1.2),6)</f>
        <v>0</v>
      </c>
      <c r="DD663" t="s">
        <v>3</v>
      </c>
      <c r="DE663" t="s">
        <v>3</v>
      </c>
      <c r="DF663">
        <f t="shared" ref="DF663:DF673" si="314">ROUND(ROUND(AE663,2)*CX663,2)</f>
        <v>0</v>
      </c>
      <c r="DG663">
        <f t="shared" si="313"/>
        <v>0</v>
      </c>
      <c r="DH663">
        <f t="shared" si="312"/>
        <v>0</v>
      </c>
      <c r="DI663">
        <f t="shared" si="302"/>
        <v>0</v>
      </c>
      <c r="DJ663">
        <f>DI663</f>
        <v>0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ROW(Source!A391)</f>
        <v>391</v>
      </c>
      <c r="B664">
        <v>55929113</v>
      </c>
      <c r="C664">
        <v>55930399</v>
      </c>
      <c r="D664">
        <v>55490263</v>
      </c>
      <c r="E664">
        <v>1</v>
      </c>
      <c r="F664">
        <v>1</v>
      </c>
      <c r="G664">
        <v>1081</v>
      </c>
      <c r="H664">
        <v>2</v>
      </c>
      <c r="I664" t="s">
        <v>750</v>
      </c>
      <c r="J664" t="s">
        <v>751</v>
      </c>
      <c r="K664" t="s">
        <v>752</v>
      </c>
      <c r="L664">
        <v>1368</v>
      </c>
      <c r="N664">
        <v>1011</v>
      </c>
      <c r="O664" t="s">
        <v>685</v>
      </c>
      <c r="P664" t="s">
        <v>685</v>
      </c>
      <c r="Q664">
        <v>1</v>
      </c>
      <c r="W664">
        <v>0</v>
      </c>
      <c r="X664">
        <v>-1895752648</v>
      </c>
      <c r="Y664">
        <f>(AT664*1.2)</f>
        <v>1.38</v>
      </c>
      <c r="AA664">
        <v>0</v>
      </c>
      <c r="AB664">
        <v>0.81</v>
      </c>
      <c r="AC664">
        <v>0</v>
      </c>
      <c r="AD664">
        <v>0</v>
      </c>
      <c r="AE664">
        <v>0</v>
      </c>
      <c r="AF664">
        <v>0.77</v>
      </c>
      <c r="AG664">
        <v>0</v>
      </c>
      <c r="AH664">
        <v>0</v>
      </c>
      <c r="AI664">
        <v>1</v>
      </c>
      <c r="AJ664">
        <v>1</v>
      </c>
      <c r="AK664">
        <v>1</v>
      </c>
      <c r="AL664">
        <v>1</v>
      </c>
      <c r="AM664">
        <v>-2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1.1499999999999999</v>
      </c>
      <c r="AU664" t="s">
        <v>67</v>
      </c>
      <c r="AV664">
        <v>0</v>
      </c>
      <c r="AW664">
        <v>2</v>
      </c>
      <c r="AX664">
        <v>55930401</v>
      </c>
      <c r="AY664">
        <v>1</v>
      </c>
      <c r="AZ664">
        <v>0</v>
      </c>
      <c r="BA664">
        <v>782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f>ROUND(Y664*Source!I391*DO664,9)</f>
        <v>0</v>
      </c>
      <c r="CX664">
        <f>ROUND(Y664*Source!I391,9)</f>
        <v>62.1</v>
      </c>
      <c r="CY664">
        <f>AB664</f>
        <v>0.81</v>
      </c>
      <c r="CZ664">
        <f>AF664</f>
        <v>0.77</v>
      </c>
      <c r="DA664">
        <f>AJ664</f>
        <v>1</v>
      </c>
      <c r="DB664">
        <f>ROUND((ROUND(AT664*CZ664,2)*1.2),6)</f>
        <v>1.0680000000000001</v>
      </c>
      <c r="DC664">
        <f>ROUND((ROUND(AT664*AG664,2)*1.2),6)</f>
        <v>0</v>
      </c>
      <c r="DD664" t="s">
        <v>3</v>
      </c>
      <c r="DE664" t="s">
        <v>3</v>
      </c>
      <c r="DF664">
        <f t="shared" si="314"/>
        <v>0</v>
      </c>
      <c r="DG664">
        <f t="shared" si="313"/>
        <v>47.82</v>
      </c>
      <c r="DH664">
        <f t="shared" si="312"/>
        <v>0</v>
      </c>
      <c r="DI664">
        <f t="shared" si="302"/>
        <v>0</v>
      </c>
      <c r="DJ664">
        <f>DG664</f>
        <v>47.82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ROW(Source!A391)</f>
        <v>391</v>
      </c>
      <c r="B665">
        <v>55929113</v>
      </c>
      <c r="C665">
        <v>55930399</v>
      </c>
      <c r="D665">
        <v>55490296</v>
      </c>
      <c r="E665">
        <v>1</v>
      </c>
      <c r="F665">
        <v>1</v>
      </c>
      <c r="G665">
        <v>1081</v>
      </c>
      <c r="H665">
        <v>2</v>
      </c>
      <c r="I665" t="s">
        <v>763</v>
      </c>
      <c r="J665" t="s">
        <v>764</v>
      </c>
      <c r="K665" t="s">
        <v>765</v>
      </c>
      <c r="L665">
        <v>1368</v>
      </c>
      <c r="N665">
        <v>1011</v>
      </c>
      <c r="O665" t="s">
        <v>685</v>
      </c>
      <c r="P665" t="s">
        <v>685</v>
      </c>
      <c r="Q665">
        <v>1</v>
      </c>
      <c r="W665">
        <v>0</v>
      </c>
      <c r="X665">
        <v>-643591644</v>
      </c>
      <c r="Y665">
        <f>(AT665*1.2)</f>
        <v>2.16</v>
      </c>
      <c r="AA665">
        <v>0</v>
      </c>
      <c r="AB665">
        <v>0.49</v>
      </c>
      <c r="AC665">
        <v>0</v>
      </c>
      <c r="AD665">
        <v>0</v>
      </c>
      <c r="AE665">
        <v>0</v>
      </c>
      <c r="AF665">
        <v>0.47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-2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1.8</v>
      </c>
      <c r="AU665" t="s">
        <v>67</v>
      </c>
      <c r="AV665">
        <v>0</v>
      </c>
      <c r="AW665">
        <v>2</v>
      </c>
      <c r="AX665">
        <v>55930402</v>
      </c>
      <c r="AY665">
        <v>1</v>
      </c>
      <c r="AZ665">
        <v>0</v>
      </c>
      <c r="BA665">
        <v>783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f>ROUND(Y665*Source!I391*DO665,9)</f>
        <v>0</v>
      </c>
      <c r="CX665">
        <f>ROUND(Y665*Source!I391,9)</f>
        <v>97.2</v>
      </c>
      <c r="CY665">
        <f>AB665</f>
        <v>0.49</v>
      </c>
      <c r="CZ665">
        <f>AF665</f>
        <v>0.47</v>
      </c>
      <c r="DA665">
        <f>AJ665</f>
        <v>1</v>
      </c>
      <c r="DB665">
        <f>ROUND((ROUND(AT665*CZ665,2)*1.2),6)</f>
        <v>1.02</v>
      </c>
      <c r="DC665">
        <f>ROUND((ROUND(AT665*AG665,2)*1.2),6)</f>
        <v>0</v>
      </c>
      <c r="DD665" t="s">
        <v>3</v>
      </c>
      <c r="DE665" t="s">
        <v>3</v>
      </c>
      <c r="DF665">
        <f t="shared" si="314"/>
        <v>0</v>
      </c>
      <c r="DG665">
        <f t="shared" si="313"/>
        <v>45.68</v>
      </c>
      <c r="DH665">
        <f t="shared" si="312"/>
        <v>0</v>
      </c>
      <c r="DI665">
        <f t="shared" si="302"/>
        <v>0</v>
      </c>
      <c r="DJ665">
        <f>DG665</f>
        <v>45.68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ROW(Source!A391)</f>
        <v>391</v>
      </c>
      <c r="B666">
        <v>55929113</v>
      </c>
      <c r="C666">
        <v>55930399</v>
      </c>
      <c r="D666">
        <v>55460960</v>
      </c>
      <c r="E666">
        <v>1</v>
      </c>
      <c r="F666">
        <v>1</v>
      </c>
      <c r="G666">
        <v>1081</v>
      </c>
      <c r="H666">
        <v>3</v>
      </c>
      <c r="I666" t="s">
        <v>805</v>
      </c>
      <c r="J666" t="s">
        <v>806</v>
      </c>
      <c r="K666" t="s">
        <v>807</v>
      </c>
      <c r="L666">
        <v>1348</v>
      </c>
      <c r="N666">
        <v>1009</v>
      </c>
      <c r="O666" t="s">
        <v>566</v>
      </c>
      <c r="P666" t="s">
        <v>566</v>
      </c>
      <c r="Q666">
        <v>1000</v>
      </c>
      <c r="W666">
        <v>0</v>
      </c>
      <c r="X666">
        <v>-260579272</v>
      </c>
      <c r="Y666">
        <f>(AT666*1)</f>
        <v>1E-3</v>
      </c>
      <c r="AA666">
        <v>58463.58</v>
      </c>
      <c r="AB666">
        <v>0</v>
      </c>
      <c r="AC666">
        <v>0</v>
      </c>
      <c r="AD666">
        <v>0</v>
      </c>
      <c r="AE666">
        <v>58463.58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1E-3</v>
      </c>
      <c r="AU666" t="s">
        <v>66</v>
      </c>
      <c r="AV666">
        <v>0</v>
      </c>
      <c r="AW666">
        <v>2</v>
      </c>
      <c r="AX666">
        <v>55930403</v>
      </c>
      <c r="AY666">
        <v>1</v>
      </c>
      <c r="AZ666">
        <v>0</v>
      </c>
      <c r="BA666">
        <v>784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ROUND(Y666*Source!I391,9)</f>
        <v>4.4999999999999998E-2</v>
      </c>
      <c r="CY666">
        <f>AA666</f>
        <v>58463.58</v>
      </c>
      <c r="CZ666">
        <f>AE666</f>
        <v>58463.58</v>
      </c>
      <c r="DA666">
        <f>AI666</f>
        <v>1</v>
      </c>
      <c r="DB666">
        <f>ROUND((ROUND(AT666*CZ666,2)*1),6)</f>
        <v>58.46</v>
      </c>
      <c r="DC666">
        <f>ROUND((ROUND(AT666*AG666,2)*1),6)</f>
        <v>0</v>
      </c>
      <c r="DD666" t="s">
        <v>3</v>
      </c>
      <c r="DE666" t="s">
        <v>3</v>
      </c>
      <c r="DF666">
        <f t="shared" si="314"/>
        <v>2630.86</v>
      </c>
      <c r="DG666">
        <f t="shared" si="313"/>
        <v>0</v>
      </c>
      <c r="DH666">
        <f t="shared" si="312"/>
        <v>0</v>
      </c>
      <c r="DI666">
        <f t="shared" si="302"/>
        <v>0</v>
      </c>
      <c r="DJ666">
        <f>DF666</f>
        <v>2630.86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ROW(Source!A391)</f>
        <v>391</v>
      </c>
      <c r="B667">
        <v>55929113</v>
      </c>
      <c r="C667">
        <v>55930399</v>
      </c>
      <c r="D667">
        <v>55461791</v>
      </c>
      <c r="E667">
        <v>1</v>
      </c>
      <c r="F667">
        <v>1</v>
      </c>
      <c r="G667">
        <v>1081</v>
      </c>
      <c r="H667">
        <v>3</v>
      </c>
      <c r="I667" t="s">
        <v>808</v>
      </c>
      <c r="J667" t="s">
        <v>809</v>
      </c>
      <c r="K667" t="s">
        <v>810</v>
      </c>
      <c r="L667">
        <v>1355</v>
      </c>
      <c r="N667">
        <v>1010</v>
      </c>
      <c r="O667" t="s">
        <v>64</v>
      </c>
      <c r="P667" t="s">
        <v>64</v>
      </c>
      <c r="Q667">
        <v>100</v>
      </c>
      <c r="W667">
        <v>0</v>
      </c>
      <c r="X667">
        <v>-429645653</v>
      </c>
      <c r="Y667">
        <f>(AT667*1)</f>
        <v>2.1419999999999999</v>
      </c>
      <c r="AA667">
        <v>10.6</v>
      </c>
      <c r="AB667">
        <v>0</v>
      </c>
      <c r="AC667">
        <v>0</v>
      </c>
      <c r="AD667">
        <v>0</v>
      </c>
      <c r="AE667">
        <v>10.6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2.1419999999999999</v>
      </c>
      <c r="AU667" t="s">
        <v>66</v>
      </c>
      <c r="AV667">
        <v>0</v>
      </c>
      <c r="AW667">
        <v>2</v>
      </c>
      <c r="AX667">
        <v>55930404</v>
      </c>
      <c r="AY667">
        <v>1</v>
      </c>
      <c r="AZ667">
        <v>0</v>
      </c>
      <c r="BA667">
        <v>785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ROUND(Y667*Source!I391,9)</f>
        <v>96.39</v>
      </c>
      <c r="CY667">
        <f>AA667</f>
        <v>10.6</v>
      </c>
      <c r="CZ667">
        <f>AE667</f>
        <v>10.6</v>
      </c>
      <c r="DA667">
        <f>AI667</f>
        <v>1</v>
      </c>
      <c r="DB667">
        <f>ROUND((ROUND(AT667*CZ667,2)*1),6)</f>
        <v>22.71</v>
      </c>
      <c r="DC667">
        <f>ROUND((ROUND(AT667*AG667,2)*1),6)</f>
        <v>0</v>
      </c>
      <c r="DD667" t="s">
        <v>3</v>
      </c>
      <c r="DE667" t="s">
        <v>3</v>
      </c>
      <c r="DF667">
        <f t="shared" si="314"/>
        <v>1021.73</v>
      </c>
      <c r="DG667">
        <f t="shared" si="313"/>
        <v>0</v>
      </c>
      <c r="DH667">
        <f t="shared" si="312"/>
        <v>0</v>
      </c>
      <c r="DI667">
        <f t="shared" si="302"/>
        <v>0</v>
      </c>
      <c r="DJ667">
        <f>DF667</f>
        <v>1021.73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5">
      <c r="A668">
        <f>ROW(Source!A391)</f>
        <v>391</v>
      </c>
      <c r="B668">
        <v>55929113</v>
      </c>
      <c r="C668">
        <v>55930399</v>
      </c>
      <c r="D668">
        <v>55482203</v>
      </c>
      <c r="E668">
        <v>1</v>
      </c>
      <c r="F668">
        <v>1</v>
      </c>
      <c r="G668">
        <v>1081</v>
      </c>
      <c r="H668">
        <v>3</v>
      </c>
      <c r="I668" t="s">
        <v>811</v>
      </c>
      <c r="J668" t="s">
        <v>812</v>
      </c>
      <c r="K668" t="s">
        <v>813</v>
      </c>
      <c r="L668">
        <v>1356</v>
      </c>
      <c r="N668">
        <v>1010</v>
      </c>
      <c r="O668" t="s">
        <v>419</v>
      </c>
      <c r="P668" t="s">
        <v>419</v>
      </c>
      <c r="Q668">
        <v>1000</v>
      </c>
      <c r="W668">
        <v>0</v>
      </c>
      <c r="X668">
        <v>474149623</v>
      </c>
      <c r="Y668">
        <f>(AT668*1)</f>
        <v>1.7000000000000001E-2</v>
      </c>
      <c r="AA668">
        <v>226.66</v>
      </c>
      <c r="AB668">
        <v>0</v>
      </c>
      <c r="AC668">
        <v>0</v>
      </c>
      <c r="AD668">
        <v>0</v>
      </c>
      <c r="AE668">
        <v>226.66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1.7000000000000001E-2</v>
      </c>
      <c r="AU668" t="s">
        <v>66</v>
      </c>
      <c r="AV668">
        <v>0</v>
      </c>
      <c r="AW668">
        <v>2</v>
      </c>
      <c r="AX668">
        <v>55930405</v>
      </c>
      <c r="AY668">
        <v>1</v>
      </c>
      <c r="AZ668">
        <v>0</v>
      </c>
      <c r="BA668">
        <v>786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ROUND(Y668*Source!I391,9)</f>
        <v>0.76500000000000001</v>
      </c>
      <c r="CY668">
        <f>AA668</f>
        <v>226.66</v>
      </c>
      <c r="CZ668">
        <f>AE668</f>
        <v>226.66</v>
      </c>
      <c r="DA668">
        <f>AI668</f>
        <v>1</v>
      </c>
      <c r="DB668">
        <f>ROUND((ROUND(AT668*CZ668,2)*1),6)</f>
        <v>3.85</v>
      </c>
      <c r="DC668">
        <f>ROUND((ROUND(AT668*AG668,2)*1),6)</f>
        <v>0</v>
      </c>
      <c r="DD668" t="s">
        <v>3</v>
      </c>
      <c r="DE668" t="s">
        <v>3</v>
      </c>
      <c r="DF668">
        <f t="shared" si="314"/>
        <v>173.39</v>
      </c>
      <c r="DG668">
        <f t="shared" si="313"/>
        <v>0</v>
      </c>
      <c r="DH668">
        <f t="shared" si="312"/>
        <v>0</v>
      </c>
      <c r="DI668">
        <f t="shared" si="302"/>
        <v>0</v>
      </c>
      <c r="DJ668">
        <f>DF668</f>
        <v>173.39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5">
      <c r="A669">
        <f>ROW(Source!A391)</f>
        <v>391</v>
      </c>
      <c r="B669">
        <v>55929113</v>
      </c>
      <c r="C669">
        <v>55930399</v>
      </c>
      <c r="D669">
        <v>55481977</v>
      </c>
      <c r="E669">
        <v>1</v>
      </c>
      <c r="F669">
        <v>1</v>
      </c>
      <c r="G669">
        <v>1081</v>
      </c>
      <c r="H669">
        <v>3</v>
      </c>
      <c r="I669" t="s">
        <v>814</v>
      </c>
      <c r="J669" t="s">
        <v>815</v>
      </c>
      <c r="K669" t="s">
        <v>816</v>
      </c>
      <c r="L669">
        <v>1355</v>
      </c>
      <c r="N669">
        <v>1010</v>
      </c>
      <c r="O669" t="s">
        <v>64</v>
      </c>
      <c r="P669" t="s">
        <v>64</v>
      </c>
      <c r="Q669">
        <v>100</v>
      </c>
      <c r="W669">
        <v>0</v>
      </c>
      <c r="X669">
        <v>1356827684</v>
      </c>
      <c r="Y669">
        <f>(AT669*1)</f>
        <v>0.17</v>
      </c>
      <c r="AA669">
        <v>26.71</v>
      </c>
      <c r="AB669">
        <v>0</v>
      </c>
      <c r="AC669">
        <v>0</v>
      </c>
      <c r="AD669">
        <v>0</v>
      </c>
      <c r="AE669">
        <v>26.71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0.17</v>
      </c>
      <c r="AU669" t="s">
        <v>66</v>
      </c>
      <c r="AV669">
        <v>0</v>
      </c>
      <c r="AW669">
        <v>2</v>
      </c>
      <c r="AX669">
        <v>55930406</v>
      </c>
      <c r="AY669">
        <v>1</v>
      </c>
      <c r="AZ669">
        <v>0</v>
      </c>
      <c r="BA669">
        <v>787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ROUND(Y669*Source!I391,9)</f>
        <v>7.65</v>
      </c>
      <c r="CY669">
        <f>AA669</f>
        <v>26.71</v>
      </c>
      <c r="CZ669">
        <f>AE669</f>
        <v>26.71</v>
      </c>
      <c r="DA669">
        <f>AI669</f>
        <v>1</v>
      </c>
      <c r="DB669">
        <f>ROUND((ROUND(AT669*CZ669,2)*1),6)</f>
        <v>4.54</v>
      </c>
      <c r="DC669">
        <f>ROUND((ROUND(AT669*AG669,2)*1),6)</f>
        <v>0</v>
      </c>
      <c r="DD669" t="s">
        <v>3</v>
      </c>
      <c r="DE669" t="s">
        <v>3</v>
      </c>
      <c r="DF669">
        <f t="shared" si="314"/>
        <v>204.33</v>
      </c>
      <c r="DG669">
        <f t="shared" si="313"/>
        <v>0</v>
      </c>
      <c r="DH669">
        <f t="shared" si="312"/>
        <v>0</v>
      </c>
      <c r="DI669">
        <f t="shared" si="302"/>
        <v>0</v>
      </c>
      <c r="DJ669">
        <f>DF669</f>
        <v>204.33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ROW(Source!A391)</f>
        <v>391</v>
      </c>
      <c r="B670">
        <v>55929113</v>
      </c>
      <c r="C670">
        <v>55930399</v>
      </c>
      <c r="D670">
        <v>55469271</v>
      </c>
      <c r="E670">
        <v>1</v>
      </c>
      <c r="F670">
        <v>1</v>
      </c>
      <c r="G670">
        <v>1081</v>
      </c>
      <c r="H670">
        <v>3</v>
      </c>
      <c r="I670" t="s">
        <v>817</v>
      </c>
      <c r="J670" t="s">
        <v>818</v>
      </c>
      <c r="K670" t="s">
        <v>819</v>
      </c>
      <c r="L670">
        <v>1354</v>
      </c>
      <c r="N670">
        <v>1010</v>
      </c>
      <c r="O670" t="s">
        <v>279</v>
      </c>
      <c r="P670" t="s">
        <v>279</v>
      </c>
      <c r="Q670">
        <v>1</v>
      </c>
      <c r="W670">
        <v>0</v>
      </c>
      <c r="X670">
        <v>1339646332</v>
      </c>
      <c r="Y670">
        <f>(AT670*1)</f>
        <v>0.161</v>
      </c>
      <c r="AA670">
        <v>14.56</v>
      </c>
      <c r="AB670">
        <v>0</v>
      </c>
      <c r="AC670">
        <v>0</v>
      </c>
      <c r="AD670">
        <v>0</v>
      </c>
      <c r="AE670">
        <v>14.56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0.161</v>
      </c>
      <c r="AU670" t="s">
        <v>66</v>
      </c>
      <c r="AV670">
        <v>0</v>
      </c>
      <c r="AW670">
        <v>2</v>
      </c>
      <c r="AX670">
        <v>55930407</v>
      </c>
      <c r="AY670">
        <v>1</v>
      </c>
      <c r="AZ670">
        <v>0</v>
      </c>
      <c r="BA670">
        <v>788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ROUND(Y670*Source!I391,9)</f>
        <v>7.2450000000000001</v>
      </c>
      <c r="CY670">
        <f>AA670</f>
        <v>14.56</v>
      </c>
      <c r="CZ670">
        <f>AE670</f>
        <v>14.56</v>
      </c>
      <c r="DA670">
        <f>AI670</f>
        <v>1</v>
      </c>
      <c r="DB670">
        <f>ROUND((ROUND(AT670*CZ670,2)*1),6)</f>
        <v>2.34</v>
      </c>
      <c r="DC670">
        <f>ROUND((ROUND(AT670*AG670,2)*1),6)</f>
        <v>0</v>
      </c>
      <c r="DD670" t="s">
        <v>3</v>
      </c>
      <c r="DE670" t="s">
        <v>3</v>
      </c>
      <c r="DF670">
        <f t="shared" si="314"/>
        <v>105.49</v>
      </c>
      <c r="DG670">
        <f t="shared" si="313"/>
        <v>0</v>
      </c>
      <c r="DH670">
        <f t="shared" si="312"/>
        <v>0</v>
      </c>
      <c r="DI670">
        <f t="shared" si="302"/>
        <v>0</v>
      </c>
      <c r="DJ670">
        <f>DF670</f>
        <v>105.49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ROW(Source!A392)</f>
        <v>392</v>
      </c>
      <c r="B671">
        <v>55929115</v>
      </c>
      <c r="C671">
        <v>55930399</v>
      </c>
      <c r="D671">
        <v>55424304</v>
      </c>
      <c r="E671">
        <v>1081</v>
      </c>
      <c r="F671">
        <v>1</v>
      </c>
      <c r="G671">
        <v>1081</v>
      </c>
      <c r="H671">
        <v>1</v>
      </c>
      <c r="I671" t="s">
        <v>679</v>
      </c>
      <c r="J671" t="s">
        <v>3</v>
      </c>
      <c r="K671" t="s">
        <v>680</v>
      </c>
      <c r="L671">
        <v>1191</v>
      </c>
      <c r="N671">
        <v>1013</v>
      </c>
      <c r="O671" t="s">
        <v>681</v>
      </c>
      <c r="P671" t="s">
        <v>681</v>
      </c>
      <c r="Q671">
        <v>1</v>
      </c>
      <c r="W671">
        <v>0</v>
      </c>
      <c r="X671">
        <v>476480486</v>
      </c>
      <c r="Y671">
        <f>(AT671*1.2)</f>
        <v>19.920000000000002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5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16.600000000000001</v>
      </c>
      <c r="AU671" t="s">
        <v>67</v>
      </c>
      <c r="AV671">
        <v>1</v>
      </c>
      <c r="AW671">
        <v>2</v>
      </c>
      <c r="AX671">
        <v>55930400</v>
      </c>
      <c r="AY671">
        <v>1</v>
      </c>
      <c r="AZ671">
        <v>0</v>
      </c>
      <c r="BA671">
        <v>792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U671">
        <f>ROUND(AT671*Source!I392*AH671*AL671,2)</f>
        <v>0</v>
      </c>
      <c r="CV671">
        <f>ROUND(Y671*Source!I392,9)</f>
        <v>896.4</v>
      </c>
      <c r="CW671">
        <v>0</v>
      </c>
      <c r="CX671">
        <f>ROUND(Y671*Source!I392,9)</f>
        <v>896.4</v>
      </c>
      <c r="CY671">
        <f>AD671</f>
        <v>0</v>
      </c>
      <c r="CZ671">
        <f>AH671</f>
        <v>0</v>
      </c>
      <c r="DA671">
        <f>AL671</f>
        <v>1</v>
      </c>
      <c r="DB671">
        <f>ROUND((ROUND(AT671*CZ671,2)*1.2),6)</f>
        <v>0</v>
      </c>
      <c r="DC671">
        <f>ROUND((ROUND(AT671*AG671,2)*1.2),6)</f>
        <v>0</v>
      </c>
      <c r="DD671" t="s">
        <v>3</v>
      </c>
      <c r="DE671" t="s">
        <v>3</v>
      </c>
      <c r="DF671">
        <f t="shared" si="314"/>
        <v>0</v>
      </c>
      <c r="DG671">
        <f t="shared" si="313"/>
        <v>0</v>
      </c>
      <c r="DH671">
        <f t="shared" si="312"/>
        <v>0</v>
      </c>
      <c r="DI671">
        <f t="shared" si="302"/>
        <v>0</v>
      </c>
      <c r="DJ671">
        <f>DI671</f>
        <v>0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5">
      <c r="A672">
        <f>ROW(Source!A392)</f>
        <v>392</v>
      </c>
      <c r="B672">
        <v>55929115</v>
      </c>
      <c r="C672">
        <v>55930399</v>
      </c>
      <c r="D672">
        <v>55490263</v>
      </c>
      <c r="E672">
        <v>1</v>
      </c>
      <c r="F672">
        <v>1</v>
      </c>
      <c r="G672">
        <v>1081</v>
      </c>
      <c r="H672">
        <v>2</v>
      </c>
      <c r="I672" t="s">
        <v>750</v>
      </c>
      <c r="J672" t="s">
        <v>751</v>
      </c>
      <c r="K672" t="s">
        <v>752</v>
      </c>
      <c r="L672">
        <v>1368</v>
      </c>
      <c r="N672">
        <v>1011</v>
      </c>
      <c r="O672" t="s">
        <v>685</v>
      </c>
      <c r="P672" t="s">
        <v>685</v>
      </c>
      <c r="Q672">
        <v>1</v>
      </c>
      <c r="W672">
        <v>0</v>
      </c>
      <c r="X672">
        <v>-1895752648</v>
      </c>
      <c r="Y672">
        <f>(AT672*1.2)</f>
        <v>1.38</v>
      </c>
      <c r="AA672">
        <v>0</v>
      </c>
      <c r="AB672">
        <v>7.71</v>
      </c>
      <c r="AC672">
        <v>0</v>
      </c>
      <c r="AD672">
        <v>0</v>
      </c>
      <c r="AE672">
        <v>0</v>
      </c>
      <c r="AF672">
        <v>0.77</v>
      </c>
      <c r="AG672">
        <v>0</v>
      </c>
      <c r="AH672">
        <v>0</v>
      </c>
      <c r="AI672">
        <v>1</v>
      </c>
      <c r="AJ672">
        <v>9.56</v>
      </c>
      <c r="AK672">
        <v>1</v>
      </c>
      <c r="AL672">
        <v>1</v>
      </c>
      <c r="AM672">
        <v>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1.1499999999999999</v>
      </c>
      <c r="AU672" t="s">
        <v>67</v>
      </c>
      <c r="AV672">
        <v>0</v>
      </c>
      <c r="AW672">
        <v>2</v>
      </c>
      <c r="AX672">
        <v>55930401</v>
      </c>
      <c r="AY672">
        <v>1</v>
      </c>
      <c r="AZ672">
        <v>0</v>
      </c>
      <c r="BA672">
        <v>793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f>ROUND(Y672*Source!I392*DO672,9)</f>
        <v>0</v>
      </c>
      <c r="CX672">
        <f>ROUND(Y672*Source!I392,9)</f>
        <v>62.1</v>
      </c>
      <c r="CY672">
        <f>AB672</f>
        <v>7.71</v>
      </c>
      <c r="CZ672">
        <f>AF672</f>
        <v>0.77</v>
      </c>
      <c r="DA672">
        <f>AJ672</f>
        <v>9.56</v>
      </c>
      <c r="DB672">
        <f>ROUND((ROUND(AT672*CZ672,2)*1.2),6)</f>
        <v>1.0680000000000001</v>
      </c>
      <c r="DC672">
        <f>ROUND((ROUND(AT672*AG672,2)*1.2),6)</f>
        <v>0</v>
      </c>
      <c r="DD672" t="s">
        <v>3</v>
      </c>
      <c r="DE672" t="s">
        <v>3</v>
      </c>
      <c r="DF672">
        <f t="shared" si="314"/>
        <v>0</v>
      </c>
      <c r="DG672">
        <f>ROUND(ROUND(AF672*AJ672,2)*CX672,2)</f>
        <v>457.06</v>
      </c>
      <c r="DH672">
        <f t="shared" si="312"/>
        <v>0</v>
      </c>
      <c r="DI672">
        <f t="shared" si="302"/>
        <v>0</v>
      </c>
      <c r="DJ672">
        <f>DG672</f>
        <v>457.06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ROW(Source!A392)</f>
        <v>392</v>
      </c>
      <c r="B673">
        <v>55929115</v>
      </c>
      <c r="C673">
        <v>55930399</v>
      </c>
      <c r="D673">
        <v>55490296</v>
      </c>
      <c r="E673">
        <v>1</v>
      </c>
      <c r="F673">
        <v>1</v>
      </c>
      <c r="G673">
        <v>1081</v>
      </c>
      <c r="H673">
        <v>2</v>
      </c>
      <c r="I673" t="s">
        <v>763</v>
      </c>
      <c r="J673" t="s">
        <v>764</v>
      </c>
      <c r="K673" t="s">
        <v>765</v>
      </c>
      <c r="L673">
        <v>1368</v>
      </c>
      <c r="N673">
        <v>1011</v>
      </c>
      <c r="O673" t="s">
        <v>685</v>
      </c>
      <c r="P673" t="s">
        <v>685</v>
      </c>
      <c r="Q673">
        <v>1</v>
      </c>
      <c r="W673">
        <v>0</v>
      </c>
      <c r="X673">
        <v>-643591644</v>
      </c>
      <c r="Y673">
        <f>(AT673*1.2)</f>
        <v>2.16</v>
      </c>
      <c r="AA673">
        <v>0</v>
      </c>
      <c r="AB673">
        <v>4.75</v>
      </c>
      <c r="AC673">
        <v>0</v>
      </c>
      <c r="AD673">
        <v>0</v>
      </c>
      <c r="AE673">
        <v>0</v>
      </c>
      <c r="AF673">
        <v>0.47</v>
      </c>
      <c r="AG673">
        <v>0</v>
      </c>
      <c r="AH673">
        <v>0</v>
      </c>
      <c r="AI673">
        <v>1</v>
      </c>
      <c r="AJ673">
        <v>9.66</v>
      </c>
      <c r="AK673">
        <v>1</v>
      </c>
      <c r="AL673">
        <v>1</v>
      </c>
      <c r="AM673">
        <v>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1.8</v>
      </c>
      <c r="AU673" t="s">
        <v>67</v>
      </c>
      <c r="AV673">
        <v>0</v>
      </c>
      <c r="AW673">
        <v>2</v>
      </c>
      <c r="AX673">
        <v>55930402</v>
      </c>
      <c r="AY673">
        <v>1</v>
      </c>
      <c r="AZ673">
        <v>0</v>
      </c>
      <c r="BA673">
        <v>794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f>ROUND(Y673*Source!I392*DO673,9)</f>
        <v>0</v>
      </c>
      <c r="CX673">
        <f>ROUND(Y673*Source!I392,9)</f>
        <v>97.2</v>
      </c>
      <c r="CY673">
        <f>AB673</f>
        <v>4.75</v>
      </c>
      <c r="CZ673">
        <f>AF673</f>
        <v>0.47</v>
      </c>
      <c r="DA673">
        <f>AJ673</f>
        <v>9.66</v>
      </c>
      <c r="DB673">
        <f>ROUND((ROUND(AT673*CZ673,2)*1.2),6)</f>
        <v>1.02</v>
      </c>
      <c r="DC673">
        <f>ROUND((ROUND(AT673*AG673,2)*1.2),6)</f>
        <v>0</v>
      </c>
      <c r="DD673" t="s">
        <v>3</v>
      </c>
      <c r="DE673" t="s">
        <v>3</v>
      </c>
      <c r="DF673">
        <f t="shared" si="314"/>
        <v>0</v>
      </c>
      <c r="DG673">
        <f>ROUND(ROUND(AF673*AJ673,2)*CX673,2)</f>
        <v>441.29</v>
      </c>
      <c r="DH673">
        <f t="shared" si="312"/>
        <v>0</v>
      </c>
      <c r="DI673">
        <f t="shared" si="302"/>
        <v>0</v>
      </c>
      <c r="DJ673">
        <f>DG673</f>
        <v>441.29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ROW(Source!A392)</f>
        <v>392</v>
      </c>
      <c r="B674">
        <v>55929115</v>
      </c>
      <c r="C674">
        <v>55930399</v>
      </c>
      <c r="D674">
        <v>55460960</v>
      </c>
      <c r="E674">
        <v>1</v>
      </c>
      <c r="F674">
        <v>1</v>
      </c>
      <c r="G674">
        <v>1081</v>
      </c>
      <c r="H674">
        <v>3</v>
      </c>
      <c r="I674" t="s">
        <v>805</v>
      </c>
      <c r="J674" t="s">
        <v>806</v>
      </c>
      <c r="K674" t="s">
        <v>807</v>
      </c>
      <c r="L674">
        <v>1348</v>
      </c>
      <c r="N674">
        <v>1009</v>
      </c>
      <c r="O674" t="s">
        <v>566</v>
      </c>
      <c r="P674" t="s">
        <v>566</v>
      </c>
      <c r="Q674">
        <v>1000</v>
      </c>
      <c r="W674">
        <v>0</v>
      </c>
      <c r="X674">
        <v>-260579272</v>
      </c>
      <c r="Y674">
        <f>(AT674*1)</f>
        <v>1E-3</v>
      </c>
      <c r="AA674">
        <v>136220.14000000001</v>
      </c>
      <c r="AB674">
        <v>0</v>
      </c>
      <c r="AC674">
        <v>0</v>
      </c>
      <c r="AD674">
        <v>0</v>
      </c>
      <c r="AE674">
        <v>58463.58</v>
      </c>
      <c r="AF674">
        <v>0</v>
      </c>
      <c r="AG674">
        <v>0</v>
      </c>
      <c r="AH674">
        <v>0</v>
      </c>
      <c r="AI674">
        <v>2.33</v>
      </c>
      <c r="AJ674">
        <v>1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1E-3</v>
      </c>
      <c r="AU674" t="s">
        <v>66</v>
      </c>
      <c r="AV674">
        <v>0</v>
      </c>
      <c r="AW674">
        <v>2</v>
      </c>
      <c r="AX674">
        <v>55930403</v>
      </c>
      <c r="AY674">
        <v>1</v>
      </c>
      <c r="AZ674">
        <v>0</v>
      </c>
      <c r="BA674">
        <v>795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ROUND(Y674*Source!I392,9)</f>
        <v>4.4999999999999998E-2</v>
      </c>
      <c r="CY674">
        <f>AA674</f>
        <v>136220.14000000001</v>
      </c>
      <c r="CZ674">
        <f>AE674</f>
        <v>58463.58</v>
      </c>
      <c r="DA674">
        <f>AI674</f>
        <v>2.33</v>
      </c>
      <c r="DB674">
        <f>ROUND((ROUND(AT674*CZ674,2)*1),6)</f>
        <v>58.46</v>
      </c>
      <c r="DC674">
        <f>ROUND((ROUND(AT674*AG674,2)*1),6)</f>
        <v>0</v>
      </c>
      <c r="DD674" t="s">
        <v>3</v>
      </c>
      <c r="DE674" t="s">
        <v>3</v>
      </c>
      <c r="DF674">
        <f>ROUND(ROUND(AE674*AI674,2)*CX674,2)</f>
        <v>6129.91</v>
      </c>
      <c r="DG674">
        <f t="shared" ref="DG674:DG690" si="315">ROUND(ROUND(AF674,2)*CX674,2)</f>
        <v>0</v>
      </c>
      <c r="DH674">
        <f t="shared" si="312"/>
        <v>0</v>
      </c>
      <c r="DI674">
        <f t="shared" si="302"/>
        <v>0</v>
      </c>
      <c r="DJ674">
        <f>DF674</f>
        <v>6129.91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ROW(Source!A392)</f>
        <v>392</v>
      </c>
      <c r="B675">
        <v>55929115</v>
      </c>
      <c r="C675">
        <v>55930399</v>
      </c>
      <c r="D675">
        <v>55461791</v>
      </c>
      <c r="E675">
        <v>1</v>
      </c>
      <c r="F675">
        <v>1</v>
      </c>
      <c r="G675">
        <v>1081</v>
      </c>
      <c r="H675">
        <v>3</v>
      </c>
      <c r="I675" t="s">
        <v>808</v>
      </c>
      <c r="J675" t="s">
        <v>809</v>
      </c>
      <c r="K675" t="s">
        <v>810</v>
      </c>
      <c r="L675">
        <v>1355</v>
      </c>
      <c r="N675">
        <v>1010</v>
      </c>
      <c r="O675" t="s">
        <v>64</v>
      </c>
      <c r="P675" t="s">
        <v>64</v>
      </c>
      <c r="Q675">
        <v>100</v>
      </c>
      <c r="W675">
        <v>0</v>
      </c>
      <c r="X675">
        <v>-429645653</v>
      </c>
      <c r="Y675">
        <f>(AT675*1)</f>
        <v>2.1419999999999999</v>
      </c>
      <c r="AA675">
        <v>16.43</v>
      </c>
      <c r="AB675">
        <v>0</v>
      </c>
      <c r="AC675">
        <v>0</v>
      </c>
      <c r="AD675">
        <v>0</v>
      </c>
      <c r="AE675">
        <v>10.6</v>
      </c>
      <c r="AF675">
        <v>0</v>
      </c>
      <c r="AG675">
        <v>0</v>
      </c>
      <c r="AH675">
        <v>0</v>
      </c>
      <c r="AI675">
        <v>1.55</v>
      </c>
      <c r="AJ675">
        <v>1</v>
      </c>
      <c r="AK675">
        <v>1</v>
      </c>
      <c r="AL675">
        <v>1</v>
      </c>
      <c r="AM675">
        <v>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2.1419999999999999</v>
      </c>
      <c r="AU675" t="s">
        <v>66</v>
      </c>
      <c r="AV675">
        <v>0</v>
      </c>
      <c r="AW675">
        <v>2</v>
      </c>
      <c r="AX675">
        <v>55930404</v>
      </c>
      <c r="AY675">
        <v>1</v>
      </c>
      <c r="AZ675">
        <v>0</v>
      </c>
      <c r="BA675">
        <v>796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ROUND(Y675*Source!I392,9)</f>
        <v>96.39</v>
      </c>
      <c r="CY675">
        <f>AA675</f>
        <v>16.43</v>
      </c>
      <c r="CZ675">
        <f>AE675</f>
        <v>10.6</v>
      </c>
      <c r="DA675">
        <f>AI675</f>
        <v>1.55</v>
      </c>
      <c r="DB675">
        <f>ROUND((ROUND(AT675*CZ675,2)*1),6)</f>
        <v>22.71</v>
      </c>
      <c r="DC675">
        <f>ROUND((ROUND(AT675*AG675,2)*1),6)</f>
        <v>0</v>
      </c>
      <c r="DD675" t="s">
        <v>3</v>
      </c>
      <c r="DE675" t="s">
        <v>3</v>
      </c>
      <c r="DF675">
        <f>ROUND(ROUND(AE675*AI675,2)*CX675,2)</f>
        <v>1583.69</v>
      </c>
      <c r="DG675">
        <f t="shared" si="315"/>
        <v>0</v>
      </c>
      <c r="DH675">
        <f t="shared" si="312"/>
        <v>0</v>
      </c>
      <c r="DI675">
        <f t="shared" si="302"/>
        <v>0</v>
      </c>
      <c r="DJ675">
        <f>DF675</f>
        <v>1583.69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5">
      <c r="A676">
        <f>ROW(Source!A392)</f>
        <v>392</v>
      </c>
      <c r="B676">
        <v>55929115</v>
      </c>
      <c r="C676">
        <v>55930399</v>
      </c>
      <c r="D676">
        <v>55482203</v>
      </c>
      <c r="E676">
        <v>1</v>
      </c>
      <c r="F676">
        <v>1</v>
      </c>
      <c r="G676">
        <v>1081</v>
      </c>
      <c r="H676">
        <v>3</v>
      </c>
      <c r="I676" t="s">
        <v>811</v>
      </c>
      <c r="J676" t="s">
        <v>812</v>
      </c>
      <c r="K676" t="s">
        <v>813</v>
      </c>
      <c r="L676">
        <v>1356</v>
      </c>
      <c r="N676">
        <v>1010</v>
      </c>
      <c r="O676" t="s">
        <v>419</v>
      </c>
      <c r="P676" t="s">
        <v>419</v>
      </c>
      <c r="Q676">
        <v>1000</v>
      </c>
      <c r="W676">
        <v>0</v>
      </c>
      <c r="X676">
        <v>474149623</v>
      </c>
      <c r="Y676">
        <f>(AT676*1)</f>
        <v>1.7000000000000001E-2</v>
      </c>
      <c r="AA676">
        <v>1527.69</v>
      </c>
      <c r="AB676">
        <v>0</v>
      </c>
      <c r="AC676">
        <v>0</v>
      </c>
      <c r="AD676">
        <v>0</v>
      </c>
      <c r="AE676">
        <v>226.66</v>
      </c>
      <c r="AF676">
        <v>0</v>
      </c>
      <c r="AG676">
        <v>0</v>
      </c>
      <c r="AH676">
        <v>0</v>
      </c>
      <c r="AI676">
        <v>6.74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1.7000000000000001E-2</v>
      </c>
      <c r="AU676" t="s">
        <v>66</v>
      </c>
      <c r="AV676">
        <v>0</v>
      </c>
      <c r="AW676">
        <v>2</v>
      </c>
      <c r="AX676">
        <v>55930405</v>
      </c>
      <c r="AY676">
        <v>1</v>
      </c>
      <c r="AZ676">
        <v>0</v>
      </c>
      <c r="BA676">
        <v>797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ROUND(Y676*Source!I392,9)</f>
        <v>0.76500000000000001</v>
      </c>
      <c r="CY676">
        <f>AA676</f>
        <v>1527.69</v>
      </c>
      <c r="CZ676">
        <f>AE676</f>
        <v>226.66</v>
      </c>
      <c r="DA676">
        <f>AI676</f>
        <v>6.74</v>
      </c>
      <c r="DB676">
        <f>ROUND((ROUND(AT676*CZ676,2)*1),6)</f>
        <v>3.85</v>
      </c>
      <c r="DC676">
        <f>ROUND((ROUND(AT676*AG676,2)*1),6)</f>
        <v>0</v>
      </c>
      <c r="DD676" t="s">
        <v>3</v>
      </c>
      <c r="DE676" t="s">
        <v>3</v>
      </c>
      <c r="DF676">
        <f>ROUND(ROUND(AE676*AI676,2)*CX676,2)</f>
        <v>1168.68</v>
      </c>
      <c r="DG676">
        <f t="shared" si="315"/>
        <v>0</v>
      </c>
      <c r="DH676">
        <f t="shared" si="312"/>
        <v>0</v>
      </c>
      <c r="DI676">
        <f t="shared" si="302"/>
        <v>0</v>
      </c>
      <c r="DJ676">
        <f>DF676</f>
        <v>1168.68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ROW(Source!A392)</f>
        <v>392</v>
      </c>
      <c r="B677">
        <v>55929115</v>
      </c>
      <c r="C677">
        <v>55930399</v>
      </c>
      <c r="D677">
        <v>55481977</v>
      </c>
      <c r="E677">
        <v>1</v>
      </c>
      <c r="F677">
        <v>1</v>
      </c>
      <c r="G677">
        <v>1081</v>
      </c>
      <c r="H677">
        <v>3</v>
      </c>
      <c r="I677" t="s">
        <v>814</v>
      </c>
      <c r="J677" t="s">
        <v>815</v>
      </c>
      <c r="K677" t="s">
        <v>816</v>
      </c>
      <c r="L677">
        <v>1355</v>
      </c>
      <c r="N677">
        <v>1010</v>
      </c>
      <c r="O677" t="s">
        <v>64</v>
      </c>
      <c r="P677" t="s">
        <v>64</v>
      </c>
      <c r="Q677">
        <v>100</v>
      </c>
      <c r="W677">
        <v>0</v>
      </c>
      <c r="X677">
        <v>1356827684</v>
      </c>
      <c r="Y677">
        <f>(AT677*1)</f>
        <v>0.17</v>
      </c>
      <c r="AA677">
        <v>105.5</v>
      </c>
      <c r="AB677">
        <v>0</v>
      </c>
      <c r="AC677">
        <v>0</v>
      </c>
      <c r="AD677">
        <v>0</v>
      </c>
      <c r="AE677">
        <v>26.71</v>
      </c>
      <c r="AF677">
        <v>0</v>
      </c>
      <c r="AG677">
        <v>0</v>
      </c>
      <c r="AH677">
        <v>0</v>
      </c>
      <c r="AI677">
        <v>3.95</v>
      </c>
      <c r="AJ677">
        <v>1</v>
      </c>
      <c r="AK677">
        <v>1</v>
      </c>
      <c r="AL677">
        <v>1</v>
      </c>
      <c r="AM677">
        <v>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0.17</v>
      </c>
      <c r="AU677" t="s">
        <v>66</v>
      </c>
      <c r="AV677">
        <v>0</v>
      </c>
      <c r="AW677">
        <v>2</v>
      </c>
      <c r="AX677">
        <v>55930406</v>
      </c>
      <c r="AY677">
        <v>1</v>
      </c>
      <c r="AZ677">
        <v>0</v>
      </c>
      <c r="BA677">
        <v>798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ROUND(Y677*Source!I392,9)</f>
        <v>7.65</v>
      </c>
      <c r="CY677">
        <f>AA677</f>
        <v>105.5</v>
      </c>
      <c r="CZ677">
        <f>AE677</f>
        <v>26.71</v>
      </c>
      <c r="DA677">
        <f>AI677</f>
        <v>3.95</v>
      </c>
      <c r="DB677">
        <f>ROUND((ROUND(AT677*CZ677,2)*1),6)</f>
        <v>4.54</v>
      </c>
      <c r="DC677">
        <f>ROUND((ROUND(AT677*AG677,2)*1),6)</f>
        <v>0</v>
      </c>
      <c r="DD677" t="s">
        <v>3</v>
      </c>
      <c r="DE677" t="s">
        <v>3</v>
      </c>
      <c r="DF677">
        <f>ROUND(ROUND(AE677*AI677,2)*CX677,2)</f>
        <v>807.08</v>
      </c>
      <c r="DG677">
        <f t="shared" si="315"/>
        <v>0</v>
      </c>
      <c r="DH677">
        <f t="shared" si="312"/>
        <v>0</v>
      </c>
      <c r="DI677">
        <f t="shared" si="302"/>
        <v>0</v>
      </c>
      <c r="DJ677">
        <f>DF677</f>
        <v>807.08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ROW(Source!A392)</f>
        <v>392</v>
      </c>
      <c r="B678">
        <v>55929115</v>
      </c>
      <c r="C678">
        <v>55930399</v>
      </c>
      <c r="D678">
        <v>55469271</v>
      </c>
      <c r="E678">
        <v>1</v>
      </c>
      <c r="F678">
        <v>1</v>
      </c>
      <c r="G678">
        <v>1081</v>
      </c>
      <c r="H678">
        <v>3</v>
      </c>
      <c r="I678" t="s">
        <v>817</v>
      </c>
      <c r="J678" t="s">
        <v>818</v>
      </c>
      <c r="K678" t="s">
        <v>819</v>
      </c>
      <c r="L678">
        <v>1354</v>
      </c>
      <c r="N678">
        <v>1010</v>
      </c>
      <c r="O678" t="s">
        <v>279</v>
      </c>
      <c r="P678" t="s">
        <v>279</v>
      </c>
      <c r="Q678">
        <v>1</v>
      </c>
      <c r="W678">
        <v>0</v>
      </c>
      <c r="X678">
        <v>1339646332</v>
      </c>
      <c r="Y678">
        <f>(AT678*1)</f>
        <v>0.161</v>
      </c>
      <c r="AA678">
        <v>71.78</v>
      </c>
      <c r="AB678">
        <v>0</v>
      </c>
      <c r="AC678">
        <v>0</v>
      </c>
      <c r="AD678">
        <v>0</v>
      </c>
      <c r="AE678">
        <v>14.56</v>
      </c>
      <c r="AF678">
        <v>0</v>
      </c>
      <c r="AG678">
        <v>0</v>
      </c>
      <c r="AH678">
        <v>0</v>
      </c>
      <c r="AI678">
        <v>4.93</v>
      </c>
      <c r="AJ678">
        <v>1</v>
      </c>
      <c r="AK678">
        <v>1</v>
      </c>
      <c r="AL678">
        <v>1</v>
      </c>
      <c r="AM678">
        <v>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0.161</v>
      </c>
      <c r="AU678" t="s">
        <v>66</v>
      </c>
      <c r="AV678">
        <v>0</v>
      </c>
      <c r="AW678">
        <v>2</v>
      </c>
      <c r="AX678">
        <v>55930407</v>
      </c>
      <c r="AY678">
        <v>1</v>
      </c>
      <c r="AZ678">
        <v>0</v>
      </c>
      <c r="BA678">
        <v>799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ROUND(Y678*Source!I392,9)</f>
        <v>7.2450000000000001</v>
      </c>
      <c r="CY678">
        <f>AA678</f>
        <v>71.78</v>
      </c>
      <c r="CZ678">
        <f>AE678</f>
        <v>14.56</v>
      </c>
      <c r="DA678">
        <f>AI678</f>
        <v>4.93</v>
      </c>
      <c r="DB678">
        <f>ROUND((ROUND(AT678*CZ678,2)*1),6)</f>
        <v>2.34</v>
      </c>
      <c r="DC678">
        <f>ROUND((ROUND(AT678*AG678,2)*1),6)</f>
        <v>0</v>
      </c>
      <c r="DD678" t="s">
        <v>3</v>
      </c>
      <c r="DE678" t="s">
        <v>3</v>
      </c>
      <c r="DF678">
        <f>ROUND(ROUND(AE678*AI678,2)*CX678,2)</f>
        <v>520.04999999999995</v>
      </c>
      <c r="DG678">
        <f t="shared" si="315"/>
        <v>0</v>
      </c>
      <c r="DH678">
        <f t="shared" si="312"/>
        <v>0</v>
      </c>
      <c r="DI678">
        <f t="shared" si="302"/>
        <v>0</v>
      </c>
      <c r="DJ678">
        <f>DF678</f>
        <v>520.04999999999995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ROW(Source!A407)</f>
        <v>407</v>
      </c>
      <c r="B679">
        <v>55929113</v>
      </c>
      <c r="C679">
        <v>55930468</v>
      </c>
      <c r="D679">
        <v>55424304</v>
      </c>
      <c r="E679">
        <v>1081</v>
      </c>
      <c r="F679">
        <v>1</v>
      </c>
      <c r="G679">
        <v>1081</v>
      </c>
      <c r="H679">
        <v>1</v>
      </c>
      <c r="I679" t="s">
        <v>679</v>
      </c>
      <c r="J679" t="s">
        <v>3</v>
      </c>
      <c r="K679" t="s">
        <v>680</v>
      </c>
      <c r="L679">
        <v>1191</v>
      </c>
      <c r="N679">
        <v>1013</v>
      </c>
      <c r="O679" t="s">
        <v>681</v>
      </c>
      <c r="P679" t="s">
        <v>681</v>
      </c>
      <c r="Q679">
        <v>1</v>
      </c>
      <c r="W679">
        <v>0</v>
      </c>
      <c r="X679">
        <v>476480486</v>
      </c>
      <c r="Y679">
        <f>(AT679*1.2)</f>
        <v>24.84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20.7</v>
      </c>
      <c r="AU679" t="s">
        <v>67</v>
      </c>
      <c r="AV679">
        <v>1</v>
      </c>
      <c r="AW679">
        <v>2</v>
      </c>
      <c r="AX679">
        <v>55930469</v>
      </c>
      <c r="AY679">
        <v>1</v>
      </c>
      <c r="AZ679">
        <v>0</v>
      </c>
      <c r="BA679">
        <v>803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U679">
        <f>ROUND(AT679*Source!I407*AH679*AL679,2)</f>
        <v>0</v>
      </c>
      <c r="CV679">
        <f>ROUND(Y679*Source!I407,9)</f>
        <v>52.164000000000001</v>
      </c>
      <c r="CW679">
        <v>0</v>
      </c>
      <c r="CX679">
        <f>ROUND(Y679*Source!I407,9)</f>
        <v>52.164000000000001</v>
      </c>
      <c r="CY679">
        <f>AD679</f>
        <v>0</v>
      </c>
      <c r="CZ679">
        <f>AH679</f>
        <v>0</v>
      </c>
      <c r="DA679">
        <f>AL679</f>
        <v>1</v>
      </c>
      <c r="DB679">
        <f>ROUND((ROUND(AT679*CZ679,2)*1.2),6)</f>
        <v>0</v>
      </c>
      <c r="DC679">
        <f>ROUND((ROUND(AT679*AG679,2)*1.2),6)</f>
        <v>0</v>
      </c>
      <c r="DD679" t="s">
        <v>3</v>
      </c>
      <c r="DE679" t="s">
        <v>3</v>
      </c>
      <c r="DF679">
        <f t="shared" ref="DF679:DF693" si="316">ROUND(ROUND(AE679,2)*CX679,2)</f>
        <v>0</v>
      </c>
      <c r="DG679">
        <f t="shared" si="315"/>
        <v>0</v>
      </c>
      <c r="DH679">
        <f t="shared" si="312"/>
        <v>0</v>
      </c>
      <c r="DI679">
        <f t="shared" si="302"/>
        <v>0</v>
      </c>
      <c r="DJ679">
        <f>DI679</f>
        <v>0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ROW(Source!A407)</f>
        <v>407</v>
      </c>
      <c r="B680">
        <v>55929113</v>
      </c>
      <c r="C680">
        <v>55930468</v>
      </c>
      <c r="D680">
        <v>55489910</v>
      </c>
      <c r="E680">
        <v>1</v>
      </c>
      <c r="F680">
        <v>1</v>
      </c>
      <c r="G680">
        <v>1081</v>
      </c>
      <c r="H680">
        <v>2</v>
      </c>
      <c r="I680" t="s">
        <v>836</v>
      </c>
      <c r="J680" t="s">
        <v>837</v>
      </c>
      <c r="K680" t="s">
        <v>838</v>
      </c>
      <c r="L680">
        <v>1368</v>
      </c>
      <c r="N680">
        <v>1011</v>
      </c>
      <c r="O680" t="s">
        <v>685</v>
      </c>
      <c r="P680" t="s">
        <v>685</v>
      </c>
      <c r="Q680">
        <v>1</v>
      </c>
      <c r="W680">
        <v>0</v>
      </c>
      <c r="X680">
        <v>1498588441</v>
      </c>
      <c r="Y680">
        <f>(AT680*1.2)</f>
        <v>2.7959999999999998</v>
      </c>
      <c r="AA680">
        <v>0</v>
      </c>
      <c r="AB680">
        <v>7.44</v>
      </c>
      <c r="AC680">
        <v>0</v>
      </c>
      <c r="AD680">
        <v>0</v>
      </c>
      <c r="AE680">
        <v>0</v>
      </c>
      <c r="AF680">
        <v>7.11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2.33</v>
      </c>
      <c r="AU680" t="s">
        <v>67</v>
      </c>
      <c r="AV680">
        <v>0</v>
      </c>
      <c r="AW680">
        <v>2</v>
      </c>
      <c r="AX680">
        <v>55930470</v>
      </c>
      <c r="AY680">
        <v>1</v>
      </c>
      <c r="AZ680">
        <v>0</v>
      </c>
      <c r="BA680">
        <v>804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f>ROUND(Y680*Source!I407*DO680,9)</f>
        <v>0</v>
      </c>
      <c r="CX680">
        <f>ROUND(Y680*Source!I407,9)</f>
        <v>5.8715999999999999</v>
      </c>
      <c r="CY680">
        <f>AB680</f>
        <v>7.44</v>
      </c>
      <c r="CZ680">
        <f>AF680</f>
        <v>7.11</v>
      </c>
      <c r="DA680">
        <f>AJ680</f>
        <v>1</v>
      </c>
      <c r="DB680">
        <f>ROUND((ROUND(AT680*CZ680,2)*1.2),6)</f>
        <v>19.884</v>
      </c>
      <c r="DC680">
        <f>ROUND((ROUND(AT680*AG680,2)*1.2),6)</f>
        <v>0</v>
      </c>
      <c r="DD680" t="s">
        <v>3</v>
      </c>
      <c r="DE680" t="s">
        <v>3</v>
      </c>
      <c r="DF680">
        <f t="shared" si="316"/>
        <v>0</v>
      </c>
      <c r="DG680">
        <f t="shared" si="315"/>
        <v>41.75</v>
      </c>
      <c r="DH680">
        <f t="shared" si="312"/>
        <v>0</v>
      </c>
      <c r="DI680">
        <f t="shared" si="302"/>
        <v>0</v>
      </c>
      <c r="DJ680">
        <f>DG680</f>
        <v>41.75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5">
      <c r="A681">
        <f>ROW(Source!A407)</f>
        <v>407</v>
      </c>
      <c r="B681">
        <v>55929113</v>
      </c>
      <c r="C681">
        <v>55930468</v>
      </c>
      <c r="D681">
        <v>55490209</v>
      </c>
      <c r="E681">
        <v>1</v>
      </c>
      <c r="F681">
        <v>1</v>
      </c>
      <c r="G681">
        <v>1081</v>
      </c>
      <c r="H681">
        <v>2</v>
      </c>
      <c r="I681" t="s">
        <v>722</v>
      </c>
      <c r="J681" t="s">
        <v>723</v>
      </c>
      <c r="K681" t="s">
        <v>724</v>
      </c>
      <c r="L681">
        <v>1368</v>
      </c>
      <c r="N681">
        <v>1011</v>
      </c>
      <c r="O681" t="s">
        <v>685</v>
      </c>
      <c r="P681" t="s">
        <v>685</v>
      </c>
      <c r="Q681">
        <v>1</v>
      </c>
      <c r="W681">
        <v>0</v>
      </c>
      <c r="X681">
        <v>874612079</v>
      </c>
      <c r="Y681">
        <f>(AT681*1.2)</f>
        <v>0.12</v>
      </c>
      <c r="AA681">
        <v>0</v>
      </c>
      <c r="AB681">
        <v>87.01</v>
      </c>
      <c r="AC681">
        <v>13.21</v>
      </c>
      <c r="AD681">
        <v>0</v>
      </c>
      <c r="AE681">
        <v>0</v>
      </c>
      <c r="AF681">
        <v>83.1</v>
      </c>
      <c r="AG681">
        <v>12.62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0.1</v>
      </c>
      <c r="AU681" t="s">
        <v>67</v>
      </c>
      <c r="AV681">
        <v>0</v>
      </c>
      <c r="AW681">
        <v>2</v>
      </c>
      <c r="AX681">
        <v>55930471</v>
      </c>
      <c r="AY681">
        <v>1</v>
      </c>
      <c r="AZ681">
        <v>0</v>
      </c>
      <c r="BA681">
        <v>805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f>ROUND(Y681*Source!I407*DO681,9)</f>
        <v>3.18024</v>
      </c>
      <c r="CX681">
        <f>ROUND(Y681*Source!I407,9)</f>
        <v>0.252</v>
      </c>
      <c r="CY681">
        <f>AB681</f>
        <v>87.01</v>
      </c>
      <c r="CZ681">
        <f>AF681</f>
        <v>83.1</v>
      </c>
      <c r="DA681">
        <f>AJ681</f>
        <v>1</v>
      </c>
      <c r="DB681">
        <f>ROUND((ROUND(AT681*CZ681,2)*1.2),6)</f>
        <v>9.9719999999999995</v>
      </c>
      <c r="DC681">
        <f>ROUND((ROUND(AT681*AG681,2)*1.2),6)</f>
        <v>1.512</v>
      </c>
      <c r="DD681" t="s">
        <v>3</v>
      </c>
      <c r="DE681" t="s">
        <v>3</v>
      </c>
      <c r="DF681">
        <f t="shared" si="316"/>
        <v>0</v>
      </c>
      <c r="DG681">
        <f t="shared" si="315"/>
        <v>20.94</v>
      </c>
      <c r="DH681">
        <f t="shared" si="312"/>
        <v>3.18</v>
      </c>
      <c r="DI681">
        <f t="shared" si="302"/>
        <v>0</v>
      </c>
      <c r="DJ681">
        <f>DG681</f>
        <v>20.94</v>
      </c>
      <c r="DK681">
        <v>0</v>
      </c>
      <c r="DL681" t="s">
        <v>686</v>
      </c>
      <c r="DM681">
        <v>0</v>
      </c>
      <c r="DN681" t="s">
        <v>681</v>
      </c>
      <c r="DO681">
        <v>12.62</v>
      </c>
    </row>
    <row r="682" spans="1:119" x14ac:dyDescent="0.25">
      <c r="A682">
        <f>ROW(Source!A407)</f>
        <v>407</v>
      </c>
      <c r="B682">
        <v>55929113</v>
      </c>
      <c r="C682">
        <v>55930468</v>
      </c>
      <c r="D682">
        <v>55490263</v>
      </c>
      <c r="E682">
        <v>1</v>
      </c>
      <c r="F682">
        <v>1</v>
      </c>
      <c r="G682">
        <v>1081</v>
      </c>
      <c r="H682">
        <v>2</v>
      </c>
      <c r="I682" t="s">
        <v>750</v>
      </c>
      <c r="J682" t="s">
        <v>751</v>
      </c>
      <c r="K682" t="s">
        <v>752</v>
      </c>
      <c r="L682">
        <v>1368</v>
      </c>
      <c r="N682">
        <v>1011</v>
      </c>
      <c r="O682" t="s">
        <v>685</v>
      </c>
      <c r="P682" t="s">
        <v>685</v>
      </c>
      <c r="Q682">
        <v>1</v>
      </c>
      <c r="W682">
        <v>0</v>
      </c>
      <c r="X682">
        <v>-1895752648</v>
      </c>
      <c r="Y682">
        <f>(AT682*1.2)</f>
        <v>5.0039999999999996</v>
      </c>
      <c r="AA682">
        <v>0</v>
      </c>
      <c r="AB682">
        <v>0.81</v>
      </c>
      <c r="AC682">
        <v>0</v>
      </c>
      <c r="AD682">
        <v>0</v>
      </c>
      <c r="AE682">
        <v>0</v>
      </c>
      <c r="AF682">
        <v>0.77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-2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4.17</v>
      </c>
      <c r="AU682" t="s">
        <v>67</v>
      </c>
      <c r="AV682">
        <v>0</v>
      </c>
      <c r="AW682">
        <v>2</v>
      </c>
      <c r="AX682">
        <v>55930472</v>
      </c>
      <c r="AY682">
        <v>1</v>
      </c>
      <c r="AZ682">
        <v>0</v>
      </c>
      <c r="BA682">
        <v>806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f>ROUND(Y682*Source!I407*DO682,9)</f>
        <v>0</v>
      </c>
      <c r="CX682">
        <f>ROUND(Y682*Source!I407,9)</f>
        <v>10.5084</v>
      </c>
      <c r="CY682">
        <f>AB682</f>
        <v>0.81</v>
      </c>
      <c r="CZ682">
        <f>AF682</f>
        <v>0.77</v>
      </c>
      <c r="DA682">
        <f>AJ682</f>
        <v>1</v>
      </c>
      <c r="DB682">
        <f>ROUND((ROUND(AT682*CZ682,2)*1.2),6)</f>
        <v>3.8519999999999999</v>
      </c>
      <c r="DC682">
        <f>ROUND((ROUND(AT682*AG682,2)*1.2),6)</f>
        <v>0</v>
      </c>
      <c r="DD682" t="s">
        <v>3</v>
      </c>
      <c r="DE682" t="s">
        <v>3</v>
      </c>
      <c r="DF682">
        <f t="shared" si="316"/>
        <v>0</v>
      </c>
      <c r="DG682">
        <f t="shared" si="315"/>
        <v>8.09</v>
      </c>
      <c r="DH682">
        <f t="shared" si="312"/>
        <v>0</v>
      </c>
      <c r="DI682">
        <f t="shared" si="302"/>
        <v>0</v>
      </c>
      <c r="DJ682">
        <f>DG682</f>
        <v>8.09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ROW(Source!A407)</f>
        <v>407</v>
      </c>
      <c r="B683">
        <v>55929113</v>
      </c>
      <c r="C683">
        <v>55930468</v>
      </c>
      <c r="D683">
        <v>55460380</v>
      </c>
      <c r="E683">
        <v>1</v>
      </c>
      <c r="F683">
        <v>1</v>
      </c>
      <c r="G683">
        <v>1081</v>
      </c>
      <c r="H683">
        <v>3</v>
      </c>
      <c r="I683" t="s">
        <v>888</v>
      </c>
      <c r="J683" t="s">
        <v>889</v>
      </c>
      <c r="K683" t="s">
        <v>890</v>
      </c>
      <c r="L683">
        <v>1348</v>
      </c>
      <c r="N683">
        <v>1009</v>
      </c>
      <c r="O683" t="s">
        <v>566</v>
      </c>
      <c r="P683" t="s">
        <v>566</v>
      </c>
      <c r="Q683">
        <v>1000</v>
      </c>
      <c r="W683">
        <v>0</v>
      </c>
      <c r="X683">
        <v>277309194</v>
      </c>
      <c r="Y683">
        <f>(AT683*1)</f>
        <v>9.6000000000000002E-4</v>
      </c>
      <c r="AA683">
        <v>8590.86</v>
      </c>
      <c r="AB683">
        <v>0</v>
      </c>
      <c r="AC683">
        <v>0</v>
      </c>
      <c r="AD683">
        <v>0</v>
      </c>
      <c r="AE683">
        <v>8590.86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9.6000000000000002E-4</v>
      </c>
      <c r="AU683" t="s">
        <v>66</v>
      </c>
      <c r="AV683">
        <v>0</v>
      </c>
      <c r="AW683">
        <v>2</v>
      </c>
      <c r="AX683">
        <v>55930473</v>
      </c>
      <c r="AY683">
        <v>1</v>
      </c>
      <c r="AZ683">
        <v>0</v>
      </c>
      <c r="BA683">
        <v>807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ROUND(Y683*Source!I407,9)</f>
        <v>2.016E-3</v>
      </c>
      <c r="CY683">
        <f t="shared" ref="CY683:CY689" si="317">AA683</f>
        <v>8590.86</v>
      </c>
      <c r="CZ683">
        <f t="shared" ref="CZ683:CZ689" si="318">AE683</f>
        <v>8590.86</v>
      </c>
      <c r="DA683">
        <f t="shared" ref="DA683:DA689" si="319">AI683</f>
        <v>1</v>
      </c>
      <c r="DB683">
        <f>ROUND((ROUND(AT683*CZ683,2)*1),6)</f>
        <v>8.25</v>
      </c>
      <c r="DC683">
        <f>ROUND((ROUND(AT683*AG683,2)*1),6)</f>
        <v>0</v>
      </c>
      <c r="DD683" t="s">
        <v>3</v>
      </c>
      <c r="DE683" t="s">
        <v>3</v>
      </c>
      <c r="DF683">
        <f t="shared" si="316"/>
        <v>17.32</v>
      </c>
      <c r="DG683">
        <f t="shared" si="315"/>
        <v>0</v>
      </c>
      <c r="DH683">
        <f t="shared" si="312"/>
        <v>0</v>
      </c>
      <c r="DI683">
        <f t="shared" si="302"/>
        <v>0</v>
      </c>
      <c r="DJ683">
        <f t="shared" ref="DJ683:DJ689" si="320">DF683</f>
        <v>17.32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ROW(Source!A407)</f>
        <v>407</v>
      </c>
      <c r="B684">
        <v>55929113</v>
      </c>
      <c r="C684">
        <v>55930468</v>
      </c>
      <c r="D684">
        <v>55459339</v>
      </c>
      <c r="E684">
        <v>1</v>
      </c>
      <c r="F684">
        <v>1</v>
      </c>
      <c r="G684">
        <v>1081</v>
      </c>
      <c r="H684">
        <v>3</v>
      </c>
      <c r="I684" t="s">
        <v>959</v>
      </c>
      <c r="J684" t="s">
        <v>960</v>
      </c>
      <c r="K684" t="s">
        <v>961</v>
      </c>
      <c r="L684">
        <v>1354</v>
      </c>
      <c r="N684">
        <v>1010</v>
      </c>
      <c r="O684" t="s">
        <v>279</v>
      </c>
      <c r="P684" t="s">
        <v>279</v>
      </c>
      <c r="Q684">
        <v>1</v>
      </c>
      <c r="W684">
        <v>0</v>
      </c>
      <c r="X684">
        <v>1424298623</v>
      </c>
      <c r="Y684">
        <f>(AT684*1)</f>
        <v>220</v>
      </c>
      <c r="AA684">
        <v>3.86</v>
      </c>
      <c r="AB684">
        <v>0</v>
      </c>
      <c r="AC684">
        <v>0</v>
      </c>
      <c r="AD684">
        <v>0</v>
      </c>
      <c r="AE684">
        <v>3.86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220</v>
      </c>
      <c r="AU684" t="s">
        <v>66</v>
      </c>
      <c r="AV684">
        <v>0</v>
      </c>
      <c r="AW684">
        <v>2</v>
      </c>
      <c r="AX684">
        <v>55930474</v>
      </c>
      <c r="AY684">
        <v>1</v>
      </c>
      <c r="AZ684">
        <v>0</v>
      </c>
      <c r="BA684">
        <v>808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ROUND(Y684*Source!I407,9)</f>
        <v>462</v>
      </c>
      <c r="CY684">
        <f t="shared" si="317"/>
        <v>3.86</v>
      </c>
      <c r="CZ684">
        <f t="shared" si="318"/>
        <v>3.86</v>
      </c>
      <c r="DA684">
        <f t="shared" si="319"/>
        <v>1</v>
      </c>
      <c r="DB684">
        <f>ROUND((ROUND(AT684*CZ684,2)*1),6)</f>
        <v>849.2</v>
      </c>
      <c r="DC684">
        <f>ROUND((ROUND(AT684*AG684,2)*1),6)</f>
        <v>0</v>
      </c>
      <c r="DD684" t="s">
        <v>3</v>
      </c>
      <c r="DE684" t="s">
        <v>3</v>
      </c>
      <c r="DF684">
        <f t="shared" si="316"/>
        <v>1783.32</v>
      </c>
      <c r="DG684">
        <f t="shared" si="315"/>
        <v>0</v>
      </c>
      <c r="DH684">
        <f t="shared" si="312"/>
        <v>0</v>
      </c>
      <c r="DI684">
        <f t="shared" si="302"/>
        <v>0</v>
      </c>
      <c r="DJ684">
        <f t="shared" si="320"/>
        <v>1783.32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ROW(Source!A407)</f>
        <v>407</v>
      </c>
      <c r="B685">
        <v>55929113</v>
      </c>
      <c r="C685">
        <v>55930468</v>
      </c>
      <c r="D685">
        <v>55461657</v>
      </c>
      <c r="E685">
        <v>1</v>
      </c>
      <c r="F685">
        <v>1</v>
      </c>
      <c r="G685">
        <v>1081</v>
      </c>
      <c r="H685">
        <v>3</v>
      </c>
      <c r="I685" t="s">
        <v>962</v>
      </c>
      <c r="J685" t="s">
        <v>963</v>
      </c>
      <c r="K685" t="s">
        <v>964</v>
      </c>
      <c r="L685">
        <v>1296</v>
      </c>
      <c r="N685">
        <v>1002</v>
      </c>
      <c r="O685" t="s">
        <v>965</v>
      </c>
      <c r="P685" t="s">
        <v>965</v>
      </c>
      <c r="Q685">
        <v>1</v>
      </c>
      <c r="W685">
        <v>0</v>
      </c>
      <c r="X685">
        <v>1764357707</v>
      </c>
      <c r="Y685">
        <f>(AT685*1)</f>
        <v>0.157</v>
      </c>
      <c r="AA685">
        <v>35.4</v>
      </c>
      <c r="AB685">
        <v>0</v>
      </c>
      <c r="AC685">
        <v>0</v>
      </c>
      <c r="AD685">
        <v>0</v>
      </c>
      <c r="AE685">
        <v>35.4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0.157</v>
      </c>
      <c r="AU685" t="s">
        <v>66</v>
      </c>
      <c r="AV685">
        <v>0</v>
      </c>
      <c r="AW685">
        <v>2</v>
      </c>
      <c r="AX685">
        <v>55930475</v>
      </c>
      <c r="AY685">
        <v>1</v>
      </c>
      <c r="AZ685">
        <v>0</v>
      </c>
      <c r="BA685">
        <v>809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ROUND(Y685*Source!I407,9)</f>
        <v>0.32969999999999999</v>
      </c>
      <c r="CY685">
        <f t="shared" si="317"/>
        <v>35.4</v>
      </c>
      <c r="CZ685">
        <f t="shared" si="318"/>
        <v>35.4</v>
      </c>
      <c r="DA685">
        <f t="shared" si="319"/>
        <v>1</v>
      </c>
      <c r="DB685">
        <f>ROUND((ROUND(AT685*CZ685,2)*1),6)</f>
        <v>5.56</v>
      </c>
      <c r="DC685">
        <f>ROUND((ROUND(AT685*AG685,2)*1),6)</f>
        <v>0</v>
      </c>
      <c r="DD685" t="s">
        <v>3</v>
      </c>
      <c r="DE685" t="s">
        <v>3</v>
      </c>
      <c r="DF685">
        <f t="shared" si="316"/>
        <v>11.67</v>
      </c>
      <c r="DG685">
        <f t="shared" si="315"/>
        <v>0</v>
      </c>
      <c r="DH685">
        <f t="shared" si="312"/>
        <v>0</v>
      </c>
      <c r="DI685">
        <f t="shared" si="302"/>
        <v>0</v>
      </c>
      <c r="DJ685">
        <f t="shared" si="320"/>
        <v>11.67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ROW(Source!A407)</f>
        <v>407</v>
      </c>
      <c r="B686">
        <v>55929113</v>
      </c>
      <c r="C686">
        <v>55930468</v>
      </c>
      <c r="D686">
        <v>55459815</v>
      </c>
      <c r="E686">
        <v>1</v>
      </c>
      <c r="F686">
        <v>1</v>
      </c>
      <c r="G686">
        <v>1081</v>
      </c>
      <c r="H686">
        <v>3</v>
      </c>
      <c r="I686" t="s">
        <v>966</v>
      </c>
      <c r="J686" t="s">
        <v>967</v>
      </c>
      <c r="K686" t="s">
        <v>968</v>
      </c>
      <c r="L686">
        <v>1348</v>
      </c>
      <c r="N686">
        <v>1009</v>
      </c>
      <c r="O686" t="s">
        <v>566</v>
      </c>
      <c r="P686" t="s">
        <v>566</v>
      </c>
      <c r="Q686">
        <v>1000</v>
      </c>
      <c r="W686">
        <v>0</v>
      </c>
      <c r="X686">
        <v>-557692701</v>
      </c>
      <c r="Y686">
        <f>(AT686*1)</f>
        <v>2.0999999999999999E-3</v>
      </c>
      <c r="AA686">
        <v>7973.67</v>
      </c>
      <c r="AB686">
        <v>0</v>
      </c>
      <c r="AC686">
        <v>0</v>
      </c>
      <c r="AD686">
        <v>0</v>
      </c>
      <c r="AE686">
        <v>7973.67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2.0999999999999999E-3</v>
      </c>
      <c r="AU686" t="s">
        <v>66</v>
      </c>
      <c r="AV686">
        <v>0</v>
      </c>
      <c r="AW686">
        <v>2</v>
      </c>
      <c r="AX686">
        <v>55930476</v>
      </c>
      <c r="AY686">
        <v>1</v>
      </c>
      <c r="AZ686">
        <v>0</v>
      </c>
      <c r="BA686">
        <v>810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v>0</v>
      </c>
      <c r="CX686">
        <f>ROUND(Y686*Source!I407,9)</f>
        <v>4.4099999999999999E-3</v>
      </c>
      <c r="CY686">
        <f t="shared" si="317"/>
        <v>7973.67</v>
      </c>
      <c r="CZ686">
        <f t="shared" si="318"/>
        <v>7973.67</v>
      </c>
      <c r="DA686">
        <f t="shared" si="319"/>
        <v>1</v>
      </c>
      <c r="DB686">
        <f>ROUND((ROUND(AT686*CZ686,2)*1),6)</f>
        <v>16.739999999999998</v>
      </c>
      <c r="DC686">
        <f>ROUND((ROUND(AT686*AG686,2)*1),6)</f>
        <v>0</v>
      </c>
      <c r="DD686" t="s">
        <v>3</v>
      </c>
      <c r="DE686" t="s">
        <v>3</v>
      </c>
      <c r="DF686">
        <f t="shared" si="316"/>
        <v>35.159999999999997</v>
      </c>
      <c r="DG686">
        <f t="shared" si="315"/>
        <v>0</v>
      </c>
      <c r="DH686">
        <f t="shared" si="312"/>
        <v>0</v>
      </c>
      <c r="DI686">
        <f t="shared" si="302"/>
        <v>0</v>
      </c>
      <c r="DJ686">
        <f t="shared" si="320"/>
        <v>35.159999999999997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5">
      <c r="A687">
        <f>ROW(Source!A407)</f>
        <v>407</v>
      </c>
      <c r="B687">
        <v>55929113</v>
      </c>
      <c r="C687">
        <v>55930468</v>
      </c>
      <c r="D687">
        <v>55472546</v>
      </c>
      <c r="E687">
        <v>1</v>
      </c>
      <c r="F687">
        <v>1</v>
      </c>
      <c r="G687">
        <v>1081</v>
      </c>
      <c r="H687">
        <v>3</v>
      </c>
      <c r="I687" t="s">
        <v>549</v>
      </c>
      <c r="J687" t="s">
        <v>551</v>
      </c>
      <c r="K687" t="s">
        <v>550</v>
      </c>
      <c r="L687">
        <v>1301</v>
      </c>
      <c r="N687">
        <v>1003</v>
      </c>
      <c r="O687" t="s">
        <v>518</v>
      </c>
      <c r="P687" t="s">
        <v>518</v>
      </c>
      <c r="Q687">
        <v>1</v>
      </c>
      <c r="W687">
        <v>0</v>
      </c>
      <c r="X687">
        <v>-1899352111</v>
      </c>
      <c r="Y687">
        <f>AT687</f>
        <v>102</v>
      </c>
      <c r="AA687">
        <v>5.78</v>
      </c>
      <c r="AB687">
        <v>0</v>
      </c>
      <c r="AC687">
        <v>0</v>
      </c>
      <c r="AD687">
        <v>0</v>
      </c>
      <c r="AE687">
        <v>5.78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 t="s">
        <v>3</v>
      </c>
      <c r="AT687">
        <v>102</v>
      </c>
      <c r="AU687" t="s">
        <v>3</v>
      </c>
      <c r="AV687">
        <v>0</v>
      </c>
      <c r="AW687">
        <v>1</v>
      </c>
      <c r="AX687">
        <v>-1</v>
      </c>
      <c r="AY687">
        <v>0</v>
      </c>
      <c r="AZ687">
        <v>0</v>
      </c>
      <c r="BA687" t="s">
        <v>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ROUND(Y687*Source!I407,9)</f>
        <v>214.2</v>
      </c>
      <c r="CY687">
        <f t="shared" si="317"/>
        <v>5.78</v>
      </c>
      <c r="CZ687">
        <f t="shared" si="318"/>
        <v>5.78</v>
      </c>
      <c r="DA687">
        <f t="shared" si="319"/>
        <v>1</v>
      </c>
      <c r="DB687">
        <f>ROUND(ROUND(AT687*CZ687,2),6)</f>
        <v>589.55999999999995</v>
      </c>
      <c r="DC687">
        <f>ROUND(ROUND(AT687*AG687,2),6)</f>
        <v>0</v>
      </c>
      <c r="DD687" t="s">
        <v>3</v>
      </c>
      <c r="DE687" t="s">
        <v>3</v>
      </c>
      <c r="DF687">
        <f t="shared" si="316"/>
        <v>1238.08</v>
      </c>
      <c r="DG687">
        <f t="shared" si="315"/>
        <v>0</v>
      </c>
      <c r="DH687">
        <f t="shared" si="312"/>
        <v>0</v>
      </c>
      <c r="DI687">
        <f t="shared" si="302"/>
        <v>0</v>
      </c>
      <c r="DJ687">
        <f t="shared" si="320"/>
        <v>1238.08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5">
      <c r="A688">
        <f>ROW(Source!A407)</f>
        <v>407</v>
      </c>
      <c r="B688">
        <v>55929113</v>
      </c>
      <c r="C688">
        <v>55930468</v>
      </c>
      <c r="D688">
        <v>55482523</v>
      </c>
      <c r="E688">
        <v>1</v>
      </c>
      <c r="F688">
        <v>1</v>
      </c>
      <c r="G688">
        <v>1081</v>
      </c>
      <c r="H688">
        <v>3</v>
      </c>
      <c r="I688" t="s">
        <v>969</v>
      </c>
      <c r="J688" t="s">
        <v>970</v>
      </c>
      <c r="K688" t="s">
        <v>971</v>
      </c>
      <c r="L688">
        <v>1358</v>
      </c>
      <c r="N688">
        <v>1010</v>
      </c>
      <c r="O688" t="s">
        <v>81</v>
      </c>
      <c r="P688" t="s">
        <v>81</v>
      </c>
      <c r="Q688">
        <v>10</v>
      </c>
      <c r="W688">
        <v>0</v>
      </c>
      <c r="X688">
        <v>-101314250</v>
      </c>
      <c r="Y688">
        <f>(AT688*1)</f>
        <v>0.01</v>
      </c>
      <c r="AA688">
        <v>5.46</v>
      </c>
      <c r="AB688">
        <v>0</v>
      </c>
      <c r="AC688">
        <v>0</v>
      </c>
      <c r="AD688">
        <v>0</v>
      </c>
      <c r="AE688">
        <v>5.46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-2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0.01</v>
      </c>
      <c r="AU688" t="s">
        <v>66</v>
      </c>
      <c r="AV688">
        <v>0</v>
      </c>
      <c r="AW688">
        <v>2</v>
      </c>
      <c r="AX688">
        <v>55930477</v>
      </c>
      <c r="AY688">
        <v>1</v>
      </c>
      <c r="AZ688">
        <v>0</v>
      </c>
      <c r="BA688">
        <v>811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ROUND(Y688*Source!I407,9)</f>
        <v>2.1000000000000001E-2</v>
      </c>
      <c r="CY688">
        <f t="shared" si="317"/>
        <v>5.46</v>
      </c>
      <c r="CZ688">
        <f t="shared" si="318"/>
        <v>5.46</v>
      </c>
      <c r="DA688">
        <f t="shared" si="319"/>
        <v>1</v>
      </c>
      <c r="DB688">
        <f>ROUND((ROUND(AT688*CZ688,2)*1),6)</f>
        <v>0.05</v>
      </c>
      <c r="DC688">
        <f>ROUND((ROUND(AT688*AG688,2)*1),6)</f>
        <v>0</v>
      </c>
      <c r="DD688" t="s">
        <v>3</v>
      </c>
      <c r="DE688" t="s">
        <v>3</v>
      </c>
      <c r="DF688">
        <f t="shared" si="316"/>
        <v>0.11</v>
      </c>
      <c r="DG688">
        <f t="shared" si="315"/>
        <v>0</v>
      </c>
      <c r="DH688">
        <f t="shared" si="312"/>
        <v>0</v>
      </c>
      <c r="DI688">
        <f t="shared" si="302"/>
        <v>0</v>
      </c>
      <c r="DJ688">
        <f t="shared" si="320"/>
        <v>0.11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ROW(Source!A407)</f>
        <v>407</v>
      </c>
      <c r="B689">
        <v>55929113</v>
      </c>
      <c r="C689">
        <v>55930468</v>
      </c>
      <c r="D689">
        <v>55481932</v>
      </c>
      <c r="E689">
        <v>1</v>
      </c>
      <c r="F689">
        <v>1</v>
      </c>
      <c r="G689">
        <v>1081</v>
      </c>
      <c r="H689">
        <v>3</v>
      </c>
      <c r="I689" t="s">
        <v>972</v>
      </c>
      <c r="J689" t="s">
        <v>973</v>
      </c>
      <c r="K689" t="s">
        <v>974</v>
      </c>
      <c r="L689">
        <v>1356</v>
      </c>
      <c r="N689">
        <v>1010</v>
      </c>
      <c r="O689" t="s">
        <v>419</v>
      </c>
      <c r="P689" t="s">
        <v>419</v>
      </c>
      <c r="Q689">
        <v>1000</v>
      </c>
      <c r="W689">
        <v>0</v>
      </c>
      <c r="X689">
        <v>1938675882</v>
      </c>
      <c r="Y689">
        <f>(AT689*1)</f>
        <v>0.11</v>
      </c>
      <c r="AA689">
        <v>919.92</v>
      </c>
      <c r="AB689">
        <v>0</v>
      </c>
      <c r="AC689">
        <v>0</v>
      </c>
      <c r="AD689">
        <v>0</v>
      </c>
      <c r="AE689">
        <v>919.92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-2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0.11</v>
      </c>
      <c r="AU689" t="s">
        <v>66</v>
      </c>
      <c r="AV689">
        <v>0</v>
      </c>
      <c r="AW689">
        <v>2</v>
      </c>
      <c r="AX689">
        <v>55930478</v>
      </c>
      <c r="AY689">
        <v>1</v>
      </c>
      <c r="AZ689">
        <v>0</v>
      </c>
      <c r="BA689">
        <v>812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ROUND(Y689*Source!I407,9)</f>
        <v>0.23100000000000001</v>
      </c>
      <c r="CY689">
        <f t="shared" si="317"/>
        <v>919.92</v>
      </c>
      <c r="CZ689">
        <f t="shared" si="318"/>
        <v>919.92</v>
      </c>
      <c r="DA689">
        <f t="shared" si="319"/>
        <v>1</v>
      </c>
      <c r="DB689">
        <f>ROUND((ROUND(AT689*CZ689,2)*1),6)</f>
        <v>101.19</v>
      </c>
      <c r="DC689">
        <f>ROUND((ROUND(AT689*AG689,2)*1),6)</f>
        <v>0</v>
      </c>
      <c r="DD689" t="s">
        <v>3</v>
      </c>
      <c r="DE689" t="s">
        <v>3</v>
      </c>
      <c r="DF689">
        <f t="shared" si="316"/>
        <v>212.5</v>
      </c>
      <c r="DG689">
        <f t="shared" si="315"/>
        <v>0</v>
      </c>
      <c r="DH689">
        <f t="shared" si="312"/>
        <v>0</v>
      </c>
      <c r="DI689">
        <f t="shared" si="302"/>
        <v>0</v>
      </c>
      <c r="DJ689">
        <f t="shared" si="320"/>
        <v>212.5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ROW(Source!A408)</f>
        <v>408</v>
      </c>
      <c r="B690">
        <v>55929115</v>
      </c>
      <c r="C690">
        <v>55930468</v>
      </c>
      <c r="D690">
        <v>55424304</v>
      </c>
      <c r="E690">
        <v>1081</v>
      </c>
      <c r="F690">
        <v>1</v>
      </c>
      <c r="G690">
        <v>1081</v>
      </c>
      <c r="H690">
        <v>1</v>
      </c>
      <c r="I690" t="s">
        <v>679</v>
      </c>
      <c r="J690" t="s">
        <v>3</v>
      </c>
      <c r="K690" t="s">
        <v>680</v>
      </c>
      <c r="L690">
        <v>1191</v>
      </c>
      <c r="N690">
        <v>1013</v>
      </c>
      <c r="O690" t="s">
        <v>681</v>
      </c>
      <c r="P690" t="s">
        <v>681</v>
      </c>
      <c r="Q690">
        <v>1</v>
      </c>
      <c r="W690">
        <v>0</v>
      </c>
      <c r="X690">
        <v>476480486</v>
      </c>
      <c r="Y690">
        <f>(AT690*1.2)</f>
        <v>24.84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5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20.7</v>
      </c>
      <c r="AU690" t="s">
        <v>67</v>
      </c>
      <c r="AV690">
        <v>1</v>
      </c>
      <c r="AW690">
        <v>2</v>
      </c>
      <c r="AX690">
        <v>55930469</v>
      </c>
      <c r="AY690">
        <v>1</v>
      </c>
      <c r="AZ690">
        <v>0</v>
      </c>
      <c r="BA690">
        <v>817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U690">
        <f>ROUND(AT690*Source!I408*AH690*AL690,2)</f>
        <v>0</v>
      </c>
      <c r="CV690">
        <f>ROUND(Y690*Source!I408,9)</f>
        <v>52.164000000000001</v>
      </c>
      <c r="CW690">
        <v>0</v>
      </c>
      <c r="CX690">
        <f>ROUND(Y690*Source!I408,9)</f>
        <v>52.164000000000001</v>
      </c>
      <c r="CY690">
        <f>AD690</f>
        <v>0</v>
      </c>
      <c r="CZ690">
        <f>AH690</f>
        <v>0</v>
      </c>
      <c r="DA690">
        <f>AL690</f>
        <v>1</v>
      </c>
      <c r="DB690">
        <f>ROUND((ROUND(AT690*CZ690,2)*1.2),6)</f>
        <v>0</v>
      </c>
      <c r="DC690">
        <f>ROUND((ROUND(AT690*AG690,2)*1.2),6)</f>
        <v>0</v>
      </c>
      <c r="DD690" t="s">
        <v>3</v>
      </c>
      <c r="DE690" t="s">
        <v>3</v>
      </c>
      <c r="DF690">
        <f t="shared" si="316"/>
        <v>0</v>
      </c>
      <c r="DG690">
        <f t="shared" si="315"/>
        <v>0</v>
      </c>
      <c r="DH690">
        <f t="shared" si="312"/>
        <v>0</v>
      </c>
      <c r="DI690">
        <f t="shared" si="302"/>
        <v>0</v>
      </c>
      <c r="DJ690">
        <f>DI690</f>
        <v>0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ROW(Source!A408)</f>
        <v>408</v>
      </c>
      <c r="B691">
        <v>55929115</v>
      </c>
      <c r="C691">
        <v>55930468</v>
      </c>
      <c r="D691">
        <v>55489910</v>
      </c>
      <c r="E691">
        <v>1</v>
      </c>
      <c r="F691">
        <v>1</v>
      </c>
      <c r="G691">
        <v>1081</v>
      </c>
      <c r="H691">
        <v>2</v>
      </c>
      <c r="I691" t="s">
        <v>836</v>
      </c>
      <c r="J691" t="s">
        <v>837</v>
      </c>
      <c r="K691" t="s">
        <v>838</v>
      </c>
      <c r="L691">
        <v>1368</v>
      </c>
      <c r="N691">
        <v>1011</v>
      </c>
      <c r="O691" t="s">
        <v>685</v>
      </c>
      <c r="P691" t="s">
        <v>685</v>
      </c>
      <c r="Q691">
        <v>1</v>
      </c>
      <c r="W691">
        <v>0</v>
      </c>
      <c r="X691">
        <v>1498588441</v>
      </c>
      <c r="Y691">
        <f>(AT691*1.2)</f>
        <v>2.7959999999999998</v>
      </c>
      <c r="AA691">
        <v>0</v>
      </c>
      <c r="AB691">
        <v>100.2</v>
      </c>
      <c r="AC691">
        <v>0</v>
      </c>
      <c r="AD691">
        <v>0</v>
      </c>
      <c r="AE691">
        <v>0</v>
      </c>
      <c r="AF691">
        <v>7.11</v>
      </c>
      <c r="AG691">
        <v>0</v>
      </c>
      <c r="AH691">
        <v>0</v>
      </c>
      <c r="AI691">
        <v>1</v>
      </c>
      <c r="AJ691">
        <v>13.46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2.33</v>
      </c>
      <c r="AU691" t="s">
        <v>67</v>
      </c>
      <c r="AV691">
        <v>0</v>
      </c>
      <c r="AW691">
        <v>2</v>
      </c>
      <c r="AX691">
        <v>55930470</v>
      </c>
      <c r="AY691">
        <v>1</v>
      </c>
      <c r="AZ691">
        <v>0</v>
      </c>
      <c r="BA691">
        <v>818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f>ROUND(Y691*Source!I408*DO691,9)</f>
        <v>0</v>
      </c>
      <c r="CX691">
        <f>ROUND(Y691*Source!I408,9)</f>
        <v>5.8715999999999999</v>
      </c>
      <c r="CY691">
        <f>AB691</f>
        <v>100.2</v>
      </c>
      <c r="CZ691">
        <f>AF691</f>
        <v>7.11</v>
      </c>
      <c r="DA691">
        <f>AJ691</f>
        <v>13.46</v>
      </c>
      <c r="DB691">
        <f>ROUND((ROUND(AT691*CZ691,2)*1.2),6)</f>
        <v>19.884</v>
      </c>
      <c r="DC691">
        <f>ROUND((ROUND(AT691*AG691,2)*1.2),6)</f>
        <v>0</v>
      </c>
      <c r="DD691" t="s">
        <v>3</v>
      </c>
      <c r="DE691" t="s">
        <v>3</v>
      </c>
      <c r="DF691">
        <f t="shared" si="316"/>
        <v>0</v>
      </c>
      <c r="DG691">
        <f>ROUND(ROUND(AF691*AJ691,2)*CX691,2)</f>
        <v>561.91</v>
      </c>
      <c r="DH691">
        <f t="shared" si="312"/>
        <v>0</v>
      </c>
      <c r="DI691">
        <f t="shared" si="302"/>
        <v>0</v>
      </c>
      <c r="DJ691">
        <f>DG691</f>
        <v>561.91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ROW(Source!A408)</f>
        <v>408</v>
      </c>
      <c r="B692">
        <v>55929115</v>
      </c>
      <c r="C692">
        <v>55930468</v>
      </c>
      <c r="D692">
        <v>55490209</v>
      </c>
      <c r="E692">
        <v>1</v>
      </c>
      <c r="F692">
        <v>1</v>
      </c>
      <c r="G692">
        <v>1081</v>
      </c>
      <c r="H692">
        <v>2</v>
      </c>
      <c r="I692" t="s">
        <v>722</v>
      </c>
      <c r="J692" t="s">
        <v>723</v>
      </c>
      <c r="K692" t="s">
        <v>724</v>
      </c>
      <c r="L692">
        <v>1368</v>
      </c>
      <c r="N692">
        <v>1011</v>
      </c>
      <c r="O692" t="s">
        <v>685</v>
      </c>
      <c r="P692" t="s">
        <v>685</v>
      </c>
      <c r="Q692">
        <v>1</v>
      </c>
      <c r="W692">
        <v>0</v>
      </c>
      <c r="X692">
        <v>874612079</v>
      </c>
      <c r="Y692">
        <f>(AT692*1.2)</f>
        <v>0.12</v>
      </c>
      <c r="AA692">
        <v>0</v>
      </c>
      <c r="AB692">
        <v>1485.19</v>
      </c>
      <c r="AC692">
        <v>744.56</v>
      </c>
      <c r="AD692">
        <v>0</v>
      </c>
      <c r="AE692">
        <v>0</v>
      </c>
      <c r="AF692">
        <v>83.1</v>
      </c>
      <c r="AG692">
        <v>12.62</v>
      </c>
      <c r="AH692">
        <v>0</v>
      </c>
      <c r="AI692">
        <v>1</v>
      </c>
      <c r="AJ692">
        <v>17.07</v>
      </c>
      <c r="AK692">
        <v>56.35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0.1</v>
      </c>
      <c r="AU692" t="s">
        <v>67</v>
      </c>
      <c r="AV692">
        <v>0</v>
      </c>
      <c r="AW692">
        <v>2</v>
      </c>
      <c r="AX692">
        <v>55930471</v>
      </c>
      <c r="AY692">
        <v>1</v>
      </c>
      <c r="AZ692">
        <v>0</v>
      </c>
      <c r="BA692">
        <v>819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f>ROUND(Y692*Source!I408*DO692,9)</f>
        <v>3.18024</v>
      </c>
      <c r="CX692">
        <f>ROUND(Y692*Source!I408,9)</f>
        <v>0.252</v>
      </c>
      <c r="CY692">
        <f>AB692</f>
        <v>1485.19</v>
      </c>
      <c r="CZ692">
        <f>AF692</f>
        <v>83.1</v>
      </c>
      <c r="DA692">
        <f>AJ692</f>
        <v>17.07</v>
      </c>
      <c r="DB692">
        <f>ROUND((ROUND(AT692*CZ692,2)*1.2),6)</f>
        <v>9.9719999999999995</v>
      </c>
      <c r="DC692">
        <f>ROUND((ROUND(AT692*AG692,2)*1.2),6)</f>
        <v>1.512</v>
      </c>
      <c r="DD692" t="s">
        <v>3</v>
      </c>
      <c r="DE692" t="s">
        <v>3</v>
      </c>
      <c r="DF692">
        <f t="shared" si="316"/>
        <v>0</v>
      </c>
      <c r="DG692">
        <f>ROUND(ROUND(AF692*AJ692,2)*CX692,2)</f>
        <v>357.47</v>
      </c>
      <c r="DH692">
        <f>ROUND(ROUND(AG692*AK692,2)*CX692,2)</f>
        <v>179.21</v>
      </c>
      <c r="DI692">
        <f t="shared" si="302"/>
        <v>0</v>
      </c>
      <c r="DJ692">
        <f>DG692</f>
        <v>357.47</v>
      </c>
      <c r="DK692">
        <v>0</v>
      </c>
      <c r="DL692" t="s">
        <v>686</v>
      </c>
      <c r="DM692">
        <v>0</v>
      </c>
      <c r="DN692" t="s">
        <v>681</v>
      </c>
      <c r="DO692">
        <v>12.62</v>
      </c>
    </row>
    <row r="693" spans="1:119" x14ac:dyDescent="0.25">
      <c r="A693">
        <f>ROW(Source!A408)</f>
        <v>408</v>
      </c>
      <c r="B693">
        <v>55929115</v>
      </c>
      <c r="C693">
        <v>55930468</v>
      </c>
      <c r="D693">
        <v>55490263</v>
      </c>
      <c r="E693">
        <v>1</v>
      </c>
      <c r="F693">
        <v>1</v>
      </c>
      <c r="G693">
        <v>1081</v>
      </c>
      <c r="H693">
        <v>2</v>
      </c>
      <c r="I693" t="s">
        <v>750</v>
      </c>
      <c r="J693" t="s">
        <v>751</v>
      </c>
      <c r="K693" t="s">
        <v>752</v>
      </c>
      <c r="L693">
        <v>1368</v>
      </c>
      <c r="N693">
        <v>1011</v>
      </c>
      <c r="O693" t="s">
        <v>685</v>
      </c>
      <c r="P693" t="s">
        <v>685</v>
      </c>
      <c r="Q693">
        <v>1</v>
      </c>
      <c r="W693">
        <v>0</v>
      </c>
      <c r="X693">
        <v>-1895752648</v>
      </c>
      <c r="Y693">
        <f>(AT693*1.2)</f>
        <v>5.0039999999999996</v>
      </c>
      <c r="AA693">
        <v>0</v>
      </c>
      <c r="AB693">
        <v>7.71</v>
      </c>
      <c r="AC693">
        <v>0</v>
      </c>
      <c r="AD693">
        <v>0</v>
      </c>
      <c r="AE693">
        <v>0</v>
      </c>
      <c r="AF693">
        <v>0.77</v>
      </c>
      <c r="AG693">
        <v>0</v>
      </c>
      <c r="AH693">
        <v>0</v>
      </c>
      <c r="AI693">
        <v>1</v>
      </c>
      <c r="AJ693">
        <v>9.56</v>
      </c>
      <c r="AK693">
        <v>1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4.17</v>
      </c>
      <c r="AU693" t="s">
        <v>67</v>
      </c>
      <c r="AV693">
        <v>0</v>
      </c>
      <c r="AW693">
        <v>2</v>
      </c>
      <c r="AX693">
        <v>55930472</v>
      </c>
      <c r="AY693">
        <v>1</v>
      </c>
      <c r="AZ693">
        <v>0</v>
      </c>
      <c r="BA693">
        <v>820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f>ROUND(Y693*Source!I408*DO693,9)</f>
        <v>0</v>
      </c>
      <c r="CX693">
        <f>ROUND(Y693*Source!I408,9)</f>
        <v>10.5084</v>
      </c>
      <c r="CY693">
        <f>AB693</f>
        <v>7.71</v>
      </c>
      <c r="CZ693">
        <f>AF693</f>
        <v>0.77</v>
      </c>
      <c r="DA693">
        <f>AJ693</f>
        <v>9.56</v>
      </c>
      <c r="DB693">
        <f>ROUND((ROUND(AT693*CZ693,2)*1.2),6)</f>
        <v>3.8519999999999999</v>
      </c>
      <c r="DC693">
        <f>ROUND((ROUND(AT693*AG693,2)*1.2),6)</f>
        <v>0</v>
      </c>
      <c r="DD693" t="s">
        <v>3</v>
      </c>
      <c r="DE693" t="s">
        <v>3</v>
      </c>
      <c r="DF693">
        <f t="shared" si="316"/>
        <v>0</v>
      </c>
      <c r="DG693">
        <f>ROUND(ROUND(AF693*AJ693,2)*CX693,2)</f>
        <v>77.34</v>
      </c>
      <c r="DH693">
        <f t="shared" ref="DH693:DH711" si="321">ROUND(ROUND(AG693,2)*CX693,2)</f>
        <v>0</v>
      </c>
      <c r="DI693">
        <f t="shared" si="302"/>
        <v>0</v>
      </c>
      <c r="DJ693">
        <f>DG693</f>
        <v>77.34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ROW(Source!A408)</f>
        <v>408</v>
      </c>
      <c r="B694">
        <v>55929115</v>
      </c>
      <c r="C694">
        <v>55930468</v>
      </c>
      <c r="D694">
        <v>55460380</v>
      </c>
      <c r="E694">
        <v>1</v>
      </c>
      <c r="F694">
        <v>1</v>
      </c>
      <c r="G694">
        <v>1081</v>
      </c>
      <c r="H694">
        <v>3</v>
      </c>
      <c r="I694" t="s">
        <v>888</v>
      </c>
      <c r="J694" t="s">
        <v>889</v>
      </c>
      <c r="K694" t="s">
        <v>890</v>
      </c>
      <c r="L694">
        <v>1348</v>
      </c>
      <c r="N694">
        <v>1009</v>
      </c>
      <c r="O694" t="s">
        <v>566</v>
      </c>
      <c r="P694" t="s">
        <v>566</v>
      </c>
      <c r="Q694">
        <v>1000</v>
      </c>
      <c r="W694">
        <v>0</v>
      </c>
      <c r="X694">
        <v>277309194</v>
      </c>
      <c r="Y694">
        <f>(AT694*1)</f>
        <v>9.6000000000000002E-4</v>
      </c>
      <c r="AA694">
        <v>141233.74</v>
      </c>
      <c r="AB694">
        <v>0</v>
      </c>
      <c r="AC694">
        <v>0</v>
      </c>
      <c r="AD694">
        <v>0</v>
      </c>
      <c r="AE694">
        <v>8590.86</v>
      </c>
      <c r="AF694">
        <v>0</v>
      </c>
      <c r="AG694">
        <v>0</v>
      </c>
      <c r="AH694">
        <v>0</v>
      </c>
      <c r="AI694">
        <v>16.440000000000001</v>
      </c>
      <c r="AJ694">
        <v>1</v>
      </c>
      <c r="AK694">
        <v>1</v>
      </c>
      <c r="AL694">
        <v>1</v>
      </c>
      <c r="AM694">
        <v>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9.6000000000000002E-4</v>
      </c>
      <c r="AU694" t="s">
        <v>66</v>
      </c>
      <c r="AV694">
        <v>0</v>
      </c>
      <c r="AW694">
        <v>2</v>
      </c>
      <c r="AX694">
        <v>55930473</v>
      </c>
      <c r="AY694">
        <v>1</v>
      </c>
      <c r="AZ694">
        <v>0</v>
      </c>
      <c r="BA694">
        <v>821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ROUND(Y694*Source!I408,9)</f>
        <v>2.016E-3</v>
      </c>
      <c r="CY694">
        <f t="shared" ref="CY694:CY700" si="322">AA694</f>
        <v>141233.74</v>
      </c>
      <c r="CZ694">
        <f t="shared" ref="CZ694:CZ700" si="323">AE694</f>
        <v>8590.86</v>
      </c>
      <c r="DA694">
        <f t="shared" ref="DA694:DA700" si="324">AI694</f>
        <v>16.440000000000001</v>
      </c>
      <c r="DB694">
        <f>ROUND((ROUND(AT694*CZ694,2)*1),6)</f>
        <v>8.25</v>
      </c>
      <c r="DC694">
        <f>ROUND((ROUND(AT694*AG694,2)*1),6)</f>
        <v>0</v>
      </c>
      <c r="DD694" t="s">
        <v>3</v>
      </c>
      <c r="DE694" t="s">
        <v>3</v>
      </c>
      <c r="DF694">
        <f t="shared" ref="DF694:DF700" si="325">ROUND(ROUND(AE694*AI694,2)*CX694,2)</f>
        <v>284.73</v>
      </c>
      <c r="DG694">
        <f t="shared" ref="DG694:DG711" si="326">ROUND(ROUND(AF694,2)*CX694,2)</f>
        <v>0</v>
      </c>
      <c r="DH694">
        <f t="shared" si="321"/>
        <v>0</v>
      </c>
      <c r="DI694">
        <f t="shared" si="302"/>
        <v>0</v>
      </c>
      <c r="DJ694">
        <f t="shared" ref="DJ694:DJ700" si="327">DF694</f>
        <v>284.73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ROW(Source!A408)</f>
        <v>408</v>
      </c>
      <c r="B695">
        <v>55929115</v>
      </c>
      <c r="C695">
        <v>55930468</v>
      </c>
      <c r="D695">
        <v>55459339</v>
      </c>
      <c r="E695">
        <v>1</v>
      </c>
      <c r="F695">
        <v>1</v>
      </c>
      <c r="G695">
        <v>1081</v>
      </c>
      <c r="H695">
        <v>3</v>
      </c>
      <c r="I695" t="s">
        <v>959</v>
      </c>
      <c r="J695" t="s">
        <v>960</v>
      </c>
      <c r="K695" t="s">
        <v>961</v>
      </c>
      <c r="L695">
        <v>1354</v>
      </c>
      <c r="N695">
        <v>1010</v>
      </c>
      <c r="O695" t="s">
        <v>279</v>
      </c>
      <c r="P695" t="s">
        <v>279</v>
      </c>
      <c r="Q695">
        <v>1</v>
      </c>
      <c r="W695">
        <v>0</v>
      </c>
      <c r="X695">
        <v>1424298623</v>
      </c>
      <c r="Y695">
        <f>(AT695*1)</f>
        <v>220</v>
      </c>
      <c r="AA695">
        <v>7.57</v>
      </c>
      <c r="AB695">
        <v>0</v>
      </c>
      <c r="AC695">
        <v>0</v>
      </c>
      <c r="AD695">
        <v>0</v>
      </c>
      <c r="AE695">
        <v>3.86</v>
      </c>
      <c r="AF695">
        <v>0</v>
      </c>
      <c r="AG695">
        <v>0</v>
      </c>
      <c r="AH695">
        <v>0</v>
      </c>
      <c r="AI695">
        <v>1.96</v>
      </c>
      <c r="AJ695">
        <v>1</v>
      </c>
      <c r="AK695">
        <v>1</v>
      </c>
      <c r="AL695">
        <v>1</v>
      </c>
      <c r="AM695">
        <v>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220</v>
      </c>
      <c r="AU695" t="s">
        <v>66</v>
      </c>
      <c r="AV695">
        <v>0</v>
      </c>
      <c r="AW695">
        <v>2</v>
      </c>
      <c r="AX695">
        <v>55930474</v>
      </c>
      <c r="AY695">
        <v>1</v>
      </c>
      <c r="AZ695">
        <v>0</v>
      </c>
      <c r="BA695">
        <v>822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ROUND(Y695*Source!I408,9)</f>
        <v>462</v>
      </c>
      <c r="CY695">
        <f t="shared" si="322"/>
        <v>7.57</v>
      </c>
      <c r="CZ695">
        <f t="shared" si="323"/>
        <v>3.86</v>
      </c>
      <c r="DA695">
        <f t="shared" si="324"/>
        <v>1.96</v>
      </c>
      <c r="DB695">
        <f>ROUND((ROUND(AT695*CZ695,2)*1),6)</f>
        <v>849.2</v>
      </c>
      <c r="DC695">
        <f>ROUND((ROUND(AT695*AG695,2)*1),6)</f>
        <v>0</v>
      </c>
      <c r="DD695" t="s">
        <v>3</v>
      </c>
      <c r="DE695" t="s">
        <v>3</v>
      </c>
      <c r="DF695">
        <f t="shared" si="325"/>
        <v>3497.34</v>
      </c>
      <c r="DG695">
        <f t="shared" si="326"/>
        <v>0</v>
      </c>
      <c r="DH695">
        <f t="shared" si="321"/>
        <v>0</v>
      </c>
      <c r="DI695">
        <f t="shared" si="302"/>
        <v>0</v>
      </c>
      <c r="DJ695">
        <f t="shared" si="327"/>
        <v>3497.34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ROW(Source!A408)</f>
        <v>408</v>
      </c>
      <c r="B696">
        <v>55929115</v>
      </c>
      <c r="C696">
        <v>55930468</v>
      </c>
      <c r="D696">
        <v>55461657</v>
      </c>
      <c r="E696">
        <v>1</v>
      </c>
      <c r="F696">
        <v>1</v>
      </c>
      <c r="G696">
        <v>1081</v>
      </c>
      <c r="H696">
        <v>3</v>
      </c>
      <c r="I696" t="s">
        <v>962</v>
      </c>
      <c r="J696" t="s">
        <v>963</v>
      </c>
      <c r="K696" t="s">
        <v>964</v>
      </c>
      <c r="L696">
        <v>1296</v>
      </c>
      <c r="N696">
        <v>1002</v>
      </c>
      <c r="O696" t="s">
        <v>965</v>
      </c>
      <c r="P696" t="s">
        <v>965</v>
      </c>
      <c r="Q696">
        <v>1</v>
      </c>
      <c r="W696">
        <v>0</v>
      </c>
      <c r="X696">
        <v>1764357707</v>
      </c>
      <c r="Y696">
        <f>(AT696*1)</f>
        <v>0.157</v>
      </c>
      <c r="AA696">
        <v>402.14</v>
      </c>
      <c r="AB696">
        <v>0</v>
      </c>
      <c r="AC696">
        <v>0</v>
      </c>
      <c r="AD696">
        <v>0</v>
      </c>
      <c r="AE696">
        <v>35.4</v>
      </c>
      <c r="AF696">
        <v>0</v>
      </c>
      <c r="AG696">
        <v>0</v>
      </c>
      <c r="AH696">
        <v>0</v>
      </c>
      <c r="AI696">
        <v>11.36</v>
      </c>
      <c r="AJ696">
        <v>1</v>
      </c>
      <c r="AK696">
        <v>1</v>
      </c>
      <c r="AL696">
        <v>1</v>
      </c>
      <c r="AM696">
        <v>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0.157</v>
      </c>
      <c r="AU696" t="s">
        <v>66</v>
      </c>
      <c r="AV696">
        <v>0</v>
      </c>
      <c r="AW696">
        <v>2</v>
      </c>
      <c r="AX696">
        <v>55930475</v>
      </c>
      <c r="AY696">
        <v>1</v>
      </c>
      <c r="AZ696">
        <v>0</v>
      </c>
      <c r="BA696">
        <v>823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v>0</v>
      </c>
      <c r="CX696">
        <f>ROUND(Y696*Source!I408,9)</f>
        <v>0.32969999999999999</v>
      </c>
      <c r="CY696">
        <f t="shared" si="322"/>
        <v>402.14</v>
      </c>
      <c r="CZ696">
        <f t="shared" si="323"/>
        <v>35.4</v>
      </c>
      <c r="DA696">
        <f t="shared" si="324"/>
        <v>11.36</v>
      </c>
      <c r="DB696">
        <f>ROUND((ROUND(AT696*CZ696,2)*1),6)</f>
        <v>5.56</v>
      </c>
      <c r="DC696">
        <f>ROUND((ROUND(AT696*AG696,2)*1),6)</f>
        <v>0</v>
      </c>
      <c r="DD696" t="s">
        <v>3</v>
      </c>
      <c r="DE696" t="s">
        <v>3</v>
      </c>
      <c r="DF696">
        <f t="shared" si="325"/>
        <v>132.59</v>
      </c>
      <c r="DG696">
        <f t="shared" si="326"/>
        <v>0</v>
      </c>
      <c r="DH696">
        <f t="shared" si="321"/>
        <v>0</v>
      </c>
      <c r="DI696">
        <f t="shared" si="302"/>
        <v>0</v>
      </c>
      <c r="DJ696">
        <f t="shared" si="327"/>
        <v>132.59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ROW(Source!A408)</f>
        <v>408</v>
      </c>
      <c r="B697">
        <v>55929115</v>
      </c>
      <c r="C697">
        <v>55930468</v>
      </c>
      <c r="D697">
        <v>55459815</v>
      </c>
      <c r="E697">
        <v>1</v>
      </c>
      <c r="F697">
        <v>1</v>
      </c>
      <c r="G697">
        <v>1081</v>
      </c>
      <c r="H697">
        <v>3</v>
      </c>
      <c r="I697" t="s">
        <v>966</v>
      </c>
      <c r="J697" t="s">
        <v>967</v>
      </c>
      <c r="K697" t="s">
        <v>968</v>
      </c>
      <c r="L697">
        <v>1348</v>
      </c>
      <c r="N697">
        <v>1009</v>
      </c>
      <c r="O697" t="s">
        <v>566</v>
      </c>
      <c r="P697" t="s">
        <v>566</v>
      </c>
      <c r="Q697">
        <v>1000</v>
      </c>
      <c r="W697">
        <v>0</v>
      </c>
      <c r="X697">
        <v>-557692701</v>
      </c>
      <c r="Y697">
        <f>(AT697*1)</f>
        <v>2.0999999999999999E-3</v>
      </c>
      <c r="AA697">
        <v>72799.61</v>
      </c>
      <c r="AB697">
        <v>0</v>
      </c>
      <c r="AC697">
        <v>0</v>
      </c>
      <c r="AD697">
        <v>0</v>
      </c>
      <c r="AE697">
        <v>7973.67</v>
      </c>
      <c r="AF697">
        <v>0</v>
      </c>
      <c r="AG697">
        <v>0</v>
      </c>
      <c r="AH697">
        <v>0</v>
      </c>
      <c r="AI697">
        <v>9.1300000000000008</v>
      </c>
      <c r="AJ697">
        <v>1</v>
      </c>
      <c r="AK697">
        <v>1</v>
      </c>
      <c r="AL697">
        <v>1</v>
      </c>
      <c r="AM697">
        <v>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2.0999999999999999E-3</v>
      </c>
      <c r="AU697" t="s">
        <v>66</v>
      </c>
      <c r="AV697">
        <v>0</v>
      </c>
      <c r="AW697">
        <v>2</v>
      </c>
      <c r="AX697">
        <v>55930476</v>
      </c>
      <c r="AY697">
        <v>1</v>
      </c>
      <c r="AZ697">
        <v>0</v>
      </c>
      <c r="BA697">
        <v>824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ROUND(Y697*Source!I408,9)</f>
        <v>4.4099999999999999E-3</v>
      </c>
      <c r="CY697">
        <f t="shared" si="322"/>
        <v>72799.61</v>
      </c>
      <c r="CZ697">
        <f t="shared" si="323"/>
        <v>7973.67</v>
      </c>
      <c r="DA697">
        <f t="shared" si="324"/>
        <v>9.1300000000000008</v>
      </c>
      <c r="DB697">
        <f>ROUND((ROUND(AT697*CZ697,2)*1),6)</f>
        <v>16.739999999999998</v>
      </c>
      <c r="DC697">
        <f>ROUND((ROUND(AT697*AG697,2)*1),6)</f>
        <v>0</v>
      </c>
      <c r="DD697" t="s">
        <v>3</v>
      </c>
      <c r="DE697" t="s">
        <v>3</v>
      </c>
      <c r="DF697">
        <f t="shared" si="325"/>
        <v>321.05</v>
      </c>
      <c r="DG697">
        <f t="shared" si="326"/>
        <v>0</v>
      </c>
      <c r="DH697">
        <f t="shared" si="321"/>
        <v>0</v>
      </c>
      <c r="DI697">
        <f t="shared" si="302"/>
        <v>0</v>
      </c>
      <c r="DJ697">
        <f t="shared" si="327"/>
        <v>321.05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5">
      <c r="A698">
        <f>ROW(Source!A408)</f>
        <v>408</v>
      </c>
      <c r="B698">
        <v>55929115</v>
      </c>
      <c r="C698">
        <v>55930468</v>
      </c>
      <c r="D698">
        <v>55472546</v>
      </c>
      <c r="E698">
        <v>1</v>
      </c>
      <c r="F698">
        <v>1</v>
      </c>
      <c r="G698">
        <v>1081</v>
      </c>
      <c r="H698">
        <v>3</v>
      </c>
      <c r="I698" t="s">
        <v>549</v>
      </c>
      <c r="J698" t="s">
        <v>551</v>
      </c>
      <c r="K698" t="s">
        <v>550</v>
      </c>
      <c r="L698">
        <v>1301</v>
      </c>
      <c r="N698">
        <v>1003</v>
      </c>
      <c r="O698" t="s">
        <v>518</v>
      </c>
      <c r="P698" t="s">
        <v>518</v>
      </c>
      <c r="Q698">
        <v>1</v>
      </c>
      <c r="W698">
        <v>0</v>
      </c>
      <c r="X698">
        <v>-1899352111</v>
      </c>
      <c r="Y698">
        <f>AT698</f>
        <v>102</v>
      </c>
      <c r="AA698">
        <v>35.49</v>
      </c>
      <c r="AB698">
        <v>0</v>
      </c>
      <c r="AC698">
        <v>0</v>
      </c>
      <c r="AD698">
        <v>0</v>
      </c>
      <c r="AE698">
        <v>5.78</v>
      </c>
      <c r="AF698">
        <v>0</v>
      </c>
      <c r="AG698">
        <v>0</v>
      </c>
      <c r="AH698">
        <v>0</v>
      </c>
      <c r="AI698">
        <v>6.14</v>
      </c>
      <c r="AJ698">
        <v>1</v>
      </c>
      <c r="AK698">
        <v>1</v>
      </c>
      <c r="AL698">
        <v>1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 t="s">
        <v>3</v>
      </c>
      <c r="AT698">
        <v>102</v>
      </c>
      <c r="AU698" t="s">
        <v>3</v>
      </c>
      <c r="AV698">
        <v>0</v>
      </c>
      <c r="AW698">
        <v>1</v>
      </c>
      <c r="AX698">
        <v>-1</v>
      </c>
      <c r="AY698">
        <v>0</v>
      </c>
      <c r="AZ698">
        <v>0</v>
      </c>
      <c r="BA698" t="s">
        <v>3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ROUND(Y698*Source!I408,9)</f>
        <v>214.2</v>
      </c>
      <c r="CY698">
        <f t="shared" si="322"/>
        <v>35.49</v>
      </c>
      <c r="CZ698">
        <f t="shared" si="323"/>
        <v>5.78</v>
      </c>
      <c r="DA698">
        <f t="shared" si="324"/>
        <v>6.14</v>
      </c>
      <c r="DB698">
        <f>ROUND(ROUND(AT698*CZ698,2),6)</f>
        <v>589.55999999999995</v>
      </c>
      <c r="DC698">
        <f>ROUND(ROUND(AT698*AG698,2),6)</f>
        <v>0</v>
      </c>
      <c r="DD698" t="s">
        <v>3</v>
      </c>
      <c r="DE698" t="s">
        <v>3</v>
      </c>
      <c r="DF698">
        <f t="shared" si="325"/>
        <v>7601.96</v>
      </c>
      <c r="DG698">
        <f t="shared" si="326"/>
        <v>0</v>
      </c>
      <c r="DH698">
        <f t="shared" si="321"/>
        <v>0</v>
      </c>
      <c r="DI698">
        <f t="shared" si="302"/>
        <v>0</v>
      </c>
      <c r="DJ698">
        <f t="shared" si="327"/>
        <v>7601.96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ROW(Source!A408)</f>
        <v>408</v>
      </c>
      <c r="B699">
        <v>55929115</v>
      </c>
      <c r="C699">
        <v>55930468</v>
      </c>
      <c r="D699">
        <v>55482523</v>
      </c>
      <c r="E699">
        <v>1</v>
      </c>
      <c r="F699">
        <v>1</v>
      </c>
      <c r="G699">
        <v>1081</v>
      </c>
      <c r="H699">
        <v>3</v>
      </c>
      <c r="I699" t="s">
        <v>969</v>
      </c>
      <c r="J699" t="s">
        <v>970</v>
      </c>
      <c r="K699" t="s">
        <v>971</v>
      </c>
      <c r="L699">
        <v>1358</v>
      </c>
      <c r="N699">
        <v>1010</v>
      </c>
      <c r="O699" t="s">
        <v>81</v>
      </c>
      <c r="P699" t="s">
        <v>81</v>
      </c>
      <c r="Q699">
        <v>10</v>
      </c>
      <c r="W699">
        <v>0</v>
      </c>
      <c r="X699">
        <v>-101314250</v>
      </c>
      <c r="Y699">
        <f>(AT699*1)</f>
        <v>0.01</v>
      </c>
      <c r="AA699">
        <v>43.35</v>
      </c>
      <c r="AB699">
        <v>0</v>
      </c>
      <c r="AC699">
        <v>0</v>
      </c>
      <c r="AD699">
        <v>0</v>
      </c>
      <c r="AE699">
        <v>5.46</v>
      </c>
      <c r="AF699">
        <v>0</v>
      </c>
      <c r="AG699">
        <v>0</v>
      </c>
      <c r="AH699">
        <v>0</v>
      </c>
      <c r="AI699">
        <v>7.94</v>
      </c>
      <c r="AJ699">
        <v>1</v>
      </c>
      <c r="AK699">
        <v>1</v>
      </c>
      <c r="AL699">
        <v>1</v>
      </c>
      <c r="AM699">
        <v>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0.01</v>
      </c>
      <c r="AU699" t="s">
        <v>66</v>
      </c>
      <c r="AV699">
        <v>0</v>
      </c>
      <c r="AW699">
        <v>2</v>
      </c>
      <c r="AX699">
        <v>55930477</v>
      </c>
      <c r="AY699">
        <v>1</v>
      </c>
      <c r="AZ699">
        <v>0</v>
      </c>
      <c r="BA699">
        <v>825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ROUND(Y699*Source!I408,9)</f>
        <v>2.1000000000000001E-2</v>
      </c>
      <c r="CY699">
        <f t="shared" si="322"/>
        <v>43.35</v>
      </c>
      <c r="CZ699">
        <f t="shared" si="323"/>
        <v>5.46</v>
      </c>
      <c r="DA699">
        <f t="shared" si="324"/>
        <v>7.94</v>
      </c>
      <c r="DB699">
        <f>ROUND((ROUND(AT699*CZ699,2)*1),6)</f>
        <v>0.05</v>
      </c>
      <c r="DC699">
        <f>ROUND((ROUND(AT699*AG699,2)*1),6)</f>
        <v>0</v>
      </c>
      <c r="DD699" t="s">
        <v>3</v>
      </c>
      <c r="DE699" t="s">
        <v>3</v>
      </c>
      <c r="DF699">
        <f t="shared" si="325"/>
        <v>0.91</v>
      </c>
      <c r="DG699">
        <f t="shared" si="326"/>
        <v>0</v>
      </c>
      <c r="DH699">
        <f t="shared" si="321"/>
        <v>0</v>
      </c>
      <c r="DI699">
        <f t="shared" si="302"/>
        <v>0</v>
      </c>
      <c r="DJ699">
        <f t="shared" si="327"/>
        <v>0.91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ROW(Source!A408)</f>
        <v>408</v>
      </c>
      <c r="B700">
        <v>55929115</v>
      </c>
      <c r="C700">
        <v>55930468</v>
      </c>
      <c r="D700">
        <v>55481932</v>
      </c>
      <c r="E700">
        <v>1</v>
      </c>
      <c r="F700">
        <v>1</v>
      </c>
      <c r="G700">
        <v>1081</v>
      </c>
      <c r="H700">
        <v>3</v>
      </c>
      <c r="I700" t="s">
        <v>972</v>
      </c>
      <c r="J700" t="s">
        <v>973</v>
      </c>
      <c r="K700" t="s">
        <v>974</v>
      </c>
      <c r="L700">
        <v>1356</v>
      </c>
      <c r="N700">
        <v>1010</v>
      </c>
      <c r="O700" t="s">
        <v>419</v>
      </c>
      <c r="P700" t="s">
        <v>419</v>
      </c>
      <c r="Q700">
        <v>1000</v>
      </c>
      <c r="W700">
        <v>0</v>
      </c>
      <c r="X700">
        <v>1938675882</v>
      </c>
      <c r="Y700">
        <f>(AT700*1)</f>
        <v>0.11</v>
      </c>
      <c r="AA700">
        <v>2336.6</v>
      </c>
      <c r="AB700">
        <v>0</v>
      </c>
      <c r="AC700">
        <v>0</v>
      </c>
      <c r="AD700">
        <v>0</v>
      </c>
      <c r="AE700">
        <v>919.92</v>
      </c>
      <c r="AF700">
        <v>0</v>
      </c>
      <c r="AG700">
        <v>0</v>
      </c>
      <c r="AH700">
        <v>0</v>
      </c>
      <c r="AI700">
        <v>2.54</v>
      </c>
      <c r="AJ700">
        <v>1</v>
      </c>
      <c r="AK700">
        <v>1</v>
      </c>
      <c r="AL700">
        <v>1</v>
      </c>
      <c r="AM700">
        <v>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0.11</v>
      </c>
      <c r="AU700" t="s">
        <v>66</v>
      </c>
      <c r="AV700">
        <v>0</v>
      </c>
      <c r="AW700">
        <v>2</v>
      </c>
      <c r="AX700">
        <v>55930478</v>
      </c>
      <c r="AY700">
        <v>1</v>
      </c>
      <c r="AZ700">
        <v>0</v>
      </c>
      <c r="BA700">
        <v>826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ROUND(Y700*Source!I408,9)</f>
        <v>0.23100000000000001</v>
      </c>
      <c r="CY700">
        <f t="shared" si="322"/>
        <v>2336.6</v>
      </c>
      <c r="CZ700">
        <f t="shared" si="323"/>
        <v>919.92</v>
      </c>
      <c r="DA700">
        <f t="shared" si="324"/>
        <v>2.54</v>
      </c>
      <c r="DB700">
        <f>ROUND((ROUND(AT700*CZ700,2)*1),6)</f>
        <v>101.19</v>
      </c>
      <c r="DC700">
        <f>ROUND((ROUND(AT700*AG700,2)*1),6)</f>
        <v>0</v>
      </c>
      <c r="DD700" t="s">
        <v>3</v>
      </c>
      <c r="DE700" t="s">
        <v>3</v>
      </c>
      <c r="DF700">
        <f t="shared" si="325"/>
        <v>539.75</v>
      </c>
      <c r="DG700">
        <f t="shared" si="326"/>
        <v>0</v>
      </c>
      <c r="DH700">
        <f t="shared" si="321"/>
        <v>0</v>
      </c>
      <c r="DI700">
        <f t="shared" si="302"/>
        <v>0</v>
      </c>
      <c r="DJ700">
        <f t="shared" si="327"/>
        <v>539.75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ROW(Source!A411)</f>
        <v>411</v>
      </c>
      <c r="B701">
        <v>55929113</v>
      </c>
      <c r="C701">
        <v>55932386</v>
      </c>
      <c r="D701">
        <v>55424304</v>
      </c>
      <c r="E701">
        <v>1081</v>
      </c>
      <c r="F701">
        <v>1</v>
      </c>
      <c r="G701">
        <v>1081</v>
      </c>
      <c r="H701">
        <v>1</v>
      </c>
      <c r="I701" t="s">
        <v>679</v>
      </c>
      <c r="J701" t="s">
        <v>3</v>
      </c>
      <c r="K701" t="s">
        <v>680</v>
      </c>
      <c r="L701">
        <v>1191</v>
      </c>
      <c r="N701">
        <v>1013</v>
      </c>
      <c r="O701" t="s">
        <v>681</v>
      </c>
      <c r="P701" t="s">
        <v>681</v>
      </c>
      <c r="Q701">
        <v>1</v>
      </c>
      <c r="W701">
        <v>0</v>
      </c>
      <c r="X701">
        <v>476480486</v>
      </c>
      <c r="Y701">
        <f>(AT701*1.2)</f>
        <v>6.4679999999999991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5.39</v>
      </c>
      <c r="AU701" t="s">
        <v>67</v>
      </c>
      <c r="AV701">
        <v>1</v>
      </c>
      <c r="AW701">
        <v>2</v>
      </c>
      <c r="AX701">
        <v>55932387</v>
      </c>
      <c r="AY701">
        <v>1</v>
      </c>
      <c r="AZ701">
        <v>0</v>
      </c>
      <c r="BA701">
        <v>831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U701">
        <f>ROUND(AT701*Source!I411*AH701*AL701,2)</f>
        <v>0</v>
      </c>
      <c r="CV701">
        <f>ROUND(Y701*Source!I411,9)</f>
        <v>13.582800000000001</v>
      </c>
      <c r="CW701">
        <v>0</v>
      </c>
      <c r="CX701">
        <f>ROUND(Y701*Source!I411,9)</f>
        <v>13.582800000000001</v>
      </c>
      <c r="CY701">
        <f>AD701</f>
        <v>0</v>
      </c>
      <c r="CZ701">
        <f>AH701</f>
        <v>0</v>
      </c>
      <c r="DA701">
        <f>AL701</f>
        <v>1</v>
      </c>
      <c r="DB701">
        <f>ROUND((ROUND(AT701*CZ701,2)*1.2),6)</f>
        <v>0</v>
      </c>
      <c r="DC701">
        <f>ROUND((ROUND(AT701*AG701,2)*1.2),6)</f>
        <v>0</v>
      </c>
      <c r="DD701" t="s">
        <v>3</v>
      </c>
      <c r="DE701" t="s">
        <v>3</v>
      </c>
      <c r="DF701">
        <f t="shared" ref="DF701:DF713" si="328">ROUND(ROUND(AE701,2)*CX701,2)</f>
        <v>0</v>
      </c>
      <c r="DG701">
        <f t="shared" si="326"/>
        <v>0</v>
      </c>
      <c r="DH701">
        <f t="shared" si="321"/>
        <v>0</v>
      </c>
      <c r="DI701">
        <f t="shared" si="302"/>
        <v>0</v>
      </c>
      <c r="DJ701">
        <f>DI701</f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ROW(Source!A411)</f>
        <v>411</v>
      </c>
      <c r="B702">
        <v>55929113</v>
      </c>
      <c r="C702">
        <v>55932386</v>
      </c>
      <c r="D702">
        <v>55490209</v>
      </c>
      <c r="E702">
        <v>1</v>
      </c>
      <c r="F702">
        <v>1</v>
      </c>
      <c r="G702">
        <v>1081</v>
      </c>
      <c r="H702">
        <v>2</v>
      </c>
      <c r="I702" t="s">
        <v>722</v>
      </c>
      <c r="J702" t="s">
        <v>723</v>
      </c>
      <c r="K702" t="s">
        <v>724</v>
      </c>
      <c r="L702">
        <v>1368</v>
      </c>
      <c r="N702">
        <v>1011</v>
      </c>
      <c r="O702" t="s">
        <v>685</v>
      </c>
      <c r="P702" t="s">
        <v>685</v>
      </c>
      <c r="Q702">
        <v>1</v>
      </c>
      <c r="W702">
        <v>0</v>
      </c>
      <c r="X702">
        <v>874612079</v>
      </c>
      <c r="Y702">
        <f>(AT702*1.2)</f>
        <v>2.4E-2</v>
      </c>
      <c r="AA702">
        <v>0</v>
      </c>
      <c r="AB702">
        <v>87.01</v>
      </c>
      <c r="AC702">
        <v>13.21</v>
      </c>
      <c r="AD702">
        <v>0</v>
      </c>
      <c r="AE702">
        <v>0</v>
      </c>
      <c r="AF702">
        <v>83.1</v>
      </c>
      <c r="AG702">
        <v>12.62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0.02</v>
      </c>
      <c r="AU702" t="s">
        <v>67</v>
      </c>
      <c r="AV702">
        <v>0</v>
      </c>
      <c r="AW702">
        <v>2</v>
      </c>
      <c r="AX702">
        <v>55932388</v>
      </c>
      <c r="AY702">
        <v>1</v>
      </c>
      <c r="AZ702">
        <v>0</v>
      </c>
      <c r="BA702">
        <v>832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f>ROUND(Y702*Source!I411*DO702,9)</f>
        <v>0.63604799999999995</v>
      </c>
      <c r="CX702">
        <f>ROUND(Y702*Source!I411,9)</f>
        <v>5.04E-2</v>
      </c>
      <c r="CY702">
        <f>AB702</f>
        <v>87.01</v>
      </c>
      <c r="CZ702">
        <f>AF702</f>
        <v>83.1</v>
      </c>
      <c r="DA702">
        <f>AJ702</f>
        <v>1</v>
      </c>
      <c r="DB702">
        <f>ROUND((ROUND(AT702*CZ702,2)*1.2),6)</f>
        <v>1.992</v>
      </c>
      <c r="DC702">
        <f>ROUND((ROUND(AT702*AG702,2)*1.2),6)</f>
        <v>0.3</v>
      </c>
      <c r="DD702" t="s">
        <v>3</v>
      </c>
      <c r="DE702" t="s">
        <v>3</v>
      </c>
      <c r="DF702">
        <f t="shared" si="328"/>
        <v>0</v>
      </c>
      <c r="DG702">
        <f t="shared" si="326"/>
        <v>4.1900000000000004</v>
      </c>
      <c r="DH702">
        <f t="shared" si="321"/>
        <v>0.64</v>
      </c>
      <c r="DI702">
        <f t="shared" si="302"/>
        <v>0</v>
      </c>
      <c r="DJ702">
        <f>DG702</f>
        <v>4.1900000000000004</v>
      </c>
      <c r="DK702">
        <v>0</v>
      </c>
      <c r="DL702" t="s">
        <v>686</v>
      </c>
      <c r="DM702">
        <v>0</v>
      </c>
      <c r="DN702" t="s">
        <v>681</v>
      </c>
      <c r="DO702">
        <v>12.62</v>
      </c>
    </row>
    <row r="703" spans="1:119" x14ac:dyDescent="0.25">
      <c r="A703">
        <f>ROW(Source!A411)</f>
        <v>411</v>
      </c>
      <c r="B703">
        <v>55929113</v>
      </c>
      <c r="C703">
        <v>55932386</v>
      </c>
      <c r="D703">
        <v>55489443</v>
      </c>
      <c r="E703">
        <v>1</v>
      </c>
      <c r="F703">
        <v>1</v>
      </c>
      <c r="G703">
        <v>1081</v>
      </c>
      <c r="H703">
        <v>2</v>
      </c>
      <c r="I703" t="s">
        <v>772</v>
      </c>
      <c r="J703" t="s">
        <v>773</v>
      </c>
      <c r="K703" t="s">
        <v>774</v>
      </c>
      <c r="L703">
        <v>1368</v>
      </c>
      <c r="N703">
        <v>1011</v>
      </c>
      <c r="O703" t="s">
        <v>685</v>
      </c>
      <c r="P703" t="s">
        <v>685</v>
      </c>
      <c r="Q703">
        <v>1</v>
      </c>
      <c r="W703">
        <v>0</v>
      </c>
      <c r="X703">
        <v>-44940208</v>
      </c>
      <c r="Y703">
        <f>(AT703*1.2)</f>
        <v>2.4E-2</v>
      </c>
      <c r="AA703">
        <v>0</v>
      </c>
      <c r="AB703">
        <v>187.59</v>
      </c>
      <c r="AC703">
        <v>17.73</v>
      </c>
      <c r="AD703">
        <v>0</v>
      </c>
      <c r="AE703">
        <v>0</v>
      </c>
      <c r="AF703">
        <v>179.17</v>
      </c>
      <c r="AG703">
        <v>16.93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0.02</v>
      </c>
      <c r="AU703" t="s">
        <v>67</v>
      </c>
      <c r="AV703">
        <v>0</v>
      </c>
      <c r="AW703">
        <v>2</v>
      </c>
      <c r="AX703">
        <v>55932389</v>
      </c>
      <c r="AY703">
        <v>1</v>
      </c>
      <c r="AZ703">
        <v>0</v>
      </c>
      <c r="BA703">
        <v>833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f>ROUND(Y703*Source!I411*DO703,9)</f>
        <v>0.85327200000000003</v>
      </c>
      <c r="CX703">
        <f>ROUND(Y703*Source!I411,9)</f>
        <v>5.04E-2</v>
      </c>
      <c r="CY703">
        <f>AB703</f>
        <v>187.59</v>
      </c>
      <c r="CZ703">
        <f>AF703</f>
        <v>179.17</v>
      </c>
      <c r="DA703">
        <f>AJ703</f>
        <v>1</v>
      </c>
      <c r="DB703">
        <f>ROUND((ROUND(AT703*CZ703,2)*1.2),6)</f>
        <v>4.2960000000000003</v>
      </c>
      <c r="DC703">
        <f>ROUND((ROUND(AT703*AG703,2)*1.2),6)</f>
        <v>0.40799999999999997</v>
      </c>
      <c r="DD703" t="s">
        <v>3</v>
      </c>
      <c r="DE703" t="s">
        <v>3</v>
      </c>
      <c r="DF703">
        <f t="shared" si="328"/>
        <v>0</v>
      </c>
      <c r="DG703">
        <f t="shared" si="326"/>
        <v>9.0299999999999994</v>
      </c>
      <c r="DH703">
        <f t="shared" si="321"/>
        <v>0.85</v>
      </c>
      <c r="DI703">
        <f t="shared" si="302"/>
        <v>0</v>
      </c>
      <c r="DJ703">
        <f>DG703</f>
        <v>9.0299999999999994</v>
      </c>
      <c r="DK703">
        <v>0</v>
      </c>
      <c r="DL703" t="s">
        <v>686</v>
      </c>
      <c r="DM703">
        <v>0</v>
      </c>
      <c r="DN703" t="s">
        <v>681</v>
      </c>
      <c r="DO703">
        <v>16.93</v>
      </c>
    </row>
    <row r="704" spans="1:119" x14ac:dyDescent="0.25">
      <c r="A704">
        <f>ROW(Source!A411)</f>
        <v>411</v>
      </c>
      <c r="B704">
        <v>55929113</v>
      </c>
      <c r="C704">
        <v>55932386</v>
      </c>
      <c r="D704">
        <v>55460033</v>
      </c>
      <c r="E704">
        <v>1</v>
      </c>
      <c r="F704">
        <v>1</v>
      </c>
      <c r="G704">
        <v>1081</v>
      </c>
      <c r="H704">
        <v>3</v>
      </c>
      <c r="I704" t="s">
        <v>975</v>
      </c>
      <c r="J704" t="s">
        <v>976</v>
      </c>
      <c r="K704" t="s">
        <v>977</v>
      </c>
      <c r="L704">
        <v>1346</v>
      </c>
      <c r="N704">
        <v>1009</v>
      </c>
      <c r="O704" t="s">
        <v>185</v>
      </c>
      <c r="P704" t="s">
        <v>185</v>
      </c>
      <c r="Q704">
        <v>1</v>
      </c>
      <c r="W704">
        <v>0</v>
      </c>
      <c r="X704">
        <v>-1364668115</v>
      </c>
      <c r="Y704">
        <f t="shared" ref="Y704:Y709" si="329">(AT704*1)</f>
        <v>0.6</v>
      </c>
      <c r="AA704">
        <v>1.38</v>
      </c>
      <c r="AB704">
        <v>0</v>
      </c>
      <c r="AC704">
        <v>0</v>
      </c>
      <c r="AD704">
        <v>0</v>
      </c>
      <c r="AE704">
        <v>1.38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0.6</v>
      </c>
      <c r="AU704" t="s">
        <v>66</v>
      </c>
      <c r="AV704">
        <v>0</v>
      </c>
      <c r="AW704">
        <v>2</v>
      </c>
      <c r="AX704">
        <v>55932390</v>
      </c>
      <c r="AY704">
        <v>1</v>
      </c>
      <c r="AZ704">
        <v>0</v>
      </c>
      <c r="BA704">
        <v>834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ROUND(Y704*Source!I411,9)</f>
        <v>1.26</v>
      </c>
      <c r="CY704">
        <f t="shared" ref="CY704:CY710" si="330">AA704</f>
        <v>1.38</v>
      </c>
      <c r="CZ704">
        <f t="shared" ref="CZ704:CZ710" si="331">AE704</f>
        <v>1.38</v>
      </c>
      <c r="DA704">
        <f t="shared" ref="DA704:DA710" si="332">AI704</f>
        <v>1</v>
      </c>
      <c r="DB704">
        <f t="shared" ref="DB704:DB709" si="333">ROUND((ROUND(AT704*CZ704,2)*1),6)</f>
        <v>0.83</v>
      </c>
      <c r="DC704">
        <f t="shared" ref="DC704:DC709" si="334">ROUND((ROUND(AT704*AG704,2)*1),6)</f>
        <v>0</v>
      </c>
      <c r="DD704" t="s">
        <v>3</v>
      </c>
      <c r="DE704" t="s">
        <v>3</v>
      </c>
      <c r="DF704">
        <f t="shared" si="328"/>
        <v>1.74</v>
      </c>
      <c r="DG704">
        <f t="shared" si="326"/>
        <v>0</v>
      </c>
      <c r="DH704">
        <f t="shared" si="321"/>
        <v>0</v>
      </c>
      <c r="DI704">
        <f t="shared" si="302"/>
        <v>0</v>
      </c>
      <c r="DJ704">
        <f t="shared" ref="DJ704:DJ710" si="335">DF704</f>
        <v>1.74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ROW(Source!A411)</f>
        <v>411</v>
      </c>
      <c r="B705">
        <v>55929113</v>
      </c>
      <c r="C705">
        <v>55932386</v>
      </c>
      <c r="D705">
        <v>55460424</v>
      </c>
      <c r="E705">
        <v>1</v>
      </c>
      <c r="F705">
        <v>1</v>
      </c>
      <c r="G705">
        <v>1081</v>
      </c>
      <c r="H705">
        <v>3</v>
      </c>
      <c r="I705" t="s">
        <v>873</v>
      </c>
      <c r="J705" t="s">
        <v>874</v>
      </c>
      <c r="K705" t="s">
        <v>875</v>
      </c>
      <c r="L705">
        <v>1346</v>
      </c>
      <c r="N705">
        <v>1009</v>
      </c>
      <c r="O705" t="s">
        <v>185</v>
      </c>
      <c r="P705" t="s">
        <v>185</v>
      </c>
      <c r="Q705">
        <v>1</v>
      </c>
      <c r="W705">
        <v>0</v>
      </c>
      <c r="X705">
        <v>1309298634</v>
      </c>
      <c r="Y705">
        <f t="shared" si="329"/>
        <v>0.16</v>
      </c>
      <c r="AA705">
        <v>159.06</v>
      </c>
      <c r="AB705">
        <v>0</v>
      </c>
      <c r="AC705">
        <v>0</v>
      </c>
      <c r="AD705">
        <v>0</v>
      </c>
      <c r="AE705">
        <v>159.06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0.16</v>
      </c>
      <c r="AU705" t="s">
        <v>66</v>
      </c>
      <c r="AV705">
        <v>0</v>
      </c>
      <c r="AW705">
        <v>2</v>
      </c>
      <c r="AX705">
        <v>55932391</v>
      </c>
      <c r="AY705">
        <v>1</v>
      </c>
      <c r="AZ705">
        <v>0</v>
      </c>
      <c r="BA705">
        <v>835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ROUND(Y705*Source!I411,9)</f>
        <v>0.33600000000000002</v>
      </c>
      <c r="CY705">
        <f t="shared" si="330"/>
        <v>159.06</v>
      </c>
      <c r="CZ705">
        <f t="shared" si="331"/>
        <v>159.06</v>
      </c>
      <c r="DA705">
        <f t="shared" si="332"/>
        <v>1</v>
      </c>
      <c r="DB705">
        <f t="shared" si="333"/>
        <v>25.45</v>
      </c>
      <c r="DC705">
        <f t="shared" si="334"/>
        <v>0</v>
      </c>
      <c r="DD705" t="s">
        <v>3</v>
      </c>
      <c r="DE705" t="s">
        <v>3</v>
      </c>
      <c r="DF705">
        <f t="shared" si="328"/>
        <v>53.44</v>
      </c>
      <c r="DG705">
        <f t="shared" si="326"/>
        <v>0</v>
      </c>
      <c r="DH705">
        <f t="shared" si="321"/>
        <v>0</v>
      </c>
      <c r="DI705">
        <f t="shared" ref="DI705:DI768" si="336">ROUND(ROUND(AH705,2)*CX705,2)</f>
        <v>0</v>
      </c>
      <c r="DJ705">
        <f t="shared" si="335"/>
        <v>53.44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ROW(Source!A411)</f>
        <v>411</v>
      </c>
      <c r="B706">
        <v>55929113</v>
      </c>
      <c r="C706">
        <v>55932386</v>
      </c>
      <c r="D706">
        <v>55482506</v>
      </c>
      <c r="E706">
        <v>1</v>
      </c>
      <c r="F706">
        <v>1</v>
      </c>
      <c r="G706">
        <v>1081</v>
      </c>
      <c r="H706">
        <v>3</v>
      </c>
      <c r="I706" t="s">
        <v>978</v>
      </c>
      <c r="J706" t="s">
        <v>979</v>
      </c>
      <c r="K706" t="s">
        <v>980</v>
      </c>
      <c r="L706">
        <v>1355</v>
      </c>
      <c r="N706">
        <v>1010</v>
      </c>
      <c r="O706" t="s">
        <v>64</v>
      </c>
      <c r="P706" t="s">
        <v>64</v>
      </c>
      <c r="Q706">
        <v>100</v>
      </c>
      <c r="W706">
        <v>0</v>
      </c>
      <c r="X706">
        <v>-1805909399</v>
      </c>
      <c r="Y706">
        <f t="shared" si="329"/>
        <v>0.05</v>
      </c>
      <c r="AA706">
        <v>130.15</v>
      </c>
      <c r="AB706">
        <v>0</v>
      </c>
      <c r="AC706">
        <v>0</v>
      </c>
      <c r="AD706">
        <v>0</v>
      </c>
      <c r="AE706">
        <v>130.15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0.05</v>
      </c>
      <c r="AU706" t="s">
        <v>66</v>
      </c>
      <c r="AV706">
        <v>0</v>
      </c>
      <c r="AW706">
        <v>2</v>
      </c>
      <c r="AX706">
        <v>55932392</v>
      </c>
      <c r="AY706">
        <v>1</v>
      </c>
      <c r="AZ706">
        <v>0</v>
      </c>
      <c r="BA706">
        <v>836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ROUND(Y706*Source!I411,9)</f>
        <v>0.105</v>
      </c>
      <c r="CY706">
        <f t="shared" si="330"/>
        <v>130.15</v>
      </c>
      <c r="CZ706">
        <f t="shared" si="331"/>
        <v>130.15</v>
      </c>
      <c r="DA706">
        <f t="shared" si="332"/>
        <v>1</v>
      </c>
      <c r="DB706">
        <f t="shared" si="333"/>
        <v>6.51</v>
      </c>
      <c r="DC706">
        <f t="shared" si="334"/>
        <v>0</v>
      </c>
      <c r="DD706" t="s">
        <v>3</v>
      </c>
      <c r="DE706" t="s">
        <v>3</v>
      </c>
      <c r="DF706">
        <f t="shared" si="328"/>
        <v>13.67</v>
      </c>
      <c r="DG706">
        <f t="shared" si="326"/>
        <v>0</v>
      </c>
      <c r="DH706">
        <f t="shared" si="321"/>
        <v>0</v>
      </c>
      <c r="DI706">
        <f t="shared" si="336"/>
        <v>0</v>
      </c>
      <c r="DJ706">
        <f t="shared" si="335"/>
        <v>13.67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ROW(Source!A411)</f>
        <v>411</v>
      </c>
      <c r="B707">
        <v>55929113</v>
      </c>
      <c r="C707">
        <v>55932386</v>
      </c>
      <c r="D707">
        <v>55482517</v>
      </c>
      <c r="E707">
        <v>1</v>
      </c>
      <c r="F707">
        <v>1</v>
      </c>
      <c r="G707">
        <v>1081</v>
      </c>
      <c r="H707">
        <v>3</v>
      </c>
      <c r="I707" t="s">
        <v>981</v>
      </c>
      <c r="J707" t="s">
        <v>982</v>
      </c>
      <c r="K707" t="s">
        <v>983</v>
      </c>
      <c r="L707">
        <v>1356</v>
      </c>
      <c r="N707">
        <v>1010</v>
      </c>
      <c r="O707" t="s">
        <v>419</v>
      </c>
      <c r="P707" t="s">
        <v>419</v>
      </c>
      <c r="Q707">
        <v>1000</v>
      </c>
      <c r="W707">
        <v>0</v>
      </c>
      <c r="X707">
        <v>1304193837</v>
      </c>
      <c r="Y707">
        <f t="shared" si="329"/>
        <v>1.2200000000000001E-2</v>
      </c>
      <c r="AA707">
        <v>226.86</v>
      </c>
      <c r="AB707">
        <v>0</v>
      </c>
      <c r="AC707">
        <v>0</v>
      </c>
      <c r="AD707">
        <v>0</v>
      </c>
      <c r="AE707">
        <v>226.86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1.2200000000000001E-2</v>
      </c>
      <c r="AU707" t="s">
        <v>66</v>
      </c>
      <c r="AV707">
        <v>0</v>
      </c>
      <c r="AW707">
        <v>2</v>
      </c>
      <c r="AX707">
        <v>55932393</v>
      </c>
      <c r="AY707">
        <v>1</v>
      </c>
      <c r="AZ707">
        <v>0</v>
      </c>
      <c r="BA707">
        <v>837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ROUND(Y707*Source!I411,9)</f>
        <v>2.562E-2</v>
      </c>
      <c r="CY707">
        <f t="shared" si="330"/>
        <v>226.86</v>
      </c>
      <c r="CZ707">
        <f t="shared" si="331"/>
        <v>226.86</v>
      </c>
      <c r="DA707">
        <f t="shared" si="332"/>
        <v>1</v>
      </c>
      <c r="DB707">
        <f t="shared" si="333"/>
        <v>2.77</v>
      </c>
      <c r="DC707">
        <f t="shared" si="334"/>
        <v>0</v>
      </c>
      <c r="DD707" t="s">
        <v>3</v>
      </c>
      <c r="DE707" t="s">
        <v>3</v>
      </c>
      <c r="DF707">
        <f t="shared" si="328"/>
        <v>5.81</v>
      </c>
      <c r="DG707">
        <f t="shared" si="326"/>
        <v>0</v>
      </c>
      <c r="DH707">
        <f t="shared" si="321"/>
        <v>0</v>
      </c>
      <c r="DI707">
        <f t="shared" si="336"/>
        <v>0</v>
      </c>
      <c r="DJ707">
        <f t="shared" si="335"/>
        <v>5.81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ROW(Source!A411)</f>
        <v>411</v>
      </c>
      <c r="B708">
        <v>55929113</v>
      </c>
      <c r="C708">
        <v>55932386</v>
      </c>
      <c r="D708">
        <v>55481842</v>
      </c>
      <c r="E708">
        <v>1</v>
      </c>
      <c r="F708">
        <v>1</v>
      </c>
      <c r="G708">
        <v>1081</v>
      </c>
      <c r="H708">
        <v>3</v>
      </c>
      <c r="I708" t="s">
        <v>984</v>
      </c>
      <c r="J708" t="s">
        <v>985</v>
      </c>
      <c r="K708" t="s">
        <v>986</v>
      </c>
      <c r="L708">
        <v>1354</v>
      </c>
      <c r="N708">
        <v>1010</v>
      </c>
      <c r="O708" t="s">
        <v>279</v>
      </c>
      <c r="P708" t="s">
        <v>279</v>
      </c>
      <c r="Q708">
        <v>1</v>
      </c>
      <c r="W708">
        <v>0</v>
      </c>
      <c r="X708">
        <v>-1424681180</v>
      </c>
      <c r="Y708">
        <f t="shared" si="329"/>
        <v>3.1</v>
      </c>
      <c r="AA708">
        <v>6.94</v>
      </c>
      <c r="AB708">
        <v>0</v>
      </c>
      <c r="AC708">
        <v>0</v>
      </c>
      <c r="AD708">
        <v>0</v>
      </c>
      <c r="AE708">
        <v>6.94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3.1</v>
      </c>
      <c r="AU708" t="s">
        <v>66</v>
      </c>
      <c r="AV708">
        <v>0</v>
      </c>
      <c r="AW708">
        <v>2</v>
      </c>
      <c r="AX708">
        <v>55932394</v>
      </c>
      <c r="AY708">
        <v>1</v>
      </c>
      <c r="AZ708">
        <v>0</v>
      </c>
      <c r="BA708">
        <v>838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ROUND(Y708*Source!I411,9)</f>
        <v>6.51</v>
      </c>
      <c r="CY708">
        <f t="shared" si="330"/>
        <v>6.94</v>
      </c>
      <c r="CZ708">
        <f t="shared" si="331"/>
        <v>6.94</v>
      </c>
      <c r="DA708">
        <f t="shared" si="332"/>
        <v>1</v>
      </c>
      <c r="DB708">
        <f t="shared" si="333"/>
        <v>21.51</v>
      </c>
      <c r="DC708">
        <f t="shared" si="334"/>
        <v>0</v>
      </c>
      <c r="DD708" t="s">
        <v>3</v>
      </c>
      <c r="DE708" t="s">
        <v>3</v>
      </c>
      <c r="DF708">
        <f t="shared" si="328"/>
        <v>45.18</v>
      </c>
      <c r="DG708">
        <f t="shared" si="326"/>
        <v>0</v>
      </c>
      <c r="DH708">
        <f t="shared" si="321"/>
        <v>0</v>
      </c>
      <c r="DI708">
        <f t="shared" si="336"/>
        <v>0</v>
      </c>
      <c r="DJ708">
        <f t="shared" si="335"/>
        <v>45.18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ROW(Source!A411)</f>
        <v>411</v>
      </c>
      <c r="B709">
        <v>55929113</v>
      </c>
      <c r="C709">
        <v>55932386</v>
      </c>
      <c r="D709">
        <v>55481850</v>
      </c>
      <c r="E709">
        <v>1</v>
      </c>
      <c r="F709">
        <v>1</v>
      </c>
      <c r="G709">
        <v>1081</v>
      </c>
      <c r="H709">
        <v>3</v>
      </c>
      <c r="I709" t="s">
        <v>987</v>
      </c>
      <c r="J709" t="s">
        <v>988</v>
      </c>
      <c r="K709" t="s">
        <v>989</v>
      </c>
      <c r="L709">
        <v>1356</v>
      </c>
      <c r="N709">
        <v>1010</v>
      </c>
      <c r="O709" t="s">
        <v>419</v>
      </c>
      <c r="P709" t="s">
        <v>419</v>
      </c>
      <c r="Q709">
        <v>1000</v>
      </c>
      <c r="W709">
        <v>0</v>
      </c>
      <c r="X709">
        <v>1020131354</v>
      </c>
      <c r="Y709">
        <f t="shared" si="329"/>
        <v>8.0000000000000002E-3</v>
      </c>
      <c r="AA709">
        <v>614.09</v>
      </c>
      <c r="AB709">
        <v>0</v>
      </c>
      <c r="AC709">
        <v>0</v>
      </c>
      <c r="AD709">
        <v>0</v>
      </c>
      <c r="AE709">
        <v>614.09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-2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8.0000000000000002E-3</v>
      </c>
      <c r="AU709" t="s">
        <v>66</v>
      </c>
      <c r="AV709">
        <v>0</v>
      </c>
      <c r="AW709">
        <v>2</v>
      </c>
      <c r="AX709">
        <v>55932395</v>
      </c>
      <c r="AY709">
        <v>1</v>
      </c>
      <c r="AZ709">
        <v>0</v>
      </c>
      <c r="BA709">
        <v>839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ROUND(Y709*Source!I411,9)</f>
        <v>1.6799999999999999E-2</v>
      </c>
      <c r="CY709">
        <f t="shared" si="330"/>
        <v>614.09</v>
      </c>
      <c r="CZ709">
        <f t="shared" si="331"/>
        <v>614.09</v>
      </c>
      <c r="DA709">
        <f t="shared" si="332"/>
        <v>1</v>
      </c>
      <c r="DB709">
        <f t="shared" si="333"/>
        <v>4.91</v>
      </c>
      <c r="DC709">
        <f t="shared" si="334"/>
        <v>0</v>
      </c>
      <c r="DD709" t="s">
        <v>3</v>
      </c>
      <c r="DE709" t="s">
        <v>3</v>
      </c>
      <c r="DF709">
        <f t="shared" si="328"/>
        <v>10.32</v>
      </c>
      <c r="DG709">
        <f t="shared" si="326"/>
        <v>0</v>
      </c>
      <c r="DH709">
        <f t="shared" si="321"/>
        <v>0</v>
      </c>
      <c r="DI709">
        <f t="shared" si="336"/>
        <v>0</v>
      </c>
      <c r="DJ709">
        <f t="shared" si="335"/>
        <v>10.32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ROW(Source!A411)</f>
        <v>411</v>
      </c>
      <c r="B710">
        <v>55929113</v>
      </c>
      <c r="C710">
        <v>55932386</v>
      </c>
      <c r="D710">
        <v>0</v>
      </c>
      <c r="E710">
        <v>0</v>
      </c>
      <c r="F710">
        <v>1</v>
      </c>
      <c r="G710">
        <v>1081</v>
      </c>
      <c r="H710">
        <v>3</v>
      </c>
      <c r="I710" t="s">
        <v>533</v>
      </c>
      <c r="J710" t="s">
        <v>533</v>
      </c>
      <c r="K710" t="s">
        <v>534</v>
      </c>
      <c r="L710">
        <v>1301</v>
      </c>
      <c r="N710">
        <v>1003</v>
      </c>
      <c r="O710" t="s">
        <v>518</v>
      </c>
      <c r="P710" t="s">
        <v>518</v>
      </c>
      <c r="Q710">
        <v>1</v>
      </c>
      <c r="W710">
        <v>0</v>
      </c>
      <c r="X710">
        <v>-2134288609</v>
      </c>
      <c r="Y710">
        <f>AT710</f>
        <v>103</v>
      </c>
      <c r="AA710">
        <v>8.27</v>
      </c>
      <c r="AB710">
        <v>0</v>
      </c>
      <c r="AC710">
        <v>0</v>
      </c>
      <c r="AD710">
        <v>0</v>
      </c>
      <c r="AE710">
        <v>8.27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 t="s">
        <v>3</v>
      </c>
      <c r="AT710">
        <v>103</v>
      </c>
      <c r="AU710" t="s">
        <v>3</v>
      </c>
      <c r="AV710">
        <v>0</v>
      </c>
      <c r="AW710">
        <v>1</v>
      </c>
      <c r="AX710">
        <v>-1</v>
      </c>
      <c r="AY710">
        <v>0</v>
      </c>
      <c r="AZ710">
        <v>0</v>
      </c>
      <c r="BA710" t="s">
        <v>3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ROUND(Y710*Source!I411,9)</f>
        <v>216.3</v>
      </c>
      <c r="CY710">
        <f t="shared" si="330"/>
        <v>8.27</v>
      </c>
      <c r="CZ710">
        <f t="shared" si="331"/>
        <v>8.27</v>
      </c>
      <c r="DA710">
        <f t="shared" si="332"/>
        <v>1</v>
      </c>
      <c r="DB710">
        <f>ROUND(ROUND(AT710*CZ710,2),6)</f>
        <v>851.81</v>
      </c>
      <c r="DC710">
        <f>ROUND(ROUND(AT710*AG710,2),6)</f>
        <v>0</v>
      </c>
      <c r="DD710" t="s">
        <v>3</v>
      </c>
      <c r="DE710" t="s">
        <v>3</v>
      </c>
      <c r="DF710">
        <f t="shared" si="328"/>
        <v>1788.8</v>
      </c>
      <c r="DG710">
        <f t="shared" si="326"/>
        <v>0</v>
      </c>
      <c r="DH710">
        <f t="shared" si="321"/>
        <v>0</v>
      </c>
      <c r="DI710">
        <f t="shared" si="336"/>
        <v>0</v>
      </c>
      <c r="DJ710">
        <f t="shared" si="335"/>
        <v>1788.8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ROW(Source!A412)</f>
        <v>412</v>
      </c>
      <c r="B711">
        <v>55929115</v>
      </c>
      <c r="C711">
        <v>55932386</v>
      </c>
      <c r="D711">
        <v>55424304</v>
      </c>
      <c r="E711">
        <v>1081</v>
      </c>
      <c r="F711">
        <v>1</v>
      </c>
      <c r="G711">
        <v>1081</v>
      </c>
      <c r="H711">
        <v>1</v>
      </c>
      <c r="I711" t="s">
        <v>679</v>
      </c>
      <c r="J711" t="s">
        <v>3</v>
      </c>
      <c r="K711" t="s">
        <v>680</v>
      </c>
      <c r="L711">
        <v>1191</v>
      </c>
      <c r="N711">
        <v>1013</v>
      </c>
      <c r="O711" t="s">
        <v>681</v>
      </c>
      <c r="P711" t="s">
        <v>681</v>
      </c>
      <c r="Q711">
        <v>1</v>
      </c>
      <c r="W711">
        <v>0</v>
      </c>
      <c r="X711">
        <v>476480486</v>
      </c>
      <c r="Y711">
        <f>(AT711*1.2)</f>
        <v>6.4679999999999991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5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5.39</v>
      </c>
      <c r="AU711" t="s">
        <v>67</v>
      </c>
      <c r="AV711">
        <v>1</v>
      </c>
      <c r="AW711">
        <v>2</v>
      </c>
      <c r="AX711">
        <v>55932387</v>
      </c>
      <c r="AY711">
        <v>1</v>
      </c>
      <c r="AZ711">
        <v>0</v>
      </c>
      <c r="BA711">
        <v>841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U711">
        <f>ROUND(AT711*Source!I412*AH711*AL711,2)</f>
        <v>0</v>
      </c>
      <c r="CV711">
        <f>ROUND(Y711*Source!I412,9)</f>
        <v>13.582800000000001</v>
      </c>
      <c r="CW711">
        <v>0</v>
      </c>
      <c r="CX711">
        <f>ROUND(Y711*Source!I412,9)</f>
        <v>13.582800000000001</v>
      </c>
      <c r="CY711">
        <f>AD711</f>
        <v>0</v>
      </c>
      <c r="CZ711">
        <f>AH711</f>
        <v>0</v>
      </c>
      <c r="DA711">
        <f>AL711</f>
        <v>1</v>
      </c>
      <c r="DB711">
        <f>ROUND((ROUND(AT711*CZ711,2)*1.2),6)</f>
        <v>0</v>
      </c>
      <c r="DC711">
        <f>ROUND((ROUND(AT711*AG711,2)*1.2),6)</f>
        <v>0</v>
      </c>
      <c r="DD711" t="s">
        <v>3</v>
      </c>
      <c r="DE711" t="s">
        <v>3</v>
      </c>
      <c r="DF711">
        <f t="shared" si="328"/>
        <v>0</v>
      </c>
      <c r="DG711">
        <f t="shared" si="326"/>
        <v>0</v>
      </c>
      <c r="DH711">
        <f t="shared" si="321"/>
        <v>0</v>
      </c>
      <c r="DI711">
        <f t="shared" si="336"/>
        <v>0</v>
      </c>
      <c r="DJ711">
        <f>DI711</f>
        <v>0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5">
      <c r="A712">
        <f>ROW(Source!A412)</f>
        <v>412</v>
      </c>
      <c r="B712">
        <v>55929115</v>
      </c>
      <c r="C712">
        <v>55932386</v>
      </c>
      <c r="D712">
        <v>55490209</v>
      </c>
      <c r="E712">
        <v>1</v>
      </c>
      <c r="F712">
        <v>1</v>
      </c>
      <c r="G712">
        <v>1081</v>
      </c>
      <c r="H712">
        <v>2</v>
      </c>
      <c r="I712" t="s">
        <v>722</v>
      </c>
      <c r="J712" t="s">
        <v>723</v>
      </c>
      <c r="K712" t="s">
        <v>724</v>
      </c>
      <c r="L712">
        <v>1368</v>
      </c>
      <c r="N712">
        <v>1011</v>
      </c>
      <c r="O712" t="s">
        <v>685</v>
      </c>
      <c r="P712" t="s">
        <v>685</v>
      </c>
      <c r="Q712">
        <v>1</v>
      </c>
      <c r="W712">
        <v>0</v>
      </c>
      <c r="X712">
        <v>874612079</v>
      </c>
      <c r="Y712">
        <f>(AT712*1.2)</f>
        <v>2.4E-2</v>
      </c>
      <c r="AA712">
        <v>0</v>
      </c>
      <c r="AB712">
        <v>1485.19</v>
      </c>
      <c r="AC712">
        <v>744.56</v>
      </c>
      <c r="AD712">
        <v>0</v>
      </c>
      <c r="AE712">
        <v>0</v>
      </c>
      <c r="AF712">
        <v>83.1</v>
      </c>
      <c r="AG712">
        <v>12.62</v>
      </c>
      <c r="AH712">
        <v>0</v>
      </c>
      <c r="AI712">
        <v>1</v>
      </c>
      <c r="AJ712">
        <v>17.07</v>
      </c>
      <c r="AK712">
        <v>56.35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0.02</v>
      </c>
      <c r="AU712" t="s">
        <v>67</v>
      </c>
      <c r="AV712">
        <v>0</v>
      </c>
      <c r="AW712">
        <v>2</v>
      </c>
      <c r="AX712">
        <v>55932388</v>
      </c>
      <c r="AY712">
        <v>1</v>
      </c>
      <c r="AZ712">
        <v>0</v>
      </c>
      <c r="BA712">
        <v>842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ROUND(Y712*Source!I412*DO712,9)</f>
        <v>0.63604799999999995</v>
      </c>
      <c r="CX712">
        <f>ROUND(Y712*Source!I412,9)</f>
        <v>5.04E-2</v>
      </c>
      <c r="CY712">
        <f>AB712</f>
        <v>1485.19</v>
      </c>
      <c r="CZ712">
        <f>AF712</f>
        <v>83.1</v>
      </c>
      <c r="DA712">
        <f>AJ712</f>
        <v>17.07</v>
      </c>
      <c r="DB712">
        <f>ROUND((ROUND(AT712*CZ712,2)*1.2),6)</f>
        <v>1.992</v>
      </c>
      <c r="DC712">
        <f>ROUND((ROUND(AT712*AG712,2)*1.2),6)</f>
        <v>0.3</v>
      </c>
      <c r="DD712" t="s">
        <v>3</v>
      </c>
      <c r="DE712" t="s">
        <v>3</v>
      </c>
      <c r="DF712">
        <f t="shared" si="328"/>
        <v>0</v>
      </c>
      <c r="DG712">
        <f>ROUND(ROUND(AF712*AJ712,2)*CX712,2)</f>
        <v>71.489999999999995</v>
      </c>
      <c r="DH712">
        <f>ROUND(ROUND(AG712*AK712,2)*CX712,2)</f>
        <v>35.840000000000003</v>
      </c>
      <c r="DI712">
        <f t="shared" si="336"/>
        <v>0</v>
      </c>
      <c r="DJ712">
        <f>DG712</f>
        <v>71.489999999999995</v>
      </c>
      <c r="DK712">
        <v>0</v>
      </c>
      <c r="DL712" t="s">
        <v>686</v>
      </c>
      <c r="DM712">
        <v>0</v>
      </c>
      <c r="DN712" t="s">
        <v>681</v>
      </c>
      <c r="DO712">
        <v>12.62</v>
      </c>
    </row>
    <row r="713" spans="1:119" x14ac:dyDescent="0.25">
      <c r="A713">
        <f>ROW(Source!A412)</f>
        <v>412</v>
      </c>
      <c r="B713">
        <v>55929115</v>
      </c>
      <c r="C713">
        <v>55932386</v>
      </c>
      <c r="D713">
        <v>55489443</v>
      </c>
      <c r="E713">
        <v>1</v>
      </c>
      <c r="F713">
        <v>1</v>
      </c>
      <c r="G713">
        <v>1081</v>
      </c>
      <c r="H713">
        <v>2</v>
      </c>
      <c r="I713" t="s">
        <v>772</v>
      </c>
      <c r="J713" t="s">
        <v>773</v>
      </c>
      <c r="K713" t="s">
        <v>774</v>
      </c>
      <c r="L713">
        <v>1368</v>
      </c>
      <c r="N713">
        <v>1011</v>
      </c>
      <c r="O713" t="s">
        <v>685</v>
      </c>
      <c r="P713" t="s">
        <v>685</v>
      </c>
      <c r="Q713">
        <v>1</v>
      </c>
      <c r="W713">
        <v>0</v>
      </c>
      <c r="X713">
        <v>-44940208</v>
      </c>
      <c r="Y713">
        <f>(AT713*1.2)</f>
        <v>2.4E-2</v>
      </c>
      <c r="AA713">
        <v>0</v>
      </c>
      <c r="AB713">
        <v>2706.94</v>
      </c>
      <c r="AC713">
        <v>998.84</v>
      </c>
      <c r="AD713">
        <v>0</v>
      </c>
      <c r="AE713">
        <v>0</v>
      </c>
      <c r="AF713">
        <v>179.17</v>
      </c>
      <c r="AG713">
        <v>16.93</v>
      </c>
      <c r="AH713">
        <v>0</v>
      </c>
      <c r="AI713">
        <v>1</v>
      </c>
      <c r="AJ713">
        <v>14.43</v>
      </c>
      <c r="AK713">
        <v>56.35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0.02</v>
      </c>
      <c r="AU713" t="s">
        <v>67</v>
      </c>
      <c r="AV713">
        <v>0</v>
      </c>
      <c r="AW713">
        <v>2</v>
      </c>
      <c r="AX713">
        <v>55932389</v>
      </c>
      <c r="AY713">
        <v>1</v>
      </c>
      <c r="AZ713">
        <v>0</v>
      </c>
      <c r="BA713">
        <v>843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f>ROUND(Y713*Source!I412*DO713,9)</f>
        <v>0.85327200000000003</v>
      </c>
      <c r="CX713">
        <f>ROUND(Y713*Source!I412,9)</f>
        <v>5.04E-2</v>
      </c>
      <c r="CY713">
        <f>AB713</f>
        <v>2706.94</v>
      </c>
      <c r="CZ713">
        <f>AF713</f>
        <v>179.17</v>
      </c>
      <c r="DA713">
        <f>AJ713</f>
        <v>14.43</v>
      </c>
      <c r="DB713">
        <f>ROUND((ROUND(AT713*CZ713,2)*1.2),6)</f>
        <v>4.2960000000000003</v>
      </c>
      <c r="DC713">
        <f>ROUND((ROUND(AT713*AG713,2)*1.2),6)</f>
        <v>0.40799999999999997</v>
      </c>
      <c r="DD713" t="s">
        <v>3</v>
      </c>
      <c r="DE713" t="s">
        <v>3</v>
      </c>
      <c r="DF713">
        <f t="shared" si="328"/>
        <v>0</v>
      </c>
      <c r="DG713">
        <f>ROUND(ROUND(AF713*AJ713,2)*CX713,2)</f>
        <v>130.31</v>
      </c>
      <c r="DH713">
        <f>ROUND(ROUND(AG713*AK713,2)*CX713,2)</f>
        <v>48.08</v>
      </c>
      <c r="DI713">
        <f t="shared" si="336"/>
        <v>0</v>
      </c>
      <c r="DJ713">
        <f>DG713</f>
        <v>130.31</v>
      </c>
      <c r="DK713">
        <v>0</v>
      </c>
      <c r="DL713" t="s">
        <v>686</v>
      </c>
      <c r="DM713">
        <v>0</v>
      </c>
      <c r="DN713" t="s">
        <v>681</v>
      </c>
      <c r="DO713">
        <v>16.93</v>
      </c>
    </row>
    <row r="714" spans="1:119" x14ac:dyDescent="0.25">
      <c r="A714">
        <f>ROW(Source!A412)</f>
        <v>412</v>
      </c>
      <c r="B714">
        <v>55929115</v>
      </c>
      <c r="C714">
        <v>55932386</v>
      </c>
      <c r="D714">
        <v>55460033</v>
      </c>
      <c r="E714">
        <v>1</v>
      </c>
      <c r="F714">
        <v>1</v>
      </c>
      <c r="G714">
        <v>1081</v>
      </c>
      <c r="H714">
        <v>3</v>
      </c>
      <c r="I714" t="s">
        <v>975</v>
      </c>
      <c r="J714" t="s">
        <v>976</v>
      </c>
      <c r="K714" t="s">
        <v>977</v>
      </c>
      <c r="L714">
        <v>1346</v>
      </c>
      <c r="N714">
        <v>1009</v>
      </c>
      <c r="O714" t="s">
        <v>185</v>
      </c>
      <c r="P714" t="s">
        <v>185</v>
      </c>
      <c r="Q714">
        <v>1</v>
      </c>
      <c r="W714">
        <v>0</v>
      </c>
      <c r="X714">
        <v>-1364668115</v>
      </c>
      <c r="Y714">
        <f t="shared" ref="Y714:Y719" si="337">(AT714*1)</f>
        <v>0.6</v>
      </c>
      <c r="AA714">
        <v>33.64</v>
      </c>
      <c r="AB714">
        <v>0</v>
      </c>
      <c r="AC714">
        <v>0</v>
      </c>
      <c r="AD714">
        <v>0</v>
      </c>
      <c r="AE714">
        <v>1.38</v>
      </c>
      <c r="AF714">
        <v>0</v>
      </c>
      <c r="AG714">
        <v>0</v>
      </c>
      <c r="AH714">
        <v>0</v>
      </c>
      <c r="AI714">
        <v>24.38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0.6</v>
      </c>
      <c r="AU714" t="s">
        <v>66</v>
      </c>
      <c r="AV714">
        <v>0</v>
      </c>
      <c r="AW714">
        <v>2</v>
      </c>
      <c r="AX714">
        <v>55932390</v>
      </c>
      <c r="AY714">
        <v>1</v>
      </c>
      <c r="AZ714">
        <v>0</v>
      </c>
      <c r="BA714">
        <v>844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ROUND(Y714*Source!I412,9)</f>
        <v>1.26</v>
      </c>
      <c r="CY714">
        <f t="shared" ref="CY714:CY720" si="338">AA714</f>
        <v>33.64</v>
      </c>
      <c r="CZ714">
        <f t="shared" ref="CZ714:CZ720" si="339">AE714</f>
        <v>1.38</v>
      </c>
      <c r="DA714">
        <f t="shared" ref="DA714:DA720" si="340">AI714</f>
        <v>24.38</v>
      </c>
      <c r="DB714">
        <f t="shared" ref="DB714:DB719" si="341">ROUND((ROUND(AT714*CZ714,2)*1),6)</f>
        <v>0.83</v>
      </c>
      <c r="DC714">
        <f t="shared" ref="DC714:DC719" si="342">ROUND((ROUND(AT714*AG714,2)*1),6)</f>
        <v>0</v>
      </c>
      <c r="DD714" t="s">
        <v>3</v>
      </c>
      <c r="DE714" t="s">
        <v>3</v>
      </c>
      <c r="DF714">
        <f t="shared" ref="DF714:DF720" si="343">ROUND(ROUND(AE714*AI714,2)*CX714,2)</f>
        <v>42.39</v>
      </c>
      <c r="DG714">
        <f t="shared" ref="DG714:DG727" si="344">ROUND(ROUND(AF714,2)*CX714,2)</f>
        <v>0</v>
      </c>
      <c r="DH714">
        <f t="shared" ref="DH714:DH727" si="345">ROUND(ROUND(AG714,2)*CX714,2)</f>
        <v>0</v>
      </c>
      <c r="DI714">
        <f t="shared" si="336"/>
        <v>0</v>
      </c>
      <c r="DJ714">
        <f t="shared" ref="DJ714:DJ720" si="346">DF714</f>
        <v>42.39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ROW(Source!A412)</f>
        <v>412</v>
      </c>
      <c r="B715">
        <v>55929115</v>
      </c>
      <c r="C715">
        <v>55932386</v>
      </c>
      <c r="D715">
        <v>55460424</v>
      </c>
      <c r="E715">
        <v>1</v>
      </c>
      <c r="F715">
        <v>1</v>
      </c>
      <c r="G715">
        <v>1081</v>
      </c>
      <c r="H715">
        <v>3</v>
      </c>
      <c r="I715" t="s">
        <v>873</v>
      </c>
      <c r="J715" t="s">
        <v>874</v>
      </c>
      <c r="K715" t="s">
        <v>875</v>
      </c>
      <c r="L715">
        <v>1346</v>
      </c>
      <c r="N715">
        <v>1009</v>
      </c>
      <c r="O715" t="s">
        <v>185</v>
      </c>
      <c r="P715" t="s">
        <v>185</v>
      </c>
      <c r="Q715">
        <v>1</v>
      </c>
      <c r="W715">
        <v>0</v>
      </c>
      <c r="X715">
        <v>1309298634</v>
      </c>
      <c r="Y715">
        <f t="shared" si="337"/>
        <v>0.16</v>
      </c>
      <c r="AA715">
        <v>286.31</v>
      </c>
      <c r="AB715">
        <v>0</v>
      </c>
      <c r="AC715">
        <v>0</v>
      </c>
      <c r="AD715">
        <v>0</v>
      </c>
      <c r="AE715">
        <v>159.06</v>
      </c>
      <c r="AF715">
        <v>0</v>
      </c>
      <c r="AG715">
        <v>0</v>
      </c>
      <c r="AH715">
        <v>0</v>
      </c>
      <c r="AI715">
        <v>1.8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0.16</v>
      </c>
      <c r="AU715" t="s">
        <v>66</v>
      </c>
      <c r="AV715">
        <v>0</v>
      </c>
      <c r="AW715">
        <v>2</v>
      </c>
      <c r="AX715">
        <v>55932391</v>
      </c>
      <c r="AY715">
        <v>1</v>
      </c>
      <c r="AZ715">
        <v>0</v>
      </c>
      <c r="BA715">
        <v>845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ROUND(Y715*Source!I412,9)</f>
        <v>0.33600000000000002</v>
      </c>
      <c r="CY715">
        <f t="shared" si="338"/>
        <v>286.31</v>
      </c>
      <c r="CZ715">
        <f t="shared" si="339"/>
        <v>159.06</v>
      </c>
      <c r="DA715">
        <f t="shared" si="340"/>
        <v>1.8</v>
      </c>
      <c r="DB715">
        <f t="shared" si="341"/>
        <v>25.45</v>
      </c>
      <c r="DC715">
        <f t="shared" si="342"/>
        <v>0</v>
      </c>
      <c r="DD715" t="s">
        <v>3</v>
      </c>
      <c r="DE715" t="s">
        <v>3</v>
      </c>
      <c r="DF715">
        <f t="shared" si="343"/>
        <v>96.2</v>
      </c>
      <c r="DG715">
        <f t="shared" si="344"/>
        <v>0</v>
      </c>
      <c r="DH715">
        <f t="shared" si="345"/>
        <v>0</v>
      </c>
      <c r="DI715">
        <f t="shared" si="336"/>
        <v>0</v>
      </c>
      <c r="DJ715">
        <f t="shared" si="346"/>
        <v>96.2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ROW(Source!A412)</f>
        <v>412</v>
      </c>
      <c r="B716">
        <v>55929115</v>
      </c>
      <c r="C716">
        <v>55932386</v>
      </c>
      <c r="D716">
        <v>55482506</v>
      </c>
      <c r="E716">
        <v>1</v>
      </c>
      <c r="F716">
        <v>1</v>
      </c>
      <c r="G716">
        <v>1081</v>
      </c>
      <c r="H716">
        <v>3</v>
      </c>
      <c r="I716" t="s">
        <v>978</v>
      </c>
      <c r="J716" t="s">
        <v>979</v>
      </c>
      <c r="K716" t="s">
        <v>980</v>
      </c>
      <c r="L716">
        <v>1355</v>
      </c>
      <c r="N716">
        <v>1010</v>
      </c>
      <c r="O716" t="s">
        <v>64</v>
      </c>
      <c r="P716" t="s">
        <v>64</v>
      </c>
      <c r="Q716">
        <v>100</v>
      </c>
      <c r="W716">
        <v>0</v>
      </c>
      <c r="X716">
        <v>-1805909399</v>
      </c>
      <c r="Y716">
        <f t="shared" si="337"/>
        <v>0.05</v>
      </c>
      <c r="AA716">
        <v>2209.9499999999998</v>
      </c>
      <c r="AB716">
        <v>0</v>
      </c>
      <c r="AC716">
        <v>0</v>
      </c>
      <c r="AD716">
        <v>0</v>
      </c>
      <c r="AE716">
        <v>130.15</v>
      </c>
      <c r="AF716">
        <v>0</v>
      </c>
      <c r="AG716">
        <v>0</v>
      </c>
      <c r="AH716">
        <v>0</v>
      </c>
      <c r="AI716">
        <v>16.98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0.05</v>
      </c>
      <c r="AU716" t="s">
        <v>66</v>
      </c>
      <c r="AV716">
        <v>0</v>
      </c>
      <c r="AW716">
        <v>2</v>
      </c>
      <c r="AX716">
        <v>55932392</v>
      </c>
      <c r="AY716">
        <v>1</v>
      </c>
      <c r="AZ716">
        <v>0</v>
      </c>
      <c r="BA716">
        <v>846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ROUND(Y716*Source!I412,9)</f>
        <v>0.105</v>
      </c>
      <c r="CY716">
        <f t="shared" si="338"/>
        <v>2209.9499999999998</v>
      </c>
      <c r="CZ716">
        <f t="shared" si="339"/>
        <v>130.15</v>
      </c>
      <c r="DA716">
        <f t="shared" si="340"/>
        <v>16.98</v>
      </c>
      <c r="DB716">
        <f t="shared" si="341"/>
        <v>6.51</v>
      </c>
      <c r="DC716">
        <f t="shared" si="342"/>
        <v>0</v>
      </c>
      <c r="DD716" t="s">
        <v>3</v>
      </c>
      <c r="DE716" t="s">
        <v>3</v>
      </c>
      <c r="DF716">
        <f t="shared" si="343"/>
        <v>232.04</v>
      </c>
      <c r="DG716">
        <f t="shared" si="344"/>
        <v>0</v>
      </c>
      <c r="DH716">
        <f t="shared" si="345"/>
        <v>0</v>
      </c>
      <c r="DI716">
        <f t="shared" si="336"/>
        <v>0</v>
      </c>
      <c r="DJ716">
        <f t="shared" si="346"/>
        <v>232.04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ROW(Source!A412)</f>
        <v>412</v>
      </c>
      <c r="B717">
        <v>55929115</v>
      </c>
      <c r="C717">
        <v>55932386</v>
      </c>
      <c r="D717">
        <v>55482517</v>
      </c>
      <c r="E717">
        <v>1</v>
      </c>
      <c r="F717">
        <v>1</v>
      </c>
      <c r="G717">
        <v>1081</v>
      </c>
      <c r="H717">
        <v>3</v>
      </c>
      <c r="I717" t="s">
        <v>981</v>
      </c>
      <c r="J717" t="s">
        <v>982</v>
      </c>
      <c r="K717" t="s">
        <v>983</v>
      </c>
      <c r="L717">
        <v>1356</v>
      </c>
      <c r="N717">
        <v>1010</v>
      </c>
      <c r="O717" t="s">
        <v>419</v>
      </c>
      <c r="P717" t="s">
        <v>419</v>
      </c>
      <c r="Q717">
        <v>1000</v>
      </c>
      <c r="W717">
        <v>0</v>
      </c>
      <c r="X717">
        <v>1304193837</v>
      </c>
      <c r="Y717">
        <f t="shared" si="337"/>
        <v>1.2200000000000001E-2</v>
      </c>
      <c r="AA717">
        <v>1556.26</v>
      </c>
      <c r="AB717">
        <v>0</v>
      </c>
      <c r="AC717">
        <v>0</v>
      </c>
      <c r="AD717">
        <v>0</v>
      </c>
      <c r="AE717">
        <v>226.86</v>
      </c>
      <c r="AF717">
        <v>0</v>
      </c>
      <c r="AG717">
        <v>0</v>
      </c>
      <c r="AH717">
        <v>0</v>
      </c>
      <c r="AI717">
        <v>6.86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1.2200000000000001E-2</v>
      </c>
      <c r="AU717" t="s">
        <v>66</v>
      </c>
      <c r="AV717">
        <v>0</v>
      </c>
      <c r="AW717">
        <v>2</v>
      </c>
      <c r="AX717">
        <v>55932393</v>
      </c>
      <c r="AY717">
        <v>1</v>
      </c>
      <c r="AZ717">
        <v>0</v>
      </c>
      <c r="BA717">
        <v>847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ROUND(Y717*Source!I412,9)</f>
        <v>2.562E-2</v>
      </c>
      <c r="CY717">
        <f t="shared" si="338"/>
        <v>1556.26</v>
      </c>
      <c r="CZ717">
        <f t="shared" si="339"/>
        <v>226.86</v>
      </c>
      <c r="DA717">
        <f t="shared" si="340"/>
        <v>6.86</v>
      </c>
      <c r="DB717">
        <f t="shared" si="341"/>
        <v>2.77</v>
      </c>
      <c r="DC717">
        <f t="shared" si="342"/>
        <v>0</v>
      </c>
      <c r="DD717" t="s">
        <v>3</v>
      </c>
      <c r="DE717" t="s">
        <v>3</v>
      </c>
      <c r="DF717">
        <f t="shared" si="343"/>
        <v>39.869999999999997</v>
      </c>
      <c r="DG717">
        <f t="shared" si="344"/>
        <v>0</v>
      </c>
      <c r="DH717">
        <f t="shared" si="345"/>
        <v>0</v>
      </c>
      <c r="DI717">
        <f t="shared" si="336"/>
        <v>0</v>
      </c>
      <c r="DJ717">
        <f t="shared" si="346"/>
        <v>39.869999999999997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ROW(Source!A412)</f>
        <v>412</v>
      </c>
      <c r="B718">
        <v>55929115</v>
      </c>
      <c r="C718">
        <v>55932386</v>
      </c>
      <c r="D718">
        <v>55481842</v>
      </c>
      <c r="E718">
        <v>1</v>
      </c>
      <c r="F718">
        <v>1</v>
      </c>
      <c r="G718">
        <v>1081</v>
      </c>
      <c r="H718">
        <v>3</v>
      </c>
      <c r="I718" t="s">
        <v>984</v>
      </c>
      <c r="J718" t="s">
        <v>985</v>
      </c>
      <c r="K718" t="s">
        <v>986</v>
      </c>
      <c r="L718">
        <v>1354</v>
      </c>
      <c r="N718">
        <v>1010</v>
      </c>
      <c r="O718" t="s">
        <v>279</v>
      </c>
      <c r="P718" t="s">
        <v>279</v>
      </c>
      <c r="Q718">
        <v>1</v>
      </c>
      <c r="W718">
        <v>0</v>
      </c>
      <c r="X718">
        <v>-1424681180</v>
      </c>
      <c r="Y718">
        <f t="shared" si="337"/>
        <v>3.1</v>
      </c>
      <c r="AA718">
        <v>25.33</v>
      </c>
      <c r="AB718">
        <v>0</v>
      </c>
      <c r="AC718">
        <v>0</v>
      </c>
      <c r="AD718">
        <v>0</v>
      </c>
      <c r="AE718">
        <v>6.94</v>
      </c>
      <c r="AF718">
        <v>0</v>
      </c>
      <c r="AG718">
        <v>0</v>
      </c>
      <c r="AH718">
        <v>0</v>
      </c>
      <c r="AI718">
        <v>3.65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3.1</v>
      </c>
      <c r="AU718" t="s">
        <v>66</v>
      </c>
      <c r="AV718">
        <v>0</v>
      </c>
      <c r="AW718">
        <v>2</v>
      </c>
      <c r="AX718">
        <v>55932394</v>
      </c>
      <c r="AY718">
        <v>1</v>
      </c>
      <c r="AZ718">
        <v>0</v>
      </c>
      <c r="BA718">
        <v>848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ROUND(Y718*Source!I412,9)</f>
        <v>6.51</v>
      </c>
      <c r="CY718">
        <f t="shared" si="338"/>
        <v>25.33</v>
      </c>
      <c r="CZ718">
        <f t="shared" si="339"/>
        <v>6.94</v>
      </c>
      <c r="DA718">
        <f t="shared" si="340"/>
        <v>3.65</v>
      </c>
      <c r="DB718">
        <f t="shared" si="341"/>
        <v>21.51</v>
      </c>
      <c r="DC718">
        <f t="shared" si="342"/>
        <v>0</v>
      </c>
      <c r="DD718" t="s">
        <v>3</v>
      </c>
      <c r="DE718" t="s">
        <v>3</v>
      </c>
      <c r="DF718">
        <f t="shared" si="343"/>
        <v>164.9</v>
      </c>
      <c r="DG718">
        <f t="shared" si="344"/>
        <v>0</v>
      </c>
      <c r="DH718">
        <f t="shared" si="345"/>
        <v>0</v>
      </c>
      <c r="DI718">
        <f t="shared" si="336"/>
        <v>0</v>
      </c>
      <c r="DJ718">
        <f t="shared" si="346"/>
        <v>164.9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ROW(Source!A412)</f>
        <v>412</v>
      </c>
      <c r="B719">
        <v>55929115</v>
      </c>
      <c r="C719">
        <v>55932386</v>
      </c>
      <c r="D719">
        <v>55481850</v>
      </c>
      <c r="E719">
        <v>1</v>
      </c>
      <c r="F719">
        <v>1</v>
      </c>
      <c r="G719">
        <v>1081</v>
      </c>
      <c r="H719">
        <v>3</v>
      </c>
      <c r="I719" t="s">
        <v>987</v>
      </c>
      <c r="J719" t="s">
        <v>988</v>
      </c>
      <c r="K719" t="s">
        <v>989</v>
      </c>
      <c r="L719">
        <v>1356</v>
      </c>
      <c r="N719">
        <v>1010</v>
      </c>
      <c r="O719" t="s">
        <v>419</v>
      </c>
      <c r="P719" t="s">
        <v>419</v>
      </c>
      <c r="Q719">
        <v>1000</v>
      </c>
      <c r="W719">
        <v>0</v>
      </c>
      <c r="X719">
        <v>1020131354</v>
      </c>
      <c r="Y719">
        <f t="shared" si="337"/>
        <v>8.0000000000000002E-3</v>
      </c>
      <c r="AA719">
        <v>1197.48</v>
      </c>
      <c r="AB719">
        <v>0</v>
      </c>
      <c r="AC719">
        <v>0</v>
      </c>
      <c r="AD719">
        <v>0</v>
      </c>
      <c r="AE719">
        <v>614.09</v>
      </c>
      <c r="AF719">
        <v>0</v>
      </c>
      <c r="AG719">
        <v>0</v>
      </c>
      <c r="AH719">
        <v>0</v>
      </c>
      <c r="AI719">
        <v>1.95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8.0000000000000002E-3</v>
      </c>
      <c r="AU719" t="s">
        <v>66</v>
      </c>
      <c r="AV719">
        <v>0</v>
      </c>
      <c r="AW719">
        <v>2</v>
      </c>
      <c r="AX719">
        <v>55932395</v>
      </c>
      <c r="AY719">
        <v>1</v>
      </c>
      <c r="AZ719">
        <v>0</v>
      </c>
      <c r="BA719">
        <v>849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ROUND(Y719*Source!I412,9)</f>
        <v>1.6799999999999999E-2</v>
      </c>
      <c r="CY719">
        <f t="shared" si="338"/>
        <v>1197.48</v>
      </c>
      <c r="CZ719">
        <f t="shared" si="339"/>
        <v>614.09</v>
      </c>
      <c r="DA719">
        <f t="shared" si="340"/>
        <v>1.95</v>
      </c>
      <c r="DB719">
        <f t="shared" si="341"/>
        <v>4.91</v>
      </c>
      <c r="DC719">
        <f t="shared" si="342"/>
        <v>0</v>
      </c>
      <c r="DD719" t="s">
        <v>3</v>
      </c>
      <c r="DE719" t="s">
        <v>3</v>
      </c>
      <c r="DF719">
        <f t="shared" si="343"/>
        <v>20.12</v>
      </c>
      <c r="DG719">
        <f t="shared" si="344"/>
        <v>0</v>
      </c>
      <c r="DH719">
        <f t="shared" si="345"/>
        <v>0</v>
      </c>
      <c r="DI719">
        <f t="shared" si="336"/>
        <v>0</v>
      </c>
      <c r="DJ719">
        <f t="shared" si="346"/>
        <v>20.12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ROW(Source!A412)</f>
        <v>412</v>
      </c>
      <c r="B720">
        <v>55929115</v>
      </c>
      <c r="C720">
        <v>55932386</v>
      </c>
      <c r="D720">
        <v>0</v>
      </c>
      <c r="E720">
        <v>0</v>
      </c>
      <c r="F720">
        <v>1</v>
      </c>
      <c r="G720">
        <v>1081</v>
      </c>
      <c r="H720">
        <v>3</v>
      </c>
      <c r="I720" t="s">
        <v>533</v>
      </c>
      <c r="J720" t="s">
        <v>533</v>
      </c>
      <c r="K720" t="s">
        <v>534</v>
      </c>
      <c r="L720">
        <v>1301</v>
      </c>
      <c r="N720">
        <v>1003</v>
      </c>
      <c r="O720" t="s">
        <v>518</v>
      </c>
      <c r="P720" t="s">
        <v>518</v>
      </c>
      <c r="Q720">
        <v>1</v>
      </c>
      <c r="W720">
        <v>0</v>
      </c>
      <c r="X720">
        <v>-2134288609</v>
      </c>
      <c r="Y720">
        <f>AT720</f>
        <v>103</v>
      </c>
      <c r="AA720">
        <v>81.38</v>
      </c>
      <c r="AB720">
        <v>0</v>
      </c>
      <c r="AC720">
        <v>0</v>
      </c>
      <c r="AD720">
        <v>0</v>
      </c>
      <c r="AE720">
        <v>8.27</v>
      </c>
      <c r="AF720">
        <v>0</v>
      </c>
      <c r="AG720">
        <v>0</v>
      </c>
      <c r="AH720">
        <v>0</v>
      </c>
      <c r="AI720">
        <v>9.84</v>
      </c>
      <c r="AJ720">
        <v>1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 t="s">
        <v>3</v>
      </c>
      <c r="AT720">
        <v>103</v>
      </c>
      <c r="AU720" t="s">
        <v>3</v>
      </c>
      <c r="AV720">
        <v>0</v>
      </c>
      <c r="AW720">
        <v>1</v>
      </c>
      <c r="AX720">
        <v>-1</v>
      </c>
      <c r="AY720">
        <v>0</v>
      </c>
      <c r="AZ720">
        <v>0</v>
      </c>
      <c r="BA720" t="s">
        <v>3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ROUND(Y720*Source!I412,9)</f>
        <v>216.3</v>
      </c>
      <c r="CY720">
        <f t="shared" si="338"/>
        <v>81.38</v>
      </c>
      <c r="CZ720">
        <f t="shared" si="339"/>
        <v>8.27</v>
      </c>
      <c r="DA720">
        <f t="shared" si="340"/>
        <v>9.84</v>
      </c>
      <c r="DB720">
        <f>ROUND(ROUND(AT720*CZ720,2),6)</f>
        <v>851.81</v>
      </c>
      <c r="DC720">
        <f>ROUND(ROUND(AT720*AG720,2),6)</f>
        <v>0</v>
      </c>
      <c r="DD720" t="s">
        <v>3</v>
      </c>
      <c r="DE720" t="s">
        <v>3</v>
      </c>
      <c r="DF720">
        <f t="shared" si="343"/>
        <v>17602.490000000002</v>
      </c>
      <c r="DG720">
        <f t="shared" si="344"/>
        <v>0</v>
      </c>
      <c r="DH720">
        <f t="shared" si="345"/>
        <v>0</v>
      </c>
      <c r="DI720">
        <f t="shared" si="336"/>
        <v>0</v>
      </c>
      <c r="DJ720">
        <f t="shared" si="346"/>
        <v>17602.490000000002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ROW(Source!A415)</f>
        <v>415</v>
      </c>
      <c r="B721">
        <v>55929113</v>
      </c>
      <c r="C721">
        <v>55932398</v>
      </c>
      <c r="D721">
        <v>55424304</v>
      </c>
      <c r="E721">
        <v>1081</v>
      </c>
      <c r="F721">
        <v>1</v>
      </c>
      <c r="G721">
        <v>1081</v>
      </c>
      <c r="H721">
        <v>1</v>
      </c>
      <c r="I721" t="s">
        <v>679</v>
      </c>
      <c r="J721" t="s">
        <v>3</v>
      </c>
      <c r="K721" t="s">
        <v>680</v>
      </c>
      <c r="L721">
        <v>1191</v>
      </c>
      <c r="N721">
        <v>1013</v>
      </c>
      <c r="O721" t="s">
        <v>681</v>
      </c>
      <c r="P721" t="s">
        <v>681</v>
      </c>
      <c r="Q721">
        <v>1</v>
      </c>
      <c r="W721">
        <v>0</v>
      </c>
      <c r="X721">
        <v>476480486</v>
      </c>
      <c r="Y721">
        <f>(AT721*1.2)</f>
        <v>6.3479999999999999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-2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5.29</v>
      </c>
      <c r="AU721" t="s">
        <v>67</v>
      </c>
      <c r="AV721">
        <v>1</v>
      </c>
      <c r="AW721">
        <v>2</v>
      </c>
      <c r="AX721">
        <v>55932399</v>
      </c>
      <c r="AY721">
        <v>1</v>
      </c>
      <c r="AZ721">
        <v>0</v>
      </c>
      <c r="BA721">
        <v>851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U721">
        <f>ROUND(AT721*Source!I415*AH721*AL721,2)</f>
        <v>0</v>
      </c>
      <c r="CV721">
        <f>ROUND(Y721*Source!I415,9)</f>
        <v>1399.0992000000001</v>
      </c>
      <c r="CW721">
        <v>0</v>
      </c>
      <c r="CX721">
        <f>ROUND(Y721*Source!I415,9)</f>
        <v>1399.0992000000001</v>
      </c>
      <c r="CY721">
        <f>AD721</f>
        <v>0</v>
      </c>
      <c r="CZ721">
        <f>AH721</f>
        <v>0</v>
      </c>
      <c r="DA721">
        <f>AL721</f>
        <v>1</v>
      </c>
      <c r="DB721">
        <f>ROUND((ROUND(AT721*CZ721,2)*1.2),6)</f>
        <v>0</v>
      </c>
      <c r="DC721">
        <f>ROUND((ROUND(AT721*AG721,2)*1.2),6)</f>
        <v>0</v>
      </c>
      <c r="DD721" t="s">
        <v>3</v>
      </c>
      <c r="DE721" t="s">
        <v>3</v>
      </c>
      <c r="DF721">
        <f t="shared" ref="DF721:DF729" si="347">ROUND(ROUND(AE721,2)*CX721,2)</f>
        <v>0</v>
      </c>
      <c r="DG721">
        <f t="shared" si="344"/>
        <v>0</v>
      </c>
      <c r="DH721">
        <f t="shared" si="345"/>
        <v>0</v>
      </c>
      <c r="DI721">
        <f t="shared" si="336"/>
        <v>0</v>
      </c>
      <c r="DJ721">
        <f>DI721</f>
        <v>0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ROW(Source!A415)</f>
        <v>415</v>
      </c>
      <c r="B722">
        <v>55929113</v>
      </c>
      <c r="C722">
        <v>55932398</v>
      </c>
      <c r="D722">
        <v>55490209</v>
      </c>
      <c r="E722">
        <v>1</v>
      </c>
      <c r="F722">
        <v>1</v>
      </c>
      <c r="G722">
        <v>1081</v>
      </c>
      <c r="H722">
        <v>2</v>
      </c>
      <c r="I722" t="s">
        <v>722</v>
      </c>
      <c r="J722" t="s">
        <v>723</v>
      </c>
      <c r="K722" t="s">
        <v>724</v>
      </c>
      <c r="L722">
        <v>1368</v>
      </c>
      <c r="N722">
        <v>1011</v>
      </c>
      <c r="O722" t="s">
        <v>685</v>
      </c>
      <c r="P722" t="s">
        <v>685</v>
      </c>
      <c r="Q722">
        <v>1</v>
      </c>
      <c r="W722">
        <v>0</v>
      </c>
      <c r="X722">
        <v>874612079</v>
      </c>
      <c r="Y722">
        <f>(AT722*1.2)</f>
        <v>1.2E-2</v>
      </c>
      <c r="AA722">
        <v>0</v>
      </c>
      <c r="AB722">
        <v>87.01</v>
      </c>
      <c r="AC722">
        <v>13.21</v>
      </c>
      <c r="AD722">
        <v>0</v>
      </c>
      <c r="AE722">
        <v>0</v>
      </c>
      <c r="AF722">
        <v>83.1</v>
      </c>
      <c r="AG722">
        <v>12.62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-2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0.01</v>
      </c>
      <c r="AU722" t="s">
        <v>67</v>
      </c>
      <c r="AV722">
        <v>0</v>
      </c>
      <c r="AW722">
        <v>2</v>
      </c>
      <c r="AX722">
        <v>55932400</v>
      </c>
      <c r="AY722">
        <v>1</v>
      </c>
      <c r="AZ722">
        <v>0</v>
      </c>
      <c r="BA722">
        <v>852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f>ROUND(Y722*Source!I415*DO722,9)</f>
        <v>33.377375999999998</v>
      </c>
      <c r="CX722">
        <f>ROUND(Y722*Source!I415,9)</f>
        <v>2.6448</v>
      </c>
      <c r="CY722">
        <f>AB722</f>
        <v>87.01</v>
      </c>
      <c r="CZ722">
        <f>AF722</f>
        <v>83.1</v>
      </c>
      <c r="DA722">
        <f>AJ722</f>
        <v>1</v>
      </c>
      <c r="DB722">
        <f>ROUND((ROUND(AT722*CZ722,2)*1.2),6)</f>
        <v>0.996</v>
      </c>
      <c r="DC722">
        <f>ROUND((ROUND(AT722*AG722,2)*1.2),6)</f>
        <v>0.156</v>
      </c>
      <c r="DD722" t="s">
        <v>3</v>
      </c>
      <c r="DE722" t="s">
        <v>3</v>
      </c>
      <c r="DF722">
        <f t="shared" si="347"/>
        <v>0</v>
      </c>
      <c r="DG722">
        <f t="shared" si="344"/>
        <v>219.78</v>
      </c>
      <c r="DH722">
        <f t="shared" si="345"/>
        <v>33.380000000000003</v>
      </c>
      <c r="DI722">
        <f t="shared" si="336"/>
        <v>0</v>
      </c>
      <c r="DJ722">
        <f>DG722</f>
        <v>219.78</v>
      </c>
      <c r="DK722">
        <v>0</v>
      </c>
      <c r="DL722" t="s">
        <v>686</v>
      </c>
      <c r="DM722">
        <v>0</v>
      </c>
      <c r="DN722" t="s">
        <v>681</v>
      </c>
      <c r="DO722">
        <v>12.62</v>
      </c>
    </row>
    <row r="723" spans="1:119" x14ac:dyDescent="0.25">
      <c r="A723">
        <f>ROW(Source!A415)</f>
        <v>415</v>
      </c>
      <c r="B723">
        <v>55929113</v>
      </c>
      <c r="C723">
        <v>55932398</v>
      </c>
      <c r="D723">
        <v>55489443</v>
      </c>
      <c r="E723">
        <v>1</v>
      </c>
      <c r="F723">
        <v>1</v>
      </c>
      <c r="G723">
        <v>1081</v>
      </c>
      <c r="H723">
        <v>2</v>
      </c>
      <c r="I723" t="s">
        <v>772</v>
      </c>
      <c r="J723" t="s">
        <v>773</v>
      </c>
      <c r="K723" t="s">
        <v>774</v>
      </c>
      <c r="L723">
        <v>1368</v>
      </c>
      <c r="N723">
        <v>1011</v>
      </c>
      <c r="O723" t="s">
        <v>685</v>
      </c>
      <c r="P723" t="s">
        <v>685</v>
      </c>
      <c r="Q723">
        <v>1</v>
      </c>
      <c r="W723">
        <v>0</v>
      </c>
      <c r="X723">
        <v>-44940208</v>
      </c>
      <c r="Y723">
        <f>(AT723*1.2)</f>
        <v>1.2E-2</v>
      </c>
      <c r="AA723">
        <v>0</v>
      </c>
      <c r="AB723">
        <v>187.59</v>
      </c>
      <c r="AC723">
        <v>17.73</v>
      </c>
      <c r="AD723">
        <v>0</v>
      </c>
      <c r="AE723">
        <v>0</v>
      </c>
      <c r="AF723">
        <v>179.17</v>
      </c>
      <c r="AG723">
        <v>16.93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0.01</v>
      </c>
      <c r="AU723" t="s">
        <v>67</v>
      </c>
      <c r="AV723">
        <v>0</v>
      </c>
      <c r="AW723">
        <v>2</v>
      </c>
      <c r="AX723">
        <v>55932401</v>
      </c>
      <c r="AY723">
        <v>1</v>
      </c>
      <c r="AZ723">
        <v>0</v>
      </c>
      <c r="BA723">
        <v>853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f>ROUND(Y723*Source!I415*DO723,9)</f>
        <v>44.776463999999997</v>
      </c>
      <c r="CX723">
        <f>ROUND(Y723*Source!I415,9)</f>
        <v>2.6448</v>
      </c>
      <c r="CY723">
        <f>AB723</f>
        <v>187.59</v>
      </c>
      <c r="CZ723">
        <f>AF723</f>
        <v>179.17</v>
      </c>
      <c r="DA723">
        <f>AJ723</f>
        <v>1</v>
      </c>
      <c r="DB723">
        <f>ROUND((ROUND(AT723*CZ723,2)*1.2),6)</f>
        <v>2.1480000000000001</v>
      </c>
      <c r="DC723">
        <f>ROUND((ROUND(AT723*AG723,2)*1.2),6)</f>
        <v>0.20399999999999999</v>
      </c>
      <c r="DD723" t="s">
        <v>3</v>
      </c>
      <c r="DE723" t="s">
        <v>3</v>
      </c>
      <c r="DF723">
        <f t="shared" si="347"/>
        <v>0</v>
      </c>
      <c r="DG723">
        <f t="shared" si="344"/>
        <v>473.87</v>
      </c>
      <c r="DH723">
        <f t="shared" si="345"/>
        <v>44.78</v>
      </c>
      <c r="DI723">
        <f t="shared" si="336"/>
        <v>0</v>
      </c>
      <c r="DJ723">
        <f>DG723</f>
        <v>473.87</v>
      </c>
      <c r="DK723">
        <v>0</v>
      </c>
      <c r="DL723" t="s">
        <v>686</v>
      </c>
      <c r="DM723">
        <v>0</v>
      </c>
      <c r="DN723" t="s">
        <v>681</v>
      </c>
      <c r="DO723">
        <v>16.93</v>
      </c>
    </row>
    <row r="724" spans="1:119" x14ac:dyDescent="0.25">
      <c r="A724">
        <f>ROW(Source!A415)</f>
        <v>415</v>
      </c>
      <c r="B724">
        <v>55929113</v>
      </c>
      <c r="C724">
        <v>55932398</v>
      </c>
      <c r="D724">
        <v>55482159</v>
      </c>
      <c r="E724">
        <v>1</v>
      </c>
      <c r="F724">
        <v>1</v>
      </c>
      <c r="G724">
        <v>1081</v>
      </c>
      <c r="H724">
        <v>3</v>
      </c>
      <c r="I724" t="s">
        <v>775</v>
      </c>
      <c r="J724" t="s">
        <v>776</v>
      </c>
      <c r="K724" t="s">
        <v>777</v>
      </c>
      <c r="L724">
        <v>1355</v>
      </c>
      <c r="N724">
        <v>1010</v>
      </c>
      <c r="O724" t="s">
        <v>64</v>
      </c>
      <c r="P724" t="s">
        <v>64</v>
      </c>
      <c r="Q724">
        <v>100</v>
      </c>
      <c r="W724">
        <v>0</v>
      </c>
      <c r="X724">
        <v>1662905328</v>
      </c>
      <c r="Y724">
        <f>(AT724*1)</f>
        <v>2.1093999999999999</v>
      </c>
      <c r="AA724">
        <v>59.47</v>
      </c>
      <c r="AB724">
        <v>0</v>
      </c>
      <c r="AC724">
        <v>0</v>
      </c>
      <c r="AD724">
        <v>0</v>
      </c>
      <c r="AE724">
        <v>59.47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-2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2.1093999999999999</v>
      </c>
      <c r="AU724" t="s">
        <v>66</v>
      </c>
      <c r="AV724">
        <v>0</v>
      </c>
      <c r="AW724">
        <v>2</v>
      </c>
      <c r="AX724">
        <v>55932402</v>
      </c>
      <c r="AY724">
        <v>1</v>
      </c>
      <c r="AZ724">
        <v>0</v>
      </c>
      <c r="BA724">
        <v>854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ROUND(Y724*Source!I415,9)</f>
        <v>464.91176000000002</v>
      </c>
      <c r="CY724">
        <f>AA724</f>
        <v>59.47</v>
      </c>
      <c r="CZ724">
        <f>AE724</f>
        <v>59.47</v>
      </c>
      <c r="DA724">
        <f>AI724</f>
        <v>1</v>
      </c>
      <c r="DB724">
        <f>ROUND((ROUND(AT724*CZ724,2)*1),6)</f>
        <v>125.45</v>
      </c>
      <c r="DC724">
        <f>ROUND((ROUND(AT724*AG724,2)*1),6)</f>
        <v>0</v>
      </c>
      <c r="DD724" t="s">
        <v>3</v>
      </c>
      <c r="DE724" t="s">
        <v>3</v>
      </c>
      <c r="DF724">
        <f t="shared" si="347"/>
        <v>27648.3</v>
      </c>
      <c r="DG724">
        <f t="shared" si="344"/>
        <v>0</v>
      </c>
      <c r="DH724">
        <f t="shared" si="345"/>
        <v>0</v>
      </c>
      <c r="DI724">
        <f t="shared" si="336"/>
        <v>0</v>
      </c>
      <c r="DJ724">
        <f>DF724</f>
        <v>27648.3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ROW(Source!A415)</f>
        <v>415</v>
      </c>
      <c r="B725">
        <v>55929113</v>
      </c>
      <c r="C725">
        <v>55932398</v>
      </c>
      <c r="D725">
        <v>55482204</v>
      </c>
      <c r="E725">
        <v>1</v>
      </c>
      <c r="F725">
        <v>1</v>
      </c>
      <c r="G725">
        <v>1081</v>
      </c>
      <c r="H725">
        <v>3</v>
      </c>
      <c r="I725" t="s">
        <v>778</v>
      </c>
      <c r="J725" t="s">
        <v>779</v>
      </c>
      <c r="K725" t="s">
        <v>780</v>
      </c>
      <c r="L725">
        <v>1356</v>
      </c>
      <c r="N725">
        <v>1010</v>
      </c>
      <c r="O725" t="s">
        <v>419</v>
      </c>
      <c r="P725" t="s">
        <v>419</v>
      </c>
      <c r="Q725">
        <v>1000</v>
      </c>
      <c r="W725">
        <v>0</v>
      </c>
      <c r="X725">
        <v>-2085281200</v>
      </c>
      <c r="Y725">
        <f>(AT725*1)</f>
        <v>6.8999999999999999E-3</v>
      </c>
      <c r="AA725">
        <v>56.16</v>
      </c>
      <c r="AB725">
        <v>0</v>
      </c>
      <c r="AC725">
        <v>0</v>
      </c>
      <c r="AD725">
        <v>0</v>
      </c>
      <c r="AE725">
        <v>56.16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6.8999999999999999E-3</v>
      </c>
      <c r="AU725" t="s">
        <v>66</v>
      </c>
      <c r="AV725">
        <v>0</v>
      </c>
      <c r="AW725">
        <v>2</v>
      </c>
      <c r="AX725">
        <v>55932403</v>
      </c>
      <c r="AY725">
        <v>1</v>
      </c>
      <c r="AZ725">
        <v>0</v>
      </c>
      <c r="BA725">
        <v>855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ROUND(Y725*Source!I415,9)</f>
        <v>1.5207599999999999</v>
      </c>
      <c r="CY725">
        <f>AA725</f>
        <v>56.16</v>
      </c>
      <c r="CZ725">
        <f>AE725</f>
        <v>56.16</v>
      </c>
      <c r="DA725">
        <f>AI725</f>
        <v>1</v>
      </c>
      <c r="DB725">
        <f>ROUND((ROUND(AT725*CZ725,2)*1),6)</f>
        <v>0.39</v>
      </c>
      <c r="DC725">
        <f>ROUND((ROUND(AT725*AG725,2)*1),6)</f>
        <v>0</v>
      </c>
      <c r="DD725" t="s">
        <v>3</v>
      </c>
      <c r="DE725" t="s">
        <v>3</v>
      </c>
      <c r="DF725">
        <f t="shared" si="347"/>
        <v>85.41</v>
      </c>
      <c r="DG725">
        <f t="shared" si="344"/>
        <v>0</v>
      </c>
      <c r="DH725">
        <f t="shared" si="345"/>
        <v>0</v>
      </c>
      <c r="DI725">
        <f t="shared" si="336"/>
        <v>0</v>
      </c>
      <c r="DJ725">
        <f>DF725</f>
        <v>85.41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ROW(Source!A415)</f>
        <v>415</v>
      </c>
      <c r="B726">
        <v>55929113</v>
      </c>
      <c r="C726">
        <v>55932398</v>
      </c>
      <c r="D726">
        <v>0</v>
      </c>
      <c r="E726">
        <v>0</v>
      </c>
      <c r="F726">
        <v>1</v>
      </c>
      <c r="G726">
        <v>1081</v>
      </c>
      <c r="H726">
        <v>3</v>
      </c>
      <c r="I726" t="s">
        <v>533</v>
      </c>
      <c r="J726" t="s">
        <v>533</v>
      </c>
      <c r="K726" t="s">
        <v>534</v>
      </c>
      <c r="L726">
        <v>1301</v>
      </c>
      <c r="N726">
        <v>1003</v>
      </c>
      <c r="O726" t="s">
        <v>518</v>
      </c>
      <c r="P726" t="s">
        <v>518</v>
      </c>
      <c r="Q726">
        <v>1</v>
      </c>
      <c r="W726">
        <v>0</v>
      </c>
      <c r="X726">
        <v>-2134288609</v>
      </c>
      <c r="Y726">
        <f>AT726</f>
        <v>102</v>
      </c>
      <c r="AA726">
        <v>8.27</v>
      </c>
      <c r="AB726">
        <v>0</v>
      </c>
      <c r="AC726">
        <v>0</v>
      </c>
      <c r="AD726">
        <v>0</v>
      </c>
      <c r="AE726">
        <v>8.27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 t="s">
        <v>3</v>
      </c>
      <c r="AT726">
        <v>102</v>
      </c>
      <c r="AU726" t="s">
        <v>3</v>
      </c>
      <c r="AV726">
        <v>0</v>
      </c>
      <c r="AW726">
        <v>1</v>
      </c>
      <c r="AX726">
        <v>-1</v>
      </c>
      <c r="AY726">
        <v>0</v>
      </c>
      <c r="AZ726">
        <v>0</v>
      </c>
      <c r="BA726" t="s">
        <v>3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ROUND(Y726*Source!I415,9)</f>
        <v>22480.799999999999</v>
      </c>
      <c r="CY726">
        <f>AA726</f>
        <v>8.27</v>
      </c>
      <c r="CZ726">
        <f>AE726</f>
        <v>8.27</v>
      </c>
      <c r="DA726">
        <f>AI726</f>
        <v>1</v>
      </c>
      <c r="DB726">
        <f>ROUND(ROUND(AT726*CZ726,2),6)</f>
        <v>843.54</v>
      </c>
      <c r="DC726">
        <f>ROUND(ROUND(AT726*AG726,2),6)</f>
        <v>0</v>
      </c>
      <c r="DD726" t="s">
        <v>3</v>
      </c>
      <c r="DE726" t="s">
        <v>3</v>
      </c>
      <c r="DF726">
        <f t="shared" si="347"/>
        <v>185916.22</v>
      </c>
      <c r="DG726">
        <f t="shared" si="344"/>
        <v>0</v>
      </c>
      <c r="DH726">
        <f t="shared" si="345"/>
        <v>0</v>
      </c>
      <c r="DI726">
        <f t="shared" si="336"/>
        <v>0</v>
      </c>
      <c r="DJ726">
        <f>DF726</f>
        <v>185916.22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ROW(Source!A416)</f>
        <v>416</v>
      </c>
      <c r="B727">
        <v>55929115</v>
      </c>
      <c r="C727">
        <v>55932398</v>
      </c>
      <c r="D727">
        <v>55424304</v>
      </c>
      <c r="E727">
        <v>1081</v>
      </c>
      <c r="F727">
        <v>1</v>
      </c>
      <c r="G727">
        <v>1081</v>
      </c>
      <c r="H727">
        <v>1</v>
      </c>
      <c r="I727" t="s">
        <v>679</v>
      </c>
      <c r="J727" t="s">
        <v>3</v>
      </c>
      <c r="K727" t="s">
        <v>680</v>
      </c>
      <c r="L727">
        <v>1191</v>
      </c>
      <c r="N727">
        <v>1013</v>
      </c>
      <c r="O727" t="s">
        <v>681</v>
      </c>
      <c r="P727" t="s">
        <v>681</v>
      </c>
      <c r="Q727">
        <v>1</v>
      </c>
      <c r="W727">
        <v>0</v>
      </c>
      <c r="X727">
        <v>476480486</v>
      </c>
      <c r="Y727">
        <f>(AT727*1.2)</f>
        <v>6.3479999999999999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5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5.29</v>
      </c>
      <c r="AU727" t="s">
        <v>67</v>
      </c>
      <c r="AV727">
        <v>1</v>
      </c>
      <c r="AW727">
        <v>2</v>
      </c>
      <c r="AX727">
        <v>55932399</v>
      </c>
      <c r="AY727">
        <v>1</v>
      </c>
      <c r="AZ727">
        <v>0</v>
      </c>
      <c r="BA727">
        <v>857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U727">
        <f>ROUND(AT727*Source!I416*AH727*AL727,2)</f>
        <v>0</v>
      </c>
      <c r="CV727">
        <f>ROUND(Y727*Source!I416,9)</f>
        <v>1399.0992000000001</v>
      </c>
      <c r="CW727">
        <v>0</v>
      </c>
      <c r="CX727">
        <f>ROUND(Y727*Source!I416,9)</f>
        <v>1399.0992000000001</v>
      </c>
      <c r="CY727">
        <f>AD727</f>
        <v>0</v>
      </c>
      <c r="CZ727">
        <f>AH727</f>
        <v>0</v>
      </c>
      <c r="DA727">
        <f>AL727</f>
        <v>1</v>
      </c>
      <c r="DB727">
        <f>ROUND((ROUND(AT727*CZ727,2)*1.2),6)</f>
        <v>0</v>
      </c>
      <c r="DC727">
        <f>ROUND((ROUND(AT727*AG727,2)*1.2),6)</f>
        <v>0</v>
      </c>
      <c r="DD727" t="s">
        <v>3</v>
      </c>
      <c r="DE727" t="s">
        <v>3</v>
      </c>
      <c r="DF727">
        <f t="shared" si="347"/>
        <v>0</v>
      </c>
      <c r="DG727">
        <f t="shared" si="344"/>
        <v>0</v>
      </c>
      <c r="DH727">
        <f t="shared" si="345"/>
        <v>0</v>
      </c>
      <c r="DI727">
        <f t="shared" si="336"/>
        <v>0</v>
      </c>
      <c r="DJ727">
        <f>DI727</f>
        <v>0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5">
      <c r="A728">
        <f>ROW(Source!A416)</f>
        <v>416</v>
      </c>
      <c r="B728">
        <v>55929115</v>
      </c>
      <c r="C728">
        <v>55932398</v>
      </c>
      <c r="D728">
        <v>55490209</v>
      </c>
      <c r="E728">
        <v>1</v>
      </c>
      <c r="F728">
        <v>1</v>
      </c>
      <c r="G728">
        <v>1081</v>
      </c>
      <c r="H728">
        <v>2</v>
      </c>
      <c r="I728" t="s">
        <v>722</v>
      </c>
      <c r="J728" t="s">
        <v>723</v>
      </c>
      <c r="K728" t="s">
        <v>724</v>
      </c>
      <c r="L728">
        <v>1368</v>
      </c>
      <c r="N728">
        <v>1011</v>
      </c>
      <c r="O728" t="s">
        <v>685</v>
      </c>
      <c r="P728" t="s">
        <v>685</v>
      </c>
      <c r="Q728">
        <v>1</v>
      </c>
      <c r="W728">
        <v>0</v>
      </c>
      <c r="X728">
        <v>874612079</v>
      </c>
      <c r="Y728">
        <f>(AT728*1.2)</f>
        <v>1.2E-2</v>
      </c>
      <c r="AA728">
        <v>0</v>
      </c>
      <c r="AB728">
        <v>1485.19</v>
      </c>
      <c r="AC728">
        <v>744.56</v>
      </c>
      <c r="AD728">
        <v>0</v>
      </c>
      <c r="AE728">
        <v>0</v>
      </c>
      <c r="AF728">
        <v>83.1</v>
      </c>
      <c r="AG728">
        <v>12.62</v>
      </c>
      <c r="AH728">
        <v>0</v>
      </c>
      <c r="AI728">
        <v>1</v>
      </c>
      <c r="AJ728">
        <v>17.07</v>
      </c>
      <c r="AK728">
        <v>56.35</v>
      </c>
      <c r="AL728">
        <v>1</v>
      </c>
      <c r="AM728">
        <v>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0.01</v>
      </c>
      <c r="AU728" t="s">
        <v>67</v>
      </c>
      <c r="AV728">
        <v>0</v>
      </c>
      <c r="AW728">
        <v>2</v>
      </c>
      <c r="AX728">
        <v>55932400</v>
      </c>
      <c r="AY728">
        <v>1</v>
      </c>
      <c r="AZ728">
        <v>0</v>
      </c>
      <c r="BA728">
        <v>858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f>ROUND(Y728*Source!I416*DO728,9)</f>
        <v>33.377375999999998</v>
      </c>
      <c r="CX728">
        <f>ROUND(Y728*Source!I416,9)</f>
        <v>2.6448</v>
      </c>
      <c r="CY728">
        <f>AB728</f>
        <v>1485.19</v>
      </c>
      <c r="CZ728">
        <f>AF728</f>
        <v>83.1</v>
      </c>
      <c r="DA728">
        <f>AJ728</f>
        <v>17.07</v>
      </c>
      <c r="DB728">
        <f>ROUND((ROUND(AT728*CZ728,2)*1.2),6)</f>
        <v>0.996</v>
      </c>
      <c r="DC728">
        <f>ROUND((ROUND(AT728*AG728,2)*1.2),6)</f>
        <v>0.156</v>
      </c>
      <c r="DD728" t="s">
        <v>3</v>
      </c>
      <c r="DE728" t="s">
        <v>3</v>
      </c>
      <c r="DF728">
        <f t="shared" si="347"/>
        <v>0</v>
      </c>
      <c r="DG728">
        <f>ROUND(ROUND(AF728*AJ728,2)*CX728,2)</f>
        <v>3751.7</v>
      </c>
      <c r="DH728">
        <f>ROUND(ROUND(AG728*AK728,2)*CX728,2)</f>
        <v>1880.82</v>
      </c>
      <c r="DI728">
        <f t="shared" si="336"/>
        <v>0</v>
      </c>
      <c r="DJ728">
        <f>DG728</f>
        <v>3751.7</v>
      </c>
      <c r="DK728">
        <v>0</v>
      </c>
      <c r="DL728" t="s">
        <v>686</v>
      </c>
      <c r="DM728">
        <v>0</v>
      </c>
      <c r="DN728" t="s">
        <v>681</v>
      </c>
      <c r="DO728">
        <v>12.62</v>
      </c>
    </row>
    <row r="729" spans="1:119" x14ac:dyDescent="0.25">
      <c r="A729">
        <f>ROW(Source!A416)</f>
        <v>416</v>
      </c>
      <c r="B729">
        <v>55929115</v>
      </c>
      <c r="C729">
        <v>55932398</v>
      </c>
      <c r="D729">
        <v>55489443</v>
      </c>
      <c r="E729">
        <v>1</v>
      </c>
      <c r="F729">
        <v>1</v>
      </c>
      <c r="G729">
        <v>1081</v>
      </c>
      <c r="H729">
        <v>2</v>
      </c>
      <c r="I729" t="s">
        <v>772</v>
      </c>
      <c r="J729" t="s">
        <v>773</v>
      </c>
      <c r="K729" t="s">
        <v>774</v>
      </c>
      <c r="L729">
        <v>1368</v>
      </c>
      <c r="N729">
        <v>1011</v>
      </c>
      <c r="O729" t="s">
        <v>685</v>
      </c>
      <c r="P729" t="s">
        <v>685</v>
      </c>
      <c r="Q729">
        <v>1</v>
      </c>
      <c r="W729">
        <v>0</v>
      </c>
      <c r="X729">
        <v>-44940208</v>
      </c>
      <c r="Y729">
        <f>(AT729*1.2)</f>
        <v>1.2E-2</v>
      </c>
      <c r="AA729">
        <v>0</v>
      </c>
      <c r="AB729">
        <v>2706.94</v>
      </c>
      <c r="AC729">
        <v>998.84</v>
      </c>
      <c r="AD729">
        <v>0</v>
      </c>
      <c r="AE729">
        <v>0</v>
      </c>
      <c r="AF729">
        <v>179.17</v>
      </c>
      <c r="AG729">
        <v>16.93</v>
      </c>
      <c r="AH729">
        <v>0</v>
      </c>
      <c r="AI729">
        <v>1</v>
      </c>
      <c r="AJ729">
        <v>14.43</v>
      </c>
      <c r="AK729">
        <v>56.35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0.01</v>
      </c>
      <c r="AU729" t="s">
        <v>67</v>
      </c>
      <c r="AV729">
        <v>0</v>
      </c>
      <c r="AW729">
        <v>2</v>
      </c>
      <c r="AX729">
        <v>55932401</v>
      </c>
      <c r="AY729">
        <v>1</v>
      </c>
      <c r="AZ729">
        <v>0</v>
      </c>
      <c r="BA729">
        <v>859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f>ROUND(Y729*Source!I416*DO729,9)</f>
        <v>44.776463999999997</v>
      </c>
      <c r="CX729">
        <f>ROUND(Y729*Source!I416,9)</f>
        <v>2.6448</v>
      </c>
      <c r="CY729">
        <f>AB729</f>
        <v>2706.94</v>
      </c>
      <c r="CZ729">
        <f>AF729</f>
        <v>179.17</v>
      </c>
      <c r="DA729">
        <f>AJ729</f>
        <v>14.43</v>
      </c>
      <c r="DB729">
        <f>ROUND((ROUND(AT729*CZ729,2)*1.2),6)</f>
        <v>2.1480000000000001</v>
      </c>
      <c r="DC729">
        <f>ROUND((ROUND(AT729*AG729,2)*1.2),6)</f>
        <v>0.20399999999999999</v>
      </c>
      <c r="DD729" t="s">
        <v>3</v>
      </c>
      <c r="DE729" t="s">
        <v>3</v>
      </c>
      <c r="DF729">
        <f t="shared" si="347"/>
        <v>0</v>
      </c>
      <c r="DG729">
        <f>ROUND(ROUND(AF729*AJ729,2)*CX729,2)</f>
        <v>6837.92</v>
      </c>
      <c r="DH729">
        <f>ROUND(ROUND(AG729*AK729,2)*CX729,2)</f>
        <v>2523.17</v>
      </c>
      <c r="DI729">
        <f t="shared" si="336"/>
        <v>0</v>
      </c>
      <c r="DJ729">
        <f>DG729</f>
        <v>6837.92</v>
      </c>
      <c r="DK729">
        <v>0</v>
      </c>
      <c r="DL729" t="s">
        <v>686</v>
      </c>
      <c r="DM729">
        <v>0</v>
      </c>
      <c r="DN729" t="s">
        <v>681</v>
      </c>
      <c r="DO729">
        <v>16.93</v>
      </c>
    </row>
    <row r="730" spans="1:119" x14ac:dyDescent="0.25">
      <c r="A730">
        <f>ROW(Source!A416)</f>
        <v>416</v>
      </c>
      <c r="B730">
        <v>55929115</v>
      </c>
      <c r="C730">
        <v>55932398</v>
      </c>
      <c r="D730">
        <v>55482159</v>
      </c>
      <c r="E730">
        <v>1</v>
      </c>
      <c r="F730">
        <v>1</v>
      </c>
      <c r="G730">
        <v>1081</v>
      </c>
      <c r="H730">
        <v>3</v>
      </c>
      <c r="I730" t="s">
        <v>775</v>
      </c>
      <c r="J730" t="s">
        <v>776</v>
      </c>
      <c r="K730" t="s">
        <v>777</v>
      </c>
      <c r="L730">
        <v>1355</v>
      </c>
      <c r="N730">
        <v>1010</v>
      </c>
      <c r="O730" t="s">
        <v>64</v>
      </c>
      <c r="P730" t="s">
        <v>64</v>
      </c>
      <c r="Q730">
        <v>100</v>
      </c>
      <c r="W730">
        <v>0</v>
      </c>
      <c r="X730">
        <v>1662905328</v>
      </c>
      <c r="Y730">
        <f>(AT730*1)</f>
        <v>2.1093999999999999</v>
      </c>
      <c r="AA730">
        <v>223.61</v>
      </c>
      <c r="AB730">
        <v>0</v>
      </c>
      <c r="AC730">
        <v>0</v>
      </c>
      <c r="AD730">
        <v>0</v>
      </c>
      <c r="AE730">
        <v>59.47</v>
      </c>
      <c r="AF730">
        <v>0</v>
      </c>
      <c r="AG730">
        <v>0</v>
      </c>
      <c r="AH730">
        <v>0</v>
      </c>
      <c r="AI730">
        <v>3.76</v>
      </c>
      <c r="AJ730">
        <v>1</v>
      </c>
      <c r="AK730">
        <v>1</v>
      </c>
      <c r="AL730">
        <v>1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2.1093999999999999</v>
      </c>
      <c r="AU730" t="s">
        <v>66</v>
      </c>
      <c r="AV730">
        <v>0</v>
      </c>
      <c r="AW730">
        <v>2</v>
      </c>
      <c r="AX730">
        <v>55932402</v>
      </c>
      <c r="AY730">
        <v>1</v>
      </c>
      <c r="AZ730">
        <v>0</v>
      </c>
      <c r="BA730">
        <v>860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ROUND(Y730*Source!I416,9)</f>
        <v>464.91176000000002</v>
      </c>
      <c r="CY730">
        <f>AA730</f>
        <v>223.61</v>
      </c>
      <c r="CZ730">
        <f>AE730</f>
        <v>59.47</v>
      </c>
      <c r="DA730">
        <f>AI730</f>
        <v>3.76</v>
      </c>
      <c r="DB730">
        <f>ROUND((ROUND(AT730*CZ730,2)*1),6)</f>
        <v>125.45</v>
      </c>
      <c r="DC730">
        <f>ROUND((ROUND(AT730*AG730,2)*1),6)</f>
        <v>0</v>
      </c>
      <c r="DD730" t="s">
        <v>3</v>
      </c>
      <c r="DE730" t="s">
        <v>3</v>
      </c>
      <c r="DF730">
        <f>ROUND(ROUND(AE730*AI730,2)*CX730,2)</f>
        <v>103958.92</v>
      </c>
      <c r="DG730">
        <f t="shared" ref="DG730:DG749" si="348">ROUND(ROUND(AF730,2)*CX730,2)</f>
        <v>0</v>
      </c>
      <c r="DH730">
        <f t="shared" ref="DH730:DH749" si="349">ROUND(ROUND(AG730,2)*CX730,2)</f>
        <v>0</v>
      </c>
      <c r="DI730">
        <f t="shared" si="336"/>
        <v>0</v>
      </c>
      <c r="DJ730">
        <f>DF730</f>
        <v>103958.92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ROW(Source!A416)</f>
        <v>416</v>
      </c>
      <c r="B731">
        <v>55929115</v>
      </c>
      <c r="C731">
        <v>55932398</v>
      </c>
      <c r="D731">
        <v>55482204</v>
      </c>
      <c r="E731">
        <v>1</v>
      </c>
      <c r="F731">
        <v>1</v>
      </c>
      <c r="G731">
        <v>1081</v>
      </c>
      <c r="H731">
        <v>3</v>
      </c>
      <c r="I731" t="s">
        <v>778</v>
      </c>
      <c r="J731" t="s">
        <v>779</v>
      </c>
      <c r="K731" t="s">
        <v>780</v>
      </c>
      <c r="L731">
        <v>1356</v>
      </c>
      <c r="N731">
        <v>1010</v>
      </c>
      <c r="O731" t="s">
        <v>419</v>
      </c>
      <c r="P731" t="s">
        <v>419</v>
      </c>
      <c r="Q731">
        <v>1000</v>
      </c>
      <c r="W731">
        <v>0</v>
      </c>
      <c r="X731">
        <v>-2085281200</v>
      </c>
      <c r="Y731">
        <f>(AT731*1)</f>
        <v>6.8999999999999999E-3</v>
      </c>
      <c r="AA731">
        <v>614.39</v>
      </c>
      <c r="AB731">
        <v>0</v>
      </c>
      <c r="AC731">
        <v>0</v>
      </c>
      <c r="AD731">
        <v>0</v>
      </c>
      <c r="AE731">
        <v>56.16</v>
      </c>
      <c r="AF731">
        <v>0</v>
      </c>
      <c r="AG731">
        <v>0</v>
      </c>
      <c r="AH731">
        <v>0</v>
      </c>
      <c r="AI731">
        <v>10.94</v>
      </c>
      <c r="AJ731">
        <v>1</v>
      </c>
      <c r="AK731">
        <v>1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6.8999999999999999E-3</v>
      </c>
      <c r="AU731" t="s">
        <v>66</v>
      </c>
      <c r="AV731">
        <v>0</v>
      </c>
      <c r="AW731">
        <v>2</v>
      </c>
      <c r="AX731">
        <v>55932403</v>
      </c>
      <c r="AY731">
        <v>1</v>
      </c>
      <c r="AZ731">
        <v>0</v>
      </c>
      <c r="BA731">
        <v>861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ROUND(Y731*Source!I416,9)</f>
        <v>1.5207599999999999</v>
      </c>
      <c r="CY731">
        <f>AA731</f>
        <v>614.39</v>
      </c>
      <c r="CZ731">
        <f>AE731</f>
        <v>56.16</v>
      </c>
      <c r="DA731">
        <f>AI731</f>
        <v>10.94</v>
      </c>
      <c r="DB731">
        <f>ROUND((ROUND(AT731*CZ731,2)*1),6)</f>
        <v>0.39</v>
      </c>
      <c r="DC731">
        <f>ROUND((ROUND(AT731*AG731,2)*1),6)</f>
        <v>0</v>
      </c>
      <c r="DD731" t="s">
        <v>3</v>
      </c>
      <c r="DE731" t="s">
        <v>3</v>
      </c>
      <c r="DF731">
        <f>ROUND(ROUND(AE731*AI731,2)*CX731,2)</f>
        <v>934.34</v>
      </c>
      <c r="DG731">
        <f t="shared" si="348"/>
        <v>0</v>
      </c>
      <c r="DH731">
        <f t="shared" si="349"/>
        <v>0</v>
      </c>
      <c r="DI731">
        <f t="shared" si="336"/>
        <v>0</v>
      </c>
      <c r="DJ731">
        <f>DF731</f>
        <v>934.34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ROW(Source!A416)</f>
        <v>416</v>
      </c>
      <c r="B732">
        <v>55929115</v>
      </c>
      <c r="C732">
        <v>55932398</v>
      </c>
      <c r="D732">
        <v>0</v>
      </c>
      <c r="E732">
        <v>0</v>
      </c>
      <c r="F732">
        <v>1</v>
      </c>
      <c r="G732">
        <v>1081</v>
      </c>
      <c r="H732">
        <v>3</v>
      </c>
      <c r="I732" t="s">
        <v>533</v>
      </c>
      <c r="J732" t="s">
        <v>533</v>
      </c>
      <c r="K732" t="s">
        <v>534</v>
      </c>
      <c r="L732">
        <v>1301</v>
      </c>
      <c r="N732">
        <v>1003</v>
      </c>
      <c r="O732" t="s">
        <v>518</v>
      </c>
      <c r="P732" t="s">
        <v>518</v>
      </c>
      <c r="Q732">
        <v>1</v>
      </c>
      <c r="W732">
        <v>0</v>
      </c>
      <c r="X732">
        <v>-2134288609</v>
      </c>
      <c r="Y732">
        <f>AT732</f>
        <v>102</v>
      </c>
      <c r="AA732">
        <v>81.38</v>
      </c>
      <c r="AB732">
        <v>0</v>
      </c>
      <c r="AC732">
        <v>0</v>
      </c>
      <c r="AD732">
        <v>0</v>
      </c>
      <c r="AE732">
        <v>8.27</v>
      </c>
      <c r="AF732">
        <v>0</v>
      </c>
      <c r="AG732">
        <v>0</v>
      </c>
      <c r="AH732">
        <v>0</v>
      </c>
      <c r="AI732">
        <v>9.84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 t="s">
        <v>3</v>
      </c>
      <c r="AT732">
        <v>102</v>
      </c>
      <c r="AU732" t="s">
        <v>3</v>
      </c>
      <c r="AV732">
        <v>0</v>
      </c>
      <c r="AW732">
        <v>1</v>
      </c>
      <c r="AX732">
        <v>-1</v>
      </c>
      <c r="AY732">
        <v>0</v>
      </c>
      <c r="AZ732">
        <v>0</v>
      </c>
      <c r="BA732" t="s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ROUND(Y732*Source!I416,9)</f>
        <v>22480.799999999999</v>
      </c>
      <c r="CY732">
        <f>AA732</f>
        <v>81.38</v>
      </c>
      <c r="CZ732">
        <f>AE732</f>
        <v>8.27</v>
      </c>
      <c r="DA732">
        <f>AI732</f>
        <v>9.84</v>
      </c>
      <c r="DB732">
        <f>ROUND(ROUND(AT732*CZ732,2),6)</f>
        <v>843.54</v>
      </c>
      <c r="DC732">
        <f>ROUND(ROUND(AT732*AG732,2),6)</f>
        <v>0</v>
      </c>
      <c r="DD732" t="s">
        <v>3</v>
      </c>
      <c r="DE732" t="s">
        <v>3</v>
      </c>
      <c r="DF732">
        <f>ROUND(ROUND(AE732*AI732,2)*CX732,2)</f>
        <v>1829487.5</v>
      </c>
      <c r="DG732">
        <f t="shared" si="348"/>
        <v>0</v>
      </c>
      <c r="DH732">
        <f t="shared" si="349"/>
        <v>0</v>
      </c>
      <c r="DI732">
        <f t="shared" si="336"/>
        <v>0</v>
      </c>
      <c r="DJ732">
        <f>DF732</f>
        <v>1829487.5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ROW(Source!A419)</f>
        <v>419</v>
      </c>
      <c r="B733">
        <v>55929113</v>
      </c>
      <c r="C733">
        <v>55932697</v>
      </c>
      <c r="D733">
        <v>55424304</v>
      </c>
      <c r="E733">
        <v>1081</v>
      </c>
      <c r="F733">
        <v>1</v>
      </c>
      <c r="G733">
        <v>1081</v>
      </c>
      <c r="H733">
        <v>1</v>
      </c>
      <c r="I733" t="s">
        <v>679</v>
      </c>
      <c r="J733" t="s">
        <v>3</v>
      </c>
      <c r="K733" t="s">
        <v>680</v>
      </c>
      <c r="L733">
        <v>1191</v>
      </c>
      <c r="N733">
        <v>1013</v>
      </c>
      <c r="O733" t="s">
        <v>681</v>
      </c>
      <c r="P733" t="s">
        <v>681</v>
      </c>
      <c r="Q733">
        <v>1</v>
      </c>
      <c r="W733">
        <v>0</v>
      </c>
      <c r="X733">
        <v>476480486</v>
      </c>
      <c r="Y733">
        <f t="shared" ref="Y733:Y738" si="350">(AT733*1.2)</f>
        <v>1.512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1.26</v>
      </c>
      <c r="AU733" t="s">
        <v>67</v>
      </c>
      <c r="AV733">
        <v>1</v>
      </c>
      <c r="AW733">
        <v>2</v>
      </c>
      <c r="AX733">
        <v>55932698</v>
      </c>
      <c r="AY733">
        <v>1</v>
      </c>
      <c r="AZ733">
        <v>0</v>
      </c>
      <c r="BA733">
        <v>863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U733">
        <f>ROUND(AT733*Source!I419*AH733*AL733,2)</f>
        <v>0</v>
      </c>
      <c r="CV733">
        <f>ROUND(Y733*Source!I419,9)</f>
        <v>404.46</v>
      </c>
      <c r="CW733">
        <v>0</v>
      </c>
      <c r="CX733">
        <f>ROUND(Y733*Source!I419,9)</f>
        <v>404.46</v>
      </c>
      <c r="CY733">
        <f>AD733</f>
        <v>0</v>
      </c>
      <c r="CZ733">
        <f>AH733</f>
        <v>0</v>
      </c>
      <c r="DA733">
        <f>AL733</f>
        <v>1</v>
      </c>
      <c r="DB733">
        <f t="shared" ref="DB733:DB738" si="351">ROUND((ROUND(AT733*CZ733,2)*1.2),6)</f>
        <v>0</v>
      </c>
      <c r="DC733">
        <f t="shared" ref="DC733:DC738" si="352">ROUND((ROUND(AT733*AG733,2)*1.2),6)</f>
        <v>0</v>
      </c>
      <c r="DD733" t="s">
        <v>3</v>
      </c>
      <c r="DE733" t="s">
        <v>3</v>
      </c>
      <c r="DF733">
        <f t="shared" ref="DF733:DF752" si="353">ROUND(ROUND(AE733,2)*CX733,2)</f>
        <v>0</v>
      </c>
      <c r="DG733">
        <f t="shared" si="348"/>
        <v>0</v>
      </c>
      <c r="DH733">
        <f t="shared" si="349"/>
        <v>0</v>
      </c>
      <c r="DI733">
        <f t="shared" si="336"/>
        <v>0</v>
      </c>
      <c r="DJ733">
        <f>DI733</f>
        <v>0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ROW(Source!A420)</f>
        <v>420</v>
      </c>
      <c r="B734">
        <v>55929115</v>
      </c>
      <c r="C734">
        <v>55932697</v>
      </c>
      <c r="D734">
        <v>55424304</v>
      </c>
      <c r="E734">
        <v>1081</v>
      </c>
      <c r="F734">
        <v>1</v>
      </c>
      <c r="G734">
        <v>1081</v>
      </c>
      <c r="H734">
        <v>1</v>
      </c>
      <c r="I734" t="s">
        <v>679</v>
      </c>
      <c r="J734" t="s">
        <v>3</v>
      </c>
      <c r="K734" t="s">
        <v>680</v>
      </c>
      <c r="L734">
        <v>1191</v>
      </c>
      <c r="N734">
        <v>1013</v>
      </c>
      <c r="O734" t="s">
        <v>681</v>
      </c>
      <c r="P734" t="s">
        <v>681</v>
      </c>
      <c r="Q734">
        <v>1</v>
      </c>
      <c r="W734">
        <v>0</v>
      </c>
      <c r="X734">
        <v>476480486</v>
      </c>
      <c r="Y734">
        <f t="shared" si="350"/>
        <v>1.512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5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1.26</v>
      </c>
      <c r="AU734" t="s">
        <v>67</v>
      </c>
      <c r="AV734">
        <v>1</v>
      </c>
      <c r="AW734">
        <v>2</v>
      </c>
      <c r="AX734">
        <v>55932698</v>
      </c>
      <c r="AY734">
        <v>1</v>
      </c>
      <c r="AZ734">
        <v>0</v>
      </c>
      <c r="BA734">
        <v>865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U734">
        <f>ROUND(AT734*Source!I420*AH734*AL734,2)</f>
        <v>0</v>
      </c>
      <c r="CV734">
        <f>ROUND(Y734*Source!I420,9)</f>
        <v>404.46</v>
      </c>
      <c r="CW734">
        <v>0</v>
      </c>
      <c r="CX734">
        <f>ROUND(Y734*Source!I420,9)</f>
        <v>404.46</v>
      </c>
      <c r="CY734">
        <f>AD734</f>
        <v>0</v>
      </c>
      <c r="CZ734">
        <f>AH734</f>
        <v>0</v>
      </c>
      <c r="DA734">
        <f>AL734</f>
        <v>1</v>
      </c>
      <c r="DB734">
        <f t="shared" si="351"/>
        <v>0</v>
      </c>
      <c r="DC734">
        <f t="shared" si="352"/>
        <v>0</v>
      </c>
      <c r="DD734" t="s">
        <v>3</v>
      </c>
      <c r="DE734" t="s">
        <v>3</v>
      </c>
      <c r="DF734">
        <f t="shared" si="353"/>
        <v>0</v>
      </c>
      <c r="DG734">
        <f t="shared" si="348"/>
        <v>0</v>
      </c>
      <c r="DH734">
        <f t="shared" si="349"/>
        <v>0</v>
      </c>
      <c r="DI734">
        <f t="shared" si="336"/>
        <v>0</v>
      </c>
      <c r="DJ734">
        <f>DI734</f>
        <v>0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ROW(Source!A460)</f>
        <v>460</v>
      </c>
      <c r="B735">
        <v>55929113</v>
      </c>
      <c r="C735">
        <v>55932464</v>
      </c>
      <c r="D735">
        <v>55424304</v>
      </c>
      <c r="E735">
        <v>1081</v>
      </c>
      <c r="F735">
        <v>1</v>
      </c>
      <c r="G735">
        <v>1081</v>
      </c>
      <c r="H735">
        <v>1</v>
      </c>
      <c r="I735" t="s">
        <v>679</v>
      </c>
      <c r="J735" t="s">
        <v>3</v>
      </c>
      <c r="K735" t="s">
        <v>680</v>
      </c>
      <c r="L735">
        <v>1191</v>
      </c>
      <c r="N735">
        <v>1013</v>
      </c>
      <c r="O735" t="s">
        <v>681</v>
      </c>
      <c r="P735" t="s">
        <v>681</v>
      </c>
      <c r="Q735">
        <v>1</v>
      </c>
      <c r="W735">
        <v>0</v>
      </c>
      <c r="X735">
        <v>476480486</v>
      </c>
      <c r="Y735">
        <f t="shared" si="350"/>
        <v>21.768000000000001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18.14</v>
      </c>
      <c r="AU735" t="s">
        <v>67</v>
      </c>
      <c r="AV735">
        <v>1</v>
      </c>
      <c r="AW735">
        <v>2</v>
      </c>
      <c r="AX735">
        <v>55932465</v>
      </c>
      <c r="AY735">
        <v>1</v>
      </c>
      <c r="AZ735">
        <v>0</v>
      </c>
      <c r="BA735">
        <v>867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U735">
        <f>ROUND(AT735*Source!I460*AH735*AL735,2)</f>
        <v>0</v>
      </c>
      <c r="CV735">
        <f>ROUND(Y735*Source!I460,9)</f>
        <v>97.956000000000003</v>
      </c>
      <c r="CW735">
        <v>0</v>
      </c>
      <c r="CX735">
        <f>ROUND(Y735*Source!I460,9)</f>
        <v>97.956000000000003</v>
      </c>
      <c r="CY735">
        <f>AD735</f>
        <v>0</v>
      </c>
      <c r="CZ735">
        <f>AH735</f>
        <v>0</v>
      </c>
      <c r="DA735">
        <f>AL735</f>
        <v>1</v>
      </c>
      <c r="DB735">
        <f t="shared" si="351"/>
        <v>0</v>
      </c>
      <c r="DC735">
        <f t="shared" si="352"/>
        <v>0</v>
      </c>
      <c r="DD735" t="s">
        <v>3</v>
      </c>
      <c r="DE735" t="s">
        <v>3</v>
      </c>
      <c r="DF735">
        <f t="shared" si="353"/>
        <v>0</v>
      </c>
      <c r="DG735">
        <f t="shared" si="348"/>
        <v>0</v>
      </c>
      <c r="DH735">
        <f t="shared" si="349"/>
        <v>0</v>
      </c>
      <c r="DI735">
        <f t="shared" si="336"/>
        <v>0</v>
      </c>
      <c r="DJ735">
        <f>DI735</f>
        <v>0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ROW(Source!A460)</f>
        <v>460</v>
      </c>
      <c r="B736">
        <v>55929113</v>
      </c>
      <c r="C736">
        <v>55932464</v>
      </c>
      <c r="D736">
        <v>55490209</v>
      </c>
      <c r="E736">
        <v>1</v>
      </c>
      <c r="F736">
        <v>1</v>
      </c>
      <c r="G736">
        <v>1081</v>
      </c>
      <c r="H736">
        <v>2</v>
      </c>
      <c r="I736" t="s">
        <v>722</v>
      </c>
      <c r="J736" t="s">
        <v>723</v>
      </c>
      <c r="K736" t="s">
        <v>724</v>
      </c>
      <c r="L736">
        <v>1368</v>
      </c>
      <c r="N736">
        <v>1011</v>
      </c>
      <c r="O736" t="s">
        <v>685</v>
      </c>
      <c r="P736" t="s">
        <v>685</v>
      </c>
      <c r="Q736">
        <v>1</v>
      </c>
      <c r="W736">
        <v>0</v>
      </c>
      <c r="X736">
        <v>874612079</v>
      </c>
      <c r="Y736">
        <f t="shared" si="350"/>
        <v>0.06</v>
      </c>
      <c r="AA736">
        <v>0</v>
      </c>
      <c r="AB736">
        <v>87.01</v>
      </c>
      <c r="AC736">
        <v>13.21</v>
      </c>
      <c r="AD736">
        <v>0</v>
      </c>
      <c r="AE736">
        <v>0</v>
      </c>
      <c r="AF736">
        <v>83.1</v>
      </c>
      <c r="AG736">
        <v>12.62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0.05</v>
      </c>
      <c r="AU736" t="s">
        <v>67</v>
      </c>
      <c r="AV736">
        <v>0</v>
      </c>
      <c r="AW736">
        <v>2</v>
      </c>
      <c r="AX736">
        <v>55932466</v>
      </c>
      <c r="AY736">
        <v>1</v>
      </c>
      <c r="AZ736">
        <v>0</v>
      </c>
      <c r="BA736">
        <v>868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f>ROUND(Y736*Source!I460*DO736,9)</f>
        <v>3.4074</v>
      </c>
      <c r="CX736">
        <f>ROUND(Y736*Source!I460,9)</f>
        <v>0.27</v>
      </c>
      <c r="CY736">
        <f>AB736</f>
        <v>87.01</v>
      </c>
      <c r="CZ736">
        <f>AF736</f>
        <v>83.1</v>
      </c>
      <c r="DA736">
        <f>AJ736</f>
        <v>1</v>
      </c>
      <c r="DB736">
        <f t="shared" si="351"/>
        <v>4.992</v>
      </c>
      <c r="DC736">
        <f t="shared" si="352"/>
        <v>0.75600000000000001</v>
      </c>
      <c r="DD736" t="s">
        <v>3</v>
      </c>
      <c r="DE736" t="s">
        <v>3</v>
      </c>
      <c r="DF736">
        <f t="shared" si="353"/>
        <v>0</v>
      </c>
      <c r="DG736">
        <f t="shared" si="348"/>
        <v>22.44</v>
      </c>
      <c r="DH736">
        <f t="shared" si="349"/>
        <v>3.41</v>
      </c>
      <c r="DI736">
        <f t="shared" si="336"/>
        <v>0</v>
      </c>
      <c r="DJ736">
        <f>DG736</f>
        <v>22.44</v>
      </c>
      <c r="DK736">
        <v>0</v>
      </c>
      <c r="DL736" t="s">
        <v>686</v>
      </c>
      <c r="DM736">
        <v>0</v>
      </c>
      <c r="DN736" t="s">
        <v>681</v>
      </c>
      <c r="DO736">
        <v>12.62</v>
      </c>
    </row>
    <row r="737" spans="1:119" x14ac:dyDescent="0.25">
      <c r="A737">
        <f>ROW(Source!A460)</f>
        <v>460</v>
      </c>
      <c r="B737">
        <v>55929113</v>
      </c>
      <c r="C737">
        <v>55932464</v>
      </c>
      <c r="D737">
        <v>55490270</v>
      </c>
      <c r="E737">
        <v>1</v>
      </c>
      <c r="F737">
        <v>1</v>
      </c>
      <c r="G737">
        <v>1081</v>
      </c>
      <c r="H737">
        <v>2</v>
      </c>
      <c r="I737" t="s">
        <v>781</v>
      </c>
      <c r="J737" t="s">
        <v>782</v>
      </c>
      <c r="K737" t="s">
        <v>783</v>
      </c>
      <c r="L737">
        <v>1368</v>
      </c>
      <c r="N737">
        <v>1011</v>
      </c>
      <c r="O737" t="s">
        <v>685</v>
      </c>
      <c r="P737" t="s">
        <v>685</v>
      </c>
      <c r="Q737">
        <v>1</v>
      </c>
      <c r="W737">
        <v>0</v>
      </c>
      <c r="X737">
        <v>-1412866184</v>
      </c>
      <c r="Y737">
        <f t="shared" si="350"/>
        <v>0.252</v>
      </c>
      <c r="AA737">
        <v>0</v>
      </c>
      <c r="AB737">
        <v>0.44</v>
      </c>
      <c r="AC737">
        <v>0</v>
      </c>
      <c r="AD737">
        <v>0</v>
      </c>
      <c r="AE737">
        <v>0</v>
      </c>
      <c r="AF737">
        <v>0.42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-2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0.21</v>
      </c>
      <c r="AU737" t="s">
        <v>67</v>
      </c>
      <c r="AV737">
        <v>0</v>
      </c>
      <c r="AW737">
        <v>2</v>
      </c>
      <c r="AX737">
        <v>55932467</v>
      </c>
      <c r="AY737">
        <v>1</v>
      </c>
      <c r="AZ737">
        <v>0</v>
      </c>
      <c r="BA737">
        <v>869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f>ROUND(Y737*Source!I460*DO737,9)</f>
        <v>0</v>
      </c>
      <c r="CX737">
        <f>ROUND(Y737*Source!I460,9)</f>
        <v>1.1339999999999999</v>
      </c>
      <c r="CY737">
        <f>AB737</f>
        <v>0.44</v>
      </c>
      <c r="CZ737">
        <f>AF737</f>
        <v>0.42</v>
      </c>
      <c r="DA737">
        <f>AJ737</f>
        <v>1</v>
      </c>
      <c r="DB737">
        <f t="shared" si="351"/>
        <v>0.108</v>
      </c>
      <c r="DC737">
        <f t="shared" si="352"/>
        <v>0</v>
      </c>
      <c r="DD737" t="s">
        <v>3</v>
      </c>
      <c r="DE737" t="s">
        <v>3</v>
      </c>
      <c r="DF737">
        <f t="shared" si="353"/>
        <v>0</v>
      </c>
      <c r="DG737">
        <f t="shared" si="348"/>
        <v>0.48</v>
      </c>
      <c r="DH737">
        <f t="shared" si="349"/>
        <v>0</v>
      </c>
      <c r="DI737">
        <f t="shared" si="336"/>
        <v>0</v>
      </c>
      <c r="DJ737">
        <f>DG737</f>
        <v>0.48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ROW(Source!A460)</f>
        <v>460</v>
      </c>
      <c r="B738">
        <v>55929113</v>
      </c>
      <c r="C738">
        <v>55932464</v>
      </c>
      <c r="D738">
        <v>55489510</v>
      </c>
      <c r="E738">
        <v>1</v>
      </c>
      <c r="F738">
        <v>1</v>
      </c>
      <c r="G738">
        <v>1081</v>
      </c>
      <c r="H738">
        <v>2</v>
      </c>
      <c r="I738" t="s">
        <v>784</v>
      </c>
      <c r="J738" t="s">
        <v>785</v>
      </c>
      <c r="K738" t="s">
        <v>786</v>
      </c>
      <c r="L738">
        <v>1368</v>
      </c>
      <c r="N738">
        <v>1011</v>
      </c>
      <c r="O738" t="s">
        <v>685</v>
      </c>
      <c r="P738" t="s">
        <v>685</v>
      </c>
      <c r="Q738">
        <v>1</v>
      </c>
      <c r="W738">
        <v>0</v>
      </c>
      <c r="X738">
        <v>1364481760</v>
      </c>
      <c r="Y738">
        <f t="shared" si="350"/>
        <v>5.3999999999999999E-2</v>
      </c>
      <c r="AA738">
        <v>0</v>
      </c>
      <c r="AB738">
        <v>56.43</v>
      </c>
      <c r="AC738">
        <v>13.21</v>
      </c>
      <c r="AD738">
        <v>0</v>
      </c>
      <c r="AE738">
        <v>0</v>
      </c>
      <c r="AF738">
        <v>53.9</v>
      </c>
      <c r="AG738">
        <v>12.62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-2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4.4999999999999998E-2</v>
      </c>
      <c r="AU738" t="s">
        <v>67</v>
      </c>
      <c r="AV738">
        <v>0</v>
      </c>
      <c r="AW738">
        <v>2</v>
      </c>
      <c r="AX738">
        <v>55932468</v>
      </c>
      <c r="AY738">
        <v>1</v>
      </c>
      <c r="AZ738">
        <v>0</v>
      </c>
      <c r="BA738">
        <v>870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f>ROUND(Y738*Source!I460*DO738,9)</f>
        <v>3.0666600000000002</v>
      </c>
      <c r="CX738">
        <f>ROUND(Y738*Source!I460,9)</f>
        <v>0.24299999999999999</v>
      </c>
      <c r="CY738">
        <f>AB738</f>
        <v>56.43</v>
      </c>
      <c r="CZ738">
        <f>AF738</f>
        <v>53.9</v>
      </c>
      <c r="DA738">
        <f>AJ738</f>
        <v>1</v>
      </c>
      <c r="DB738">
        <f t="shared" si="351"/>
        <v>2.9159999999999999</v>
      </c>
      <c r="DC738">
        <f t="shared" si="352"/>
        <v>0.68400000000000005</v>
      </c>
      <c r="DD738" t="s">
        <v>3</v>
      </c>
      <c r="DE738" t="s">
        <v>3</v>
      </c>
      <c r="DF738">
        <f t="shared" si="353"/>
        <v>0</v>
      </c>
      <c r="DG738">
        <f t="shared" si="348"/>
        <v>13.1</v>
      </c>
      <c r="DH738">
        <f t="shared" si="349"/>
        <v>3.07</v>
      </c>
      <c r="DI738">
        <f t="shared" si="336"/>
        <v>0</v>
      </c>
      <c r="DJ738">
        <f>DG738</f>
        <v>13.1</v>
      </c>
      <c r="DK738">
        <v>0</v>
      </c>
      <c r="DL738" t="s">
        <v>686</v>
      </c>
      <c r="DM738">
        <v>0</v>
      </c>
      <c r="DN738" t="s">
        <v>681</v>
      </c>
      <c r="DO738">
        <v>12.62</v>
      </c>
    </row>
    <row r="739" spans="1:119" x14ac:dyDescent="0.25">
      <c r="A739">
        <f>ROW(Source!A460)</f>
        <v>460</v>
      </c>
      <c r="B739">
        <v>55929113</v>
      </c>
      <c r="C739">
        <v>55932464</v>
      </c>
      <c r="D739">
        <v>55459234</v>
      </c>
      <c r="E739">
        <v>1</v>
      </c>
      <c r="F739">
        <v>1</v>
      </c>
      <c r="G739">
        <v>1081</v>
      </c>
      <c r="H739">
        <v>3</v>
      </c>
      <c r="I739" t="s">
        <v>734</v>
      </c>
      <c r="J739" t="s">
        <v>735</v>
      </c>
      <c r="K739" t="s">
        <v>736</v>
      </c>
      <c r="L739">
        <v>1346</v>
      </c>
      <c r="N739">
        <v>1009</v>
      </c>
      <c r="O739" t="s">
        <v>185</v>
      </c>
      <c r="P739" t="s">
        <v>185</v>
      </c>
      <c r="Q739">
        <v>1</v>
      </c>
      <c r="W739">
        <v>0</v>
      </c>
      <c r="X739">
        <v>1343467368</v>
      </c>
      <c r="Y739">
        <f>(AT739*1)</f>
        <v>3.0000000000000001E-3</v>
      </c>
      <c r="AA739">
        <v>1.61</v>
      </c>
      <c r="AB739">
        <v>0</v>
      </c>
      <c r="AC739">
        <v>0</v>
      </c>
      <c r="AD739">
        <v>0</v>
      </c>
      <c r="AE739">
        <v>1.61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-2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3.0000000000000001E-3</v>
      </c>
      <c r="AU739" t="s">
        <v>66</v>
      </c>
      <c r="AV739">
        <v>0</v>
      </c>
      <c r="AW739">
        <v>2</v>
      </c>
      <c r="AX739">
        <v>55932469</v>
      </c>
      <c r="AY739">
        <v>1</v>
      </c>
      <c r="AZ739">
        <v>0</v>
      </c>
      <c r="BA739">
        <v>871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ROUND(Y739*Source!I460,9)</f>
        <v>1.35E-2</v>
      </c>
      <c r="CY739">
        <f t="shared" ref="CY739:CY748" si="354">AA739</f>
        <v>1.61</v>
      </c>
      <c r="CZ739">
        <f t="shared" ref="CZ739:CZ748" si="355">AE739</f>
        <v>1.61</v>
      </c>
      <c r="DA739">
        <f t="shared" ref="DA739:DA748" si="356">AI739</f>
        <v>1</v>
      </c>
      <c r="DB739">
        <f>ROUND((ROUND(AT739*CZ739,2)*1),6)</f>
        <v>0</v>
      </c>
      <c r="DC739">
        <f>ROUND((ROUND(AT739*AG739,2)*1),6)</f>
        <v>0</v>
      </c>
      <c r="DD739" t="s">
        <v>3</v>
      </c>
      <c r="DE739" t="s">
        <v>3</v>
      </c>
      <c r="DF739">
        <f t="shared" si="353"/>
        <v>0.02</v>
      </c>
      <c r="DG739">
        <f t="shared" si="348"/>
        <v>0</v>
      </c>
      <c r="DH739">
        <f t="shared" si="349"/>
        <v>0</v>
      </c>
      <c r="DI739">
        <f t="shared" si="336"/>
        <v>0</v>
      </c>
      <c r="DJ739">
        <f t="shared" ref="DJ739:DJ748" si="357">DF739</f>
        <v>0.02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ROW(Source!A460)</f>
        <v>460</v>
      </c>
      <c r="B740">
        <v>55929113</v>
      </c>
      <c r="C740">
        <v>55932464</v>
      </c>
      <c r="D740">
        <v>55466001</v>
      </c>
      <c r="E740">
        <v>1</v>
      </c>
      <c r="F740">
        <v>1</v>
      </c>
      <c r="G740">
        <v>1081</v>
      </c>
      <c r="H740">
        <v>3</v>
      </c>
      <c r="I740" t="s">
        <v>596</v>
      </c>
      <c r="J740" t="s">
        <v>598</v>
      </c>
      <c r="K740" t="s">
        <v>597</v>
      </c>
      <c r="L740">
        <v>1348</v>
      </c>
      <c r="N740">
        <v>1009</v>
      </c>
      <c r="O740" t="s">
        <v>566</v>
      </c>
      <c r="P740" t="s">
        <v>566</v>
      </c>
      <c r="Q740">
        <v>1000</v>
      </c>
      <c r="W740">
        <v>0</v>
      </c>
      <c r="X740">
        <v>-1473174696</v>
      </c>
      <c r="Y740">
        <f>(AT740*1)</f>
        <v>8.7299999999999999E-3</v>
      </c>
      <c r="AA740">
        <v>33827.69</v>
      </c>
      <c r="AB740">
        <v>0</v>
      </c>
      <c r="AC740">
        <v>0</v>
      </c>
      <c r="AD740">
        <v>0</v>
      </c>
      <c r="AE740">
        <v>33827.69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 t="s">
        <v>3</v>
      </c>
      <c r="AT740">
        <v>8.7299999999999999E-3</v>
      </c>
      <c r="AU740" t="s">
        <v>66</v>
      </c>
      <c r="AV740">
        <v>0</v>
      </c>
      <c r="AW740">
        <v>1</v>
      </c>
      <c r="AX740">
        <v>-1</v>
      </c>
      <c r="AY740">
        <v>0</v>
      </c>
      <c r="AZ740">
        <v>0</v>
      </c>
      <c r="BA740" t="s">
        <v>3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ROUND(Y740*Source!I460,9)</f>
        <v>3.9285E-2</v>
      </c>
      <c r="CY740">
        <f t="shared" si="354"/>
        <v>33827.69</v>
      </c>
      <c r="CZ740">
        <f t="shared" si="355"/>
        <v>33827.69</v>
      </c>
      <c r="DA740">
        <f t="shared" si="356"/>
        <v>1</v>
      </c>
      <c r="DB740">
        <f>ROUND((ROUND(AT740*CZ740,2)*1),6)</f>
        <v>295.32</v>
      </c>
      <c r="DC740">
        <f>ROUND((ROUND(AT740*AG740,2)*1),6)</f>
        <v>0</v>
      </c>
      <c r="DD740" t="s">
        <v>3</v>
      </c>
      <c r="DE740" t="s">
        <v>3</v>
      </c>
      <c r="DF740">
        <f t="shared" si="353"/>
        <v>1328.92</v>
      </c>
      <c r="DG740">
        <f t="shared" si="348"/>
        <v>0</v>
      </c>
      <c r="DH740">
        <f t="shared" si="349"/>
        <v>0</v>
      </c>
      <c r="DI740">
        <f t="shared" si="336"/>
        <v>0</v>
      </c>
      <c r="DJ740">
        <f t="shared" si="357"/>
        <v>1328.92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ROW(Source!A460)</f>
        <v>460</v>
      </c>
      <c r="B741">
        <v>55929113</v>
      </c>
      <c r="C741">
        <v>55932464</v>
      </c>
      <c r="D741">
        <v>55466158</v>
      </c>
      <c r="E741">
        <v>1</v>
      </c>
      <c r="F741">
        <v>1</v>
      </c>
      <c r="G741">
        <v>1081</v>
      </c>
      <c r="H741">
        <v>3</v>
      </c>
      <c r="I741" t="s">
        <v>787</v>
      </c>
      <c r="J741" t="s">
        <v>788</v>
      </c>
      <c r="K741" t="s">
        <v>789</v>
      </c>
      <c r="L741">
        <v>1354</v>
      </c>
      <c r="N741">
        <v>1010</v>
      </c>
      <c r="O741" t="s">
        <v>279</v>
      </c>
      <c r="P741" t="s">
        <v>279</v>
      </c>
      <c r="Q741">
        <v>1</v>
      </c>
      <c r="W741">
        <v>0</v>
      </c>
      <c r="X741">
        <v>-400075818</v>
      </c>
      <c r="Y741">
        <f>(AT741*1)</f>
        <v>0.14000000000000001</v>
      </c>
      <c r="AA741">
        <v>48.47</v>
      </c>
      <c r="AB741">
        <v>0</v>
      </c>
      <c r="AC741">
        <v>0</v>
      </c>
      <c r="AD741">
        <v>0</v>
      </c>
      <c r="AE741">
        <v>48.47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0.14000000000000001</v>
      </c>
      <c r="AU741" t="s">
        <v>66</v>
      </c>
      <c r="AV741">
        <v>0</v>
      </c>
      <c r="AW741">
        <v>2</v>
      </c>
      <c r="AX741">
        <v>55932470</v>
      </c>
      <c r="AY741">
        <v>1</v>
      </c>
      <c r="AZ741">
        <v>0</v>
      </c>
      <c r="BA741">
        <v>872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ROUND(Y741*Source!I460,9)</f>
        <v>0.63</v>
      </c>
      <c r="CY741">
        <f t="shared" si="354"/>
        <v>48.47</v>
      </c>
      <c r="CZ741">
        <f t="shared" si="355"/>
        <v>48.47</v>
      </c>
      <c r="DA741">
        <f t="shared" si="356"/>
        <v>1</v>
      </c>
      <c r="DB741">
        <f>ROUND((ROUND(AT741*CZ741,2)*1),6)</f>
        <v>6.79</v>
      </c>
      <c r="DC741">
        <f>ROUND((ROUND(AT741*AG741,2)*1),6)</f>
        <v>0</v>
      </c>
      <c r="DD741" t="s">
        <v>3</v>
      </c>
      <c r="DE741" t="s">
        <v>3</v>
      </c>
      <c r="DF741">
        <f t="shared" si="353"/>
        <v>30.54</v>
      </c>
      <c r="DG741">
        <f t="shared" si="348"/>
        <v>0</v>
      </c>
      <c r="DH741">
        <f t="shared" si="349"/>
        <v>0</v>
      </c>
      <c r="DI741">
        <f t="shared" si="336"/>
        <v>0</v>
      </c>
      <c r="DJ741">
        <f t="shared" si="357"/>
        <v>30.54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ROW(Source!A460)</f>
        <v>460</v>
      </c>
      <c r="B742">
        <v>55929113</v>
      </c>
      <c r="C742">
        <v>55932464</v>
      </c>
      <c r="D742">
        <v>55459835</v>
      </c>
      <c r="E742">
        <v>1</v>
      </c>
      <c r="F742">
        <v>1</v>
      </c>
      <c r="G742">
        <v>1081</v>
      </c>
      <c r="H742">
        <v>3</v>
      </c>
      <c r="I742" t="s">
        <v>790</v>
      </c>
      <c r="J742" t="s">
        <v>791</v>
      </c>
      <c r="K742" t="s">
        <v>792</v>
      </c>
      <c r="L742">
        <v>1348</v>
      </c>
      <c r="N742">
        <v>1009</v>
      </c>
      <c r="O742" t="s">
        <v>566</v>
      </c>
      <c r="P742" t="s">
        <v>566</v>
      </c>
      <c r="Q742">
        <v>1000</v>
      </c>
      <c r="W742">
        <v>0</v>
      </c>
      <c r="X742">
        <v>-1860917919</v>
      </c>
      <c r="Y742">
        <f>(AT742*1)</f>
        <v>7.9999999999999996E-6</v>
      </c>
      <c r="AA742">
        <v>12521.99</v>
      </c>
      <c r="AB742">
        <v>0</v>
      </c>
      <c r="AC742">
        <v>0</v>
      </c>
      <c r="AD742">
        <v>0</v>
      </c>
      <c r="AE742">
        <v>12521.99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-2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7.9999999999999996E-6</v>
      </c>
      <c r="AU742" t="s">
        <v>66</v>
      </c>
      <c r="AV742">
        <v>0</v>
      </c>
      <c r="AW742">
        <v>2</v>
      </c>
      <c r="AX742">
        <v>55932471</v>
      </c>
      <c r="AY742">
        <v>1</v>
      </c>
      <c r="AZ742">
        <v>0</v>
      </c>
      <c r="BA742">
        <v>873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ROUND(Y742*Source!I460,9)</f>
        <v>3.6000000000000001E-5</v>
      </c>
      <c r="CY742">
        <f t="shared" si="354"/>
        <v>12521.99</v>
      </c>
      <c r="CZ742">
        <f t="shared" si="355"/>
        <v>12521.99</v>
      </c>
      <c r="DA742">
        <f t="shared" si="356"/>
        <v>1</v>
      </c>
      <c r="DB742">
        <f>ROUND((ROUND(AT742*CZ742,2)*1),6)</f>
        <v>0.1</v>
      </c>
      <c r="DC742">
        <f>ROUND((ROUND(AT742*AG742,2)*1),6)</f>
        <v>0</v>
      </c>
      <c r="DD742" t="s">
        <v>3</v>
      </c>
      <c r="DE742" t="s">
        <v>3</v>
      </c>
      <c r="DF742">
        <f t="shared" si="353"/>
        <v>0.45</v>
      </c>
      <c r="DG742">
        <f t="shared" si="348"/>
        <v>0</v>
      </c>
      <c r="DH742">
        <f t="shared" si="349"/>
        <v>0</v>
      </c>
      <c r="DI742">
        <f t="shared" si="336"/>
        <v>0</v>
      </c>
      <c r="DJ742">
        <f t="shared" si="357"/>
        <v>0.45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ROW(Source!A460)</f>
        <v>460</v>
      </c>
      <c r="B743">
        <v>55929113</v>
      </c>
      <c r="C743">
        <v>55932464</v>
      </c>
      <c r="D743">
        <v>55482371</v>
      </c>
      <c r="E743">
        <v>1</v>
      </c>
      <c r="F743">
        <v>1</v>
      </c>
      <c r="G743">
        <v>1081</v>
      </c>
      <c r="H743">
        <v>3</v>
      </c>
      <c r="I743" t="s">
        <v>584</v>
      </c>
      <c r="J743" t="s">
        <v>586</v>
      </c>
      <c r="K743" t="s">
        <v>585</v>
      </c>
      <c r="L743">
        <v>1354</v>
      </c>
      <c r="N743">
        <v>1010</v>
      </c>
      <c r="O743" t="s">
        <v>279</v>
      </c>
      <c r="P743" t="s">
        <v>279</v>
      </c>
      <c r="Q743">
        <v>1</v>
      </c>
      <c r="W743">
        <v>0</v>
      </c>
      <c r="X743">
        <v>-1371298939</v>
      </c>
      <c r="Y743">
        <f>AT743</f>
        <v>3.3333333000000001</v>
      </c>
      <c r="AA743">
        <v>227.27</v>
      </c>
      <c r="AB743">
        <v>0</v>
      </c>
      <c r="AC743">
        <v>0</v>
      </c>
      <c r="AD743">
        <v>0</v>
      </c>
      <c r="AE743">
        <v>227.27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 t="s">
        <v>3</v>
      </c>
      <c r="AT743">
        <v>3.3333333000000001</v>
      </c>
      <c r="AU743" t="s">
        <v>3</v>
      </c>
      <c r="AV743">
        <v>0</v>
      </c>
      <c r="AW743">
        <v>1</v>
      </c>
      <c r="AX743">
        <v>-1</v>
      </c>
      <c r="AY743">
        <v>0</v>
      </c>
      <c r="AZ743">
        <v>0</v>
      </c>
      <c r="BA743" t="s">
        <v>3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ROUND(Y743*Source!I460,9)</f>
        <v>14.99999985</v>
      </c>
      <c r="CY743">
        <f t="shared" si="354"/>
        <v>227.27</v>
      </c>
      <c r="CZ743">
        <f t="shared" si="355"/>
        <v>227.27</v>
      </c>
      <c r="DA743">
        <f t="shared" si="356"/>
        <v>1</v>
      </c>
      <c r="DB743">
        <f>ROUND(ROUND(AT743*CZ743,2),6)</f>
        <v>757.57</v>
      </c>
      <c r="DC743">
        <f>ROUND(ROUND(AT743*AG743,2),6)</f>
        <v>0</v>
      </c>
      <c r="DD743" t="s">
        <v>3</v>
      </c>
      <c r="DE743" t="s">
        <v>3</v>
      </c>
      <c r="DF743">
        <f t="shared" si="353"/>
        <v>3409.05</v>
      </c>
      <c r="DG743">
        <f t="shared" si="348"/>
        <v>0</v>
      </c>
      <c r="DH743">
        <f t="shared" si="349"/>
        <v>0</v>
      </c>
      <c r="DI743">
        <f t="shared" si="336"/>
        <v>0</v>
      </c>
      <c r="DJ743">
        <f t="shared" si="357"/>
        <v>3409.05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ROW(Source!A460)</f>
        <v>460</v>
      </c>
      <c r="B744">
        <v>55929113</v>
      </c>
      <c r="C744">
        <v>55932464</v>
      </c>
      <c r="D744">
        <v>55482372</v>
      </c>
      <c r="E744">
        <v>1</v>
      </c>
      <c r="F744">
        <v>1</v>
      </c>
      <c r="G744">
        <v>1081</v>
      </c>
      <c r="H744">
        <v>3</v>
      </c>
      <c r="I744" t="s">
        <v>592</v>
      </c>
      <c r="J744" t="s">
        <v>594</v>
      </c>
      <c r="K744" t="s">
        <v>593</v>
      </c>
      <c r="L744">
        <v>1354</v>
      </c>
      <c r="N744">
        <v>1010</v>
      </c>
      <c r="O744" t="s">
        <v>279</v>
      </c>
      <c r="P744" t="s">
        <v>279</v>
      </c>
      <c r="Q744">
        <v>1</v>
      </c>
      <c r="W744">
        <v>0</v>
      </c>
      <c r="X744">
        <v>-1124945702</v>
      </c>
      <c r="Y744">
        <f>AT744</f>
        <v>2.8888889</v>
      </c>
      <c r="AA744">
        <v>134.03</v>
      </c>
      <c r="AB744">
        <v>0</v>
      </c>
      <c r="AC744">
        <v>0</v>
      </c>
      <c r="AD744">
        <v>0</v>
      </c>
      <c r="AE744">
        <v>134.03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3</v>
      </c>
      <c r="AT744">
        <v>2.8888889</v>
      </c>
      <c r="AU744" t="s">
        <v>3</v>
      </c>
      <c r="AV744">
        <v>0</v>
      </c>
      <c r="AW744">
        <v>1</v>
      </c>
      <c r="AX744">
        <v>-1</v>
      </c>
      <c r="AY744">
        <v>0</v>
      </c>
      <c r="AZ744">
        <v>0</v>
      </c>
      <c r="BA744" t="s">
        <v>3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ROUND(Y744*Source!I460,9)</f>
        <v>13.000000050000001</v>
      </c>
      <c r="CY744">
        <f t="shared" si="354"/>
        <v>134.03</v>
      </c>
      <c r="CZ744">
        <f t="shared" si="355"/>
        <v>134.03</v>
      </c>
      <c r="DA744">
        <f t="shared" si="356"/>
        <v>1</v>
      </c>
      <c r="DB744">
        <f>ROUND(ROUND(AT744*CZ744,2),6)</f>
        <v>387.2</v>
      </c>
      <c r="DC744">
        <f>ROUND(ROUND(AT744*AG744,2),6)</f>
        <v>0</v>
      </c>
      <c r="DD744" t="s">
        <v>3</v>
      </c>
      <c r="DE744" t="s">
        <v>3</v>
      </c>
      <c r="DF744">
        <f t="shared" si="353"/>
        <v>1742.39</v>
      </c>
      <c r="DG744">
        <f t="shared" si="348"/>
        <v>0</v>
      </c>
      <c r="DH744">
        <f t="shared" si="349"/>
        <v>0</v>
      </c>
      <c r="DI744">
        <f t="shared" si="336"/>
        <v>0</v>
      </c>
      <c r="DJ744">
        <f t="shared" si="357"/>
        <v>1742.39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ROW(Source!A460)</f>
        <v>460</v>
      </c>
      <c r="B745">
        <v>55929113</v>
      </c>
      <c r="C745">
        <v>55932464</v>
      </c>
      <c r="D745">
        <v>55482458</v>
      </c>
      <c r="E745">
        <v>1</v>
      </c>
      <c r="F745">
        <v>1</v>
      </c>
      <c r="G745">
        <v>1081</v>
      </c>
      <c r="H745">
        <v>3</v>
      </c>
      <c r="I745" t="s">
        <v>588</v>
      </c>
      <c r="J745" t="s">
        <v>590</v>
      </c>
      <c r="K745" t="s">
        <v>589</v>
      </c>
      <c r="L745">
        <v>1354</v>
      </c>
      <c r="N745">
        <v>1010</v>
      </c>
      <c r="O745" t="s">
        <v>279</v>
      </c>
      <c r="P745" t="s">
        <v>279</v>
      </c>
      <c r="Q745">
        <v>1</v>
      </c>
      <c r="W745">
        <v>0</v>
      </c>
      <c r="X745">
        <v>398472290</v>
      </c>
      <c r="Y745">
        <f>AT745</f>
        <v>2.8888889</v>
      </c>
      <c r="AA745">
        <v>256.95999999999998</v>
      </c>
      <c r="AB745">
        <v>0</v>
      </c>
      <c r="AC745">
        <v>0</v>
      </c>
      <c r="AD745">
        <v>0</v>
      </c>
      <c r="AE745">
        <v>256.95999999999998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 t="s">
        <v>3</v>
      </c>
      <c r="AT745">
        <v>2.8888889</v>
      </c>
      <c r="AU745" t="s">
        <v>3</v>
      </c>
      <c r="AV745">
        <v>0</v>
      </c>
      <c r="AW745">
        <v>1</v>
      </c>
      <c r="AX745">
        <v>-1</v>
      </c>
      <c r="AY745">
        <v>0</v>
      </c>
      <c r="AZ745">
        <v>0</v>
      </c>
      <c r="BA745" t="s">
        <v>3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ROUND(Y745*Source!I460,9)</f>
        <v>13.000000050000001</v>
      </c>
      <c r="CY745">
        <f t="shared" si="354"/>
        <v>256.95999999999998</v>
      </c>
      <c r="CZ745">
        <f t="shared" si="355"/>
        <v>256.95999999999998</v>
      </c>
      <c r="DA745">
        <f t="shared" si="356"/>
        <v>1</v>
      </c>
      <c r="DB745">
        <f>ROUND(ROUND(AT745*CZ745,2),6)</f>
        <v>742.33</v>
      </c>
      <c r="DC745">
        <f>ROUND(ROUND(AT745*AG745,2),6)</f>
        <v>0</v>
      </c>
      <c r="DD745" t="s">
        <v>3</v>
      </c>
      <c r="DE745" t="s">
        <v>3</v>
      </c>
      <c r="DF745">
        <f t="shared" si="353"/>
        <v>3340.48</v>
      </c>
      <c r="DG745">
        <f t="shared" si="348"/>
        <v>0</v>
      </c>
      <c r="DH745">
        <f t="shared" si="349"/>
        <v>0</v>
      </c>
      <c r="DI745">
        <f t="shared" si="336"/>
        <v>0</v>
      </c>
      <c r="DJ745">
        <f t="shared" si="357"/>
        <v>3340.48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ROW(Source!A460)</f>
        <v>460</v>
      </c>
      <c r="B746">
        <v>55929113</v>
      </c>
      <c r="C746">
        <v>55932464</v>
      </c>
      <c r="D746">
        <v>55482789</v>
      </c>
      <c r="E746">
        <v>1</v>
      </c>
      <c r="F746">
        <v>1</v>
      </c>
      <c r="G746">
        <v>1081</v>
      </c>
      <c r="H746">
        <v>3</v>
      </c>
      <c r="I746" t="s">
        <v>576</v>
      </c>
      <c r="J746" t="s">
        <v>578</v>
      </c>
      <c r="K746" t="s">
        <v>577</v>
      </c>
      <c r="L746">
        <v>1354</v>
      </c>
      <c r="N746">
        <v>1010</v>
      </c>
      <c r="O746" t="s">
        <v>279</v>
      </c>
      <c r="P746" t="s">
        <v>279</v>
      </c>
      <c r="Q746">
        <v>1</v>
      </c>
      <c r="W746">
        <v>0</v>
      </c>
      <c r="X746">
        <v>1255195713</v>
      </c>
      <c r="Y746">
        <f>AT746</f>
        <v>33.3333333</v>
      </c>
      <c r="AA746">
        <v>728.75</v>
      </c>
      <c r="AB746">
        <v>0</v>
      </c>
      <c r="AC746">
        <v>0</v>
      </c>
      <c r="AD746">
        <v>0</v>
      </c>
      <c r="AE746">
        <v>728.75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 t="s">
        <v>3</v>
      </c>
      <c r="AT746">
        <v>33.3333333</v>
      </c>
      <c r="AU746" t="s">
        <v>3</v>
      </c>
      <c r="AV746">
        <v>0</v>
      </c>
      <c r="AW746">
        <v>1</v>
      </c>
      <c r="AX746">
        <v>-1</v>
      </c>
      <c r="AY746">
        <v>0</v>
      </c>
      <c r="AZ746">
        <v>0</v>
      </c>
      <c r="BA746" t="s">
        <v>3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ROUND(Y746*Source!I460,9)</f>
        <v>149.99999984999999</v>
      </c>
      <c r="CY746">
        <f t="shared" si="354"/>
        <v>728.75</v>
      </c>
      <c r="CZ746">
        <f t="shared" si="355"/>
        <v>728.75</v>
      </c>
      <c r="DA746">
        <f t="shared" si="356"/>
        <v>1</v>
      </c>
      <c r="DB746">
        <f>ROUND(ROUND(AT746*CZ746,2),6)</f>
        <v>24291.67</v>
      </c>
      <c r="DC746">
        <f>ROUND(ROUND(AT746*AG746,2),6)</f>
        <v>0</v>
      </c>
      <c r="DD746" t="s">
        <v>3</v>
      </c>
      <c r="DE746" t="s">
        <v>3</v>
      </c>
      <c r="DF746">
        <f t="shared" si="353"/>
        <v>109312.5</v>
      </c>
      <c r="DG746">
        <f t="shared" si="348"/>
        <v>0</v>
      </c>
      <c r="DH746">
        <f t="shared" si="349"/>
        <v>0</v>
      </c>
      <c r="DI746">
        <f t="shared" si="336"/>
        <v>0</v>
      </c>
      <c r="DJ746">
        <f t="shared" si="357"/>
        <v>109312.5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5">
      <c r="A747">
        <f>ROW(Source!A460)</f>
        <v>460</v>
      </c>
      <c r="B747">
        <v>55929113</v>
      </c>
      <c r="C747">
        <v>55932464</v>
      </c>
      <c r="D747">
        <v>55483268</v>
      </c>
      <c r="E747">
        <v>1</v>
      </c>
      <c r="F747">
        <v>1</v>
      </c>
      <c r="G747">
        <v>1081</v>
      </c>
      <c r="H747">
        <v>3</v>
      </c>
      <c r="I747" t="s">
        <v>580</v>
      </c>
      <c r="J747" t="s">
        <v>582</v>
      </c>
      <c r="K747" t="s">
        <v>581</v>
      </c>
      <c r="L747">
        <v>1354</v>
      </c>
      <c r="N747">
        <v>1010</v>
      </c>
      <c r="O747" t="s">
        <v>279</v>
      </c>
      <c r="P747" t="s">
        <v>279</v>
      </c>
      <c r="Q747">
        <v>1</v>
      </c>
      <c r="W747">
        <v>0</v>
      </c>
      <c r="X747">
        <v>-1422779602</v>
      </c>
      <c r="Y747">
        <f>AT747</f>
        <v>3.3333333000000001</v>
      </c>
      <c r="AA747">
        <v>66.84</v>
      </c>
      <c r="AB747">
        <v>0</v>
      </c>
      <c r="AC747">
        <v>0</v>
      </c>
      <c r="AD747">
        <v>0</v>
      </c>
      <c r="AE747">
        <v>66.84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 t="s">
        <v>3</v>
      </c>
      <c r="AT747">
        <v>3.3333333000000001</v>
      </c>
      <c r="AU747" t="s">
        <v>3</v>
      </c>
      <c r="AV747">
        <v>0</v>
      </c>
      <c r="AW747">
        <v>1</v>
      </c>
      <c r="AX747">
        <v>-1</v>
      </c>
      <c r="AY747">
        <v>0</v>
      </c>
      <c r="AZ747">
        <v>0</v>
      </c>
      <c r="BA747" t="s">
        <v>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ROUND(Y747*Source!I460,9)</f>
        <v>14.99999985</v>
      </c>
      <c r="CY747">
        <f t="shared" si="354"/>
        <v>66.84</v>
      </c>
      <c r="CZ747">
        <f t="shared" si="355"/>
        <v>66.84</v>
      </c>
      <c r="DA747">
        <f t="shared" si="356"/>
        <v>1</v>
      </c>
      <c r="DB747">
        <f>ROUND(ROUND(AT747*CZ747,2),6)</f>
        <v>222.8</v>
      </c>
      <c r="DC747">
        <f>ROUND(ROUND(AT747*AG747,2),6)</f>
        <v>0</v>
      </c>
      <c r="DD747" t="s">
        <v>3</v>
      </c>
      <c r="DE747" t="s">
        <v>3</v>
      </c>
      <c r="DF747">
        <f t="shared" si="353"/>
        <v>1002.6</v>
      </c>
      <c r="DG747">
        <f t="shared" si="348"/>
        <v>0</v>
      </c>
      <c r="DH747">
        <f t="shared" si="349"/>
        <v>0</v>
      </c>
      <c r="DI747">
        <f t="shared" si="336"/>
        <v>0</v>
      </c>
      <c r="DJ747">
        <f t="shared" si="357"/>
        <v>1002.6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ROW(Source!A460)</f>
        <v>460</v>
      </c>
      <c r="B748">
        <v>55929113</v>
      </c>
      <c r="C748">
        <v>55932464</v>
      </c>
      <c r="D748">
        <v>55469222</v>
      </c>
      <c r="E748">
        <v>1</v>
      </c>
      <c r="F748">
        <v>1</v>
      </c>
      <c r="G748">
        <v>1081</v>
      </c>
      <c r="H748">
        <v>3</v>
      </c>
      <c r="I748" t="s">
        <v>793</v>
      </c>
      <c r="J748" t="s">
        <v>794</v>
      </c>
      <c r="K748" t="s">
        <v>795</v>
      </c>
      <c r="L748">
        <v>1354</v>
      </c>
      <c r="N748">
        <v>1010</v>
      </c>
      <c r="O748" t="s">
        <v>279</v>
      </c>
      <c r="P748" t="s">
        <v>279</v>
      </c>
      <c r="Q748">
        <v>1</v>
      </c>
      <c r="W748">
        <v>0</v>
      </c>
      <c r="X748">
        <v>-1452932200</v>
      </c>
      <c r="Y748">
        <f>(AT748*1)</f>
        <v>1.02</v>
      </c>
      <c r="AA748">
        <v>4.3600000000000003</v>
      </c>
      <c r="AB748">
        <v>0</v>
      </c>
      <c r="AC748">
        <v>0</v>
      </c>
      <c r="AD748">
        <v>0</v>
      </c>
      <c r="AE748">
        <v>4.3600000000000003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-2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1.02</v>
      </c>
      <c r="AU748" t="s">
        <v>66</v>
      </c>
      <c r="AV748">
        <v>0</v>
      </c>
      <c r="AW748">
        <v>2</v>
      </c>
      <c r="AX748">
        <v>55932472</v>
      </c>
      <c r="AY748">
        <v>1</v>
      </c>
      <c r="AZ748">
        <v>0</v>
      </c>
      <c r="BA748">
        <v>874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ROUND(Y748*Source!I460,9)</f>
        <v>4.59</v>
      </c>
      <c r="CY748">
        <f t="shared" si="354"/>
        <v>4.3600000000000003</v>
      </c>
      <c r="CZ748">
        <f t="shared" si="355"/>
        <v>4.3600000000000003</v>
      </c>
      <c r="DA748">
        <f t="shared" si="356"/>
        <v>1</v>
      </c>
      <c r="DB748">
        <f>ROUND((ROUND(AT748*CZ748,2)*1),6)</f>
        <v>4.45</v>
      </c>
      <c r="DC748">
        <f>ROUND((ROUND(AT748*AG748,2)*1),6)</f>
        <v>0</v>
      </c>
      <c r="DD748" t="s">
        <v>3</v>
      </c>
      <c r="DE748" t="s">
        <v>3</v>
      </c>
      <c r="DF748">
        <f t="shared" si="353"/>
        <v>20.010000000000002</v>
      </c>
      <c r="DG748">
        <f t="shared" si="348"/>
        <v>0</v>
      </c>
      <c r="DH748">
        <f t="shared" si="349"/>
        <v>0</v>
      </c>
      <c r="DI748">
        <f t="shared" si="336"/>
        <v>0</v>
      </c>
      <c r="DJ748">
        <f t="shared" si="357"/>
        <v>20.010000000000002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ROW(Source!A461)</f>
        <v>461</v>
      </c>
      <c r="B749">
        <v>55929115</v>
      </c>
      <c r="C749">
        <v>55932464</v>
      </c>
      <c r="D749">
        <v>55424304</v>
      </c>
      <c r="E749">
        <v>1081</v>
      </c>
      <c r="F749">
        <v>1</v>
      </c>
      <c r="G749">
        <v>1081</v>
      </c>
      <c r="H749">
        <v>1</v>
      </c>
      <c r="I749" t="s">
        <v>679</v>
      </c>
      <c r="J749" t="s">
        <v>3</v>
      </c>
      <c r="K749" t="s">
        <v>680</v>
      </c>
      <c r="L749">
        <v>1191</v>
      </c>
      <c r="N749">
        <v>1013</v>
      </c>
      <c r="O749" t="s">
        <v>681</v>
      </c>
      <c r="P749" t="s">
        <v>681</v>
      </c>
      <c r="Q749">
        <v>1</v>
      </c>
      <c r="W749">
        <v>0</v>
      </c>
      <c r="X749">
        <v>476480486</v>
      </c>
      <c r="Y749">
        <f>(AT749*1.2)</f>
        <v>21.768000000000001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5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18.14</v>
      </c>
      <c r="AU749" t="s">
        <v>67</v>
      </c>
      <c r="AV749">
        <v>1</v>
      </c>
      <c r="AW749">
        <v>2</v>
      </c>
      <c r="AX749">
        <v>55932465</v>
      </c>
      <c r="AY749">
        <v>1</v>
      </c>
      <c r="AZ749">
        <v>0</v>
      </c>
      <c r="BA749">
        <v>880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U749">
        <f>ROUND(AT749*Source!I461*AH749*AL749,2)</f>
        <v>0</v>
      </c>
      <c r="CV749">
        <f>ROUND(Y749*Source!I461,9)</f>
        <v>97.956000000000003</v>
      </c>
      <c r="CW749">
        <v>0</v>
      </c>
      <c r="CX749">
        <f>ROUND(Y749*Source!I461,9)</f>
        <v>97.956000000000003</v>
      </c>
      <c r="CY749">
        <f>AD749</f>
        <v>0</v>
      </c>
      <c r="CZ749">
        <f>AH749</f>
        <v>0</v>
      </c>
      <c r="DA749">
        <f>AL749</f>
        <v>1</v>
      </c>
      <c r="DB749">
        <f>ROUND((ROUND(AT749*CZ749,2)*1.2),6)</f>
        <v>0</v>
      </c>
      <c r="DC749">
        <f>ROUND((ROUND(AT749*AG749,2)*1.2),6)</f>
        <v>0</v>
      </c>
      <c r="DD749" t="s">
        <v>3</v>
      </c>
      <c r="DE749" t="s">
        <v>3</v>
      </c>
      <c r="DF749">
        <f t="shared" si="353"/>
        <v>0</v>
      </c>
      <c r="DG749">
        <f t="shared" si="348"/>
        <v>0</v>
      </c>
      <c r="DH749">
        <f t="shared" si="349"/>
        <v>0</v>
      </c>
      <c r="DI749">
        <f t="shared" si="336"/>
        <v>0</v>
      </c>
      <c r="DJ749">
        <f>DI749</f>
        <v>0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ROW(Source!A461)</f>
        <v>461</v>
      </c>
      <c r="B750">
        <v>55929115</v>
      </c>
      <c r="C750">
        <v>55932464</v>
      </c>
      <c r="D750">
        <v>55490209</v>
      </c>
      <c r="E750">
        <v>1</v>
      </c>
      <c r="F750">
        <v>1</v>
      </c>
      <c r="G750">
        <v>1081</v>
      </c>
      <c r="H750">
        <v>2</v>
      </c>
      <c r="I750" t="s">
        <v>722</v>
      </c>
      <c r="J750" t="s">
        <v>723</v>
      </c>
      <c r="K750" t="s">
        <v>724</v>
      </c>
      <c r="L750">
        <v>1368</v>
      </c>
      <c r="N750">
        <v>1011</v>
      </c>
      <c r="O750" t="s">
        <v>685</v>
      </c>
      <c r="P750" t="s">
        <v>685</v>
      </c>
      <c r="Q750">
        <v>1</v>
      </c>
      <c r="W750">
        <v>0</v>
      </c>
      <c r="X750">
        <v>874612079</v>
      </c>
      <c r="Y750">
        <f>(AT750*1.2)</f>
        <v>0.06</v>
      </c>
      <c r="AA750">
        <v>0</v>
      </c>
      <c r="AB750">
        <v>1485.19</v>
      </c>
      <c r="AC750">
        <v>744.56</v>
      </c>
      <c r="AD750">
        <v>0</v>
      </c>
      <c r="AE750">
        <v>0</v>
      </c>
      <c r="AF750">
        <v>83.1</v>
      </c>
      <c r="AG750">
        <v>12.62</v>
      </c>
      <c r="AH750">
        <v>0</v>
      </c>
      <c r="AI750">
        <v>1</v>
      </c>
      <c r="AJ750">
        <v>17.07</v>
      </c>
      <c r="AK750">
        <v>56.35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0.05</v>
      </c>
      <c r="AU750" t="s">
        <v>67</v>
      </c>
      <c r="AV750">
        <v>0</v>
      </c>
      <c r="AW750">
        <v>2</v>
      </c>
      <c r="AX750">
        <v>55932466</v>
      </c>
      <c r="AY750">
        <v>1</v>
      </c>
      <c r="AZ750">
        <v>0</v>
      </c>
      <c r="BA750">
        <v>881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f>ROUND(Y750*Source!I461*DO750,9)</f>
        <v>3.4074</v>
      </c>
      <c r="CX750">
        <f>ROUND(Y750*Source!I461,9)</f>
        <v>0.27</v>
      </c>
      <c r="CY750">
        <f>AB750</f>
        <v>1485.19</v>
      </c>
      <c r="CZ750">
        <f>AF750</f>
        <v>83.1</v>
      </c>
      <c r="DA750">
        <f>AJ750</f>
        <v>17.07</v>
      </c>
      <c r="DB750">
        <f>ROUND((ROUND(AT750*CZ750,2)*1.2),6)</f>
        <v>4.992</v>
      </c>
      <c r="DC750">
        <f>ROUND((ROUND(AT750*AG750,2)*1.2),6)</f>
        <v>0.75600000000000001</v>
      </c>
      <c r="DD750" t="s">
        <v>3</v>
      </c>
      <c r="DE750" t="s">
        <v>3</v>
      </c>
      <c r="DF750">
        <f t="shared" si="353"/>
        <v>0</v>
      </c>
      <c r="DG750">
        <f>ROUND(ROUND(AF750*AJ750,2)*CX750,2)</f>
        <v>383</v>
      </c>
      <c r="DH750">
        <f>ROUND(ROUND(AG750*AK750,2)*CX750,2)</f>
        <v>192.01</v>
      </c>
      <c r="DI750">
        <f t="shared" si="336"/>
        <v>0</v>
      </c>
      <c r="DJ750">
        <f>DG750</f>
        <v>383</v>
      </c>
      <c r="DK750">
        <v>0</v>
      </c>
      <c r="DL750" t="s">
        <v>686</v>
      </c>
      <c r="DM750">
        <v>0</v>
      </c>
      <c r="DN750" t="s">
        <v>681</v>
      </c>
      <c r="DO750">
        <v>12.62</v>
      </c>
    </row>
    <row r="751" spans="1:119" x14ac:dyDescent="0.25">
      <c r="A751">
        <f>ROW(Source!A461)</f>
        <v>461</v>
      </c>
      <c r="B751">
        <v>55929115</v>
      </c>
      <c r="C751">
        <v>55932464</v>
      </c>
      <c r="D751">
        <v>55490270</v>
      </c>
      <c r="E751">
        <v>1</v>
      </c>
      <c r="F751">
        <v>1</v>
      </c>
      <c r="G751">
        <v>1081</v>
      </c>
      <c r="H751">
        <v>2</v>
      </c>
      <c r="I751" t="s">
        <v>781</v>
      </c>
      <c r="J751" t="s">
        <v>782</v>
      </c>
      <c r="K751" t="s">
        <v>783</v>
      </c>
      <c r="L751">
        <v>1368</v>
      </c>
      <c r="N751">
        <v>1011</v>
      </c>
      <c r="O751" t="s">
        <v>685</v>
      </c>
      <c r="P751" t="s">
        <v>685</v>
      </c>
      <c r="Q751">
        <v>1</v>
      </c>
      <c r="W751">
        <v>0</v>
      </c>
      <c r="X751">
        <v>-1412866184</v>
      </c>
      <c r="Y751">
        <f>(AT751*1.2)</f>
        <v>0.252</v>
      </c>
      <c r="AA751">
        <v>0</v>
      </c>
      <c r="AB751">
        <v>4.32</v>
      </c>
      <c r="AC751">
        <v>0</v>
      </c>
      <c r="AD751">
        <v>0</v>
      </c>
      <c r="AE751">
        <v>0</v>
      </c>
      <c r="AF751">
        <v>0.42</v>
      </c>
      <c r="AG751">
        <v>0</v>
      </c>
      <c r="AH751">
        <v>0</v>
      </c>
      <c r="AI751">
        <v>1</v>
      </c>
      <c r="AJ751">
        <v>9.83</v>
      </c>
      <c r="AK751">
        <v>1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0.21</v>
      </c>
      <c r="AU751" t="s">
        <v>67</v>
      </c>
      <c r="AV751">
        <v>0</v>
      </c>
      <c r="AW751">
        <v>2</v>
      </c>
      <c r="AX751">
        <v>55932467</v>
      </c>
      <c r="AY751">
        <v>1</v>
      </c>
      <c r="AZ751">
        <v>0</v>
      </c>
      <c r="BA751">
        <v>882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f>ROUND(Y751*Source!I461*DO751,9)</f>
        <v>0</v>
      </c>
      <c r="CX751">
        <f>ROUND(Y751*Source!I461,9)</f>
        <v>1.1339999999999999</v>
      </c>
      <c r="CY751">
        <f>AB751</f>
        <v>4.32</v>
      </c>
      <c r="CZ751">
        <f>AF751</f>
        <v>0.42</v>
      </c>
      <c r="DA751">
        <f>AJ751</f>
        <v>9.83</v>
      </c>
      <c r="DB751">
        <f>ROUND((ROUND(AT751*CZ751,2)*1.2),6)</f>
        <v>0.108</v>
      </c>
      <c r="DC751">
        <f>ROUND((ROUND(AT751*AG751,2)*1.2),6)</f>
        <v>0</v>
      </c>
      <c r="DD751" t="s">
        <v>3</v>
      </c>
      <c r="DE751" t="s">
        <v>3</v>
      </c>
      <c r="DF751">
        <f t="shared" si="353"/>
        <v>0</v>
      </c>
      <c r="DG751">
        <f>ROUND(ROUND(AF751*AJ751,2)*CX751,2)</f>
        <v>4.68</v>
      </c>
      <c r="DH751">
        <f>ROUND(ROUND(AG751,2)*CX751,2)</f>
        <v>0</v>
      </c>
      <c r="DI751">
        <f t="shared" si="336"/>
        <v>0</v>
      </c>
      <c r="DJ751">
        <f>DG751</f>
        <v>4.68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ROW(Source!A461)</f>
        <v>461</v>
      </c>
      <c r="B752">
        <v>55929115</v>
      </c>
      <c r="C752">
        <v>55932464</v>
      </c>
      <c r="D752">
        <v>55489510</v>
      </c>
      <c r="E752">
        <v>1</v>
      </c>
      <c r="F752">
        <v>1</v>
      </c>
      <c r="G752">
        <v>1081</v>
      </c>
      <c r="H752">
        <v>2</v>
      </c>
      <c r="I752" t="s">
        <v>784</v>
      </c>
      <c r="J752" t="s">
        <v>785</v>
      </c>
      <c r="K752" t="s">
        <v>786</v>
      </c>
      <c r="L752">
        <v>1368</v>
      </c>
      <c r="N752">
        <v>1011</v>
      </c>
      <c r="O752" t="s">
        <v>685</v>
      </c>
      <c r="P752" t="s">
        <v>685</v>
      </c>
      <c r="Q752">
        <v>1</v>
      </c>
      <c r="W752">
        <v>0</v>
      </c>
      <c r="X752">
        <v>1364481760</v>
      </c>
      <c r="Y752">
        <f>(AT752*1.2)</f>
        <v>5.3999999999999999E-2</v>
      </c>
      <c r="AA752">
        <v>0</v>
      </c>
      <c r="AB752">
        <v>1271.44</v>
      </c>
      <c r="AC752">
        <v>744.56</v>
      </c>
      <c r="AD752">
        <v>0</v>
      </c>
      <c r="AE752">
        <v>0</v>
      </c>
      <c r="AF752">
        <v>53.9</v>
      </c>
      <c r="AG752">
        <v>12.62</v>
      </c>
      <c r="AH752">
        <v>0</v>
      </c>
      <c r="AI752">
        <v>1</v>
      </c>
      <c r="AJ752">
        <v>22.53</v>
      </c>
      <c r="AK752">
        <v>56.35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4.4999999999999998E-2</v>
      </c>
      <c r="AU752" t="s">
        <v>67</v>
      </c>
      <c r="AV752">
        <v>0</v>
      </c>
      <c r="AW752">
        <v>2</v>
      </c>
      <c r="AX752">
        <v>55932468</v>
      </c>
      <c r="AY752">
        <v>1</v>
      </c>
      <c r="AZ752">
        <v>0</v>
      </c>
      <c r="BA752">
        <v>883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f>ROUND(Y752*Source!I461*DO752,9)</f>
        <v>3.0666600000000002</v>
      </c>
      <c r="CX752">
        <f>ROUND(Y752*Source!I461,9)</f>
        <v>0.24299999999999999</v>
      </c>
      <c r="CY752">
        <f>AB752</f>
        <v>1271.44</v>
      </c>
      <c r="CZ752">
        <f>AF752</f>
        <v>53.9</v>
      </c>
      <c r="DA752">
        <f>AJ752</f>
        <v>22.53</v>
      </c>
      <c r="DB752">
        <f>ROUND((ROUND(AT752*CZ752,2)*1.2),6)</f>
        <v>2.9159999999999999</v>
      </c>
      <c r="DC752">
        <f>ROUND((ROUND(AT752*AG752,2)*1.2),6)</f>
        <v>0.68400000000000005</v>
      </c>
      <c r="DD752" t="s">
        <v>3</v>
      </c>
      <c r="DE752" t="s">
        <v>3</v>
      </c>
      <c r="DF752">
        <f t="shared" si="353"/>
        <v>0</v>
      </c>
      <c r="DG752">
        <f>ROUND(ROUND(AF752*AJ752,2)*CX752,2)</f>
        <v>295.08999999999997</v>
      </c>
      <c r="DH752">
        <f>ROUND(ROUND(AG752*AK752,2)*CX752,2)</f>
        <v>172.81</v>
      </c>
      <c r="DI752">
        <f t="shared" si="336"/>
        <v>0</v>
      </c>
      <c r="DJ752">
        <f>DG752</f>
        <v>295.08999999999997</v>
      </c>
      <c r="DK752">
        <v>0</v>
      </c>
      <c r="DL752" t="s">
        <v>686</v>
      </c>
      <c r="DM752">
        <v>0</v>
      </c>
      <c r="DN752" t="s">
        <v>681</v>
      </c>
      <c r="DO752">
        <v>12.62</v>
      </c>
    </row>
    <row r="753" spans="1:119" x14ac:dyDescent="0.25">
      <c r="A753">
        <f>ROW(Source!A461)</f>
        <v>461</v>
      </c>
      <c r="B753">
        <v>55929115</v>
      </c>
      <c r="C753">
        <v>55932464</v>
      </c>
      <c r="D753">
        <v>55459234</v>
      </c>
      <c r="E753">
        <v>1</v>
      </c>
      <c r="F753">
        <v>1</v>
      </c>
      <c r="G753">
        <v>1081</v>
      </c>
      <c r="H753">
        <v>3</v>
      </c>
      <c r="I753" t="s">
        <v>734</v>
      </c>
      <c r="J753" t="s">
        <v>735</v>
      </c>
      <c r="K753" t="s">
        <v>736</v>
      </c>
      <c r="L753">
        <v>1346</v>
      </c>
      <c r="N753">
        <v>1009</v>
      </c>
      <c r="O753" t="s">
        <v>185</v>
      </c>
      <c r="P753" t="s">
        <v>185</v>
      </c>
      <c r="Q753">
        <v>1</v>
      </c>
      <c r="W753">
        <v>0</v>
      </c>
      <c r="X753">
        <v>1343467368</v>
      </c>
      <c r="Y753">
        <f>(AT753*1)</f>
        <v>3.0000000000000001E-3</v>
      </c>
      <c r="AA753">
        <v>23.6</v>
      </c>
      <c r="AB753">
        <v>0</v>
      </c>
      <c r="AC753">
        <v>0</v>
      </c>
      <c r="AD753">
        <v>0</v>
      </c>
      <c r="AE753">
        <v>1.61</v>
      </c>
      <c r="AF753">
        <v>0</v>
      </c>
      <c r="AG753">
        <v>0</v>
      </c>
      <c r="AH753">
        <v>0</v>
      </c>
      <c r="AI753">
        <v>14.66</v>
      </c>
      <c r="AJ753">
        <v>1</v>
      </c>
      <c r="AK753">
        <v>1</v>
      </c>
      <c r="AL753">
        <v>1</v>
      </c>
      <c r="AM753">
        <v>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3.0000000000000001E-3</v>
      </c>
      <c r="AU753" t="s">
        <v>66</v>
      </c>
      <c r="AV753">
        <v>0</v>
      </c>
      <c r="AW753">
        <v>2</v>
      </c>
      <c r="AX753">
        <v>55932469</v>
      </c>
      <c r="AY753">
        <v>1</v>
      </c>
      <c r="AZ753">
        <v>0</v>
      </c>
      <c r="BA753">
        <v>884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ROUND(Y753*Source!I461,9)</f>
        <v>1.35E-2</v>
      </c>
      <c r="CY753">
        <f t="shared" ref="CY753:CY762" si="358">AA753</f>
        <v>23.6</v>
      </c>
      <c r="CZ753">
        <f t="shared" ref="CZ753:CZ762" si="359">AE753</f>
        <v>1.61</v>
      </c>
      <c r="DA753">
        <f t="shared" ref="DA753:DA762" si="360">AI753</f>
        <v>14.66</v>
      </c>
      <c r="DB753">
        <f>ROUND((ROUND(AT753*CZ753,2)*1),6)</f>
        <v>0</v>
      </c>
      <c r="DC753">
        <f>ROUND((ROUND(AT753*AG753,2)*1),6)</f>
        <v>0</v>
      </c>
      <c r="DD753" t="s">
        <v>3</v>
      </c>
      <c r="DE753" t="s">
        <v>3</v>
      </c>
      <c r="DF753">
        <f t="shared" ref="DF753:DF762" si="361">ROUND(ROUND(AE753*AI753,2)*CX753,2)</f>
        <v>0.32</v>
      </c>
      <c r="DG753">
        <f t="shared" ref="DG753:DG775" si="362">ROUND(ROUND(AF753,2)*CX753,2)</f>
        <v>0</v>
      </c>
      <c r="DH753">
        <f t="shared" ref="DH753:DH775" si="363">ROUND(ROUND(AG753,2)*CX753,2)</f>
        <v>0</v>
      </c>
      <c r="DI753">
        <f t="shared" si="336"/>
        <v>0</v>
      </c>
      <c r="DJ753">
        <f t="shared" ref="DJ753:DJ762" si="364">DF753</f>
        <v>0.32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5">
      <c r="A754">
        <f>ROW(Source!A461)</f>
        <v>461</v>
      </c>
      <c r="B754">
        <v>55929115</v>
      </c>
      <c r="C754">
        <v>55932464</v>
      </c>
      <c r="D754">
        <v>55466001</v>
      </c>
      <c r="E754">
        <v>1</v>
      </c>
      <c r="F754">
        <v>1</v>
      </c>
      <c r="G754">
        <v>1081</v>
      </c>
      <c r="H754">
        <v>3</v>
      </c>
      <c r="I754" t="s">
        <v>596</v>
      </c>
      <c r="J754" t="s">
        <v>598</v>
      </c>
      <c r="K754" t="s">
        <v>597</v>
      </c>
      <c r="L754">
        <v>1348</v>
      </c>
      <c r="N754">
        <v>1009</v>
      </c>
      <c r="O754" t="s">
        <v>566</v>
      </c>
      <c r="P754" t="s">
        <v>566</v>
      </c>
      <c r="Q754">
        <v>1000</v>
      </c>
      <c r="W754">
        <v>0</v>
      </c>
      <c r="X754">
        <v>-1473174696</v>
      </c>
      <c r="Y754">
        <f>(AT754*1)</f>
        <v>8.7299999999999999E-3</v>
      </c>
      <c r="AA754">
        <v>165755.68</v>
      </c>
      <c r="AB754">
        <v>0</v>
      </c>
      <c r="AC754">
        <v>0</v>
      </c>
      <c r="AD754">
        <v>0</v>
      </c>
      <c r="AE754">
        <v>33827.69</v>
      </c>
      <c r="AF754">
        <v>0</v>
      </c>
      <c r="AG754">
        <v>0</v>
      </c>
      <c r="AH754">
        <v>0</v>
      </c>
      <c r="AI754">
        <v>4.9000000000000004</v>
      </c>
      <c r="AJ754">
        <v>1</v>
      </c>
      <c r="AK754">
        <v>1</v>
      </c>
      <c r="AL754">
        <v>1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 t="s">
        <v>3</v>
      </c>
      <c r="AT754">
        <v>8.7299999999999999E-3</v>
      </c>
      <c r="AU754" t="s">
        <v>66</v>
      </c>
      <c r="AV754">
        <v>0</v>
      </c>
      <c r="AW754">
        <v>1</v>
      </c>
      <c r="AX754">
        <v>-1</v>
      </c>
      <c r="AY754">
        <v>0</v>
      </c>
      <c r="AZ754">
        <v>0</v>
      </c>
      <c r="BA754" t="s">
        <v>3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ROUND(Y754*Source!I461,9)</f>
        <v>3.9285E-2</v>
      </c>
      <c r="CY754">
        <f t="shared" si="358"/>
        <v>165755.68</v>
      </c>
      <c r="CZ754">
        <f t="shared" si="359"/>
        <v>33827.69</v>
      </c>
      <c r="DA754">
        <f t="shared" si="360"/>
        <v>4.9000000000000004</v>
      </c>
      <c r="DB754">
        <f>ROUND((ROUND(AT754*CZ754,2)*1),6)</f>
        <v>295.32</v>
      </c>
      <c r="DC754">
        <f>ROUND((ROUND(AT754*AG754,2)*1),6)</f>
        <v>0</v>
      </c>
      <c r="DD754" t="s">
        <v>3</v>
      </c>
      <c r="DE754" t="s">
        <v>3</v>
      </c>
      <c r="DF754">
        <f t="shared" si="361"/>
        <v>6511.71</v>
      </c>
      <c r="DG754">
        <f t="shared" si="362"/>
        <v>0</v>
      </c>
      <c r="DH754">
        <f t="shared" si="363"/>
        <v>0</v>
      </c>
      <c r="DI754">
        <f t="shared" si="336"/>
        <v>0</v>
      </c>
      <c r="DJ754">
        <f t="shared" si="364"/>
        <v>6511.71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ROW(Source!A461)</f>
        <v>461</v>
      </c>
      <c r="B755">
        <v>55929115</v>
      </c>
      <c r="C755">
        <v>55932464</v>
      </c>
      <c r="D755">
        <v>55466158</v>
      </c>
      <c r="E755">
        <v>1</v>
      </c>
      <c r="F755">
        <v>1</v>
      </c>
      <c r="G755">
        <v>1081</v>
      </c>
      <c r="H755">
        <v>3</v>
      </c>
      <c r="I755" t="s">
        <v>787</v>
      </c>
      <c r="J755" t="s">
        <v>788</v>
      </c>
      <c r="K755" t="s">
        <v>789</v>
      </c>
      <c r="L755">
        <v>1354</v>
      </c>
      <c r="N755">
        <v>1010</v>
      </c>
      <c r="O755" t="s">
        <v>279</v>
      </c>
      <c r="P755" t="s">
        <v>279</v>
      </c>
      <c r="Q755">
        <v>1</v>
      </c>
      <c r="W755">
        <v>0</v>
      </c>
      <c r="X755">
        <v>-400075818</v>
      </c>
      <c r="Y755">
        <f>(AT755*1)</f>
        <v>0.14000000000000001</v>
      </c>
      <c r="AA755">
        <v>566.61</v>
      </c>
      <c r="AB755">
        <v>0</v>
      </c>
      <c r="AC755">
        <v>0</v>
      </c>
      <c r="AD755">
        <v>0</v>
      </c>
      <c r="AE755">
        <v>48.47</v>
      </c>
      <c r="AF755">
        <v>0</v>
      </c>
      <c r="AG755">
        <v>0</v>
      </c>
      <c r="AH755">
        <v>0</v>
      </c>
      <c r="AI755">
        <v>11.69</v>
      </c>
      <c r="AJ755">
        <v>1</v>
      </c>
      <c r="AK755">
        <v>1</v>
      </c>
      <c r="AL755">
        <v>1</v>
      </c>
      <c r="AM755">
        <v>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0.14000000000000001</v>
      </c>
      <c r="AU755" t="s">
        <v>66</v>
      </c>
      <c r="AV755">
        <v>0</v>
      </c>
      <c r="AW755">
        <v>2</v>
      </c>
      <c r="AX755">
        <v>55932470</v>
      </c>
      <c r="AY755">
        <v>1</v>
      </c>
      <c r="AZ755">
        <v>0</v>
      </c>
      <c r="BA755">
        <v>885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ROUND(Y755*Source!I461,9)</f>
        <v>0.63</v>
      </c>
      <c r="CY755">
        <f t="shared" si="358"/>
        <v>566.61</v>
      </c>
      <c r="CZ755">
        <f t="shared" si="359"/>
        <v>48.47</v>
      </c>
      <c r="DA755">
        <f t="shared" si="360"/>
        <v>11.69</v>
      </c>
      <c r="DB755">
        <f>ROUND((ROUND(AT755*CZ755,2)*1),6)</f>
        <v>6.79</v>
      </c>
      <c r="DC755">
        <f>ROUND((ROUND(AT755*AG755,2)*1),6)</f>
        <v>0</v>
      </c>
      <c r="DD755" t="s">
        <v>3</v>
      </c>
      <c r="DE755" t="s">
        <v>3</v>
      </c>
      <c r="DF755">
        <f t="shared" si="361"/>
        <v>356.96</v>
      </c>
      <c r="DG755">
        <f t="shared" si="362"/>
        <v>0</v>
      </c>
      <c r="DH755">
        <f t="shared" si="363"/>
        <v>0</v>
      </c>
      <c r="DI755">
        <f t="shared" si="336"/>
        <v>0</v>
      </c>
      <c r="DJ755">
        <f t="shared" si="364"/>
        <v>356.96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ROW(Source!A461)</f>
        <v>461</v>
      </c>
      <c r="B756">
        <v>55929115</v>
      </c>
      <c r="C756">
        <v>55932464</v>
      </c>
      <c r="D756">
        <v>55459835</v>
      </c>
      <c r="E756">
        <v>1</v>
      </c>
      <c r="F756">
        <v>1</v>
      </c>
      <c r="G756">
        <v>1081</v>
      </c>
      <c r="H756">
        <v>3</v>
      </c>
      <c r="I756" t="s">
        <v>790</v>
      </c>
      <c r="J756" t="s">
        <v>791</v>
      </c>
      <c r="K756" t="s">
        <v>792</v>
      </c>
      <c r="L756">
        <v>1348</v>
      </c>
      <c r="N756">
        <v>1009</v>
      </c>
      <c r="O756" t="s">
        <v>566</v>
      </c>
      <c r="P756" t="s">
        <v>566</v>
      </c>
      <c r="Q756">
        <v>1000</v>
      </c>
      <c r="W756">
        <v>0</v>
      </c>
      <c r="X756">
        <v>-1860917919</v>
      </c>
      <c r="Y756">
        <f>(AT756*1)</f>
        <v>7.9999999999999996E-6</v>
      </c>
      <c r="AA756">
        <v>56975.05</v>
      </c>
      <c r="AB756">
        <v>0</v>
      </c>
      <c r="AC756">
        <v>0</v>
      </c>
      <c r="AD756">
        <v>0</v>
      </c>
      <c r="AE756">
        <v>12521.99</v>
      </c>
      <c r="AF756">
        <v>0</v>
      </c>
      <c r="AG756">
        <v>0</v>
      </c>
      <c r="AH756">
        <v>0</v>
      </c>
      <c r="AI756">
        <v>4.55</v>
      </c>
      <c r="AJ756">
        <v>1</v>
      </c>
      <c r="AK756">
        <v>1</v>
      </c>
      <c r="AL756">
        <v>1</v>
      </c>
      <c r="AM756">
        <v>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7.9999999999999996E-6</v>
      </c>
      <c r="AU756" t="s">
        <v>66</v>
      </c>
      <c r="AV756">
        <v>0</v>
      </c>
      <c r="AW756">
        <v>2</v>
      </c>
      <c r="AX756">
        <v>55932471</v>
      </c>
      <c r="AY756">
        <v>1</v>
      </c>
      <c r="AZ756">
        <v>0</v>
      </c>
      <c r="BA756">
        <v>886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ROUND(Y756*Source!I461,9)</f>
        <v>3.6000000000000001E-5</v>
      </c>
      <c r="CY756">
        <f t="shared" si="358"/>
        <v>56975.05</v>
      </c>
      <c r="CZ756">
        <f t="shared" si="359"/>
        <v>12521.99</v>
      </c>
      <c r="DA756">
        <f t="shared" si="360"/>
        <v>4.55</v>
      </c>
      <c r="DB756">
        <f>ROUND((ROUND(AT756*CZ756,2)*1),6)</f>
        <v>0.1</v>
      </c>
      <c r="DC756">
        <f>ROUND((ROUND(AT756*AG756,2)*1),6)</f>
        <v>0</v>
      </c>
      <c r="DD756" t="s">
        <v>3</v>
      </c>
      <c r="DE756" t="s">
        <v>3</v>
      </c>
      <c r="DF756">
        <f t="shared" si="361"/>
        <v>2.0499999999999998</v>
      </c>
      <c r="DG756">
        <f t="shared" si="362"/>
        <v>0</v>
      </c>
      <c r="DH756">
        <f t="shared" si="363"/>
        <v>0</v>
      </c>
      <c r="DI756">
        <f t="shared" si="336"/>
        <v>0</v>
      </c>
      <c r="DJ756">
        <f t="shared" si="364"/>
        <v>2.0499999999999998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ROW(Source!A461)</f>
        <v>461</v>
      </c>
      <c r="B757">
        <v>55929115</v>
      </c>
      <c r="C757">
        <v>55932464</v>
      </c>
      <c r="D757">
        <v>55482371</v>
      </c>
      <c r="E757">
        <v>1</v>
      </c>
      <c r="F757">
        <v>1</v>
      </c>
      <c r="G757">
        <v>1081</v>
      </c>
      <c r="H757">
        <v>3</v>
      </c>
      <c r="I757" t="s">
        <v>584</v>
      </c>
      <c r="J757" t="s">
        <v>586</v>
      </c>
      <c r="K757" t="s">
        <v>585</v>
      </c>
      <c r="L757">
        <v>1354</v>
      </c>
      <c r="N757">
        <v>1010</v>
      </c>
      <c r="O757" t="s">
        <v>279</v>
      </c>
      <c r="P757" t="s">
        <v>279</v>
      </c>
      <c r="Q757">
        <v>1</v>
      </c>
      <c r="W757">
        <v>0</v>
      </c>
      <c r="X757">
        <v>-1371298939</v>
      </c>
      <c r="Y757">
        <f>AT757</f>
        <v>3.3333333000000001</v>
      </c>
      <c r="AA757">
        <v>1024.99</v>
      </c>
      <c r="AB757">
        <v>0</v>
      </c>
      <c r="AC757">
        <v>0</v>
      </c>
      <c r="AD757">
        <v>0</v>
      </c>
      <c r="AE757">
        <v>227.27</v>
      </c>
      <c r="AF757">
        <v>0</v>
      </c>
      <c r="AG757">
        <v>0</v>
      </c>
      <c r="AH757">
        <v>0</v>
      </c>
      <c r="AI757">
        <v>4.51</v>
      </c>
      <c r="AJ757">
        <v>1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 t="s">
        <v>3</v>
      </c>
      <c r="AT757">
        <v>3.3333333000000001</v>
      </c>
      <c r="AU757" t="s">
        <v>3</v>
      </c>
      <c r="AV757">
        <v>0</v>
      </c>
      <c r="AW757">
        <v>1</v>
      </c>
      <c r="AX757">
        <v>-1</v>
      </c>
      <c r="AY757">
        <v>0</v>
      </c>
      <c r="AZ757">
        <v>0</v>
      </c>
      <c r="BA757" t="s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ROUND(Y757*Source!I461,9)</f>
        <v>14.99999985</v>
      </c>
      <c r="CY757">
        <f t="shared" si="358"/>
        <v>1024.99</v>
      </c>
      <c r="CZ757">
        <f t="shared" si="359"/>
        <v>227.27</v>
      </c>
      <c r="DA757">
        <f t="shared" si="360"/>
        <v>4.51</v>
      </c>
      <c r="DB757">
        <f>ROUND(ROUND(AT757*CZ757,2),6)</f>
        <v>757.57</v>
      </c>
      <c r="DC757">
        <f>ROUND(ROUND(AT757*AG757,2),6)</f>
        <v>0</v>
      </c>
      <c r="DD757" t="s">
        <v>3</v>
      </c>
      <c r="DE757" t="s">
        <v>3</v>
      </c>
      <c r="DF757">
        <f t="shared" si="361"/>
        <v>15374.85</v>
      </c>
      <c r="DG757">
        <f t="shared" si="362"/>
        <v>0</v>
      </c>
      <c r="DH757">
        <f t="shared" si="363"/>
        <v>0</v>
      </c>
      <c r="DI757">
        <f t="shared" si="336"/>
        <v>0</v>
      </c>
      <c r="DJ757">
        <f t="shared" si="364"/>
        <v>15374.85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ROW(Source!A461)</f>
        <v>461</v>
      </c>
      <c r="B758">
        <v>55929115</v>
      </c>
      <c r="C758">
        <v>55932464</v>
      </c>
      <c r="D758">
        <v>55482372</v>
      </c>
      <c r="E758">
        <v>1</v>
      </c>
      <c r="F758">
        <v>1</v>
      </c>
      <c r="G758">
        <v>1081</v>
      </c>
      <c r="H758">
        <v>3</v>
      </c>
      <c r="I758" t="s">
        <v>592</v>
      </c>
      <c r="J758" t="s">
        <v>594</v>
      </c>
      <c r="K758" t="s">
        <v>593</v>
      </c>
      <c r="L758">
        <v>1354</v>
      </c>
      <c r="N758">
        <v>1010</v>
      </c>
      <c r="O758" t="s">
        <v>279</v>
      </c>
      <c r="P758" t="s">
        <v>279</v>
      </c>
      <c r="Q758">
        <v>1</v>
      </c>
      <c r="W758">
        <v>0</v>
      </c>
      <c r="X758">
        <v>-1124945702</v>
      </c>
      <c r="Y758">
        <f>AT758</f>
        <v>2.8888889</v>
      </c>
      <c r="AA758">
        <v>1223.69</v>
      </c>
      <c r="AB758">
        <v>0</v>
      </c>
      <c r="AC758">
        <v>0</v>
      </c>
      <c r="AD758">
        <v>0</v>
      </c>
      <c r="AE758">
        <v>134.03</v>
      </c>
      <c r="AF758">
        <v>0</v>
      </c>
      <c r="AG758">
        <v>0</v>
      </c>
      <c r="AH758">
        <v>0</v>
      </c>
      <c r="AI758">
        <v>9.1300000000000008</v>
      </c>
      <c r="AJ758">
        <v>1</v>
      </c>
      <c r="AK758">
        <v>1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">
        <v>3</v>
      </c>
      <c r="AT758">
        <v>2.8888889</v>
      </c>
      <c r="AU758" t="s">
        <v>3</v>
      </c>
      <c r="AV758">
        <v>0</v>
      </c>
      <c r="AW758">
        <v>1</v>
      </c>
      <c r="AX758">
        <v>-1</v>
      </c>
      <c r="AY758">
        <v>0</v>
      </c>
      <c r="AZ758">
        <v>0</v>
      </c>
      <c r="BA758" t="s">
        <v>3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ROUND(Y758*Source!I461,9)</f>
        <v>13.000000050000001</v>
      </c>
      <c r="CY758">
        <f t="shared" si="358"/>
        <v>1223.69</v>
      </c>
      <c r="CZ758">
        <f t="shared" si="359"/>
        <v>134.03</v>
      </c>
      <c r="DA758">
        <f t="shared" si="360"/>
        <v>9.1300000000000008</v>
      </c>
      <c r="DB758">
        <f>ROUND(ROUND(AT758*CZ758,2),6)</f>
        <v>387.2</v>
      </c>
      <c r="DC758">
        <f>ROUND(ROUND(AT758*AG758,2),6)</f>
        <v>0</v>
      </c>
      <c r="DD758" t="s">
        <v>3</v>
      </c>
      <c r="DE758" t="s">
        <v>3</v>
      </c>
      <c r="DF758">
        <f t="shared" si="361"/>
        <v>15907.97</v>
      </c>
      <c r="DG758">
        <f t="shared" si="362"/>
        <v>0</v>
      </c>
      <c r="DH758">
        <f t="shared" si="363"/>
        <v>0</v>
      </c>
      <c r="DI758">
        <f t="shared" si="336"/>
        <v>0</v>
      </c>
      <c r="DJ758">
        <f t="shared" si="364"/>
        <v>15907.97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ROW(Source!A461)</f>
        <v>461</v>
      </c>
      <c r="B759">
        <v>55929115</v>
      </c>
      <c r="C759">
        <v>55932464</v>
      </c>
      <c r="D759">
        <v>55482458</v>
      </c>
      <c r="E759">
        <v>1</v>
      </c>
      <c r="F759">
        <v>1</v>
      </c>
      <c r="G759">
        <v>1081</v>
      </c>
      <c r="H759">
        <v>3</v>
      </c>
      <c r="I759" t="s">
        <v>588</v>
      </c>
      <c r="J759" t="s">
        <v>590</v>
      </c>
      <c r="K759" t="s">
        <v>589</v>
      </c>
      <c r="L759">
        <v>1354</v>
      </c>
      <c r="N759">
        <v>1010</v>
      </c>
      <c r="O759" t="s">
        <v>279</v>
      </c>
      <c r="P759" t="s">
        <v>279</v>
      </c>
      <c r="Q759">
        <v>1</v>
      </c>
      <c r="W759">
        <v>0</v>
      </c>
      <c r="X759">
        <v>398472290</v>
      </c>
      <c r="Y759">
        <f>AT759</f>
        <v>2.8888889</v>
      </c>
      <c r="AA759">
        <v>2608.14</v>
      </c>
      <c r="AB759">
        <v>0</v>
      </c>
      <c r="AC759">
        <v>0</v>
      </c>
      <c r="AD759">
        <v>0</v>
      </c>
      <c r="AE759">
        <v>256.95999999999998</v>
      </c>
      <c r="AF759">
        <v>0</v>
      </c>
      <c r="AG759">
        <v>0</v>
      </c>
      <c r="AH759">
        <v>0</v>
      </c>
      <c r="AI759">
        <v>10.15</v>
      </c>
      <c r="AJ759">
        <v>1</v>
      </c>
      <c r="AK759">
        <v>1</v>
      </c>
      <c r="AL759">
        <v>1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 t="s">
        <v>3</v>
      </c>
      <c r="AT759">
        <v>2.8888889</v>
      </c>
      <c r="AU759" t="s">
        <v>3</v>
      </c>
      <c r="AV759">
        <v>0</v>
      </c>
      <c r="AW759">
        <v>1</v>
      </c>
      <c r="AX759">
        <v>-1</v>
      </c>
      <c r="AY759">
        <v>0</v>
      </c>
      <c r="AZ759">
        <v>0</v>
      </c>
      <c r="BA759" t="s">
        <v>3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ROUND(Y759*Source!I461,9)</f>
        <v>13.000000050000001</v>
      </c>
      <c r="CY759">
        <f t="shared" si="358"/>
        <v>2608.14</v>
      </c>
      <c r="CZ759">
        <f t="shared" si="359"/>
        <v>256.95999999999998</v>
      </c>
      <c r="DA759">
        <f t="shared" si="360"/>
        <v>10.15</v>
      </c>
      <c r="DB759">
        <f>ROUND(ROUND(AT759*CZ759,2),6)</f>
        <v>742.33</v>
      </c>
      <c r="DC759">
        <f>ROUND(ROUND(AT759*AG759,2),6)</f>
        <v>0</v>
      </c>
      <c r="DD759" t="s">
        <v>3</v>
      </c>
      <c r="DE759" t="s">
        <v>3</v>
      </c>
      <c r="DF759">
        <f t="shared" si="361"/>
        <v>33905.82</v>
      </c>
      <c r="DG759">
        <f t="shared" si="362"/>
        <v>0</v>
      </c>
      <c r="DH759">
        <f t="shared" si="363"/>
        <v>0</v>
      </c>
      <c r="DI759">
        <f t="shared" si="336"/>
        <v>0</v>
      </c>
      <c r="DJ759">
        <f t="shared" si="364"/>
        <v>33905.82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ROW(Source!A461)</f>
        <v>461</v>
      </c>
      <c r="B760">
        <v>55929115</v>
      </c>
      <c r="C760">
        <v>55932464</v>
      </c>
      <c r="D760">
        <v>55482789</v>
      </c>
      <c r="E760">
        <v>1</v>
      </c>
      <c r="F760">
        <v>1</v>
      </c>
      <c r="G760">
        <v>1081</v>
      </c>
      <c r="H760">
        <v>3</v>
      </c>
      <c r="I760" t="s">
        <v>576</v>
      </c>
      <c r="J760" t="s">
        <v>578</v>
      </c>
      <c r="K760" t="s">
        <v>577</v>
      </c>
      <c r="L760">
        <v>1354</v>
      </c>
      <c r="N760">
        <v>1010</v>
      </c>
      <c r="O760" t="s">
        <v>279</v>
      </c>
      <c r="P760" t="s">
        <v>279</v>
      </c>
      <c r="Q760">
        <v>1</v>
      </c>
      <c r="W760">
        <v>0</v>
      </c>
      <c r="X760">
        <v>1255195713</v>
      </c>
      <c r="Y760">
        <f>AT760</f>
        <v>33.3333333</v>
      </c>
      <c r="AA760">
        <v>4183.03</v>
      </c>
      <c r="AB760">
        <v>0</v>
      </c>
      <c r="AC760">
        <v>0</v>
      </c>
      <c r="AD760">
        <v>0</v>
      </c>
      <c r="AE760">
        <v>728.75</v>
      </c>
      <c r="AF760">
        <v>0</v>
      </c>
      <c r="AG760">
        <v>0</v>
      </c>
      <c r="AH760">
        <v>0</v>
      </c>
      <c r="AI760">
        <v>5.74</v>
      </c>
      <c r="AJ760">
        <v>1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 t="s">
        <v>3</v>
      </c>
      <c r="AT760">
        <v>33.3333333</v>
      </c>
      <c r="AU760" t="s">
        <v>3</v>
      </c>
      <c r="AV760">
        <v>0</v>
      </c>
      <c r="AW760">
        <v>1</v>
      </c>
      <c r="AX760">
        <v>-1</v>
      </c>
      <c r="AY760">
        <v>0</v>
      </c>
      <c r="AZ760">
        <v>0</v>
      </c>
      <c r="BA760" t="s">
        <v>3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ROUND(Y760*Source!I461,9)</f>
        <v>149.99999984999999</v>
      </c>
      <c r="CY760">
        <f t="shared" si="358"/>
        <v>4183.03</v>
      </c>
      <c r="CZ760">
        <f t="shared" si="359"/>
        <v>728.75</v>
      </c>
      <c r="DA760">
        <f t="shared" si="360"/>
        <v>5.74</v>
      </c>
      <c r="DB760">
        <f>ROUND(ROUND(AT760*CZ760,2),6)</f>
        <v>24291.67</v>
      </c>
      <c r="DC760">
        <f>ROUND(ROUND(AT760*AG760,2),6)</f>
        <v>0</v>
      </c>
      <c r="DD760" t="s">
        <v>3</v>
      </c>
      <c r="DE760" t="s">
        <v>3</v>
      </c>
      <c r="DF760">
        <f t="shared" si="361"/>
        <v>627454.5</v>
      </c>
      <c r="DG760">
        <f t="shared" si="362"/>
        <v>0</v>
      </c>
      <c r="DH760">
        <f t="shared" si="363"/>
        <v>0</v>
      </c>
      <c r="DI760">
        <f t="shared" si="336"/>
        <v>0</v>
      </c>
      <c r="DJ760">
        <f t="shared" si="364"/>
        <v>627454.5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ROW(Source!A461)</f>
        <v>461</v>
      </c>
      <c r="B761">
        <v>55929115</v>
      </c>
      <c r="C761">
        <v>55932464</v>
      </c>
      <c r="D761">
        <v>55483268</v>
      </c>
      <c r="E761">
        <v>1</v>
      </c>
      <c r="F761">
        <v>1</v>
      </c>
      <c r="G761">
        <v>1081</v>
      </c>
      <c r="H761">
        <v>3</v>
      </c>
      <c r="I761" t="s">
        <v>580</v>
      </c>
      <c r="J761" t="s">
        <v>582</v>
      </c>
      <c r="K761" t="s">
        <v>581</v>
      </c>
      <c r="L761">
        <v>1354</v>
      </c>
      <c r="N761">
        <v>1010</v>
      </c>
      <c r="O761" t="s">
        <v>279</v>
      </c>
      <c r="P761" t="s">
        <v>279</v>
      </c>
      <c r="Q761">
        <v>1</v>
      </c>
      <c r="W761">
        <v>0</v>
      </c>
      <c r="X761">
        <v>-1422779602</v>
      </c>
      <c r="Y761">
        <f>AT761</f>
        <v>3.3333333000000001</v>
      </c>
      <c r="AA761">
        <v>592.87</v>
      </c>
      <c r="AB761">
        <v>0</v>
      </c>
      <c r="AC761">
        <v>0</v>
      </c>
      <c r="AD761">
        <v>0</v>
      </c>
      <c r="AE761">
        <v>66.84</v>
      </c>
      <c r="AF761">
        <v>0</v>
      </c>
      <c r="AG761">
        <v>0</v>
      </c>
      <c r="AH761">
        <v>0</v>
      </c>
      <c r="AI761">
        <v>8.8699999999999992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 t="s">
        <v>3</v>
      </c>
      <c r="AT761">
        <v>3.3333333000000001</v>
      </c>
      <c r="AU761" t="s">
        <v>3</v>
      </c>
      <c r="AV761">
        <v>0</v>
      </c>
      <c r="AW761">
        <v>1</v>
      </c>
      <c r="AX761">
        <v>-1</v>
      </c>
      <c r="AY761">
        <v>0</v>
      </c>
      <c r="AZ761">
        <v>0</v>
      </c>
      <c r="BA761" t="s">
        <v>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ROUND(Y761*Source!I461,9)</f>
        <v>14.99999985</v>
      </c>
      <c r="CY761">
        <f t="shared" si="358"/>
        <v>592.87</v>
      </c>
      <c r="CZ761">
        <f t="shared" si="359"/>
        <v>66.84</v>
      </c>
      <c r="DA761">
        <f t="shared" si="360"/>
        <v>8.8699999999999992</v>
      </c>
      <c r="DB761">
        <f>ROUND(ROUND(AT761*CZ761,2),6)</f>
        <v>222.8</v>
      </c>
      <c r="DC761">
        <f>ROUND(ROUND(AT761*AG761,2),6)</f>
        <v>0</v>
      </c>
      <c r="DD761" t="s">
        <v>3</v>
      </c>
      <c r="DE761" t="s">
        <v>3</v>
      </c>
      <c r="DF761">
        <f t="shared" si="361"/>
        <v>8893.0499999999993</v>
      </c>
      <c r="DG761">
        <f t="shared" si="362"/>
        <v>0</v>
      </c>
      <c r="DH761">
        <f t="shared" si="363"/>
        <v>0</v>
      </c>
      <c r="DI761">
        <f t="shared" si="336"/>
        <v>0</v>
      </c>
      <c r="DJ761">
        <f t="shared" si="364"/>
        <v>8893.0499999999993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ROW(Source!A461)</f>
        <v>461</v>
      </c>
      <c r="B762">
        <v>55929115</v>
      </c>
      <c r="C762">
        <v>55932464</v>
      </c>
      <c r="D762">
        <v>55469222</v>
      </c>
      <c r="E762">
        <v>1</v>
      </c>
      <c r="F762">
        <v>1</v>
      </c>
      <c r="G762">
        <v>1081</v>
      </c>
      <c r="H762">
        <v>3</v>
      </c>
      <c r="I762" t="s">
        <v>793</v>
      </c>
      <c r="J762" t="s">
        <v>794</v>
      </c>
      <c r="K762" t="s">
        <v>795</v>
      </c>
      <c r="L762">
        <v>1354</v>
      </c>
      <c r="N762">
        <v>1010</v>
      </c>
      <c r="O762" t="s">
        <v>279</v>
      </c>
      <c r="P762" t="s">
        <v>279</v>
      </c>
      <c r="Q762">
        <v>1</v>
      </c>
      <c r="W762">
        <v>0</v>
      </c>
      <c r="X762">
        <v>-1452932200</v>
      </c>
      <c r="Y762">
        <f>(AT762*1)</f>
        <v>1.02</v>
      </c>
      <c r="AA762">
        <v>13.39</v>
      </c>
      <c r="AB762">
        <v>0</v>
      </c>
      <c r="AC762">
        <v>0</v>
      </c>
      <c r="AD762">
        <v>0</v>
      </c>
      <c r="AE762">
        <v>4.3600000000000003</v>
      </c>
      <c r="AF762">
        <v>0</v>
      </c>
      <c r="AG762">
        <v>0</v>
      </c>
      <c r="AH762">
        <v>0</v>
      </c>
      <c r="AI762">
        <v>3.07</v>
      </c>
      <c r="AJ762">
        <v>1</v>
      </c>
      <c r="AK762">
        <v>1</v>
      </c>
      <c r="AL762">
        <v>1</v>
      </c>
      <c r="AM762">
        <v>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1.02</v>
      </c>
      <c r="AU762" t="s">
        <v>66</v>
      </c>
      <c r="AV762">
        <v>0</v>
      </c>
      <c r="AW762">
        <v>2</v>
      </c>
      <c r="AX762">
        <v>55932472</v>
      </c>
      <c r="AY762">
        <v>1</v>
      </c>
      <c r="AZ762">
        <v>0</v>
      </c>
      <c r="BA762">
        <v>887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ROUND(Y762*Source!I461,9)</f>
        <v>4.59</v>
      </c>
      <c r="CY762">
        <f t="shared" si="358"/>
        <v>13.39</v>
      </c>
      <c r="CZ762">
        <f t="shared" si="359"/>
        <v>4.3600000000000003</v>
      </c>
      <c r="DA762">
        <f t="shared" si="360"/>
        <v>3.07</v>
      </c>
      <c r="DB762">
        <f>ROUND((ROUND(AT762*CZ762,2)*1),6)</f>
        <v>4.45</v>
      </c>
      <c r="DC762">
        <f>ROUND((ROUND(AT762*AG762,2)*1),6)</f>
        <v>0</v>
      </c>
      <c r="DD762" t="s">
        <v>3</v>
      </c>
      <c r="DE762" t="s">
        <v>3</v>
      </c>
      <c r="DF762">
        <f t="shared" si="361"/>
        <v>61.46</v>
      </c>
      <c r="DG762">
        <f t="shared" si="362"/>
        <v>0</v>
      </c>
      <c r="DH762">
        <f t="shared" si="363"/>
        <v>0</v>
      </c>
      <c r="DI762">
        <f t="shared" si="336"/>
        <v>0</v>
      </c>
      <c r="DJ762">
        <f t="shared" si="364"/>
        <v>61.46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ROW(Source!A474)</f>
        <v>474</v>
      </c>
      <c r="B763">
        <v>55929113</v>
      </c>
      <c r="C763">
        <v>55932483</v>
      </c>
      <c r="D763">
        <v>55424304</v>
      </c>
      <c r="E763">
        <v>1081</v>
      </c>
      <c r="F763">
        <v>1</v>
      </c>
      <c r="G763">
        <v>1081</v>
      </c>
      <c r="H763">
        <v>1</v>
      </c>
      <c r="I763" t="s">
        <v>679</v>
      </c>
      <c r="J763" t="s">
        <v>3</v>
      </c>
      <c r="K763" t="s">
        <v>680</v>
      </c>
      <c r="L763">
        <v>1191</v>
      </c>
      <c r="N763">
        <v>1013</v>
      </c>
      <c r="O763" t="s">
        <v>681</v>
      </c>
      <c r="P763" t="s">
        <v>681</v>
      </c>
      <c r="Q763">
        <v>1</v>
      </c>
      <c r="W763">
        <v>0</v>
      </c>
      <c r="X763">
        <v>476480486</v>
      </c>
      <c r="Y763">
        <f>(AT763*1.2)</f>
        <v>8.7239999999999984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-2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7.27</v>
      </c>
      <c r="AU763" t="s">
        <v>67</v>
      </c>
      <c r="AV763">
        <v>1</v>
      </c>
      <c r="AW763">
        <v>2</v>
      </c>
      <c r="AX763">
        <v>55932484</v>
      </c>
      <c r="AY763">
        <v>1</v>
      </c>
      <c r="AZ763">
        <v>0</v>
      </c>
      <c r="BA763">
        <v>893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U763">
        <f>ROUND(AT763*Source!I474*AH763*AL763,2)</f>
        <v>0</v>
      </c>
      <c r="CV763">
        <f>ROUND(Y763*Source!I474,9)</f>
        <v>39.258000000000003</v>
      </c>
      <c r="CW763">
        <v>0</v>
      </c>
      <c r="CX763">
        <f>ROUND(Y763*Source!I474,9)</f>
        <v>39.258000000000003</v>
      </c>
      <c r="CY763">
        <f>AD763</f>
        <v>0</v>
      </c>
      <c r="CZ763">
        <f>AH763</f>
        <v>0</v>
      </c>
      <c r="DA763">
        <f>AL763</f>
        <v>1</v>
      </c>
      <c r="DB763">
        <f>ROUND((ROUND(AT763*CZ763,2)*1.2),6)</f>
        <v>0</v>
      </c>
      <c r="DC763">
        <f>ROUND((ROUND(AT763*AG763,2)*1.2),6)</f>
        <v>0</v>
      </c>
      <c r="DD763" t="s">
        <v>3</v>
      </c>
      <c r="DE763" t="s">
        <v>3</v>
      </c>
      <c r="DF763">
        <f t="shared" ref="DF763:DF779" si="365">ROUND(ROUND(AE763,2)*CX763,2)</f>
        <v>0</v>
      </c>
      <c r="DG763">
        <f t="shared" si="362"/>
        <v>0</v>
      </c>
      <c r="DH763">
        <f t="shared" si="363"/>
        <v>0</v>
      </c>
      <c r="DI763">
        <f t="shared" si="336"/>
        <v>0</v>
      </c>
      <c r="DJ763">
        <f>DI763</f>
        <v>0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ROW(Source!A474)</f>
        <v>474</v>
      </c>
      <c r="B764">
        <v>55929113</v>
      </c>
      <c r="C764">
        <v>55932483</v>
      </c>
      <c r="D764">
        <v>55490209</v>
      </c>
      <c r="E764">
        <v>1</v>
      </c>
      <c r="F764">
        <v>1</v>
      </c>
      <c r="G764">
        <v>1081</v>
      </c>
      <c r="H764">
        <v>2</v>
      </c>
      <c r="I764" t="s">
        <v>722</v>
      </c>
      <c r="J764" t="s">
        <v>723</v>
      </c>
      <c r="K764" t="s">
        <v>724</v>
      </c>
      <c r="L764">
        <v>1368</v>
      </c>
      <c r="N764">
        <v>1011</v>
      </c>
      <c r="O764" t="s">
        <v>685</v>
      </c>
      <c r="P764" t="s">
        <v>685</v>
      </c>
      <c r="Q764">
        <v>1</v>
      </c>
      <c r="W764">
        <v>0</v>
      </c>
      <c r="X764">
        <v>874612079</v>
      </c>
      <c r="Y764">
        <f>(AT764*1.2)</f>
        <v>4.5599999999999995E-2</v>
      </c>
      <c r="AA764">
        <v>0</v>
      </c>
      <c r="AB764">
        <v>87.01</v>
      </c>
      <c r="AC764">
        <v>13.21</v>
      </c>
      <c r="AD764">
        <v>0</v>
      </c>
      <c r="AE764">
        <v>0</v>
      </c>
      <c r="AF764">
        <v>83.1</v>
      </c>
      <c r="AG764">
        <v>12.62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-2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3.7999999999999999E-2</v>
      </c>
      <c r="AU764" t="s">
        <v>67</v>
      </c>
      <c r="AV764">
        <v>0</v>
      </c>
      <c r="AW764">
        <v>2</v>
      </c>
      <c r="AX764">
        <v>55932485</v>
      </c>
      <c r="AY764">
        <v>1</v>
      </c>
      <c r="AZ764">
        <v>0</v>
      </c>
      <c r="BA764">
        <v>894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f>ROUND(Y764*Source!I474*DO764,9)</f>
        <v>2.5896240000000001</v>
      </c>
      <c r="CX764">
        <f>ROUND(Y764*Source!I474,9)</f>
        <v>0.20519999999999999</v>
      </c>
      <c r="CY764">
        <f>AB764</f>
        <v>87.01</v>
      </c>
      <c r="CZ764">
        <f>AF764</f>
        <v>83.1</v>
      </c>
      <c r="DA764">
        <f>AJ764</f>
        <v>1</v>
      </c>
      <c r="DB764">
        <f>ROUND((ROUND(AT764*CZ764,2)*1.2),6)</f>
        <v>3.7919999999999998</v>
      </c>
      <c r="DC764">
        <f>ROUND((ROUND(AT764*AG764,2)*1.2),6)</f>
        <v>0.57599999999999996</v>
      </c>
      <c r="DD764" t="s">
        <v>3</v>
      </c>
      <c r="DE764" t="s">
        <v>3</v>
      </c>
      <c r="DF764">
        <f t="shared" si="365"/>
        <v>0</v>
      </c>
      <c r="DG764">
        <f t="shared" si="362"/>
        <v>17.05</v>
      </c>
      <c r="DH764">
        <f t="shared" si="363"/>
        <v>2.59</v>
      </c>
      <c r="DI764">
        <f t="shared" si="336"/>
        <v>0</v>
      </c>
      <c r="DJ764">
        <f>DG764</f>
        <v>17.05</v>
      </c>
      <c r="DK764">
        <v>0</v>
      </c>
      <c r="DL764" t="s">
        <v>686</v>
      </c>
      <c r="DM764">
        <v>0</v>
      </c>
      <c r="DN764" t="s">
        <v>681</v>
      </c>
      <c r="DO764">
        <v>12.62</v>
      </c>
    </row>
    <row r="765" spans="1:119" x14ac:dyDescent="0.25">
      <c r="A765">
        <f>ROW(Source!A474)</f>
        <v>474</v>
      </c>
      <c r="B765">
        <v>55929113</v>
      </c>
      <c r="C765">
        <v>55932483</v>
      </c>
      <c r="D765">
        <v>55490270</v>
      </c>
      <c r="E765">
        <v>1</v>
      </c>
      <c r="F765">
        <v>1</v>
      </c>
      <c r="G765">
        <v>1081</v>
      </c>
      <c r="H765">
        <v>2</v>
      </c>
      <c r="I765" t="s">
        <v>781</v>
      </c>
      <c r="J765" t="s">
        <v>782</v>
      </c>
      <c r="K765" t="s">
        <v>783</v>
      </c>
      <c r="L765">
        <v>1368</v>
      </c>
      <c r="N765">
        <v>1011</v>
      </c>
      <c r="O765" t="s">
        <v>685</v>
      </c>
      <c r="P765" t="s">
        <v>685</v>
      </c>
      <c r="Q765">
        <v>1</v>
      </c>
      <c r="W765">
        <v>0</v>
      </c>
      <c r="X765">
        <v>-1412866184</v>
      </c>
      <c r="Y765">
        <f>(AT765*1.2)</f>
        <v>0.24</v>
      </c>
      <c r="AA765">
        <v>0</v>
      </c>
      <c r="AB765">
        <v>0.44</v>
      </c>
      <c r="AC765">
        <v>0</v>
      </c>
      <c r="AD765">
        <v>0</v>
      </c>
      <c r="AE765">
        <v>0</v>
      </c>
      <c r="AF765">
        <v>0.42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0.2</v>
      </c>
      <c r="AU765" t="s">
        <v>67</v>
      </c>
      <c r="AV765">
        <v>0</v>
      </c>
      <c r="AW765">
        <v>2</v>
      </c>
      <c r="AX765">
        <v>55932486</v>
      </c>
      <c r="AY765">
        <v>1</v>
      </c>
      <c r="AZ765">
        <v>0</v>
      </c>
      <c r="BA765">
        <v>895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f>ROUND(Y765*Source!I474*DO765,9)</f>
        <v>0</v>
      </c>
      <c r="CX765">
        <f>ROUND(Y765*Source!I474,9)</f>
        <v>1.08</v>
      </c>
      <c r="CY765">
        <f>AB765</f>
        <v>0.44</v>
      </c>
      <c r="CZ765">
        <f>AF765</f>
        <v>0.42</v>
      </c>
      <c r="DA765">
        <f>AJ765</f>
        <v>1</v>
      </c>
      <c r="DB765">
        <f>ROUND((ROUND(AT765*CZ765,2)*1.2),6)</f>
        <v>9.6000000000000002E-2</v>
      </c>
      <c r="DC765">
        <f>ROUND((ROUND(AT765*AG765,2)*1.2),6)</f>
        <v>0</v>
      </c>
      <c r="DD765" t="s">
        <v>3</v>
      </c>
      <c r="DE765" t="s">
        <v>3</v>
      </c>
      <c r="DF765">
        <f t="shared" si="365"/>
        <v>0</v>
      </c>
      <c r="DG765">
        <f t="shared" si="362"/>
        <v>0.45</v>
      </c>
      <c r="DH765">
        <f t="shared" si="363"/>
        <v>0</v>
      </c>
      <c r="DI765">
        <f t="shared" si="336"/>
        <v>0</v>
      </c>
      <c r="DJ765">
        <f>DG765</f>
        <v>0.45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ROW(Source!A474)</f>
        <v>474</v>
      </c>
      <c r="B766">
        <v>55929113</v>
      </c>
      <c r="C766">
        <v>55932483</v>
      </c>
      <c r="D766">
        <v>55490296</v>
      </c>
      <c r="E766">
        <v>1</v>
      </c>
      <c r="F766">
        <v>1</v>
      </c>
      <c r="G766">
        <v>1081</v>
      </c>
      <c r="H766">
        <v>2</v>
      </c>
      <c r="I766" t="s">
        <v>763</v>
      </c>
      <c r="J766" t="s">
        <v>764</v>
      </c>
      <c r="K766" t="s">
        <v>765</v>
      </c>
      <c r="L766">
        <v>1368</v>
      </c>
      <c r="N766">
        <v>1011</v>
      </c>
      <c r="O766" t="s">
        <v>685</v>
      </c>
      <c r="P766" t="s">
        <v>685</v>
      </c>
      <c r="Q766">
        <v>1</v>
      </c>
      <c r="W766">
        <v>0</v>
      </c>
      <c r="X766">
        <v>-643591644</v>
      </c>
      <c r="Y766">
        <f>(AT766*1.2)</f>
        <v>0.18</v>
      </c>
      <c r="AA766">
        <v>0</v>
      </c>
      <c r="AB766">
        <v>0.49</v>
      </c>
      <c r="AC766">
        <v>0</v>
      </c>
      <c r="AD766">
        <v>0</v>
      </c>
      <c r="AE766">
        <v>0</v>
      </c>
      <c r="AF766">
        <v>0.47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-2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0.15</v>
      </c>
      <c r="AU766" t="s">
        <v>67</v>
      </c>
      <c r="AV766">
        <v>0</v>
      </c>
      <c r="AW766">
        <v>2</v>
      </c>
      <c r="AX766">
        <v>55932487</v>
      </c>
      <c r="AY766">
        <v>1</v>
      </c>
      <c r="AZ766">
        <v>0</v>
      </c>
      <c r="BA766">
        <v>896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f>ROUND(Y766*Source!I474*DO766,9)</f>
        <v>0</v>
      </c>
      <c r="CX766">
        <f>ROUND(Y766*Source!I474,9)</f>
        <v>0.81</v>
      </c>
      <c r="CY766">
        <f>AB766</f>
        <v>0.49</v>
      </c>
      <c r="CZ766">
        <f>AF766</f>
        <v>0.47</v>
      </c>
      <c r="DA766">
        <f>AJ766</f>
        <v>1</v>
      </c>
      <c r="DB766">
        <f>ROUND((ROUND(AT766*CZ766,2)*1.2),6)</f>
        <v>8.4000000000000005E-2</v>
      </c>
      <c r="DC766">
        <f>ROUND((ROUND(AT766*AG766,2)*1.2),6)</f>
        <v>0</v>
      </c>
      <c r="DD766" t="s">
        <v>3</v>
      </c>
      <c r="DE766" t="s">
        <v>3</v>
      </c>
      <c r="DF766">
        <f t="shared" si="365"/>
        <v>0</v>
      </c>
      <c r="DG766">
        <f t="shared" si="362"/>
        <v>0.38</v>
      </c>
      <c r="DH766">
        <f t="shared" si="363"/>
        <v>0</v>
      </c>
      <c r="DI766">
        <f t="shared" si="336"/>
        <v>0</v>
      </c>
      <c r="DJ766">
        <f>DG766</f>
        <v>0.38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ROW(Source!A474)</f>
        <v>474</v>
      </c>
      <c r="B767">
        <v>55929113</v>
      </c>
      <c r="C767">
        <v>55932483</v>
      </c>
      <c r="D767">
        <v>55489510</v>
      </c>
      <c r="E767">
        <v>1</v>
      </c>
      <c r="F767">
        <v>1</v>
      </c>
      <c r="G767">
        <v>1081</v>
      </c>
      <c r="H767">
        <v>2</v>
      </c>
      <c r="I767" t="s">
        <v>784</v>
      </c>
      <c r="J767" t="s">
        <v>785</v>
      </c>
      <c r="K767" t="s">
        <v>786</v>
      </c>
      <c r="L767">
        <v>1368</v>
      </c>
      <c r="N767">
        <v>1011</v>
      </c>
      <c r="O767" t="s">
        <v>685</v>
      </c>
      <c r="P767" t="s">
        <v>685</v>
      </c>
      <c r="Q767">
        <v>1</v>
      </c>
      <c r="W767">
        <v>0</v>
      </c>
      <c r="X767">
        <v>1364481760</v>
      </c>
      <c r="Y767">
        <f>(AT767*1.2)</f>
        <v>5.3999999999999999E-2</v>
      </c>
      <c r="AA767">
        <v>0</v>
      </c>
      <c r="AB767">
        <v>56.43</v>
      </c>
      <c r="AC767">
        <v>13.21</v>
      </c>
      <c r="AD767">
        <v>0</v>
      </c>
      <c r="AE767">
        <v>0</v>
      </c>
      <c r="AF767">
        <v>53.9</v>
      </c>
      <c r="AG767">
        <v>12.62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-2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4.4999999999999998E-2</v>
      </c>
      <c r="AU767" t="s">
        <v>67</v>
      </c>
      <c r="AV767">
        <v>0</v>
      </c>
      <c r="AW767">
        <v>2</v>
      </c>
      <c r="AX767">
        <v>55932488</v>
      </c>
      <c r="AY767">
        <v>1</v>
      </c>
      <c r="AZ767">
        <v>0</v>
      </c>
      <c r="BA767">
        <v>897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ROUND(Y767*Source!I474*DO767,9)</f>
        <v>3.0666600000000002</v>
      </c>
      <c r="CX767">
        <f>ROUND(Y767*Source!I474,9)</f>
        <v>0.24299999999999999</v>
      </c>
      <c r="CY767">
        <f>AB767</f>
        <v>56.43</v>
      </c>
      <c r="CZ767">
        <f>AF767</f>
        <v>53.9</v>
      </c>
      <c r="DA767">
        <f>AJ767</f>
        <v>1</v>
      </c>
      <c r="DB767">
        <f>ROUND((ROUND(AT767*CZ767,2)*1.2),6)</f>
        <v>2.9159999999999999</v>
      </c>
      <c r="DC767">
        <f>ROUND((ROUND(AT767*AG767,2)*1.2),6)</f>
        <v>0.68400000000000005</v>
      </c>
      <c r="DD767" t="s">
        <v>3</v>
      </c>
      <c r="DE767" t="s">
        <v>3</v>
      </c>
      <c r="DF767">
        <f t="shared" si="365"/>
        <v>0</v>
      </c>
      <c r="DG767">
        <f t="shared" si="362"/>
        <v>13.1</v>
      </c>
      <c r="DH767">
        <f t="shared" si="363"/>
        <v>3.07</v>
      </c>
      <c r="DI767">
        <f t="shared" si="336"/>
        <v>0</v>
      </c>
      <c r="DJ767">
        <f>DG767</f>
        <v>13.1</v>
      </c>
      <c r="DK767">
        <v>0</v>
      </c>
      <c r="DL767" t="s">
        <v>686</v>
      </c>
      <c r="DM767">
        <v>0</v>
      </c>
      <c r="DN767" t="s">
        <v>681</v>
      </c>
      <c r="DO767">
        <v>12.62</v>
      </c>
    </row>
    <row r="768" spans="1:119" x14ac:dyDescent="0.25">
      <c r="A768">
        <f>ROW(Source!A474)</f>
        <v>474</v>
      </c>
      <c r="B768">
        <v>55929113</v>
      </c>
      <c r="C768">
        <v>55932483</v>
      </c>
      <c r="D768">
        <v>55459234</v>
      </c>
      <c r="E768">
        <v>1</v>
      </c>
      <c r="F768">
        <v>1</v>
      </c>
      <c r="G768">
        <v>1081</v>
      </c>
      <c r="H768">
        <v>3</v>
      </c>
      <c r="I768" t="s">
        <v>734</v>
      </c>
      <c r="J768" t="s">
        <v>735</v>
      </c>
      <c r="K768" t="s">
        <v>736</v>
      </c>
      <c r="L768">
        <v>1346</v>
      </c>
      <c r="N768">
        <v>1009</v>
      </c>
      <c r="O768" t="s">
        <v>185</v>
      </c>
      <c r="P768" t="s">
        <v>185</v>
      </c>
      <c r="Q768">
        <v>1</v>
      </c>
      <c r="W768">
        <v>0</v>
      </c>
      <c r="X768">
        <v>1343467368</v>
      </c>
      <c r="Y768">
        <f>(AT768*1)</f>
        <v>3.3999999999999998E-3</v>
      </c>
      <c r="AA768">
        <v>1.61</v>
      </c>
      <c r="AB768">
        <v>0</v>
      </c>
      <c r="AC768">
        <v>0</v>
      </c>
      <c r="AD768">
        <v>0</v>
      </c>
      <c r="AE768">
        <v>1.61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1</v>
      </c>
      <c r="AL768">
        <v>1</v>
      </c>
      <c r="AM768">
        <v>-2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3.3999999999999998E-3</v>
      </c>
      <c r="AU768" t="s">
        <v>66</v>
      </c>
      <c r="AV768">
        <v>0</v>
      </c>
      <c r="AW768">
        <v>2</v>
      </c>
      <c r="AX768">
        <v>55932489</v>
      </c>
      <c r="AY768">
        <v>1</v>
      </c>
      <c r="AZ768">
        <v>0</v>
      </c>
      <c r="BA768">
        <v>898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ROUND(Y768*Source!I474,9)</f>
        <v>1.5299999999999999E-2</v>
      </c>
      <c r="CY768">
        <f t="shared" ref="CY768:CY774" si="366">AA768</f>
        <v>1.61</v>
      </c>
      <c r="CZ768">
        <f t="shared" ref="CZ768:CZ774" si="367">AE768</f>
        <v>1.61</v>
      </c>
      <c r="DA768">
        <f t="shared" ref="DA768:DA774" si="368">AI768</f>
        <v>1</v>
      </c>
      <c r="DB768">
        <f>ROUND((ROUND(AT768*CZ768,2)*1),6)</f>
        <v>0.01</v>
      </c>
      <c r="DC768">
        <f>ROUND((ROUND(AT768*AG768,2)*1),6)</f>
        <v>0</v>
      </c>
      <c r="DD768" t="s">
        <v>3</v>
      </c>
      <c r="DE768" t="s">
        <v>3</v>
      </c>
      <c r="DF768">
        <f t="shared" si="365"/>
        <v>0.02</v>
      </c>
      <c r="DG768">
        <f t="shared" si="362"/>
        <v>0</v>
      </c>
      <c r="DH768">
        <f t="shared" si="363"/>
        <v>0</v>
      </c>
      <c r="DI768">
        <f t="shared" si="336"/>
        <v>0</v>
      </c>
      <c r="DJ768">
        <f t="shared" ref="DJ768:DJ774" si="369">DF768</f>
        <v>0.02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ROW(Source!A474)</f>
        <v>474</v>
      </c>
      <c r="B769">
        <v>55929113</v>
      </c>
      <c r="C769">
        <v>55932483</v>
      </c>
      <c r="D769">
        <v>55466001</v>
      </c>
      <c r="E769">
        <v>1</v>
      </c>
      <c r="F769">
        <v>1</v>
      </c>
      <c r="G769">
        <v>1081</v>
      </c>
      <c r="H769">
        <v>3</v>
      </c>
      <c r="I769" t="s">
        <v>596</v>
      </c>
      <c r="J769" t="s">
        <v>598</v>
      </c>
      <c r="K769" t="s">
        <v>597</v>
      </c>
      <c r="L769">
        <v>1348</v>
      </c>
      <c r="N769">
        <v>1009</v>
      </c>
      <c r="O769" t="s">
        <v>566</v>
      </c>
      <c r="P769" t="s">
        <v>566</v>
      </c>
      <c r="Q769">
        <v>1000</v>
      </c>
      <c r="W769">
        <v>0</v>
      </c>
      <c r="X769">
        <v>-1473174696</v>
      </c>
      <c r="Y769">
        <f>AT769</f>
        <v>8.6E-3</v>
      </c>
      <c r="AA769">
        <v>33827.69</v>
      </c>
      <c r="AB769">
        <v>0</v>
      </c>
      <c r="AC769">
        <v>0</v>
      </c>
      <c r="AD769">
        <v>0</v>
      </c>
      <c r="AE769">
        <v>33827.69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 t="s">
        <v>3</v>
      </c>
      <c r="AT769">
        <v>8.6E-3</v>
      </c>
      <c r="AU769" t="s">
        <v>3</v>
      </c>
      <c r="AV769">
        <v>0</v>
      </c>
      <c r="AW769">
        <v>1</v>
      </c>
      <c r="AX769">
        <v>-1</v>
      </c>
      <c r="AY769">
        <v>0</v>
      </c>
      <c r="AZ769">
        <v>0</v>
      </c>
      <c r="BA769" t="s">
        <v>3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ROUND(Y769*Source!I474,9)</f>
        <v>3.8699999999999998E-2</v>
      </c>
      <c r="CY769">
        <f t="shared" si="366"/>
        <v>33827.69</v>
      </c>
      <c r="CZ769">
        <f t="shared" si="367"/>
        <v>33827.69</v>
      </c>
      <c r="DA769">
        <f t="shared" si="368"/>
        <v>1</v>
      </c>
      <c r="DB769">
        <f>ROUND(ROUND(AT769*CZ769,2),6)</f>
        <v>290.92</v>
      </c>
      <c r="DC769">
        <f>ROUND(ROUND(AT769*AG769,2),6)</f>
        <v>0</v>
      </c>
      <c r="DD769" t="s">
        <v>3</v>
      </c>
      <c r="DE769" t="s">
        <v>3</v>
      </c>
      <c r="DF769">
        <f t="shared" si="365"/>
        <v>1309.1300000000001</v>
      </c>
      <c r="DG769">
        <f t="shared" si="362"/>
        <v>0</v>
      </c>
      <c r="DH769">
        <f t="shared" si="363"/>
        <v>0</v>
      </c>
      <c r="DI769">
        <f t="shared" ref="DI769:DI832" si="370">ROUND(ROUND(AH769,2)*CX769,2)</f>
        <v>0</v>
      </c>
      <c r="DJ769">
        <f t="shared" si="369"/>
        <v>1309.1300000000001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ROW(Source!A474)</f>
        <v>474</v>
      </c>
      <c r="B770">
        <v>55929113</v>
      </c>
      <c r="C770">
        <v>55932483</v>
      </c>
      <c r="D770">
        <v>55466158</v>
      </c>
      <c r="E770">
        <v>1</v>
      </c>
      <c r="F770">
        <v>1</v>
      </c>
      <c r="G770">
        <v>1081</v>
      </c>
      <c r="H770">
        <v>3</v>
      </c>
      <c r="I770" t="s">
        <v>787</v>
      </c>
      <c r="J770" t="s">
        <v>788</v>
      </c>
      <c r="K770" t="s">
        <v>789</v>
      </c>
      <c r="L770">
        <v>1354</v>
      </c>
      <c r="N770">
        <v>1010</v>
      </c>
      <c r="O770" t="s">
        <v>279</v>
      </c>
      <c r="P770" t="s">
        <v>279</v>
      </c>
      <c r="Q770">
        <v>1</v>
      </c>
      <c r="W770">
        <v>0</v>
      </c>
      <c r="X770">
        <v>-400075818</v>
      </c>
      <c r="Y770">
        <f>(AT770*1)</f>
        <v>0.15</v>
      </c>
      <c r="AA770">
        <v>48.47</v>
      </c>
      <c r="AB770">
        <v>0</v>
      </c>
      <c r="AC770">
        <v>0</v>
      </c>
      <c r="AD770">
        <v>0</v>
      </c>
      <c r="AE770">
        <v>48.47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-2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0.15</v>
      </c>
      <c r="AU770" t="s">
        <v>66</v>
      </c>
      <c r="AV770">
        <v>0</v>
      </c>
      <c r="AW770">
        <v>2</v>
      </c>
      <c r="AX770">
        <v>55932490</v>
      </c>
      <c r="AY770">
        <v>1</v>
      </c>
      <c r="AZ770">
        <v>0</v>
      </c>
      <c r="BA770">
        <v>899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ROUND(Y770*Source!I474,9)</f>
        <v>0.67500000000000004</v>
      </c>
      <c r="CY770">
        <f t="shared" si="366"/>
        <v>48.47</v>
      </c>
      <c r="CZ770">
        <f t="shared" si="367"/>
        <v>48.47</v>
      </c>
      <c r="DA770">
        <f t="shared" si="368"/>
        <v>1</v>
      </c>
      <c r="DB770">
        <f>ROUND((ROUND(AT770*CZ770,2)*1),6)</f>
        <v>7.27</v>
      </c>
      <c r="DC770">
        <f>ROUND((ROUND(AT770*AG770,2)*1),6)</f>
        <v>0</v>
      </c>
      <c r="DD770" t="s">
        <v>3</v>
      </c>
      <c r="DE770" t="s">
        <v>3</v>
      </c>
      <c r="DF770">
        <f t="shared" si="365"/>
        <v>32.72</v>
      </c>
      <c r="DG770">
        <f t="shared" si="362"/>
        <v>0</v>
      </c>
      <c r="DH770">
        <f t="shared" si="363"/>
        <v>0</v>
      </c>
      <c r="DI770">
        <f t="shared" si="370"/>
        <v>0</v>
      </c>
      <c r="DJ770">
        <f t="shared" si="369"/>
        <v>32.72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5">
      <c r="A771">
        <f>ROW(Source!A474)</f>
        <v>474</v>
      </c>
      <c r="B771">
        <v>55929113</v>
      </c>
      <c r="C771">
        <v>55932483</v>
      </c>
      <c r="D771">
        <v>55459835</v>
      </c>
      <c r="E771">
        <v>1</v>
      </c>
      <c r="F771">
        <v>1</v>
      </c>
      <c r="G771">
        <v>1081</v>
      </c>
      <c r="H771">
        <v>3</v>
      </c>
      <c r="I771" t="s">
        <v>790</v>
      </c>
      <c r="J771" t="s">
        <v>791</v>
      </c>
      <c r="K771" t="s">
        <v>792</v>
      </c>
      <c r="L771">
        <v>1348</v>
      </c>
      <c r="N771">
        <v>1009</v>
      </c>
      <c r="O771" t="s">
        <v>566</v>
      </c>
      <c r="P771" t="s">
        <v>566</v>
      </c>
      <c r="Q771">
        <v>1000</v>
      </c>
      <c r="W771">
        <v>0</v>
      </c>
      <c r="X771">
        <v>-1860917919</v>
      </c>
      <c r="Y771">
        <f>(AT771*1)</f>
        <v>9.0000000000000002E-6</v>
      </c>
      <c r="AA771">
        <v>12521.99</v>
      </c>
      <c r="AB771">
        <v>0</v>
      </c>
      <c r="AC771">
        <v>0</v>
      </c>
      <c r="AD771">
        <v>0</v>
      </c>
      <c r="AE771">
        <v>12521.99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-2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9.0000000000000002E-6</v>
      </c>
      <c r="AU771" t="s">
        <v>66</v>
      </c>
      <c r="AV771">
        <v>0</v>
      </c>
      <c r="AW771">
        <v>2</v>
      </c>
      <c r="AX771">
        <v>55932491</v>
      </c>
      <c r="AY771">
        <v>1</v>
      </c>
      <c r="AZ771">
        <v>0</v>
      </c>
      <c r="BA771">
        <v>900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ROUND(Y771*Source!I474,9)</f>
        <v>4.0500000000000002E-5</v>
      </c>
      <c r="CY771">
        <f t="shared" si="366"/>
        <v>12521.99</v>
      </c>
      <c r="CZ771">
        <f t="shared" si="367"/>
        <v>12521.99</v>
      </c>
      <c r="DA771">
        <f t="shared" si="368"/>
        <v>1</v>
      </c>
      <c r="DB771">
        <f>ROUND((ROUND(AT771*CZ771,2)*1),6)</f>
        <v>0.11</v>
      </c>
      <c r="DC771">
        <f>ROUND((ROUND(AT771*AG771,2)*1),6)</f>
        <v>0</v>
      </c>
      <c r="DD771" t="s">
        <v>3</v>
      </c>
      <c r="DE771" t="s">
        <v>3</v>
      </c>
      <c r="DF771">
        <f t="shared" si="365"/>
        <v>0.51</v>
      </c>
      <c r="DG771">
        <f t="shared" si="362"/>
        <v>0</v>
      </c>
      <c r="DH771">
        <f t="shared" si="363"/>
        <v>0</v>
      </c>
      <c r="DI771">
        <f t="shared" si="370"/>
        <v>0</v>
      </c>
      <c r="DJ771">
        <f t="shared" si="369"/>
        <v>0.51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ROW(Source!A474)</f>
        <v>474</v>
      </c>
      <c r="B772">
        <v>55929113</v>
      </c>
      <c r="C772">
        <v>55932483</v>
      </c>
      <c r="D772">
        <v>55482845</v>
      </c>
      <c r="E772">
        <v>1</v>
      </c>
      <c r="F772">
        <v>1</v>
      </c>
      <c r="G772">
        <v>1081</v>
      </c>
      <c r="H772">
        <v>3</v>
      </c>
      <c r="I772" t="s">
        <v>602</v>
      </c>
      <c r="J772" t="s">
        <v>604</v>
      </c>
      <c r="K772" t="s">
        <v>603</v>
      </c>
      <c r="L772">
        <v>1354</v>
      </c>
      <c r="N772">
        <v>1010</v>
      </c>
      <c r="O772" t="s">
        <v>279</v>
      </c>
      <c r="P772" t="s">
        <v>279</v>
      </c>
      <c r="Q772">
        <v>1</v>
      </c>
      <c r="W772">
        <v>0</v>
      </c>
      <c r="X772">
        <v>-1240575696</v>
      </c>
      <c r="Y772">
        <f>AT772</f>
        <v>33.3333333</v>
      </c>
      <c r="AA772">
        <v>768.53</v>
      </c>
      <c r="AB772">
        <v>0</v>
      </c>
      <c r="AC772">
        <v>0</v>
      </c>
      <c r="AD772">
        <v>0</v>
      </c>
      <c r="AE772">
        <v>768.53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1</v>
      </c>
      <c r="AQ772">
        <v>0</v>
      </c>
      <c r="AR772">
        <v>0</v>
      </c>
      <c r="AS772" t="s">
        <v>3</v>
      </c>
      <c r="AT772">
        <v>33.3333333</v>
      </c>
      <c r="AU772" t="s">
        <v>3</v>
      </c>
      <c r="AV772">
        <v>0</v>
      </c>
      <c r="AW772">
        <v>1</v>
      </c>
      <c r="AX772">
        <v>-1</v>
      </c>
      <c r="AY772">
        <v>0</v>
      </c>
      <c r="AZ772">
        <v>0</v>
      </c>
      <c r="BA772" t="s">
        <v>3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ROUND(Y772*Source!I474,9)</f>
        <v>149.99999984999999</v>
      </c>
      <c r="CY772">
        <f t="shared" si="366"/>
        <v>768.53</v>
      </c>
      <c r="CZ772">
        <f t="shared" si="367"/>
        <v>768.53</v>
      </c>
      <c r="DA772">
        <f t="shared" si="368"/>
        <v>1</v>
      </c>
      <c r="DB772">
        <f>ROUND(ROUND(AT772*CZ772,2),6)</f>
        <v>25617.67</v>
      </c>
      <c r="DC772">
        <f>ROUND(ROUND(AT772*AG772,2),6)</f>
        <v>0</v>
      </c>
      <c r="DD772" t="s">
        <v>3</v>
      </c>
      <c r="DE772" t="s">
        <v>3</v>
      </c>
      <c r="DF772">
        <f t="shared" si="365"/>
        <v>115279.5</v>
      </c>
      <c r="DG772">
        <f t="shared" si="362"/>
        <v>0</v>
      </c>
      <c r="DH772">
        <f t="shared" si="363"/>
        <v>0</v>
      </c>
      <c r="DI772">
        <f t="shared" si="370"/>
        <v>0</v>
      </c>
      <c r="DJ772">
        <f t="shared" si="369"/>
        <v>115279.5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ROW(Source!A474)</f>
        <v>474</v>
      </c>
      <c r="B773">
        <v>55929113</v>
      </c>
      <c r="C773">
        <v>55932483</v>
      </c>
      <c r="D773">
        <v>55469257</v>
      </c>
      <c r="E773">
        <v>1</v>
      </c>
      <c r="F773">
        <v>1</v>
      </c>
      <c r="G773">
        <v>1081</v>
      </c>
      <c r="H773">
        <v>3</v>
      </c>
      <c r="I773" t="s">
        <v>796</v>
      </c>
      <c r="J773" t="s">
        <v>797</v>
      </c>
      <c r="K773" t="s">
        <v>798</v>
      </c>
      <c r="L773">
        <v>1354</v>
      </c>
      <c r="N773">
        <v>1010</v>
      </c>
      <c r="O773" t="s">
        <v>279</v>
      </c>
      <c r="P773" t="s">
        <v>279</v>
      </c>
      <c r="Q773">
        <v>1</v>
      </c>
      <c r="W773">
        <v>0</v>
      </c>
      <c r="X773">
        <v>-1299121008</v>
      </c>
      <c r="Y773">
        <f>(AT773*1)</f>
        <v>9.9000000000000005E-2</v>
      </c>
      <c r="AA773">
        <v>42.43</v>
      </c>
      <c r="AB773">
        <v>0</v>
      </c>
      <c r="AC773">
        <v>0</v>
      </c>
      <c r="AD773">
        <v>0</v>
      </c>
      <c r="AE773">
        <v>42.43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9.9000000000000005E-2</v>
      </c>
      <c r="AU773" t="s">
        <v>66</v>
      </c>
      <c r="AV773">
        <v>0</v>
      </c>
      <c r="AW773">
        <v>2</v>
      </c>
      <c r="AX773">
        <v>55932492</v>
      </c>
      <c r="AY773">
        <v>1</v>
      </c>
      <c r="AZ773">
        <v>0</v>
      </c>
      <c r="BA773">
        <v>901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ROUND(Y773*Source!I474,9)</f>
        <v>0.44550000000000001</v>
      </c>
      <c r="CY773">
        <f t="shared" si="366"/>
        <v>42.43</v>
      </c>
      <c r="CZ773">
        <f t="shared" si="367"/>
        <v>42.43</v>
      </c>
      <c r="DA773">
        <f t="shared" si="368"/>
        <v>1</v>
      </c>
      <c r="DB773">
        <f>ROUND((ROUND(AT773*CZ773,2)*1),6)</f>
        <v>4.2</v>
      </c>
      <c r="DC773">
        <f>ROUND((ROUND(AT773*AG773,2)*1),6)</f>
        <v>0</v>
      </c>
      <c r="DD773" t="s">
        <v>3</v>
      </c>
      <c r="DE773" t="s">
        <v>3</v>
      </c>
      <c r="DF773">
        <f t="shared" si="365"/>
        <v>18.899999999999999</v>
      </c>
      <c r="DG773">
        <f t="shared" si="362"/>
        <v>0</v>
      </c>
      <c r="DH773">
        <f t="shared" si="363"/>
        <v>0</v>
      </c>
      <c r="DI773">
        <f t="shared" si="370"/>
        <v>0</v>
      </c>
      <c r="DJ773">
        <f t="shared" si="369"/>
        <v>18.899999999999999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ROW(Source!A474)</f>
        <v>474</v>
      </c>
      <c r="B774">
        <v>55929113</v>
      </c>
      <c r="C774">
        <v>55932483</v>
      </c>
      <c r="D774">
        <v>55469222</v>
      </c>
      <c r="E774">
        <v>1</v>
      </c>
      <c r="F774">
        <v>1</v>
      </c>
      <c r="G774">
        <v>1081</v>
      </c>
      <c r="H774">
        <v>3</v>
      </c>
      <c r="I774" t="s">
        <v>793</v>
      </c>
      <c r="J774" t="s">
        <v>794</v>
      </c>
      <c r="K774" t="s">
        <v>795</v>
      </c>
      <c r="L774">
        <v>1354</v>
      </c>
      <c r="N774">
        <v>1010</v>
      </c>
      <c r="O774" t="s">
        <v>279</v>
      </c>
      <c r="P774" t="s">
        <v>279</v>
      </c>
      <c r="Q774">
        <v>1</v>
      </c>
      <c r="W774">
        <v>0</v>
      </c>
      <c r="X774">
        <v>-1452932200</v>
      </c>
      <c r="Y774">
        <f>(AT774*1)</f>
        <v>1.1180000000000001</v>
      </c>
      <c r="AA774">
        <v>4.3600000000000003</v>
      </c>
      <c r="AB774">
        <v>0</v>
      </c>
      <c r="AC774">
        <v>0</v>
      </c>
      <c r="AD774">
        <v>0</v>
      </c>
      <c r="AE774">
        <v>4.3600000000000003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1.1180000000000001</v>
      </c>
      <c r="AU774" t="s">
        <v>66</v>
      </c>
      <c r="AV774">
        <v>0</v>
      </c>
      <c r="AW774">
        <v>2</v>
      </c>
      <c r="AX774">
        <v>55932493</v>
      </c>
      <c r="AY774">
        <v>1</v>
      </c>
      <c r="AZ774">
        <v>0</v>
      </c>
      <c r="BA774">
        <v>902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v>0</v>
      </c>
      <c r="CX774">
        <f>ROUND(Y774*Source!I474,9)</f>
        <v>5.0309999999999997</v>
      </c>
      <c r="CY774">
        <f t="shared" si="366"/>
        <v>4.3600000000000003</v>
      </c>
      <c r="CZ774">
        <f t="shared" si="367"/>
        <v>4.3600000000000003</v>
      </c>
      <c r="DA774">
        <f t="shared" si="368"/>
        <v>1</v>
      </c>
      <c r="DB774">
        <f>ROUND((ROUND(AT774*CZ774,2)*1),6)</f>
        <v>4.87</v>
      </c>
      <c r="DC774">
        <f>ROUND((ROUND(AT774*AG774,2)*1),6)</f>
        <v>0</v>
      </c>
      <c r="DD774" t="s">
        <v>3</v>
      </c>
      <c r="DE774" t="s">
        <v>3</v>
      </c>
      <c r="DF774">
        <f t="shared" si="365"/>
        <v>21.94</v>
      </c>
      <c r="DG774">
        <f t="shared" si="362"/>
        <v>0</v>
      </c>
      <c r="DH774">
        <f t="shared" si="363"/>
        <v>0</v>
      </c>
      <c r="DI774">
        <f t="shared" si="370"/>
        <v>0</v>
      </c>
      <c r="DJ774">
        <f t="shared" si="369"/>
        <v>21.94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ROW(Source!A475)</f>
        <v>475</v>
      </c>
      <c r="B775">
        <v>55929115</v>
      </c>
      <c r="C775">
        <v>55932483</v>
      </c>
      <c r="D775">
        <v>55424304</v>
      </c>
      <c r="E775">
        <v>1081</v>
      </c>
      <c r="F775">
        <v>1</v>
      </c>
      <c r="G775">
        <v>1081</v>
      </c>
      <c r="H775">
        <v>1</v>
      </c>
      <c r="I775" t="s">
        <v>679</v>
      </c>
      <c r="J775" t="s">
        <v>3</v>
      </c>
      <c r="K775" t="s">
        <v>680</v>
      </c>
      <c r="L775">
        <v>1191</v>
      </c>
      <c r="N775">
        <v>1013</v>
      </c>
      <c r="O775" t="s">
        <v>681</v>
      </c>
      <c r="P775" t="s">
        <v>681</v>
      </c>
      <c r="Q775">
        <v>1</v>
      </c>
      <c r="W775">
        <v>0</v>
      </c>
      <c r="X775">
        <v>476480486</v>
      </c>
      <c r="Y775">
        <f>(AT775*1.2)</f>
        <v>8.7239999999999984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5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7.27</v>
      </c>
      <c r="AU775" t="s">
        <v>67</v>
      </c>
      <c r="AV775">
        <v>1</v>
      </c>
      <c r="AW775">
        <v>2</v>
      </c>
      <c r="AX775">
        <v>55932484</v>
      </c>
      <c r="AY775">
        <v>1</v>
      </c>
      <c r="AZ775">
        <v>0</v>
      </c>
      <c r="BA775">
        <v>907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U775">
        <f>ROUND(AT775*Source!I475*AH775*AL775,2)</f>
        <v>0</v>
      </c>
      <c r="CV775">
        <f>ROUND(Y775*Source!I475,9)</f>
        <v>39.258000000000003</v>
      </c>
      <c r="CW775">
        <v>0</v>
      </c>
      <c r="CX775">
        <f>ROUND(Y775*Source!I475,9)</f>
        <v>39.258000000000003</v>
      </c>
      <c r="CY775">
        <f>AD775</f>
        <v>0</v>
      </c>
      <c r="CZ775">
        <f>AH775</f>
        <v>0</v>
      </c>
      <c r="DA775">
        <f>AL775</f>
        <v>1</v>
      </c>
      <c r="DB775">
        <f>ROUND((ROUND(AT775*CZ775,2)*1.2),6)</f>
        <v>0</v>
      </c>
      <c r="DC775">
        <f>ROUND((ROUND(AT775*AG775,2)*1.2),6)</f>
        <v>0</v>
      </c>
      <c r="DD775" t="s">
        <v>3</v>
      </c>
      <c r="DE775" t="s">
        <v>3</v>
      </c>
      <c r="DF775">
        <f t="shared" si="365"/>
        <v>0</v>
      </c>
      <c r="DG775">
        <f t="shared" si="362"/>
        <v>0</v>
      </c>
      <c r="DH775">
        <f t="shared" si="363"/>
        <v>0</v>
      </c>
      <c r="DI775">
        <f t="shared" si="370"/>
        <v>0</v>
      </c>
      <c r="DJ775">
        <f>DI775</f>
        <v>0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5">
      <c r="A776">
        <f>ROW(Source!A475)</f>
        <v>475</v>
      </c>
      <c r="B776">
        <v>55929115</v>
      </c>
      <c r="C776">
        <v>55932483</v>
      </c>
      <c r="D776">
        <v>55490209</v>
      </c>
      <c r="E776">
        <v>1</v>
      </c>
      <c r="F776">
        <v>1</v>
      </c>
      <c r="G776">
        <v>1081</v>
      </c>
      <c r="H776">
        <v>2</v>
      </c>
      <c r="I776" t="s">
        <v>722</v>
      </c>
      <c r="J776" t="s">
        <v>723</v>
      </c>
      <c r="K776" t="s">
        <v>724</v>
      </c>
      <c r="L776">
        <v>1368</v>
      </c>
      <c r="N776">
        <v>1011</v>
      </c>
      <c r="O776" t="s">
        <v>685</v>
      </c>
      <c r="P776" t="s">
        <v>685</v>
      </c>
      <c r="Q776">
        <v>1</v>
      </c>
      <c r="W776">
        <v>0</v>
      </c>
      <c r="X776">
        <v>874612079</v>
      </c>
      <c r="Y776">
        <f>(AT776*1.2)</f>
        <v>4.5599999999999995E-2</v>
      </c>
      <c r="AA776">
        <v>0</v>
      </c>
      <c r="AB776">
        <v>1485.19</v>
      </c>
      <c r="AC776">
        <v>744.56</v>
      </c>
      <c r="AD776">
        <v>0</v>
      </c>
      <c r="AE776">
        <v>0</v>
      </c>
      <c r="AF776">
        <v>83.1</v>
      </c>
      <c r="AG776">
        <v>12.62</v>
      </c>
      <c r="AH776">
        <v>0</v>
      </c>
      <c r="AI776">
        <v>1</v>
      </c>
      <c r="AJ776">
        <v>17.07</v>
      </c>
      <c r="AK776">
        <v>56.35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3.7999999999999999E-2</v>
      </c>
      <c r="AU776" t="s">
        <v>67</v>
      </c>
      <c r="AV776">
        <v>0</v>
      </c>
      <c r="AW776">
        <v>2</v>
      </c>
      <c r="AX776">
        <v>55932485</v>
      </c>
      <c r="AY776">
        <v>1</v>
      </c>
      <c r="AZ776">
        <v>0</v>
      </c>
      <c r="BA776">
        <v>908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f>ROUND(Y776*Source!I475*DO776,9)</f>
        <v>2.5896240000000001</v>
      </c>
      <c r="CX776">
        <f>ROUND(Y776*Source!I475,9)</f>
        <v>0.20519999999999999</v>
      </c>
      <c r="CY776">
        <f>AB776</f>
        <v>1485.19</v>
      </c>
      <c r="CZ776">
        <f>AF776</f>
        <v>83.1</v>
      </c>
      <c r="DA776">
        <f>AJ776</f>
        <v>17.07</v>
      </c>
      <c r="DB776">
        <f>ROUND((ROUND(AT776*CZ776,2)*1.2),6)</f>
        <v>3.7919999999999998</v>
      </c>
      <c r="DC776">
        <f>ROUND((ROUND(AT776*AG776,2)*1.2),6)</f>
        <v>0.57599999999999996</v>
      </c>
      <c r="DD776" t="s">
        <v>3</v>
      </c>
      <c r="DE776" t="s">
        <v>3</v>
      </c>
      <c r="DF776">
        <f t="shared" si="365"/>
        <v>0</v>
      </c>
      <c r="DG776">
        <f>ROUND(ROUND(AF776*AJ776,2)*CX776,2)</f>
        <v>291.08</v>
      </c>
      <c r="DH776">
        <f>ROUND(ROUND(AG776*AK776,2)*CX776,2)</f>
        <v>145.93</v>
      </c>
      <c r="DI776">
        <f t="shared" si="370"/>
        <v>0</v>
      </c>
      <c r="DJ776">
        <f>DG776</f>
        <v>291.08</v>
      </c>
      <c r="DK776">
        <v>0</v>
      </c>
      <c r="DL776" t="s">
        <v>686</v>
      </c>
      <c r="DM776">
        <v>0</v>
      </c>
      <c r="DN776" t="s">
        <v>681</v>
      </c>
      <c r="DO776">
        <v>12.62</v>
      </c>
    </row>
    <row r="777" spans="1:119" x14ac:dyDescent="0.25">
      <c r="A777">
        <f>ROW(Source!A475)</f>
        <v>475</v>
      </c>
      <c r="B777">
        <v>55929115</v>
      </c>
      <c r="C777">
        <v>55932483</v>
      </c>
      <c r="D777">
        <v>55490270</v>
      </c>
      <c r="E777">
        <v>1</v>
      </c>
      <c r="F777">
        <v>1</v>
      </c>
      <c r="G777">
        <v>1081</v>
      </c>
      <c r="H777">
        <v>2</v>
      </c>
      <c r="I777" t="s">
        <v>781</v>
      </c>
      <c r="J777" t="s">
        <v>782</v>
      </c>
      <c r="K777" t="s">
        <v>783</v>
      </c>
      <c r="L777">
        <v>1368</v>
      </c>
      <c r="N777">
        <v>1011</v>
      </c>
      <c r="O777" t="s">
        <v>685</v>
      </c>
      <c r="P777" t="s">
        <v>685</v>
      </c>
      <c r="Q777">
        <v>1</v>
      </c>
      <c r="W777">
        <v>0</v>
      </c>
      <c r="X777">
        <v>-1412866184</v>
      </c>
      <c r="Y777">
        <f>(AT777*1.2)</f>
        <v>0.24</v>
      </c>
      <c r="AA777">
        <v>0</v>
      </c>
      <c r="AB777">
        <v>4.32</v>
      </c>
      <c r="AC777">
        <v>0</v>
      </c>
      <c r="AD777">
        <v>0</v>
      </c>
      <c r="AE777">
        <v>0</v>
      </c>
      <c r="AF777">
        <v>0.42</v>
      </c>
      <c r="AG777">
        <v>0</v>
      </c>
      <c r="AH777">
        <v>0</v>
      </c>
      <c r="AI777">
        <v>1</v>
      </c>
      <c r="AJ777">
        <v>9.83</v>
      </c>
      <c r="AK777">
        <v>1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0.2</v>
      </c>
      <c r="AU777" t="s">
        <v>67</v>
      </c>
      <c r="AV777">
        <v>0</v>
      </c>
      <c r="AW777">
        <v>2</v>
      </c>
      <c r="AX777">
        <v>55932486</v>
      </c>
      <c r="AY777">
        <v>1</v>
      </c>
      <c r="AZ777">
        <v>0</v>
      </c>
      <c r="BA777">
        <v>909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f>ROUND(Y777*Source!I475*DO777,9)</f>
        <v>0</v>
      </c>
      <c r="CX777">
        <f>ROUND(Y777*Source!I475,9)</f>
        <v>1.08</v>
      </c>
      <c r="CY777">
        <f>AB777</f>
        <v>4.32</v>
      </c>
      <c r="CZ777">
        <f>AF777</f>
        <v>0.42</v>
      </c>
      <c r="DA777">
        <f>AJ777</f>
        <v>9.83</v>
      </c>
      <c r="DB777">
        <f>ROUND((ROUND(AT777*CZ777,2)*1.2),6)</f>
        <v>9.6000000000000002E-2</v>
      </c>
      <c r="DC777">
        <f>ROUND((ROUND(AT777*AG777,2)*1.2),6)</f>
        <v>0</v>
      </c>
      <c r="DD777" t="s">
        <v>3</v>
      </c>
      <c r="DE777" t="s">
        <v>3</v>
      </c>
      <c r="DF777">
        <f t="shared" si="365"/>
        <v>0</v>
      </c>
      <c r="DG777">
        <f>ROUND(ROUND(AF777*AJ777,2)*CX777,2)</f>
        <v>4.46</v>
      </c>
      <c r="DH777">
        <f>ROUND(ROUND(AG777,2)*CX777,2)</f>
        <v>0</v>
      </c>
      <c r="DI777">
        <f t="shared" si="370"/>
        <v>0</v>
      </c>
      <c r="DJ777">
        <f>DG777</f>
        <v>4.46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ROW(Source!A475)</f>
        <v>475</v>
      </c>
      <c r="B778">
        <v>55929115</v>
      </c>
      <c r="C778">
        <v>55932483</v>
      </c>
      <c r="D778">
        <v>55490296</v>
      </c>
      <c r="E778">
        <v>1</v>
      </c>
      <c r="F778">
        <v>1</v>
      </c>
      <c r="G778">
        <v>1081</v>
      </c>
      <c r="H778">
        <v>2</v>
      </c>
      <c r="I778" t="s">
        <v>763</v>
      </c>
      <c r="J778" t="s">
        <v>764</v>
      </c>
      <c r="K778" t="s">
        <v>765</v>
      </c>
      <c r="L778">
        <v>1368</v>
      </c>
      <c r="N778">
        <v>1011</v>
      </c>
      <c r="O778" t="s">
        <v>685</v>
      </c>
      <c r="P778" t="s">
        <v>685</v>
      </c>
      <c r="Q778">
        <v>1</v>
      </c>
      <c r="W778">
        <v>0</v>
      </c>
      <c r="X778">
        <v>-643591644</v>
      </c>
      <c r="Y778">
        <f>(AT778*1.2)</f>
        <v>0.18</v>
      </c>
      <c r="AA778">
        <v>0</v>
      </c>
      <c r="AB778">
        <v>4.75</v>
      </c>
      <c r="AC778">
        <v>0</v>
      </c>
      <c r="AD778">
        <v>0</v>
      </c>
      <c r="AE778">
        <v>0</v>
      </c>
      <c r="AF778">
        <v>0.47</v>
      </c>
      <c r="AG778">
        <v>0</v>
      </c>
      <c r="AH778">
        <v>0</v>
      </c>
      <c r="AI778">
        <v>1</v>
      </c>
      <c r="AJ778">
        <v>9.66</v>
      </c>
      <c r="AK778">
        <v>1</v>
      </c>
      <c r="AL778">
        <v>1</v>
      </c>
      <c r="AM778">
        <v>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0.15</v>
      </c>
      <c r="AU778" t="s">
        <v>67</v>
      </c>
      <c r="AV778">
        <v>0</v>
      </c>
      <c r="AW778">
        <v>2</v>
      </c>
      <c r="AX778">
        <v>55932487</v>
      </c>
      <c r="AY778">
        <v>1</v>
      </c>
      <c r="AZ778">
        <v>0</v>
      </c>
      <c r="BA778">
        <v>910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f>ROUND(Y778*Source!I475*DO778,9)</f>
        <v>0</v>
      </c>
      <c r="CX778">
        <f>ROUND(Y778*Source!I475,9)</f>
        <v>0.81</v>
      </c>
      <c r="CY778">
        <f>AB778</f>
        <v>4.75</v>
      </c>
      <c r="CZ778">
        <f>AF778</f>
        <v>0.47</v>
      </c>
      <c r="DA778">
        <f>AJ778</f>
        <v>9.66</v>
      </c>
      <c r="DB778">
        <f>ROUND((ROUND(AT778*CZ778,2)*1.2),6)</f>
        <v>8.4000000000000005E-2</v>
      </c>
      <c r="DC778">
        <f>ROUND((ROUND(AT778*AG778,2)*1.2),6)</f>
        <v>0</v>
      </c>
      <c r="DD778" t="s">
        <v>3</v>
      </c>
      <c r="DE778" t="s">
        <v>3</v>
      </c>
      <c r="DF778">
        <f t="shared" si="365"/>
        <v>0</v>
      </c>
      <c r="DG778">
        <f>ROUND(ROUND(AF778*AJ778,2)*CX778,2)</f>
        <v>3.68</v>
      </c>
      <c r="DH778">
        <f>ROUND(ROUND(AG778,2)*CX778,2)</f>
        <v>0</v>
      </c>
      <c r="DI778">
        <f t="shared" si="370"/>
        <v>0</v>
      </c>
      <c r="DJ778">
        <f>DG778</f>
        <v>3.68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5">
      <c r="A779">
        <f>ROW(Source!A475)</f>
        <v>475</v>
      </c>
      <c r="B779">
        <v>55929115</v>
      </c>
      <c r="C779">
        <v>55932483</v>
      </c>
      <c r="D779">
        <v>55489510</v>
      </c>
      <c r="E779">
        <v>1</v>
      </c>
      <c r="F779">
        <v>1</v>
      </c>
      <c r="G779">
        <v>1081</v>
      </c>
      <c r="H779">
        <v>2</v>
      </c>
      <c r="I779" t="s">
        <v>784</v>
      </c>
      <c r="J779" t="s">
        <v>785</v>
      </c>
      <c r="K779" t="s">
        <v>786</v>
      </c>
      <c r="L779">
        <v>1368</v>
      </c>
      <c r="N779">
        <v>1011</v>
      </c>
      <c r="O779" t="s">
        <v>685</v>
      </c>
      <c r="P779" t="s">
        <v>685</v>
      </c>
      <c r="Q779">
        <v>1</v>
      </c>
      <c r="W779">
        <v>0</v>
      </c>
      <c r="X779">
        <v>1364481760</v>
      </c>
      <c r="Y779">
        <f>(AT779*1.2)</f>
        <v>5.3999999999999999E-2</v>
      </c>
      <c r="AA779">
        <v>0</v>
      </c>
      <c r="AB779">
        <v>1271.44</v>
      </c>
      <c r="AC779">
        <v>744.56</v>
      </c>
      <c r="AD779">
        <v>0</v>
      </c>
      <c r="AE779">
        <v>0</v>
      </c>
      <c r="AF779">
        <v>53.9</v>
      </c>
      <c r="AG779">
        <v>12.62</v>
      </c>
      <c r="AH779">
        <v>0</v>
      </c>
      <c r="AI779">
        <v>1</v>
      </c>
      <c r="AJ779">
        <v>22.53</v>
      </c>
      <c r="AK779">
        <v>56.35</v>
      </c>
      <c r="AL779">
        <v>1</v>
      </c>
      <c r="AM779">
        <v>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4.4999999999999998E-2</v>
      </c>
      <c r="AU779" t="s">
        <v>67</v>
      </c>
      <c r="AV779">
        <v>0</v>
      </c>
      <c r="AW779">
        <v>2</v>
      </c>
      <c r="AX779">
        <v>55932488</v>
      </c>
      <c r="AY779">
        <v>1</v>
      </c>
      <c r="AZ779">
        <v>0</v>
      </c>
      <c r="BA779">
        <v>911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f>ROUND(Y779*Source!I475*DO779,9)</f>
        <v>3.0666600000000002</v>
      </c>
      <c r="CX779">
        <f>ROUND(Y779*Source!I475,9)</f>
        <v>0.24299999999999999</v>
      </c>
      <c r="CY779">
        <f>AB779</f>
        <v>1271.44</v>
      </c>
      <c r="CZ779">
        <f>AF779</f>
        <v>53.9</v>
      </c>
      <c r="DA779">
        <f>AJ779</f>
        <v>22.53</v>
      </c>
      <c r="DB779">
        <f>ROUND((ROUND(AT779*CZ779,2)*1.2),6)</f>
        <v>2.9159999999999999</v>
      </c>
      <c r="DC779">
        <f>ROUND((ROUND(AT779*AG779,2)*1.2),6)</f>
        <v>0.68400000000000005</v>
      </c>
      <c r="DD779" t="s">
        <v>3</v>
      </c>
      <c r="DE779" t="s">
        <v>3</v>
      </c>
      <c r="DF779">
        <f t="shared" si="365"/>
        <v>0</v>
      </c>
      <c r="DG779">
        <f>ROUND(ROUND(AF779*AJ779,2)*CX779,2)</f>
        <v>295.08999999999997</v>
      </c>
      <c r="DH779">
        <f>ROUND(ROUND(AG779*AK779,2)*CX779,2)</f>
        <v>172.81</v>
      </c>
      <c r="DI779">
        <f t="shared" si="370"/>
        <v>0</v>
      </c>
      <c r="DJ779">
        <f>DG779</f>
        <v>295.08999999999997</v>
      </c>
      <c r="DK779">
        <v>0</v>
      </c>
      <c r="DL779" t="s">
        <v>686</v>
      </c>
      <c r="DM779">
        <v>0</v>
      </c>
      <c r="DN779" t="s">
        <v>681</v>
      </c>
      <c r="DO779">
        <v>12.62</v>
      </c>
    </row>
    <row r="780" spans="1:119" x14ac:dyDescent="0.25">
      <c r="A780">
        <f>ROW(Source!A475)</f>
        <v>475</v>
      </c>
      <c r="B780">
        <v>55929115</v>
      </c>
      <c r="C780">
        <v>55932483</v>
      </c>
      <c r="D780">
        <v>55459234</v>
      </c>
      <c r="E780">
        <v>1</v>
      </c>
      <c r="F780">
        <v>1</v>
      </c>
      <c r="G780">
        <v>1081</v>
      </c>
      <c r="H780">
        <v>3</v>
      </c>
      <c r="I780" t="s">
        <v>734</v>
      </c>
      <c r="J780" t="s">
        <v>735</v>
      </c>
      <c r="K780" t="s">
        <v>736</v>
      </c>
      <c r="L780">
        <v>1346</v>
      </c>
      <c r="N780">
        <v>1009</v>
      </c>
      <c r="O780" t="s">
        <v>185</v>
      </c>
      <c r="P780" t="s">
        <v>185</v>
      </c>
      <c r="Q780">
        <v>1</v>
      </c>
      <c r="W780">
        <v>0</v>
      </c>
      <c r="X780">
        <v>1343467368</v>
      </c>
      <c r="Y780">
        <f>(AT780*1)</f>
        <v>3.3999999999999998E-3</v>
      </c>
      <c r="AA780">
        <v>23.6</v>
      </c>
      <c r="AB780">
        <v>0</v>
      </c>
      <c r="AC780">
        <v>0</v>
      </c>
      <c r="AD780">
        <v>0</v>
      </c>
      <c r="AE780">
        <v>1.61</v>
      </c>
      <c r="AF780">
        <v>0</v>
      </c>
      <c r="AG780">
        <v>0</v>
      </c>
      <c r="AH780">
        <v>0</v>
      </c>
      <c r="AI780">
        <v>14.66</v>
      </c>
      <c r="AJ780">
        <v>1</v>
      </c>
      <c r="AK780">
        <v>1</v>
      </c>
      <c r="AL780">
        <v>1</v>
      </c>
      <c r="AM780">
        <v>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3.3999999999999998E-3</v>
      </c>
      <c r="AU780" t="s">
        <v>66</v>
      </c>
      <c r="AV780">
        <v>0</v>
      </c>
      <c r="AW780">
        <v>2</v>
      </c>
      <c r="AX780">
        <v>55932489</v>
      </c>
      <c r="AY780">
        <v>1</v>
      </c>
      <c r="AZ780">
        <v>0</v>
      </c>
      <c r="BA780">
        <v>912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ROUND(Y780*Source!I475,9)</f>
        <v>1.5299999999999999E-2</v>
      </c>
      <c r="CY780">
        <f t="shared" ref="CY780:CY786" si="371">AA780</f>
        <v>23.6</v>
      </c>
      <c r="CZ780">
        <f t="shared" ref="CZ780:CZ786" si="372">AE780</f>
        <v>1.61</v>
      </c>
      <c r="DA780">
        <f t="shared" ref="DA780:DA786" si="373">AI780</f>
        <v>14.66</v>
      </c>
      <c r="DB780">
        <f>ROUND((ROUND(AT780*CZ780,2)*1),6)</f>
        <v>0.01</v>
      </c>
      <c r="DC780">
        <f>ROUND((ROUND(AT780*AG780,2)*1),6)</f>
        <v>0</v>
      </c>
      <c r="DD780" t="s">
        <v>3</v>
      </c>
      <c r="DE780" t="s">
        <v>3</v>
      </c>
      <c r="DF780">
        <f t="shared" ref="DF780:DF786" si="374">ROUND(ROUND(AE780*AI780,2)*CX780,2)</f>
        <v>0.36</v>
      </c>
      <c r="DG780">
        <f t="shared" ref="DG780:DG801" si="375">ROUND(ROUND(AF780,2)*CX780,2)</f>
        <v>0</v>
      </c>
      <c r="DH780">
        <f t="shared" ref="DH780:DH801" si="376">ROUND(ROUND(AG780,2)*CX780,2)</f>
        <v>0</v>
      </c>
      <c r="DI780">
        <f t="shared" si="370"/>
        <v>0</v>
      </c>
      <c r="DJ780">
        <f t="shared" ref="DJ780:DJ786" si="377">DF780</f>
        <v>0.36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ROW(Source!A475)</f>
        <v>475</v>
      </c>
      <c r="B781">
        <v>55929115</v>
      </c>
      <c r="C781">
        <v>55932483</v>
      </c>
      <c r="D781">
        <v>55466001</v>
      </c>
      <c r="E781">
        <v>1</v>
      </c>
      <c r="F781">
        <v>1</v>
      </c>
      <c r="G781">
        <v>1081</v>
      </c>
      <c r="H781">
        <v>3</v>
      </c>
      <c r="I781" t="s">
        <v>596</v>
      </c>
      <c r="J781" t="s">
        <v>598</v>
      </c>
      <c r="K781" t="s">
        <v>597</v>
      </c>
      <c r="L781">
        <v>1348</v>
      </c>
      <c r="N781">
        <v>1009</v>
      </c>
      <c r="O781" t="s">
        <v>566</v>
      </c>
      <c r="P781" t="s">
        <v>566</v>
      </c>
      <c r="Q781">
        <v>1000</v>
      </c>
      <c r="W781">
        <v>0</v>
      </c>
      <c r="X781">
        <v>-1473174696</v>
      </c>
      <c r="Y781">
        <f>AT781</f>
        <v>8.6E-3</v>
      </c>
      <c r="AA781">
        <v>165755.68</v>
      </c>
      <c r="AB781">
        <v>0</v>
      </c>
      <c r="AC781">
        <v>0</v>
      </c>
      <c r="AD781">
        <v>0</v>
      </c>
      <c r="AE781">
        <v>33827.69</v>
      </c>
      <c r="AF781">
        <v>0</v>
      </c>
      <c r="AG781">
        <v>0</v>
      </c>
      <c r="AH781">
        <v>0</v>
      </c>
      <c r="AI781">
        <v>4.9000000000000004</v>
      </c>
      <c r="AJ781">
        <v>1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 t="s">
        <v>3</v>
      </c>
      <c r="AT781">
        <v>8.6E-3</v>
      </c>
      <c r="AU781" t="s">
        <v>3</v>
      </c>
      <c r="AV781">
        <v>0</v>
      </c>
      <c r="AW781">
        <v>1</v>
      </c>
      <c r="AX781">
        <v>-1</v>
      </c>
      <c r="AY781">
        <v>0</v>
      </c>
      <c r="AZ781">
        <v>0</v>
      </c>
      <c r="BA781" t="s">
        <v>3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ROUND(Y781*Source!I475,9)</f>
        <v>3.8699999999999998E-2</v>
      </c>
      <c r="CY781">
        <f t="shared" si="371"/>
        <v>165755.68</v>
      </c>
      <c r="CZ781">
        <f t="shared" si="372"/>
        <v>33827.69</v>
      </c>
      <c r="DA781">
        <f t="shared" si="373"/>
        <v>4.9000000000000004</v>
      </c>
      <c r="DB781">
        <f>ROUND(ROUND(AT781*CZ781,2),6)</f>
        <v>290.92</v>
      </c>
      <c r="DC781">
        <f>ROUND(ROUND(AT781*AG781,2),6)</f>
        <v>0</v>
      </c>
      <c r="DD781" t="s">
        <v>3</v>
      </c>
      <c r="DE781" t="s">
        <v>3</v>
      </c>
      <c r="DF781">
        <f t="shared" si="374"/>
        <v>6414.74</v>
      </c>
      <c r="DG781">
        <f t="shared" si="375"/>
        <v>0</v>
      </c>
      <c r="DH781">
        <f t="shared" si="376"/>
        <v>0</v>
      </c>
      <c r="DI781">
        <f t="shared" si="370"/>
        <v>0</v>
      </c>
      <c r="DJ781">
        <f t="shared" si="377"/>
        <v>6414.74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ROW(Source!A475)</f>
        <v>475</v>
      </c>
      <c r="B782">
        <v>55929115</v>
      </c>
      <c r="C782">
        <v>55932483</v>
      </c>
      <c r="D782">
        <v>55466158</v>
      </c>
      <c r="E782">
        <v>1</v>
      </c>
      <c r="F782">
        <v>1</v>
      </c>
      <c r="G782">
        <v>1081</v>
      </c>
      <c r="H782">
        <v>3</v>
      </c>
      <c r="I782" t="s">
        <v>787</v>
      </c>
      <c r="J782" t="s">
        <v>788</v>
      </c>
      <c r="K782" t="s">
        <v>789</v>
      </c>
      <c r="L782">
        <v>1354</v>
      </c>
      <c r="N782">
        <v>1010</v>
      </c>
      <c r="O782" t="s">
        <v>279</v>
      </c>
      <c r="P782" t="s">
        <v>279</v>
      </c>
      <c r="Q782">
        <v>1</v>
      </c>
      <c r="W782">
        <v>0</v>
      </c>
      <c r="X782">
        <v>-400075818</v>
      </c>
      <c r="Y782">
        <f>(AT782*1)</f>
        <v>0.15</v>
      </c>
      <c r="AA782">
        <v>566.61</v>
      </c>
      <c r="AB782">
        <v>0</v>
      </c>
      <c r="AC782">
        <v>0</v>
      </c>
      <c r="AD782">
        <v>0</v>
      </c>
      <c r="AE782">
        <v>48.47</v>
      </c>
      <c r="AF782">
        <v>0</v>
      </c>
      <c r="AG782">
        <v>0</v>
      </c>
      <c r="AH782">
        <v>0</v>
      </c>
      <c r="AI782">
        <v>11.69</v>
      </c>
      <c r="AJ782">
        <v>1</v>
      </c>
      <c r="AK782">
        <v>1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0.15</v>
      </c>
      <c r="AU782" t="s">
        <v>66</v>
      </c>
      <c r="AV782">
        <v>0</v>
      </c>
      <c r="AW782">
        <v>2</v>
      </c>
      <c r="AX782">
        <v>55932490</v>
      </c>
      <c r="AY782">
        <v>1</v>
      </c>
      <c r="AZ782">
        <v>0</v>
      </c>
      <c r="BA782">
        <v>913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ROUND(Y782*Source!I475,9)</f>
        <v>0.67500000000000004</v>
      </c>
      <c r="CY782">
        <f t="shared" si="371"/>
        <v>566.61</v>
      </c>
      <c r="CZ782">
        <f t="shared" si="372"/>
        <v>48.47</v>
      </c>
      <c r="DA782">
        <f t="shared" si="373"/>
        <v>11.69</v>
      </c>
      <c r="DB782">
        <f>ROUND((ROUND(AT782*CZ782,2)*1),6)</f>
        <v>7.27</v>
      </c>
      <c r="DC782">
        <f>ROUND((ROUND(AT782*AG782,2)*1),6)</f>
        <v>0</v>
      </c>
      <c r="DD782" t="s">
        <v>3</v>
      </c>
      <c r="DE782" t="s">
        <v>3</v>
      </c>
      <c r="DF782">
        <f t="shared" si="374"/>
        <v>382.46</v>
      </c>
      <c r="DG782">
        <f t="shared" si="375"/>
        <v>0</v>
      </c>
      <c r="DH782">
        <f t="shared" si="376"/>
        <v>0</v>
      </c>
      <c r="DI782">
        <f t="shared" si="370"/>
        <v>0</v>
      </c>
      <c r="DJ782">
        <f t="shared" si="377"/>
        <v>382.46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5">
      <c r="A783">
        <f>ROW(Source!A475)</f>
        <v>475</v>
      </c>
      <c r="B783">
        <v>55929115</v>
      </c>
      <c r="C783">
        <v>55932483</v>
      </c>
      <c r="D783">
        <v>55459835</v>
      </c>
      <c r="E783">
        <v>1</v>
      </c>
      <c r="F783">
        <v>1</v>
      </c>
      <c r="G783">
        <v>1081</v>
      </c>
      <c r="H783">
        <v>3</v>
      </c>
      <c r="I783" t="s">
        <v>790</v>
      </c>
      <c r="J783" t="s">
        <v>791</v>
      </c>
      <c r="K783" t="s">
        <v>792</v>
      </c>
      <c r="L783">
        <v>1348</v>
      </c>
      <c r="N783">
        <v>1009</v>
      </c>
      <c r="O783" t="s">
        <v>566</v>
      </c>
      <c r="P783" t="s">
        <v>566</v>
      </c>
      <c r="Q783">
        <v>1000</v>
      </c>
      <c r="W783">
        <v>0</v>
      </c>
      <c r="X783">
        <v>-1860917919</v>
      </c>
      <c r="Y783">
        <f>(AT783*1)</f>
        <v>9.0000000000000002E-6</v>
      </c>
      <c r="AA783">
        <v>56975.05</v>
      </c>
      <c r="AB783">
        <v>0</v>
      </c>
      <c r="AC783">
        <v>0</v>
      </c>
      <c r="AD783">
        <v>0</v>
      </c>
      <c r="AE783">
        <v>12521.99</v>
      </c>
      <c r="AF783">
        <v>0</v>
      </c>
      <c r="AG783">
        <v>0</v>
      </c>
      <c r="AH783">
        <v>0</v>
      </c>
      <c r="AI783">
        <v>4.55</v>
      </c>
      <c r="AJ783">
        <v>1</v>
      </c>
      <c r="AK783">
        <v>1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9.0000000000000002E-6</v>
      </c>
      <c r="AU783" t="s">
        <v>66</v>
      </c>
      <c r="AV783">
        <v>0</v>
      </c>
      <c r="AW783">
        <v>2</v>
      </c>
      <c r="AX783">
        <v>55932491</v>
      </c>
      <c r="AY783">
        <v>1</v>
      </c>
      <c r="AZ783">
        <v>0</v>
      </c>
      <c r="BA783">
        <v>914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ROUND(Y783*Source!I475,9)</f>
        <v>4.0500000000000002E-5</v>
      </c>
      <c r="CY783">
        <f t="shared" si="371"/>
        <v>56975.05</v>
      </c>
      <c r="CZ783">
        <f t="shared" si="372"/>
        <v>12521.99</v>
      </c>
      <c r="DA783">
        <f t="shared" si="373"/>
        <v>4.55</v>
      </c>
      <c r="DB783">
        <f>ROUND((ROUND(AT783*CZ783,2)*1),6)</f>
        <v>0.11</v>
      </c>
      <c r="DC783">
        <f>ROUND((ROUND(AT783*AG783,2)*1),6)</f>
        <v>0</v>
      </c>
      <c r="DD783" t="s">
        <v>3</v>
      </c>
      <c r="DE783" t="s">
        <v>3</v>
      </c>
      <c r="DF783">
        <f t="shared" si="374"/>
        <v>2.31</v>
      </c>
      <c r="DG783">
        <f t="shared" si="375"/>
        <v>0</v>
      </c>
      <c r="DH783">
        <f t="shared" si="376"/>
        <v>0</v>
      </c>
      <c r="DI783">
        <f t="shared" si="370"/>
        <v>0</v>
      </c>
      <c r="DJ783">
        <f t="shared" si="377"/>
        <v>2.31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5">
      <c r="A784">
        <f>ROW(Source!A475)</f>
        <v>475</v>
      </c>
      <c r="B784">
        <v>55929115</v>
      </c>
      <c r="C784">
        <v>55932483</v>
      </c>
      <c r="D784">
        <v>55482845</v>
      </c>
      <c r="E784">
        <v>1</v>
      </c>
      <c r="F784">
        <v>1</v>
      </c>
      <c r="G784">
        <v>1081</v>
      </c>
      <c r="H784">
        <v>3</v>
      </c>
      <c r="I784" t="s">
        <v>602</v>
      </c>
      <c r="J784" t="s">
        <v>604</v>
      </c>
      <c r="K784" t="s">
        <v>603</v>
      </c>
      <c r="L784">
        <v>1354</v>
      </c>
      <c r="N784">
        <v>1010</v>
      </c>
      <c r="O784" t="s">
        <v>279</v>
      </c>
      <c r="P784" t="s">
        <v>279</v>
      </c>
      <c r="Q784">
        <v>1</v>
      </c>
      <c r="W784">
        <v>0</v>
      </c>
      <c r="X784">
        <v>-1240575696</v>
      </c>
      <c r="Y784">
        <f>AT784</f>
        <v>33.3333333</v>
      </c>
      <c r="AA784">
        <v>3673.57</v>
      </c>
      <c r="AB784">
        <v>0</v>
      </c>
      <c r="AC784">
        <v>0</v>
      </c>
      <c r="AD784">
        <v>0</v>
      </c>
      <c r="AE784">
        <v>768.53</v>
      </c>
      <c r="AF784">
        <v>0</v>
      </c>
      <c r="AG784">
        <v>0</v>
      </c>
      <c r="AH784">
        <v>0</v>
      </c>
      <c r="AI784">
        <v>4.78</v>
      </c>
      <c r="AJ784">
        <v>1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 t="s">
        <v>3</v>
      </c>
      <c r="AT784">
        <v>33.3333333</v>
      </c>
      <c r="AU784" t="s">
        <v>3</v>
      </c>
      <c r="AV784">
        <v>0</v>
      </c>
      <c r="AW784">
        <v>1</v>
      </c>
      <c r="AX784">
        <v>-1</v>
      </c>
      <c r="AY784">
        <v>0</v>
      </c>
      <c r="AZ784">
        <v>0</v>
      </c>
      <c r="BA784" t="s">
        <v>3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ROUND(Y784*Source!I475,9)</f>
        <v>149.99999984999999</v>
      </c>
      <c r="CY784">
        <f t="shared" si="371"/>
        <v>3673.57</v>
      </c>
      <c r="CZ784">
        <f t="shared" si="372"/>
        <v>768.53</v>
      </c>
      <c r="DA784">
        <f t="shared" si="373"/>
        <v>4.78</v>
      </c>
      <c r="DB784">
        <f>ROUND(ROUND(AT784*CZ784,2),6)</f>
        <v>25617.67</v>
      </c>
      <c r="DC784">
        <f>ROUND(ROUND(AT784*AG784,2),6)</f>
        <v>0</v>
      </c>
      <c r="DD784" t="s">
        <v>3</v>
      </c>
      <c r="DE784" t="s">
        <v>3</v>
      </c>
      <c r="DF784">
        <f t="shared" si="374"/>
        <v>551035.5</v>
      </c>
      <c r="DG784">
        <f t="shared" si="375"/>
        <v>0</v>
      </c>
      <c r="DH784">
        <f t="shared" si="376"/>
        <v>0</v>
      </c>
      <c r="DI784">
        <f t="shared" si="370"/>
        <v>0</v>
      </c>
      <c r="DJ784">
        <f t="shared" si="377"/>
        <v>551035.5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5">
      <c r="A785">
        <f>ROW(Source!A475)</f>
        <v>475</v>
      </c>
      <c r="B785">
        <v>55929115</v>
      </c>
      <c r="C785">
        <v>55932483</v>
      </c>
      <c r="D785">
        <v>55469257</v>
      </c>
      <c r="E785">
        <v>1</v>
      </c>
      <c r="F785">
        <v>1</v>
      </c>
      <c r="G785">
        <v>1081</v>
      </c>
      <c r="H785">
        <v>3</v>
      </c>
      <c r="I785" t="s">
        <v>796</v>
      </c>
      <c r="J785" t="s">
        <v>797</v>
      </c>
      <c r="K785" t="s">
        <v>798</v>
      </c>
      <c r="L785">
        <v>1354</v>
      </c>
      <c r="N785">
        <v>1010</v>
      </c>
      <c r="O785" t="s">
        <v>279</v>
      </c>
      <c r="P785" t="s">
        <v>279</v>
      </c>
      <c r="Q785">
        <v>1</v>
      </c>
      <c r="W785">
        <v>0</v>
      </c>
      <c r="X785">
        <v>-1299121008</v>
      </c>
      <c r="Y785">
        <f>(AT785*1)</f>
        <v>9.9000000000000005E-2</v>
      </c>
      <c r="AA785">
        <v>200.69</v>
      </c>
      <c r="AB785">
        <v>0</v>
      </c>
      <c r="AC785">
        <v>0</v>
      </c>
      <c r="AD785">
        <v>0</v>
      </c>
      <c r="AE785">
        <v>42.43</v>
      </c>
      <c r="AF785">
        <v>0</v>
      </c>
      <c r="AG785">
        <v>0</v>
      </c>
      <c r="AH785">
        <v>0</v>
      </c>
      <c r="AI785">
        <v>4.7300000000000004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9.9000000000000005E-2</v>
      </c>
      <c r="AU785" t="s">
        <v>66</v>
      </c>
      <c r="AV785">
        <v>0</v>
      </c>
      <c r="AW785">
        <v>2</v>
      </c>
      <c r="AX785">
        <v>55932492</v>
      </c>
      <c r="AY785">
        <v>1</v>
      </c>
      <c r="AZ785">
        <v>0</v>
      </c>
      <c r="BA785">
        <v>915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ROUND(Y785*Source!I475,9)</f>
        <v>0.44550000000000001</v>
      </c>
      <c r="CY785">
        <f t="shared" si="371"/>
        <v>200.69</v>
      </c>
      <c r="CZ785">
        <f t="shared" si="372"/>
        <v>42.43</v>
      </c>
      <c r="DA785">
        <f t="shared" si="373"/>
        <v>4.7300000000000004</v>
      </c>
      <c r="DB785">
        <f>ROUND((ROUND(AT785*CZ785,2)*1),6)</f>
        <v>4.2</v>
      </c>
      <c r="DC785">
        <f>ROUND((ROUND(AT785*AG785,2)*1),6)</f>
        <v>0</v>
      </c>
      <c r="DD785" t="s">
        <v>3</v>
      </c>
      <c r="DE785" t="s">
        <v>3</v>
      </c>
      <c r="DF785">
        <f t="shared" si="374"/>
        <v>89.41</v>
      </c>
      <c r="DG785">
        <f t="shared" si="375"/>
        <v>0</v>
      </c>
      <c r="DH785">
        <f t="shared" si="376"/>
        <v>0</v>
      </c>
      <c r="DI785">
        <f t="shared" si="370"/>
        <v>0</v>
      </c>
      <c r="DJ785">
        <f t="shared" si="377"/>
        <v>89.41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5">
      <c r="A786">
        <f>ROW(Source!A475)</f>
        <v>475</v>
      </c>
      <c r="B786">
        <v>55929115</v>
      </c>
      <c r="C786">
        <v>55932483</v>
      </c>
      <c r="D786">
        <v>55469222</v>
      </c>
      <c r="E786">
        <v>1</v>
      </c>
      <c r="F786">
        <v>1</v>
      </c>
      <c r="G786">
        <v>1081</v>
      </c>
      <c r="H786">
        <v>3</v>
      </c>
      <c r="I786" t="s">
        <v>793</v>
      </c>
      <c r="J786" t="s">
        <v>794</v>
      </c>
      <c r="K786" t="s">
        <v>795</v>
      </c>
      <c r="L786">
        <v>1354</v>
      </c>
      <c r="N786">
        <v>1010</v>
      </c>
      <c r="O786" t="s">
        <v>279</v>
      </c>
      <c r="P786" t="s">
        <v>279</v>
      </c>
      <c r="Q786">
        <v>1</v>
      </c>
      <c r="W786">
        <v>0</v>
      </c>
      <c r="X786">
        <v>-1452932200</v>
      </c>
      <c r="Y786">
        <f>(AT786*1)</f>
        <v>1.1180000000000001</v>
      </c>
      <c r="AA786">
        <v>13.39</v>
      </c>
      <c r="AB786">
        <v>0</v>
      </c>
      <c r="AC786">
        <v>0</v>
      </c>
      <c r="AD786">
        <v>0</v>
      </c>
      <c r="AE786">
        <v>4.3600000000000003</v>
      </c>
      <c r="AF786">
        <v>0</v>
      </c>
      <c r="AG786">
        <v>0</v>
      </c>
      <c r="AH786">
        <v>0</v>
      </c>
      <c r="AI786">
        <v>3.07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1</v>
      </c>
      <c r="AQ786">
        <v>0</v>
      </c>
      <c r="AR786">
        <v>0</v>
      </c>
      <c r="AS786" t="s">
        <v>3</v>
      </c>
      <c r="AT786">
        <v>1.1180000000000001</v>
      </c>
      <c r="AU786" t="s">
        <v>66</v>
      </c>
      <c r="AV786">
        <v>0</v>
      </c>
      <c r="AW786">
        <v>2</v>
      </c>
      <c r="AX786">
        <v>55932493</v>
      </c>
      <c r="AY786">
        <v>1</v>
      </c>
      <c r="AZ786">
        <v>0</v>
      </c>
      <c r="BA786">
        <v>916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ROUND(Y786*Source!I475,9)</f>
        <v>5.0309999999999997</v>
      </c>
      <c r="CY786">
        <f t="shared" si="371"/>
        <v>13.39</v>
      </c>
      <c r="CZ786">
        <f t="shared" si="372"/>
        <v>4.3600000000000003</v>
      </c>
      <c r="DA786">
        <f t="shared" si="373"/>
        <v>3.07</v>
      </c>
      <c r="DB786">
        <f>ROUND((ROUND(AT786*CZ786,2)*1),6)</f>
        <v>4.87</v>
      </c>
      <c r="DC786">
        <f>ROUND((ROUND(AT786*AG786,2)*1),6)</f>
        <v>0</v>
      </c>
      <c r="DD786" t="s">
        <v>3</v>
      </c>
      <c r="DE786" t="s">
        <v>3</v>
      </c>
      <c r="DF786">
        <f t="shared" si="374"/>
        <v>67.37</v>
      </c>
      <c r="DG786">
        <f t="shared" si="375"/>
        <v>0</v>
      </c>
      <c r="DH786">
        <f t="shared" si="376"/>
        <v>0</v>
      </c>
      <c r="DI786">
        <f t="shared" si="370"/>
        <v>0</v>
      </c>
      <c r="DJ786">
        <f t="shared" si="377"/>
        <v>67.37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ROW(Source!A480)</f>
        <v>480</v>
      </c>
      <c r="B787">
        <v>55929113</v>
      </c>
      <c r="C787">
        <v>55932533</v>
      </c>
      <c r="D787">
        <v>55424304</v>
      </c>
      <c r="E787">
        <v>1081</v>
      </c>
      <c r="F787">
        <v>1</v>
      </c>
      <c r="G787">
        <v>1081</v>
      </c>
      <c r="H787">
        <v>1</v>
      </c>
      <c r="I787" t="s">
        <v>679</v>
      </c>
      <c r="J787" t="s">
        <v>3</v>
      </c>
      <c r="K787" t="s">
        <v>680</v>
      </c>
      <c r="L787">
        <v>1191</v>
      </c>
      <c r="N787">
        <v>1013</v>
      </c>
      <c r="O787" t="s">
        <v>681</v>
      </c>
      <c r="P787" t="s">
        <v>681</v>
      </c>
      <c r="Q787">
        <v>1</v>
      </c>
      <c r="W787">
        <v>0</v>
      </c>
      <c r="X787">
        <v>476480486</v>
      </c>
      <c r="Y787">
        <f>(AT787*1.2)</f>
        <v>21.768000000000001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1</v>
      </c>
      <c r="AL787">
        <v>1</v>
      </c>
      <c r="AM787">
        <v>-2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18.14</v>
      </c>
      <c r="AU787" t="s">
        <v>67</v>
      </c>
      <c r="AV787">
        <v>1</v>
      </c>
      <c r="AW787">
        <v>2</v>
      </c>
      <c r="AX787">
        <v>55932567</v>
      </c>
      <c r="AY787">
        <v>1</v>
      </c>
      <c r="AZ787">
        <v>0</v>
      </c>
      <c r="BA787">
        <v>921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U787">
        <f>ROUND(AT787*Source!I480*AH787*AL787,2)</f>
        <v>0</v>
      </c>
      <c r="CV787">
        <f>ROUND(Y787*Source!I480,9)</f>
        <v>21.768000000000001</v>
      </c>
      <c r="CW787">
        <v>0</v>
      </c>
      <c r="CX787">
        <f>ROUND(Y787*Source!I480,9)</f>
        <v>21.768000000000001</v>
      </c>
      <c r="CY787">
        <f>AD787</f>
        <v>0</v>
      </c>
      <c r="CZ787">
        <f>AH787</f>
        <v>0</v>
      </c>
      <c r="DA787">
        <f>AL787</f>
        <v>1</v>
      </c>
      <c r="DB787">
        <f>ROUND((ROUND(AT787*CZ787,2)*1.2),6)</f>
        <v>0</v>
      </c>
      <c r="DC787">
        <f>ROUND((ROUND(AT787*AG787,2)*1.2),6)</f>
        <v>0</v>
      </c>
      <c r="DD787" t="s">
        <v>3</v>
      </c>
      <c r="DE787" t="s">
        <v>3</v>
      </c>
      <c r="DF787">
        <f t="shared" ref="DF787:DF804" si="378">ROUND(ROUND(AE787,2)*CX787,2)</f>
        <v>0</v>
      </c>
      <c r="DG787">
        <f t="shared" si="375"/>
        <v>0</v>
      </c>
      <c r="DH787">
        <f t="shared" si="376"/>
        <v>0</v>
      </c>
      <c r="DI787">
        <f t="shared" si="370"/>
        <v>0</v>
      </c>
      <c r="DJ787">
        <f>DI787</f>
        <v>0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ROW(Source!A480)</f>
        <v>480</v>
      </c>
      <c r="B788">
        <v>55929113</v>
      </c>
      <c r="C788">
        <v>55932533</v>
      </c>
      <c r="D788">
        <v>55490209</v>
      </c>
      <c r="E788">
        <v>1</v>
      </c>
      <c r="F788">
        <v>1</v>
      </c>
      <c r="G788">
        <v>1081</v>
      </c>
      <c r="H788">
        <v>2</v>
      </c>
      <c r="I788" t="s">
        <v>722</v>
      </c>
      <c r="J788" t="s">
        <v>723</v>
      </c>
      <c r="K788" t="s">
        <v>724</v>
      </c>
      <c r="L788">
        <v>1368</v>
      </c>
      <c r="N788">
        <v>1011</v>
      </c>
      <c r="O788" t="s">
        <v>685</v>
      </c>
      <c r="P788" t="s">
        <v>685</v>
      </c>
      <c r="Q788">
        <v>1</v>
      </c>
      <c r="W788">
        <v>0</v>
      </c>
      <c r="X788">
        <v>874612079</v>
      </c>
      <c r="Y788">
        <f>(AT788*1.2)</f>
        <v>0.06</v>
      </c>
      <c r="AA788">
        <v>0</v>
      </c>
      <c r="AB788">
        <v>87.01</v>
      </c>
      <c r="AC788">
        <v>13.21</v>
      </c>
      <c r="AD788">
        <v>0</v>
      </c>
      <c r="AE788">
        <v>0</v>
      </c>
      <c r="AF788">
        <v>83.1</v>
      </c>
      <c r="AG788">
        <v>12.62</v>
      </c>
      <c r="AH788">
        <v>0</v>
      </c>
      <c r="AI788">
        <v>1</v>
      </c>
      <c r="AJ788">
        <v>1</v>
      </c>
      <c r="AK788">
        <v>1</v>
      </c>
      <c r="AL788">
        <v>1</v>
      </c>
      <c r="AM788">
        <v>-2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0.05</v>
      </c>
      <c r="AU788" t="s">
        <v>67</v>
      </c>
      <c r="AV788">
        <v>0</v>
      </c>
      <c r="AW788">
        <v>2</v>
      </c>
      <c r="AX788">
        <v>55932568</v>
      </c>
      <c r="AY788">
        <v>1</v>
      </c>
      <c r="AZ788">
        <v>0</v>
      </c>
      <c r="BA788">
        <v>922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f>ROUND(Y788*Source!I480*DO788,9)</f>
        <v>0.75719999999999998</v>
      </c>
      <c r="CX788">
        <f>ROUND(Y788*Source!I480,9)</f>
        <v>0.06</v>
      </c>
      <c r="CY788">
        <f>AB788</f>
        <v>87.01</v>
      </c>
      <c r="CZ788">
        <f>AF788</f>
        <v>83.1</v>
      </c>
      <c r="DA788">
        <f>AJ788</f>
        <v>1</v>
      </c>
      <c r="DB788">
        <f>ROUND((ROUND(AT788*CZ788,2)*1.2),6)</f>
        <v>4.992</v>
      </c>
      <c r="DC788">
        <f>ROUND((ROUND(AT788*AG788,2)*1.2),6)</f>
        <v>0.75600000000000001</v>
      </c>
      <c r="DD788" t="s">
        <v>3</v>
      </c>
      <c r="DE788" t="s">
        <v>3</v>
      </c>
      <c r="DF788">
        <f t="shared" si="378"/>
        <v>0</v>
      </c>
      <c r="DG788">
        <f t="shared" si="375"/>
        <v>4.99</v>
      </c>
      <c r="DH788">
        <f t="shared" si="376"/>
        <v>0.76</v>
      </c>
      <c r="DI788">
        <f t="shared" si="370"/>
        <v>0</v>
      </c>
      <c r="DJ788">
        <f>DG788</f>
        <v>4.99</v>
      </c>
      <c r="DK788">
        <v>0</v>
      </c>
      <c r="DL788" t="s">
        <v>686</v>
      </c>
      <c r="DM788">
        <v>0</v>
      </c>
      <c r="DN788" t="s">
        <v>681</v>
      </c>
      <c r="DO788">
        <v>12.62</v>
      </c>
    </row>
    <row r="789" spans="1:119" x14ac:dyDescent="0.25">
      <c r="A789">
        <f>ROW(Source!A480)</f>
        <v>480</v>
      </c>
      <c r="B789">
        <v>55929113</v>
      </c>
      <c r="C789">
        <v>55932533</v>
      </c>
      <c r="D789">
        <v>55490270</v>
      </c>
      <c r="E789">
        <v>1</v>
      </c>
      <c r="F789">
        <v>1</v>
      </c>
      <c r="G789">
        <v>1081</v>
      </c>
      <c r="H789">
        <v>2</v>
      </c>
      <c r="I789" t="s">
        <v>781</v>
      </c>
      <c r="J789" t="s">
        <v>782</v>
      </c>
      <c r="K789" t="s">
        <v>783</v>
      </c>
      <c r="L789">
        <v>1368</v>
      </c>
      <c r="N789">
        <v>1011</v>
      </c>
      <c r="O789" t="s">
        <v>685</v>
      </c>
      <c r="P789" t="s">
        <v>685</v>
      </c>
      <c r="Q789">
        <v>1</v>
      </c>
      <c r="W789">
        <v>0</v>
      </c>
      <c r="X789">
        <v>-1412866184</v>
      </c>
      <c r="Y789">
        <f>(AT789*1.2)</f>
        <v>0.252</v>
      </c>
      <c r="AA789">
        <v>0</v>
      </c>
      <c r="AB789">
        <v>0.44</v>
      </c>
      <c r="AC789">
        <v>0</v>
      </c>
      <c r="AD789">
        <v>0</v>
      </c>
      <c r="AE789">
        <v>0</v>
      </c>
      <c r="AF789">
        <v>0.42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0.21</v>
      </c>
      <c r="AU789" t="s">
        <v>67</v>
      </c>
      <c r="AV789">
        <v>0</v>
      </c>
      <c r="AW789">
        <v>2</v>
      </c>
      <c r="AX789">
        <v>55932569</v>
      </c>
      <c r="AY789">
        <v>1</v>
      </c>
      <c r="AZ789">
        <v>0</v>
      </c>
      <c r="BA789">
        <v>923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V789">
        <v>0</v>
      </c>
      <c r="CW789">
        <f>ROUND(Y789*Source!I480*DO789,9)</f>
        <v>0</v>
      </c>
      <c r="CX789">
        <f>ROUND(Y789*Source!I480,9)</f>
        <v>0.252</v>
      </c>
      <c r="CY789">
        <f>AB789</f>
        <v>0.44</v>
      </c>
      <c r="CZ789">
        <f>AF789</f>
        <v>0.42</v>
      </c>
      <c r="DA789">
        <f>AJ789</f>
        <v>1</v>
      </c>
      <c r="DB789">
        <f>ROUND((ROUND(AT789*CZ789,2)*1.2),6)</f>
        <v>0.108</v>
      </c>
      <c r="DC789">
        <f>ROUND((ROUND(AT789*AG789,2)*1.2),6)</f>
        <v>0</v>
      </c>
      <c r="DD789" t="s">
        <v>3</v>
      </c>
      <c r="DE789" t="s">
        <v>3</v>
      </c>
      <c r="DF789">
        <f t="shared" si="378"/>
        <v>0</v>
      </c>
      <c r="DG789">
        <f t="shared" si="375"/>
        <v>0.11</v>
      </c>
      <c r="DH789">
        <f t="shared" si="376"/>
        <v>0</v>
      </c>
      <c r="DI789">
        <f t="shared" si="370"/>
        <v>0</v>
      </c>
      <c r="DJ789">
        <f>DG789</f>
        <v>0.11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ROW(Source!A480)</f>
        <v>480</v>
      </c>
      <c r="B790">
        <v>55929113</v>
      </c>
      <c r="C790">
        <v>55932533</v>
      </c>
      <c r="D790">
        <v>55489510</v>
      </c>
      <c r="E790">
        <v>1</v>
      </c>
      <c r="F790">
        <v>1</v>
      </c>
      <c r="G790">
        <v>1081</v>
      </c>
      <c r="H790">
        <v>2</v>
      </c>
      <c r="I790" t="s">
        <v>784</v>
      </c>
      <c r="J790" t="s">
        <v>785</v>
      </c>
      <c r="K790" t="s">
        <v>786</v>
      </c>
      <c r="L790">
        <v>1368</v>
      </c>
      <c r="N790">
        <v>1011</v>
      </c>
      <c r="O790" t="s">
        <v>685</v>
      </c>
      <c r="P790" t="s">
        <v>685</v>
      </c>
      <c r="Q790">
        <v>1</v>
      </c>
      <c r="W790">
        <v>0</v>
      </c>
      <c r="X790">
        <v>1364481760</v>
      </c>
      <c r="Y790">
        <f>(AT790*1.2)</f>
        <v>5.3999999999999999E-2</v>
      </c>
      <c r="AA790">
        <v>0</v>
      </c>
      <c r="AB790">
        <v>56.43</v>
      </c>
      <c r="AC790">
        <v>13.21</v>
      </c>
      <c r="AD790">
        <v>0</v>
      </c>
      <c r="AE790">
        <v>0</v>
      </c>
      <c r="AF790">
        <v>53.9</v>
      </c>
      <c r="AG790">
        <v>12.62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4.4999999999999998E-2</v>
      </c>
      <c r="AU790" t="s">
        <v>67</v>
      </c>
      <c r="AV790">
        <v>0</v>
      </c>
      <c r="AW790">
        <v>2</v>
      </c>
      <c r="AX790">
        <v>55932570</v>
      </c>
      <c r="AY790">
        <v>1</v>
      </c>
      <c r="AZ790">
        <v>0</v>
      </c>
      <c r="BA790">
        <v>924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ROUND(Y790*Source!I480*DO790,9)</f>
        <v>0.68147999999999997</v>
      </c>
      <c r="CX790">
        <f>ROUND(Y790*Source!I480,9)</f>
        <v>5.3999999999999999E-2</v>
      </c>
      <c r="CY790">
        <f>AB790</f>
        <v>56.43</v>
      </c>
      <c r="CZ790">
        <f>AF790</f>
        <v>53.9</v>
      </c>
      <c r="DA790">
        <f>AJ790</f>
        <v>1</v>
      </c>
      <c r="DB790">
        <f>ROUND((ROUND(AT790*CZ790,2)*1.2),6)</f>
        <v>2.9159999999999999</v>
      </c>
      <c r="DC790">
        <f>ROUND((ROUND(AT790*AG790,2)*1.2),6)</f>
        <v>0.68400000000000005</v>
      </c>
      <c r="DD790" t="s">
        <v>3</v>
      </c>
      <c r="DE790" t="s">
        <v>3</v>
      </c>
      <c r="DF790">
        <f t="shared" si="378"/>
        <v>0</v>
      </c>
      <c r="DG790">
        <f t="shared" si="375"/>
        <v>2.91</v>
      </c>
      <c r="DH790">
        <f t="shared" si="376"/>
        <v>0.68</v>
      </c>
      <c r="DI790">
        <f t="shared" si="370"/>
        <v>0</v>
      </c>
      <c r="DJ790">
        <f>DG790</f>
        <v>2.91</v>
      </c>
      <c r="DK790">
        <v>0</v>
      </c>
      <c r="DL790" t="s">
        <v>686</v>
      </c>
      <c r="DM790">
        <v>0</v>
      </c>
      <c r="DN790" t="s">
        <v>681</v>
      </c>
      <c r="DO790">
        <v>12.62</v>
      </c>
    </row>
    <row r="791" spans="1:119" x14ac:dyDescent="0.25">
      <c r="A791">
        <f>ROW(Source!A480)</f>
        <v>480</v>
      </c>
      <c r="B791">
        <v>55929113</v>
      </c>
      <c r="C791">
        <v>55932533</v>
      </c>
      <c r="D791">
        <v>55459234</v>
      </c>
      <c r="E791">
        <v>1</v>
      </c>
      <c r="F791">
        <v>1</v>
      </c>
      <c r="G791">
        <v>1081</v>
      </c>
      <c r="H791">
        <v>3</v>
      </c>
      <c r="I791" t="s">
        <v>734</v>
      </c>
      <c r="J791" t="s">
        <v>735</v>
      </c>
      <c r="K791" t="s">
        <v>736</v>
      </c>
      <c r="L791">
        <v>1346</v>
      </c>
      <c r="N791">
        <v>1009</v>
      </c>
      <c r="O791" t="s">
        <v>185</v>
      </c>
      <c r="P791" t="s">
        <v>185</v>
      </c>
      <c r="Q791">
        <v>1</v>
      </c>
      <c r="W791">
        <v>0</v>
      </c>
      <c r="X791">
        <v>1343467368</v>
      </c>
      <c r="Y791">
        <f>(AT791*1)</f>
        <v>3.0000000000000001E-3</v>
      </c>
      <c r="AA791">
        <v>1.61</v>
      </c>
      <c r="AB791">
        <v>0</v>
      </c>
      <c r="AC791">
        <v>0</v>
      </c>
      <c r="AD791">
        <v>0</v>
      </c>
      <c r="AE791">
        <v>1.61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3.0000000000000001E-3</v>
      </c>
      <c r="AU791" t="s">
        <v>66</v>
      </c>
      <c r="AV791">
        <v>0</v>
      </c>
      <c r="AW791">
        <v>2</v>
      </c>
      <c r="AX791">
        <v>55932571</v>
      </c>
      <c r="AY791">
        <v>1</v>
      </c>
      <c r="AZ791">
        <v>0</v>
      </c>
      <c r="BA791">
        <v>925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v>0</v>
      </c>
      <c r="CX791">
        <f>ROUND(Y791*Source!I480,9)</f>
        <v>3.0000000000000001E-3</v>
      </c>
      <c r="CY791">
        <f t="shared" ref="CY791:CY800" si="379">AA791</f>
        <v>1.61</v>
      </c>
      <c r="CZ791">
        <f t="shared" ref="CZ791:CZ800" si="380">AE791</f>
        <v>1.61</v>
      </c>
      <c r="DA791">
        <f t="shared" ref="DA791:DA800" si="381">AI791</f>
        <v>1</v>
      </c>
      <c r="DB791">
        <f>ROUND((ROUND(AT791*CZ791,2)*1),6)</f>
        <v>0</v>
      </c>
      <c r="DC791">
        <f>ROUND((ROUND(AT791*AG791,2)*1),6)</f>
        <v>0</v>
      </c>
      <c r="DD791" t="s">
        <v>3</v>
      </c>
      <c r="DE791" t="s">
        <v>3</v>
      </c>
      <c r="DF791">
        <f t="shared" si="378"/>
        <v>0</v>
      </c>
      <c r="DG791">
        <f t="shared" si="375"/>
        <v>0</v>
      </c>
      <c r="DH791">
        <f t="shared" si="376"/>
        <v>0</v>
      </c>
      <c r="DI791">
        <f t="shared" si="370"/>
        <v>0</v>
      </c>
      <c r="DJ791">
        <f t="shared" ref="DJ791:DJ800" si="382">DF791</f>
        <v>0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5">
      <c r="A792">
        <f>ROW(Source!A480)</f>
        <v>480</v>
      </c>
      <c r="B792">
        <v>55929113</v>
      </c>
      <c r="C792">
        <v>55932533</v>
      </c>
      <c r="D792">
        <v>55466001</v>
      </c>
      <c r="E792">
        <v>1</v>
      </c>
      <c r="F792">
        <v>1</v>
      </c>
      <c r="G792">
        <v>1081</v>
      </c>
      <c r="H792">
        <v>3</v>
      </c>
      <c r="I792" t="s">
        <v>596</v>
      </c>
      <c r="J792" t="s">
        <v>598</v>
      </c>
      <c r="K792" t="s">
        <v>597</v>
      </c>
      <c r="L792">
        <v>1348</v>
      </c>
      <c r="N792">
        <v>1009</v>
      </c>
      <c r="O792" t="s">
        <v>566</v>
      </c>
      <c r="P792" t="s">
        <v>566</v>
      </c>
      <c r="Q792">
        <v>1000</v>
      </c>
      <c r="W792">
        <v>0</v>
      </c>
      <c r="X792">
        <v>-1473174696</v>
      </c>
      <c r="Y792">
        <f>(AT792*1)</f>
        <v>8.7299999999999999E-3</v>
      </c>
      <c r="AA792">
        <v>33827.69</v>
      </c>
      <c r="AB792">
        <v>0</v>
      </c>
      <c r="AC792">
        <v>0</v>
      </c>
      <c r="AD792">
        <v>0</v>
      </c>
      <c r="AE792">
        <v>33827.69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1</v>
      </c>
      <c r="AQ792">
        <v>0</v>
      </c>
      <c r="AR792">
        <v>0</v>
      </c>
      <c r="AS792" t="s">
        <v>3</v>
      </c>
      <c r="AT792">
        <v>8.7299999999999999E-3</v>
      </c>
      <c r="AU792" t="s">
        <v>66</v>
      </c>
      <c r="AV792">
        <v>0</v>
      </c>
      <c r="AW792">
        <v>1</v>
      </c>
      <c r="AX792">
        <v>-1</v>
      </c>
      <c r="AY792">
        <v>0</v>
      </c>
      <c r="AZ792">
        <v>0</v>
      </c>
      <c r="BA792" t="s">
        <v>3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ROUND(Y792*Source!I480,9)</f>
        <v>8.7299999999999999E-3</v>
      </c>
      <c r="CY792">
        <f t="shared" si="379"/>
        <v>33827.69</v>
      </c>
      <c r="CZ792">
        <f t="shared" si="380"/>
        <v>33827.69</v>
      </c>
      <c r="DA792">
        <f t="shared" si="381"/>
        <v>1</v>
      </c>
      <c r="DB792">
        <f>ROUND((ROUND(AT792*CZ792,2)*1),6)</f>
        <v>295.32</v>
      </c>
      <c r="DC792">
        <f>ROUND((ROUND(AT792*AG792,2)*1),6)</f>
        <v>0</v>
      </c>
      <c r="DD792" t="s">
        <v>3</v>
      </c>
      <c r="DE792" t="s">
        <v>3</v>
      </c>
      <c r="DF792">
        <f t="shared" si="378"/>
        <v>295.32</v>
      </c>
      <c r="DG792">
        <f t="shared" si="375"/>
        <v>0</v>
      </c>
      <c r="DH792">
        <f t="shared" si="376"/>
        <v>0</v>
      </c>
      <c r="DI792">
        <f t="shared" si="370"/>
        <v>0</v>
      </c>
      <c r="DJ792">
        <f t="shared" si="382"/>
        <v>295.32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5">
      <c r="A793">
        <f>ROW(Source!A480)</f>
        <v>480</v>
      </c>
      <c r="B793">
        <v>55929113</v>
      </c>
      <c r="C793">
        <v>55932533</v>
      </c>
      <c r="D793">
        <v>55466158</v>
      </c>
      <c r="E793">
        <v>1</v>
      </c>
      <c r="F793">
        <v>1</v>
      </c>
      <c r="G793">
        <v>1081</v>
      </c>
      <c r="H793">
        <v>3</v>
      </c>
      <c r="I793" t="s">
        <v>787</v>
      </c>
      <c r="J793" t="s">
        <v>788</v>
      </c>
      <c r="K793" t="s">
        <v>789</v>
      </c>
      <c r="L793">
        <v>1354</v>
      </c>
      <c r="N793">
        <v>1010</v>
      </c>
      <c r="O793" t="s">
        <v>279</v>
      </c>
      <c r="P793" t="s">
        <v>279</v>
      </c>
      <c r="Q793">
        <v>1</v>
      </c>
      <c r="W793">
        <v>0</v>
      </c>
      <c r="X793">
        <v>-400075818</v>
      </c>
      <c r="Y793">
        <f>(AT793*1)</f>
        <v>0.14000000000000001</v>
      </c>
      <c r="AA793">
        <v>48.47</v>
      </c>
      <c r="AB793">
        <v>0</v>
      </c>
      <c r="AC793">
        <v>0</v>
      </c>
      <c r="AD793">
        <v>0</v>
      </c>
      <c r="AE793">
        <v>48.47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-2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0.14000000000000001</v>
      </c>
      <c r="AU793" t="s">
        <v>66</v>
      </c>
      <c r="AV793">
        <v>0</v>
      </c>
      <c r="AW793">
        <v>2</v>
      </c>
      <c r="AX793">
        <v>55932572</v>
      </c>
      <c r="AY793">
        <v>1</v>
      </c>
      <c r="AZ793">
        <v>0</v>
      </c>
      <c r="BA793">
        <v>926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ROUND(Y793*Source!I480,9)</f>
        <v>0.14000000000000001</v>
      </c>
      <c r="CY793">
        <f t="shared" si="379"/>
        <v>48.47</v>
      </c>
      <c r="CZ793">
        <f t="shared" si="380"/>
        <v>48.47</v>
      </c>
      <c r="DA793">
        <f t="shared" si="381"/>
        <v>1</v>
      </c>
      <c r="DB793">
        <f>ROUND((ROUND(AT793*CZ793,2)*1),6)</f>
        <v>6.79</v>
      </c>
      <c r="DC793">
        <f>ROUND((ROUND(AT793*AG793,2)*1),6)</f>
        <v>0</v>
      </c>
      <c r="DD793" t="s">
        <v>3</v>
      </c>
      <c r="DE793" t="s">
        <v>3</v>
      </c>
      <c r="DF793">
        <f t="shared" si="378"/>
        <v>6.79</v>
      </c>
      <c r="DG793">
        <f t="shared" si="375"/>
        <v>0</v>
      </c>
      <c r="DH793">
        <f t="shared" si="376"/>
        <v>0</v>
      </c>
      <c r="DI793">
        <f t="shared" si="370"/>
        <v>0</v>
      </c>
      <c r="DJ793">
        <f t="shared" si="382"/>
        <v>6.79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ROW(Source!A480)</f>
        <v>480</v>
      </c>
      <c r="B794">
        <v>55929113</v>
      </c>
      <c r="C794">
        <v>55932533</v>
      </c>
      <c r="D794">
        <v>55459835</v>
      </c>
      <c r="E794">
        <v>1</v>
      </c>
      <c r="F794">
        <v>1</v>
      </c>
      <c r="G794">
        <v>1081</v>
      </c>
      <c r="H794">
        <v>3</v>
      </c>
      <c r="I794" t="s">
        <v>790</v>
      </c>
      <c r="J794" t="s">
        <v>791</v>
      </c>
      <c r="K794" t="s">
        <v>792</v>
      </c>
      <c r="L794">
        <v>1348</v>
      </c>
      <c r="N794">
        <v>1009</v>
      </c>
      <c r="O794" t="s">
        <v>566</v>
      </c>
      <c r="P794" t="s">
        <v>566</v>
      </c>
      <c r="Q794">
        <v>1000</v>
      </c>
      <c r="W794">
        <v>0</v>
      </c>
      <c r="X794">
        <v>-1860917919</v>
      </c>
      <c r="Y794">
        <f>(AT794*1)</f>
        <v>7.9999999999999996E-6</v>
      </c>
      <c r="AA794">
        <v>12521.99</v>
      </c>
      <c r="AB794">
        <v>0</v>
      </c>
      <c r="AC794">
        <v>0</v>
      </c>
      <c r="AD794">
        <v>0</v>
      </c>
      <c r="AE794">
        <v>12521.99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7.9999999999999996E-6</v>
      </c>
      <c r="AU794" t="s">
        <v>66</v>
      </c>
      <c r="AV794">
        <v>0</v>
      </c>
      <c r="AW794">
        <v>2</v>
      </c>
      <c r="AX794">
        <v>55932573</v>
      </c>
      <c r="AY794">
        <v>1</v>
      </c>
      <c r="AZ794">
        <v>0</v>
      </c>
      <c r="BA794">
        <v>927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ROUND(Y794*Source!I480,9)</f>
        <v>7.9999999999999996E-6</v>
      </c>
      <c r="CY794">
        <f t="shared" si="379"/>
        <v>12521.99</v>
      </c>
      <c r="CZ794">
        <f t="shared" si="380"/>
        <v>12521.99</v>
      </c>
      <c r="DA794">
        <f t="shared" si="381"/>
        <v>1</v>
      </c>
      <c r="DB794">
        <f>ROUND((ROUND(AT794*CZ794,2)*1),6)</f>
        <v>0.1</v>
      </c>
      <c r="DC794">
        <f>ROUND((ROUND(AT794*AG794,2)*1),6)</f>
        <v>0</v>
      </c>
      <c r="DD794" t="s">
        <v>3</v>
      </c>
      <c r="DE794" t="s">
        <v>3</v>
      </c>
      <c r="DF794">
        <f t="shared" si="378"/>
        <v>0.1</v>
      </c>
      <c r="DG794">
        <f t="shared" si="375"/>
        <v>0</v>
      </c>
      <c r="DH794">
        <f t="shared" si="376"/>
        <v>0</v>
      </c>
      <c r="DI794">
        <f t="shared" si="370"/>
        <v>0</v>
      </c>
      <c r="DJ794">
        <f t="shared" si="382"/>
        <v>0.1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ROW(Source!A480)</f>
        <v>480</v>
      </c>
      <c r="B795">
        <v>55929113</v>
      </c>
      <c r="C795">
        <v>55932533</v>
      </c>
      <c r="D795">
        <v>55482371</v>
      </c>
      <c r="E795">
        <v>1</v>
      </c>
      <c r="F795">
        <v>1</v>
      </c>
      <c r="G795">
        <v>1081</v>
      </c>
      <c r="H795">
        <v>3</v>
      </c>
      <c r="I795" t="s">
        <v>584</v>
      </c>
      <c r="J795" t="s">
        <v>586</v>
      </c>
      <c r="K795" t="s">
        <v>616</v>
      </c>
      <c r="L795">
        <v>1354</v>
      </c>
      <c r="N795">
        <v>1010</v>
      </c>
      <c r="O795" t="s">
        <v>279</v>
      </c>
      <c r="P795" t="s">
        <v>279</v>
      </c>
      <c r="Q795">
        <v>1</v>
      </c>
      <c r="W795">
        <v>0</v>
      </c>
      <c r="X795">
        <v>-921120602</v>
      </c>
      <c r="Y795">
        <f>AT795</f>
        <v>16</v>
      </c>
      <c r="AA795">
        <v>227.27</v>
      </c>
      <c r="AB795">
        <v>0</v>
      </c>
      <c r="AC795">
        <v>0</v>
      </c>
      <c r="AD795">
        <v>0</v>
      </c>
      <c r="AE795">
        <v>227.27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 t="s">
        <v>3</v>
      </c>
      <c r="AT795">
        <v>16</v>
      </c>
      <c r="AU795" t="s">
        <v>3</v>
      </c>
      <c r="AV795">
        <v>0</v>
      </c>
      <c r="AW795">
        <v>1</v>
      </c>
      <c r="AX795">
        <v>-1</v>
      </c>
      <c r="AY795">
        <v>0</v>
      </c>
      <c r="AZ795">
        <v>0</v>
      </c>
      <c r="BA795" t="s">
        <v>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ROUND(Y795*Source!I480,9)</f>
        <v>16</v>
      </c>
      <c r="CY795">
        <f t="shared" si="379"/>
        <v>227.27</v>
      </c>
      <c r="CZ795">
        <f t="shared" si="380"/>
        <v>227.27</v>
      </c>
      <c r="DA795">
        <f t="shared" si="381"/>
        <v>1</v>
      </c>
      <c r="DB795">
        <f>ROUND(ROUND(AT795*CZ795,2),6)</f>
        <v>3636.32</v>
      </c>
      <c r="DC795">
        <f>ROUND(ROUND(AT795*AG795,2),6)</f>
        <v>0</v>
      </c>
      <c r="DD795" t="s">
        <v>3</v>
      </c>
      <c r="DE795" t="s">
        <v>3</v>
      </c>
      <c r="DF795">
        <f t="shared" si="378"/>
        <v>3636.32</v>
      </c>
      <c r="DG795">
        <f t="shared" si="375"/>
        <v>0</v>
      </c>
      <c r="DH795">
        <f t="shared" si="376"/>
        <v>0</v>
      </c>
      <c r="DI795">
        <f t="shared" si="370"/>
        <v>0</v>
      </c>
      <c r="DJ795">
        <f t="shared" si="382"/>
        <v>3636.32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ROW(Source!A480)</f>
        <v>480</v>
      </c>
      <c r="B796">
        <v>55929113</v>
      </c>
      <c r="C796">
        <v>55932533</v>
      </c>
      <c r="D796">
        <v>55482372</v>
      </c>
      <c r="E796">
        <v>1</v>
      </c>
      <c r="F796">
        <v>1</v>
      </c>
      <c r="G796">
        <v>1081</v>
      </c>
      <c r="H796">
        <v>3</v>
      </c>
      <c r="I796" t="s">
        <v>592</v>
      </c>
      <c r="J796" t="s">
        <v>594</v>
      </c>
      <c r="K796" t="s">
        <v>593</v>
      </c>
      <c r="L796">
        <v>1354</v>
      </c>
      <c r="N796">
        <v>1010</v>
      </c>
      <c r="O796" t="s">
        <v>279</v>
      </c>
      <c r="P796" t="s">
        <v>279</v>
      </c>
      <c r="Q796">
        <v>1</v>
      </c>
      <c r="W796">
        <v>0</v>
      </c>
      <c r="X796">
        <v>-1124945702</v>
      </c>
      <c r="Y796">
        <f>AT796</f>
        <v>1</v>
      </c>
      <c r="AA796">
        <v>134.03</v>
      </c>
      <c r="AB796">
        <v>0</v>
      </c>
      <c r="AC796">
        <v>0</v>
      </c>
      <c r="AD796">
        <v>0</v>
      </c>
      <c r="AE796">
        <v>134.03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t="s">
        <v>3</v>
      </c>
      <c r="AT796">
        <v>1</v>
      </c>
      <c r="AU796" t="s">
        <v>3</v>
      </c>
      <c r="AV796">
        <v>0</v>
      </c>
      <c r="AW796">
        <v>1</v>
      </c>
      <c r="AX796">
        <v>-1</v>
      </c>
      <c r="AY796">
        <v>0</v>
      </c>
      <c r="AZ796">
        <v>0</v>
      </c>
      <c r="BA796" t="s">
        <v>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ROUND(Y796*Source!I480,9)</f>
        <v>1</v>
      </c>
      <c r="CY796">
        <f t="shared" si="379"/>
        <v>134.03</v>
      </c>
      <c r="CZ796">
        <f t="shared" si="380"/>
        <v>134.03</v>
      </c>
      <c r="DA796">
        <f t="shared" si="381"/>
        <v>1</v>
      </c>
      <c r="DB796">
        <f>ROUND(ROUND(AT796*CZ796,2),6)</f>
        <v>134.03</v>
      </c>
      <c r="DC796">
        <f>ROUND(ROUND(AT796*AG796,2),6)</f>
        <v>0</v>
      </c>
      <c r="DD796" t="s">
        <v>3</v>
      </c>
      <c r="DE796" t="s">
        <v>3</v>
      </c>
      <c r="DF796">
        <f t="shared" si="378"/>
        <v>134.03</v>
      </c>
      <c r="DG796">
        <f t="shared" si="375"/>
        <v>0</v>
      </c>
      <c r="DH796">
        <f t="shared" si="376"/>
        <v>0</v>
      </c>
      <c r="DI796">
        <f t="shared" si="370"/>
        <v>0</v>
      </c>
      <c r="DJ796">
        <f t="shared" si="382"/>
        <v>134.03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5">
      <c r="A797">
        <f>ROW(Source!A480)</f>
        <v>480</v>
      </c>
      <c r="B797">
        <v>55929113</v>
      </c>
      <c r="C797">
        <v>55932533</v>
      </c>
      <c r="D797">
        <v>55482458</v>
      </c>
      <c r="E797">
        <v>1</v>
      </c>
      <c r="F797">
        <v>1</v>
      </c>
      <c r="G797">
        <v>1081</v>
      </c>
      <c r="H797">
        <v>3</v>
      </c>
      <c r="I797" t="s">
        <v>588</v>
      </c>
      <c r="J797" t="s">
        <v>590</v>
      </c>
      <c r="K797" t="s">
        <v>589</v>
      </c>
      <c r="L797">
        <v>1354</v>
      </c>
      <c r="N797">
        <v>1010</v>
      </c>
      <c r="O797" t="s">
        <v>279</v>
      </c>
      <c r="P797" t="s">
        <v>279</v>
      </c>
      <c r="Q797">
        <v>1</v>
      </c>
      <c r="W797">
        <v>0</v>
      </c>
      <c r="X797">
        <v>398472290</v>
      </c>
      <c r="Y797">
        <f>AT797</f>
        <v>1</v>
      </c>
      <c r="AA797">
        <v>256.95999999999998</v>
      </c>
      <c r="AB797">
        <v>0</v>
      </c>
      <c r="AC797">
        <v>0</v>
      </c>
      <c r="AD797">
        <v>0</v>
      </c>
      <c r="AE797">
        <v>256.95999999999998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 t="s">
        <v>3</v>
      </c>
      <c r="AT797">
        <v>1</v>
      </c>
      <c r="AU797" t="s">
        <v>3</v>
      </c>
      <c r="AV797">
        <v>0</v>
      </c>
      <c r="AW797">
        <v>1</v>
      </c>
      <c r="AX797">
        <v>-1</v>
      </c>
      <c r="AY797">
        <v>0</v>
      </c>
      <c r="AZ797">
        <v>0</v>
      </c>
      <c r="BA797" t="s">
        <v>3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ROUND(Y797*Source!I480,9)</f>
        <v>1</v>
      </c>
      <c r="CY797">
        <f t="shared" si="379"/>
        <v>256.95999999999998</v>
      </c>
      <c r="CZ797">
        <f t="shared" si="380"/>
        <v>256.95999999999998</v>
      </c>
      <c r="DA797">
        <f t="shared" si="381"/>
        <v>1</v>
      </c>
      <c r="DB797">
        <f>ROUND(ROUND(AT797*CZ797,2),6)</f>
        <v>256.95999999999998</v>
      </c>
      <c r="DC797">
        <f>ROUND(ROUND(AT797*AG797,2),6)</f>
        <v>0</v>
      </c>
      <c r="DD797" t="s">
        <v>3</v>
      </c>
      <c r="DE797" t="s">
        <v>3</v>
      </c>
      <c r="DF797">
        <f t="shared" si="378"/>
        <v>256.95999999999998</v>
      </c>
      <c r="DG797">
        <f t="shared" si="375"/>
        <v>0</v>
      </c>
      <c r="DH797">
        <f t="shared" si="376"/>
        <v>0</v>
      </c>
      <c r="DI797">
        <f t="shared" si="370"/>
        <v>0</v>
      </c>
      <c r="DJ797">
        <f t="shared" si="382"/>
        <v>256.95999999999998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5">
      <c r="A798">
        <f>ROW(Source!A480)</f>
        <v>480</v>
      </c>
      <c r="B798">
        <v>55929113</v>
      </c>
      <c r="C798">
        <v>55932533</v>
      </c>
      <c r="D798">
        <v>55482478</v>
      </c>
      <c r="E798">
        <v>1</v>
      </c>
      <c r="F798">
        <v>1</v>
      </c>
      <c r="G798">
        <v>1081</v>
      </c>
      <c r="H798">
        <v>3</v>
      </c>
      <c r="I798" t="s">
        <v>608</v>
      </c>
      <c r="J798" t="s">
        <v>610</v>
      </c>
      <c r="K798" t="s">
        <v>609</v>
      </c>
      <c r="L798">
        <v>1354</v>
      </c>
      <c r="N798">
        <v>1010</v>
      </c>
      <c r="O798" t="s">
        <v>279</v>
      </c>
      <c r="P798" t="s">
        <v>279</v>
      </c>
      <c r="Q798">
        <v>1</v>
      </c>
      <c r="W798">
        <v>0</v>
      </c>
      <c r="X798">
        <v>-1244114831</v>
      </c>
      <c r="Y798">
        <f>AT798</f>
        <v>34</v>
      </c>
      <c r="AA798">
        <v>511.23</v>
      </c>
      <c r="AB798">
        <v>0</v>
      </c>
      <c r="AC798">
        <v>0</v>
      </c>
      <c r="AD798">
        <v>0</v>
      </c>
      <c r="AE798">
        <v>511.23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0</v>
      </c>
      <c r="AN798">
        <v>0</v>
      </c>
      <c r="AO798">
        <v>0</v>
      </c>
      <c r="AP798">
        <v>1</v>
      </c>
      <c r="AQ798">
        <v>0</v>
      </c>
      <c r="AR798">
        <v>0</v>
      </c>
      <c r="AS798" t="s">
        <v>3</v>
      </c>
      <c r="AT798">
        <v>34</v>
      </c>
      <c r="AU798" t="s">
        <v>3</v>
      </c>
      <c r="AV798">
        <v>0</v>
      </c>
      <c r="AW798">
        <v>1</v>
      </c>
      <c r="AX798">
        <v>-1</v>
      </c>
      <c r="AY798">
        <v>0</v>
      </c>
      <c r="AZ798">
        <v>0</v>
      </c>
      <c r="BA798" t="s">
        <v>3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v>0</v>
      </c>
      <c r="CX798">
        <f>ROUND(Y798*Source!I480,9)</f>
        <v>34</v>
      </c>
      <c r="CY798">
        <f t="shared" si="379"/>
        <v>511.23</v>
      </c>
      <c r="CZ798">
        <f t="shared" si="380"/>
        <v>511.23</v>
      </c>
      <c r="DA798">
        <f t="shared" si="381"/>
        <v>1</v>
      </c>
      <c r="DB798">
        <f>ROUND(ROUND(AT798*CZ798,2),6)</f>
        <v>17381.82</v>
      </c>
      <c r="DC798">
        <f>ROUND(ROUND(AT798*AG798,2),6)</f>
        <v>0</v>
      </c>
      <c r="DD798" t="s">
        <v>3</v>
      </c>
      <c r="DE798" t="s">
        <v>3</v>
      </c>
      <c r="DF798">
        <f t="shared" si="378"/>
        <v>17381.82</v>
      </c>
      <c r="DG798">
        <f t="shared" si="375"/>
        <v>0</v>
      </c>
      <c r="DH798">
        <f t="shared" si="376"/>
        <v>0</v>
      </c>
      <c r="DI798">
        <f t="shared" si="370"/>
        <v>0</v>
      </c>
      <c r="DJ798">
        <f t="shared" si="382"/>
        <v>17381.82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5">
      <c r="A799">
        <f>ROW(Source!A480)</f>
        <v>480</v>
      </c>
      <c r="B799">
        <v>55929113</v>
      </c>
      <c r="C799">
        <v>55932533</v>
      </c>
      <c r="D799">
        <v>55483272</v>
      </c>
      <c r="E799">
        <v>1</v>
      </c>
      <c r="F799">
        <v>1</v>
      </c>
      <c r="G799">
        <v>1081</v>
      </c>
      <c r="H799">
        <v>3</v>
      </c>
      <c r="I799" t="s">
        <v>612</v>
      </c>
      <c r="J799" t="s">
        <v>614</v>
      </c>
      <c r="K799" t="s">
        <v>613</v>
      </c>
      <c r="L799">
        <v>1354</v>
      </c>
      <c r="N799">
        <v>1010</v>
      </c>
      <c r="O799" t="s">
        <v>279</v>
      </c>
      <c r="P799" t="s">
        <v>279</v>
      </c>
      <c r="Q799">
        <v>1</v>
      </c>
      <c r="W799">
        <v>0</v>
      </c>
      <c r="X799">
        <v>953561357</v>
      </c>
      <c r="Y799">
        <f>AT799</f>
        <v>16</v>
      </c>
      <c r="AA799">
        <v>51.72</v>
      </c>
      <c r="AB799">
        <v>0</v>
      </c>
      <c r="AC799">
        <v>0</v>
      </c>
      <c r="AD799">
        <v>0</v>
      </c>
      <c r="AE799">
        <v>51.72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1</v>
      </c>
      <c r="AL799">
        <v>1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  <c r="AS799" t="s">
        <v>3</v>
      </c>
      <c r="AT799">
        <v>16</v>
      </c>
      <c r="AU799" t="s">
        <v>3</v>
      </c>
      <c r="AV799">
        <v>0</v>
      </c>
      <c r="AW799">
        <v>1</v>
      </c>
      <c r="AX799">
        <v>-1</v>
      </c>
      <c r="AY799">
        <v>0</v>
      </c>
      <c r="AZ799">
        <v>0</v>
      </c>
      <c r="BA799" t="s">
        <v>3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v>0</v>
      </c>
      <c r="CX799">
        <f>ROUND(Y799*Source!I480,9)</f>
        <v>16</v>
      </c>
      <c r="CY799">
        <f t="shared" si="379"/>
        <v>51.72</v>
      </c>
      <c r="CZ799">
        <f t="shared" si="380"/>
        <v>51.72</v>
      </c>
      <c r="DA799">
        <f t="shared" si="381"/>
        <v>1</v>
      </c>
      <c r="DB799">
        <f>ROUND(ROUND(AT799*CZ799,2),6)</f>
        <v>827.52</v>
      </c>
      <c r="DC799">
        <f>ROUND(ROUND(AT799*AG799,2),6)</f>
        <v>0</v>
      </c>
      <c r="DD799" t="s">
        <v>3</v>
      </c>
      <c r="DE799" t="s">
        <v>3</v>
      </c>
      <c r="DF799">
        <f t="shared" si="378"/>
        <v>827.52</v>
      </c>
      <c r="DG799">
        <f t="shared" si="375"/>
        <v>0</v>
      </c>
      <c r="DH799">
        <f t="shared" si="376"/>
        <v>0</v>
      </c>
      <c r="DI799">
        <f t="shared" si="370"/>
        <v>0</v>
      </c>
      <c r="DJ799">
        <f t="shared" si="382"/>
        <v>827.52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5">
      <c r="A800">
        <f>ROW(Source!A480)</f>
        <v>480</v>
      </c>
      <c r="B800">
        <v>55929113</v>
      </c>
      <c r="C800">
        <v>55932533</v>
      </c>
      <c r="D800">
        <v>55469222</v>
      </c>
      <c r="E800">
        <v>1</v>
      </c>
      <c r="F800">
        <v>1</v>
      </c>
      <c r="G800">
        <v>1081</v>
      </c>
      <c r="H800">
        <v>3</v>
      </c>
      <c r="I800" t="s">
        <v>793</v>
      </c>
      <c r="J800" t="s">
        <v>794</v>
      </c>
      <c r="K800" t="s">
        <v>795</v>
      </c>
      <c r="L800">
        <v>1354</v>
      </c>
      <c r="N800">
        <v>1010</v>
      </c>
      <c r="O800" t="s">
        <v>279</v>
      </c>
      <c r="P800" t="s">
        <v>279</v>
      </c>
      <c r="Q800">
        <v>1</v>
      </c>
      <c r="W800">
        <v>0</v>
      </c>
      <c r="X800">
        <v>-1452932200</v>
      </c>
      <c r="Y800">
        <f>(AT800*1)</f>
        <v>1.02</v>
      </c>
      <c r="AA800">
        <v>4.3600000000000003</v>
      </c>
      <c r="AB800">
        <v>0</v>
      </c>
      <c r="AC800">
        <v>0</v>
      </c>
      <c r="AD800">
        <v>0</v>
      </c>
      <c r="AE800">
        <v>4.3600000000000003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-2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1.02</v>
      </c>
      <c r="AU800" t="s">
        <v>66</v>
      </c>
      <c r="AV800">
        <v>0</v>
      </c>
      <c r="AW800">
        <v>2</v>
      </c>
      <c r="AX800">
        <v>55932574</v>
      </c>
      <c r="AY800">
        <v>1</v>
      </c>
      <c r="AZ800">
        <v>0</v>
      </c>
      <c r="BA800">
        <v>928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v>0</v>
      </c>
      <c r="CX800">
        <f>ROUND(Y800*Source!I480,9)</f>
        <v>1.02</v>
      </c>
      <c r="CY800">
        <f t="shared" si="379"/>
        <v>4.3600000000000003</v>
      </c>
      <c r="CZ800">
        <f t="shared" si="380"/>
        <v>4.3600000000000003</v>
      </c>
      <c r="DA800">
        <f t="shared" si="381"/>
        <v>1</v>
      </c>
      <c r="DB800">
        <f>ROUND((ROUND(AT800*CZ800,2)*1),6)</f>
        <v>4.45</v>
      </c>
      <c r="DC800">
        <f>ROUND((ROUND(AT800*AG800,2)*1),6)</f>
        <v>0</v>
      </c>
      <c r="DD800" t="s">
        <v>3</v>
      </c>
      <c r="DE800" t="s">
        <v>3</v>
      </c>
      <c r="DF800">
        <f t="shared" si="378"/>
        <v>4.45</v>
      </c>
      <c r="DG800">
        <f t="shared" si="375"/>
        <v>0</v>
      </c>
      <c r="DH800">
        <f t="shared" si="376"/>
        <v>0</v>
      </c>
      <c r="DI800">
        <f t="shared" si="370"/>
        <v>0</v>
      </c>
      <c r="DJ800">
        <f t="shared" si="382"/>
        <v>4.45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5">
      <c r="A801">
        <f>ROW(Source!A481)</f>
        <v>481</v>
      </c>
      <c r="B801">
        <v>55929115</v>
      </c>
      <c r="C801">
        <v>55932533</v>
      </c>
      <c r="D801">
        <v>55424304</v>
      </c>
      <c r="E801">
        <v>1081</v>
      </c>
      <c r="F801">
        <v>1</v>
      </c>
      <c r="G801">
        <v>1081</v>
      </c>
      <c r="H801">
        <v>1</v>
      </c>
      <c r="I801" t="s">
        <v>679</v>
      </c>
      <c r="J801" t="s">
        <v>3</v>
      </c>
      <c r="K801" t="s">
        <v>680</v>
      </c>
      <c r="L801">
        <v>1191</v>
      </c>
      <c r="N801">
        <v>1013</v>
      </c>
      <c r="O801" t="s">
        <v>681</v>
      </c>
      <c r="P801" t="s">
        <v>681</v>
      </c>
      <c r="Q801">
        <v>1</v>
      </c>
      <c r="W801">
        <v>0</v>
      </c>
      <c r="X801">
        <v>476480486</v>
      </c>
      <c r="Y801">
        <f>(AT801*1.2)</f>
        <v>21.768000000000001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1</v>
      </c>
      <c r="AL801">
        <v>1</v>
      </c>
      <c r="AM801">
        <v>5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18.14</v>
      </c>
      <c r="AU801" t="s">
        <v>67</v>
      </c>
      <c r="AV801">
        <v>1</v>
      </c>
      <c r="AW801">
        <v>2</v>
      </c>
      <c r="AX801">
        <v>55932567</v>
      </c>
      <c r="AY801">
        <v>1</v>
      </c>
      <c r="AZ801">
        <v>0</v>
      </c>
      <c r="BA801">
        <v>934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U801">
        <f>ROUND(AT801*Source!I481*AH801*AL801,2)</f>
        <v>0</v>
      </c>
      <c r="CV801">
        <f>ROUND(Y801*Source!I481,9)</f>
        <v>21.768000000000001</v>
      </c>
      <c r="CW801">
        <v>0</v>
      </c>
      <c r="CX801">
        <f>ROUND(Y801*Source!I481,9)</f>
        <v>21.768000000000001</v>
      </c>
      <c r="CY801">
        <f>AD801</f>
        <v>0</v>
      </c>
      <c r="CZ801">
        <f>AH801</f>
        <v>0</v>
      </c>
      <c r="DA801">
        <f>AL801</f>
        <v>1</v>
      </c>
      <c r="DB801">
        <f>ROUND((ROUND(AT801*CZ801,2)*1.2),6)</f>
        <v>0</v>
      </c>
      <c r="DC801">
        <f>ROUND((ROUND(AT801*AG801,2)*1.2),6)</f>
        <v>0</v>
      </c>
      <c r="DD801" t="s">
        <v>3</v>
      </c>
      <c r="DE801" t="s">
        <v>3</v>
      </c>
      <c r="DF801">
        <f t="shared" si="378"/>
        <v>0</v>
      </c>
      <c r="DG801">
        <f t="shared" si="375"/>
        <v>0</v>
      </c>
      <c r="DH801">
        <f t="shared" si="376"/>
        <v>0</v>
      </c>
      <c r="DI801">
        <f t="shared" si="370"/>
        <v>0</v>
      </c>
      <c r="DJ801">
        <f>DI801</f>
        <v>0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5">
      <c r="A802">
        <f>ROW(Source!A481)</f>
        <v>481</v>
      </c>
      <c r="B802">
        <v>55929115</v>
      </c>
      <c r="C802">
        <v>55932533</v>
      </c>
      <c r="D802">
        <v>55490209</v>
      </c>
      <c r="E802">
        <v>1</v>
      </c>
      <c r="F802">
        <v>1</v>
      </c>
      <c r="G802">
        <v>1081</v>
      </c>
      <c r="H802">
        <v>2</v>
      </c>
      <c r="I802" t="s">
        <v>722</v>
      </c>
      <c r="J802" t="s">
        <v>723</v>
      </c>
      <c r="K802" t="s">
        <v>724</v>
      </c>
      <c r="L802">
        <v>1368</v>
      </c>
      <c r="N802">
        <v>1011</v>
      </c>
      <c r="O802" t="s">
        <v>685</v>
      </c>
      <c r="P802" t="s">
        <v>685</v>
      </c>
      <c r="Q802">
        <v>1</v>
      </c>
      <c r="W802">
        <v>0</v>
      </c>
      <c r="X802">
        <v>874612079</v>
      </c>
      <c r="Y802">
        <f>(AT802*1.2)</f>
        <v>0.06</v>
      </c>
      <c r="AA802">
        <v>0</v>
      </c>
      <c r="AB802">
        <v>1485.19</v>
      </c>
      <c r="AC802">
        <v>744.56</v>
      </c>
      <c r="AD802">
        <v>0</v>
      </c>
      <c r="AE802">
        <v>0</v>
      </c>
      <c r="AF802">
        <v>83.1</v>
      </c>
      <c r="AG802">
        <v>12.62</v>
      </c>
      <c r="AH802">
        <v>0</v>
      </c>
      <c r="AI802">
        <v>1</v>
      </c>
      <c r="AJ802">
        <v>17.07</v>
      </c>
      <c r="AK802">
        <v>56.35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0.05</v>
      </c>
      <c r="AU802" t="s">
        <v>67</v>
      </c>
      <c r="AV802">
        <v>0</v>
      </c>
      <c r="AW802">
        <v>2</v>
      </c>
      <c r="AX802">
        <v>55932568</v>
      </c>
      <c r="AY802">
        <v>1</v>
      </c>
      <c r="AZ802">
        <v>0</v>
      </c>
      <c r="BA802">
        <v>935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f>ROUND(Y802*Source!I481*DO802,9)</f>
        <v>0.75719999999999998</v>
      </c>
      <c r="CX802">
        <f>ROUND(Y802*Source!I481,9)</f>
        <v>0.06</v>
      </c>
      <c r="CY802">
        <f>AB802</f>
        <v>1485.19</v>
      </c>
      <c r="CZ802">
        <f>AF802</f>
        <v>83.1</v>
      </c>
      <c r="DA802">
        <f>AJ802</f>
        <v>17.07</v>
      </c>
      <c r="DB802">
        <f>ROUND((ROUND(AT802*CZ802,2)*1.2),6)</f>
        <v>4.992</v>
      </c>
      <c r="DC802">
        <f>ROUND((ROUND(AT802*AG802,2)*1.2),6)</f>
        <v>0.75600000000000001</v>
      </c>
      <c r="DD802" t="s">
        <v>3</v>
      </c>
      <c r="DE802" t="s">
        <v>3</v>
      </c>
      <c r="DF802">
        <f t="shared" si="378"/>
        <v>0</v>
      </c>
      <c r="DG802">
        <f>ROUND(ROUND(AF802*AJ802,2)*CX802,2)</f>
        <v>85.11</v>
      </c>
      <c r="DH802">
        <f>ROUND(ROUND(AG802*AK802,2)*CX802,2)</f>
        <v>42.67</v>
      </c>
      <c r="DI802">
        <f t="shared" si="370"/>
        <v>0</v>
      </c>
      <c r="DJ802">
        <f>DG802</f>
        <v>85.11</v>
      </c>
      <c r="DK802">
        <v>0</v>
      </c>
      <c r="DL802" t="s">
        <v>686</v>
      </c>
      <c r="DM802">
        <v>0</v>
      </c>
      <c r="DN802" t="s">
        <v>681</v>
      </c>
      <c r="DO802">
        <v>12.62</v>
      </c>
    </row>
    <row r="803" spans="1:119" x14ac:dyDescent="0.25">
      <c r="A803">
        <f>ROW(Source!A481)</f>
        <v>481</v>
      </c>
      <c r="B803">
        <v>55929115</v>
      </c>
      <c r="C803">
        <v>55932533</v>
      </c>
      <c r="D803">
        <v>55490270</v>
      </c>
      <c r="E803">
        <v>1</v>
      </c>
      <c r="F803">
        <v>1</v>
      </c>
      <c r="G803">
        <v>1081</v>
      </c>
      <c r="H803">
        <v>2</v>
      </c>
      <c r="I803" t="s">
        <v>781</v>
      </c>
      <c r="J803" t="s">
        <v>782</v>
      </c>
      <c r="K803" t="s">
        <v>783</v>
      </c>
      <c r="L803">
        <v>1368</v>
      </c>
      <c r="N803">
        <v>1011</v>
      </c>
      <c r="O803" t="s">
        <v>685</v>
      </c>
      <c r="P803" t="s">
        <v>685</v>
      </c>
      <c r="Q803">
        <v>1</v>
      </c>
      <c r="W803">
        <v>0</v>
      </c>
      <c r="X803">
        <v>-1412866184</v>
      </c>
      <c r="Y803">
        <f>(AT803*1.2)</f>
        <v>0.252</v>
      </c>
      <c r="AA803">
        <v>0</v>
      </c>
      <c r="AB803">
        <v>4.32</v>
      </c>
      <c r="AC803">
        <v>0</v>
      </c>
      <c r="AD803">
        <v>0</v>
      </c>
      <c r="AE803">
        <v>0</v>
      </c>
      <c r="AF803">
        <v>0.42</v>
      </c>
      <c r="AG803">
        <v>0</v>
      </c>
      <c r="AH803">
        <v>0</v>
      </c>
      <c r="AI803">
        <v>1</v>
      </c>
      <c r="AJ803">
        <v>9.83</v>
      </c>
      <c r="AK803">
        <v>1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0.21</v>
      </c>
      <c r="AU803" t="s">
        <v>67</v>
      </c>
      <c r="AV803">
        <v>0</v>
      </c>
      <c r="AW803">
        <v>2</v>
      </c>
      <c r="AX803">
        <v>55932569</v>
      </c>
      <c r="AY803">
        <v>1</v>
      </c>
      <c r="AZ803">
        <v>0</v>
      </c>
      <c r="BA803">
        <v>936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f>ROUND(Y803*Source!I481*DO803,9)</f>
        <v>0</v>
      </c>
      <c r="CX803">
        <f>ROUND(Y803*Source!I481,9)</f>
        <v>0.252</v>
      </c>
      <c r="CY803">
        <f>AB803</f>
        <v>4.32</v>
      </c>
      <c r="CZ803">
        <f>AF803</f>
        <v>0.42</v>
      </c>
      <c r="DA803">
        <f>AJ803</f>
        <v>9.83</v>
      </c>
      <c r="DB803">
        <f>ROUND((ROUND(AT803*CZ803,2)*1.2),6)</f>
        <v>0.108</v>
      </c>
      <c r="DC803">
        <f>ROUND((ROUND(AT803*AG803,2)*1.2),6)</f>
        <v>0</v>
      </c>
      <c r="DD803" t="s">
        <v>3</v>
      </c>
      <c r="DE803" t="s">
        <v>3</v>
      </c>
      <c r="DF803">
        <f t="shared" si="378"/>
        <v>0</v>
      </c>
      <c r="DG803">
        <f>ROUND(ROUND(AF803*AJ803,2)*CX803,2)</f>
        <v>1.04</v>
      </c>
      <c r="DH803">
        <f>ROUND(ROUND(AG803,2)*CX803,2)</f>
        <v>0</v>
      </c>
      <c r="DI803">
        <f t="shared" si="370"/>
        <v>0</v>
      </c>
      <c r="DJ803">
        <f>DG803</f>
        <v>1.04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5">
      <c r="A804">
        <f>ROW(Source!A481)</f>
        <v>481</v>
      </c>
      <c r="B804">
        <v>55929115</v>
      </c>
      <c r="C804">
        <v>55932533</v>
      </c>
      <c r="D804">
        <v>55489510</v>
      </c>
      <c r="E804">
        <v>1</v>
      </c>
      <c r="F804">
        <v>1</v>
      </c>
      <c r="G804">
        <v>1081</v>
      </c>
      <c r="H804">
        <v>2</v>
      </c>
      <c r="I804" t="s">
        <v>784</v>
      </c>
      <c r="J804" t="s">
        <v>785</v>
      </c>
      <c r="K804" t="s">
        <v>786</v>
      </c>
      <c r="L804">
        <v>1368</v>
      </c>
      <c r="N804">
        <v>1011</v>
      </c>
      <c r="O804" t="s">
        <v>685</v>
      </c>
      <c r="P804" t="s">
        <v>685</v>
      </c>
      <c r="Q804">
        <v>1</v>
      </c>
      <c r="W804">
        <v>0</v>
      </c>
      <c r="X804">
        <v>1364481760</v>
      </c>
      <c r="Y804">
        <f>(AT804*1.2)</f>
        <v>5.3999999999999999E-2</v>
      </c>
      <c r="AA804">
        <v>0</v>
      </c>
      <c r="AB804">
        <v>1271.44</v>
      </c>
      <c r="AC804">
        <v>744.56</v>
      </c>
      <c r="AD804">
        <v>0</v>
      </c>
      <c r="AE804">
        <v>0</v>
      </c>
      <c r="AF804">
        <v>53.9</v>
      </c>
      <c r="AG804">
        <v>12.62</v>
      </c>
      <c r="AH804">
        <v>0</v>
      </c>
      <c r="AI804">
        <v>1</v>
      </c>
      <c r="AJ804">
        <v>22.53</v>
      </c>
      <c r="AK804">
        <v>56.35</v>
      </c>
      <c r="AL804">
        <v>1</v>
      </c>
      <c r="AM804">
        <v>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4.4999999999999998E-2</v>
      </c>
      <c r="AU804" t="s">
        <v>67</v>
      </c>
      <c r="AV804">
        <v>0</v>
      </c>
      <c r="AW804">
        <v>2</v>
      </c>
      <c r="AX804">
        <v>55932570</v>
      </c>
      <c r="AY804">
        <v>1</v>
      </c>
      <c r="AZ804">
        <v>0</v>
      </c>
      <c r="BA804">
        <v>937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f>ROUND(Y804*Source!I481*DO804,9)</f>
        <v>0.68147999999999997</v>
      </c>
      <c r="CX804">
        <f>ROUND(Y804*Source!I481,9)</f>
        <v>5.3999999999999999E-2</v>
      </c>
      <c r="CY804">
        <f>AB804</f>
        <v>1271.44</v>
      </c>
      <c r="CZ804">
        <f>AF804</f>
        <v>53.9</v>
      </c>
      <c r="DA804">
        <f>AJ804</f>
        <v>22.53</v>
      </c>
      <c r="DB804">
        <f>ROUND((ROUND(AT804*CZ804,2)*1.2),6)</f>
        <v>2.9159999999999999</v>
      </c>
      <c r="DC804">
        <f>ROUND((ROUND(AT804*AG804,2)*1.2),6)</f>
        <v>0.68400000000000005</v>
      </c>
      <c r="DD804" t="s">
        <v>3</v>
      </c>
      <c r="DE804" t="s">
        <v>3</v>
      </c>
      <c r="DF804">
        <f t="shared" si="378"/>
        <v>0</v>
      </c>
      <c r="DG804">
        <f>ROUND(ROUND(AF804*AJ804,2)*CX804,2)</f>
        <v>65.58</v>
      </c>
      <c r="DH804">
        <f>ROUND(ROUND(AG804*AK804,2)*CX804,2)</f>
        <v>38.4</v>
      </c>
      <c r="DI804">
        <f t="shared" si="370"/>
        <v>0</v>
      </c>
      <c r="DJ804">
        <f>DG804</f>
        <v>65.58</v>
      </c>
      <c r="DK804">
        <v>0</v>
      </c>
      <c r="DL804" t="s">
        <v>686</v>
      </c>
      <c r="DM804">
        <v>0</v>
      </c>
      <c r="DN804" t="s">
        <v>681</v>
      </c>
      <c r="DO804">
        <v>12.62</v>
      </c>
    </row>
    <row r="805" spans="1:119" x14ac:dyDescent="0.25">
      <c r="A805">
        <f>ROW(Source!A481)</f>
        <v>481</v>
      </c>
      <c r="B805">
        <v>55929115</v>
      </c>
      <c r="C805">
        <v>55932533</v>
      </c>
      <c r="D805">
        <v>55459234</v>
      </c>
      <c r="E805">
        <v>1</v>
      </c>
      <c r="F805">
        <v>1</v>
      </c>
      <c r="G805">
        <v>1081</v>
      </c>
      <c r="H805">
        <v>3</v>
      </c>
      <c r="I805" t="s">
        <v>734</v>
      </c>
      <c r="J805" t="s">
        <v>735</v>
      </c>
      <c r="K805" t="s">
        <v>736</v>
      </c>
      <c r="L805">
        <v>1346</v>
      </c>
      <c r="N805">
        <v>1009</v>
      </c>
      <c r="O805" t="s">
        <v>185</v>
      </c>
      <c r="P805" t="s">
        <v>185</v>
      </c>
      <c r="Q805">
        <v>1</v>
      </c>
      <c r="W805">
        <v>0</v>
      </c>
      <c r="X805">
        <v>1343467368</v>
      </c>
      <c r="Y805">
        <f>(AT805*1)</f>
        <v>3.0000000000000001E-3</v>
      </c>
      <c r="AA805">
        <v>23.6</v>
      </c>
      <c r="AB805">
        <v>0</v>
      </c>
      <c r="AC805">
        <v>0</v>
      </c>
      <c r="AD805">
        <v>0</v>
      </c>
      <c r="AE805">
        <v>1.61</v>
      </c>
      <c r="AF805">
        <v>0</v>
      </c>
      <c r="AG805">
        <v>0</v>
      </c>
      <c r="AH805">
        <v>0</v>
      </c>
      <c r="AI805">
        <v>14.66</v>
      </c>
      <c r="AJ805">
        <v>1</v>
      </c>
      <c r="AK805">
        <v>1</v>
      </c>
      <c r="AL805">
        <v>1</v>
      </c>
      <c r="AM805">
        <v>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3.0000000000000001E-3</v>
      </c>
      <c r="AU805" t="s">
        <v>66</v>
      </c>
      <c r="AV805">
        <v>0</v>
      </c>
      <c r="AW805">
        <v>2</v>
      </c>
      <c r="AX805">
        <v>55932571</v>
      </c>
      <c r="AY805">
        <v>1</v>
      </c>
      <c r="AZ805">
        <v>0</v>
      </c>
      <c r="BA805">
        <v>938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ROUND(Y805*Source!I481,9)</f>
        <v>3.0000000000000001E-3</v>
      </c>
      <c r="CY805">
        <f t="shared" ref="CY805:CY814" si="383">AA805</f>
        <v>23.6</v>
      </c>
      <c r="CZ805">
        <f t="shared" ref="CZ805:CZ814" si="384">AE805</f>
        <v>1.61</v>
      </c>
      <c r="DA805">
        <f t="shared" ref="DA805:DA814" si="385">AI805</f>
        <v>14.66</v>
      </c>
      <c r="DB805">
        <f>ROUND((ROUND(AT805*CZ805,2)*1),6)</f>
        <v>0</v>
      </c>
      <c r="DC805">
        <f>ROUND((ROUND(AT805*AG805,2)*1),6)</f>
        <v>0</v>
      </c>
      <c r="DD805" t="s">
        <v>3</v>
      </c>
      <c r="DE805" t="s">
        <v>3</v>
      </c>
      <c r="DF805">
        <f t="shared" ref="DF805:DF814" si="386">ROUND(ROUND(AE805*AI805,2)*CX805,2)</f>
        <v>7.0000000000000007E-2</v>
      </c>
      <c r="DG805">
        <f t="shared" ref="DG805:DG827" si="387">ROUND(ROUND(AF805,2)*CX805,2)</f>
        <v>0</v>
      </c>
      <c r="DH805">
        <f t="shared" ref="DH805:DH827" si="388">ROUND(ROUND(AG805,2)*CX805,2)</f>
        <v>0</v>
      </c>
      <c r="DI805">
        <f t="shared" si="370"/>
        <v>0</v>
      </c>
      <c r="DJ805">
        <f t="shared" ref="DJ805:DJ814" si="389">DF805</f>
        <v>7.0000000000000007E-2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5">
      <c r="A806">
        <f>ROW(Source!A481)</f>
        <v>481</v>
      </c>
      <c r="B806">
        <v>55929115</v>
      </c>
      <c r="C806">
        <v>55932533</v>
      </c>
      <c r="D806">
        <v>55466001</v>
      </c>
      <c r="E806">
        <v>1</v>
      </c>
      <c r="F806">
        <v>1</v>
      </c>
      <c r="G806">
        <v>1081</v>
      </c>
      <c r="H806">
        <v>3</v>
      </c>
      <c r="I806" t="s">
        <v>596</v>
      </c>
      <c r="J806" t="s">
        <v>598</v>
      </c>
      <c r="K806" t="s">
        <v>597</v>
      </c>
      <c r="L806">
        <v>1348</v>
      </c>
      <c r="N806">
        <v>1009</v>
      </c>
      <c r="O806" t="s">
        <v>566</v>
      </c>
      <c r="P806" t="s">
        <v>566</v>
      </c>
      <c r="Q806">
        <v>1000</v>
      </c>
      <c r="W806">
        <v>0</v>
      </c>
      <c r="X806">
        <v>-1473174696</v>
      </c>
      <c r="Y806">
        <f>(AT806*1)</f>
        <v>8.7299999999999999E-3</v>
      </c>
      <c r="AA806">
        <v>165755.68</v>
      </c>
      <c r="AB806">
        <v>0</v>
      </c>
      <c r="AC806">
        <v>0</v>
      </c>
      <c r="AD806">
        <v>0</v>
      </c>
      <c r="AE806">
        <v>33827.69</v>
      </c>
      <c r="AF806">
        <v>0</v>
      </c>
      <c r="AG806">
        <v>0</v>
      </c>
      <c r="AH806">
        <v>0</v>
      </c>
      <c r="AI806">
        <v>4.9000000000000004</v>
      </c>
      <c r="AJ806">
        <v>1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 t="s">
        <v>3</v>
      </c>
      <c r="AT806">
        <v>8.7299999999999999E-3</v>
      </c>
      <c r="AU806" t="s">
        <v>66</v>
      </c>
      <c r="AV806">
        <v>0</v>
      </c>
      <c r="AW806">
        <v>1</v>
      </c>
      <c r="AX806">
        <v>-1</v>
      </c>
      <c r="AY806">
        <v>0</v>
      </c>
      <c r="AZ806">
        <v>0</v>
      </c>
      <c r="BA806" t="s">
        <v>3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ROUND(Y806*Source!I481,9)</f>
        <v>8.7299999999999999E-3</v>
      </c>
      <c r="CY806">
        <f t="shared" si="383"/>
        <v>165755.68</v>
      </c>
      <c r="CZ806">
        <f t="shared" si="384"/>
        <v>33827.69</v>
      </c>
      <c r="DA806">
        <f t="shared" si="385"/>
        <v>4.9000000000000004</v>
      </c>
      <c r="DB806">
        <f>ROUND((ROUND(AT806*CZ806,2)*1),6)</f>
        <v>295.32</v>
      </c>
      <c r="DC806">
        <f>ROUND((ROUND(AT806*AG806,2)*1),6)</f>
        <v>0</v>
      </c>
      <c r="DD806" t="s">
        <v>3</v>
      </c>
      <c r="DE806" t="s">
        <v>3</v>
      </c>
      <c r="DF806">
        <f t="shared" si="386"/>
        <v>1447.05</v>
      </c>
      <c r="DG806">
        <f t="shared" si="387"/>
        <v>0</v>
      </c>
      <c r="DH806">
        <f t="shared" si="388"/>
        <v>0</v>
      </c>
      <c r="DI806">
        <f t="shared" si="370"/>
        <v>0</v>
      </c>
      <c r="DJ806">
        <f t="shared" si="389"/>
        <v>1447.05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ROW(Source!A481)</f>
        <v>481</v>
      </c>
      <c r="B807">
        <v>55929115</v>
      </c>
      <c r="C807">
        <v>55932533</v>
      </c>
      <c r="D807">
        <v>55466158</v>
      </c>
      <c r="E807">
        <v>1</v>
      </c>
      <c r="F807">
        <v>1</v>
      </c>
      <c r="G807">
        <v>1081</v>
      </c>
      <c r="H807">
        <v>3</v>
      </c>
      <c r="I807" t="s">
        <v>787</v>
      </c>
      <c r="J807" t="s">
        <v>788</v>
      </c>
      <c r="K807" t="s">
        <v>789</v>
      </c>
      <c r="L807">
        <v>1354</v>
      </c>
      <c r="N807">
        <v>1010</v>
      </c>
      <c r="O807" t="s">
        <v>279</v>
      </c>
      <c r="P807" t="s">
        <v>279</v>
      </c>
      <c r="Q807">
        <v>1</v>
      </c>
      <c r="W807">
        <v>0</v>
      </c>
      <c r="X807">
        <v>-400075818</v>
      </c>
      <c r="Y807">
        <f>(AT807*1)</f>
        <v>0.14000000000000001</v>
      </c>
      <c r="AA807">
        <v>566.61</v>
      </c>
      <c r="AB807">
        <v>0</v>
      </c>
      <c r="AC807">
        <v>0</v>
      </c>
      <c r="AD807">
        <v>0</v>
      </c>
      <c r="AE807">
        <v>48.47</v>
      </c>
      <c r="AF807">
        <v>0</v>
      </c>
      <c r="AG807">
        <v>0</v>
      </c>
      <c r="AH807">
        <v>0</v>
      </c>
      <c r="AI807">
        <v>11.69</v>
      </c>
      <c r="AJ807">
        <v>1</v>
      </c>
      <c r="AK807">
        <v>1</v>
      </c>
      <c r="AL807">
        <v>1</v>
      </c>
      <c r="AM807">
        <v>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0.14000000000000001</v>
      </c>
      <c r="AU807" t="s">
        <v>66</v>
      </c>
      <c r="AV807">
        <v>0</v>
      </c>
      <c r="AW807">
        <v>2</v>
      </c>
      <c r="AX807">
        <v>55932572</v>
      </c>
      <c r="AY807">
        <v>1</v>
      </c>
      <c r="AZ807">
        <v>0</v>
      </c>
      <c r="BA807">
        <v>939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V807">
        <v>0</v>
      </c>
      <c r="CW807">
        <v>0</v>
      </c>
      <c r="CX807">
        <f>ROUND(Y807*Source!I481,9)</f>
        <v>0.14000000000000001</v>
      </c>
      <c r="CY807">
        <f t="shared" si="383"/>
        <v>566.61</v>
      </c>
      <c r="CZ807">
        <f t="shared" si="384"/>
        <v>48.47</v>
      </c>
      <c r="DA807">
        <f t="shared" si="385"/>
        <v>11.69</v>
      </c>
      <c r="DB807">
        <f>ROUND((ROUND(AT807*CZ807,2)*1),6)</f>
        <v>6.79</v>
      </c>
      <c r="DC807">
        <f>ROUND((ROUND(AT807*AG807,2)*1),6)</f>
        <v>0</v>
      </c>
      <c r="DD807" t="s">
        <v>3</v>
      </c>
      <c r="DE807" t="s">
        <v>3</v>
      </c>
      <c r="DF807">
        <f t="shared" si="386"/>
        <v>79.33</v>
      </c>
      <c r="DG807">
        <f t="shared" si="387"/>
        <v>0</v>
      </c>
      <c r="DH807">
        <f t="shared" si="388"/>
        <v>0</v>
      </c>
      <c r="DI807">
        <f t="shared" si="370"/>
        <v>0</v>
      </c>
      <c r="DJ807">
        <f t="shared" si="389"/>
        <v>79.33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ROW(Source!A481)</f>
        <v>481</v>
      </c>
      <c r="B808">
        <v>55929115</v>
      </c>
      <c r="C808">
        <v>55932533</v>
      </c>
      <c r="D808">
        <v>55459835</v>
      </c>
      <c r="E808">
        <v>1</v>
      </c>
      <c r="F808">
        <v>1</v>
      </c>
      <c r="G808">
        <v>1081</v>
      </c>
      <c r="H808">
        <v>3</v>
      </c>
      <c r="I808" t="s">
        <v>790</v>
      </c>
      <c r="J808" t="s">
        <v>791</v>
      </c>
      <c r="K808" t="s">
        <v>792</v>
      </c>
      <c r="L808">
        <v>1348</v>
      </c>
      <c r="N808">
        <v>1009</v>
      </c>
      <c r="O808" t="s">
        <v>566</v>
      </c>
      <c r="P808" t="s">
        <v>566</v>
      </c>
      <c r="Q808">
        <v>1000</v>
      </c>
      <c r="W808">
        <v>0</v>
      </c>
      <c r="X808">
        <v>-1860917919</v>
      </c>
      <c r="Y808">
        <f>(AT808*1)</f>
        <v>7.9999999999999996E-6</v>
      </c>
      <c r="AA808">
        <v>56975.05</v>
      </c>
      <c r="AB808">
        <v>0</v>
      </c>
      <c r="AC808">
        <v>0</v>
      </c>
      <c r="AD808">
        <v>0</v>
      </c>
      <c r="AE808">
        <v>12521.99</v>
      </c>
      <c r="AF808">
        <v>0</v>
      </c>
      <c r="AG808">
        <v>0</v>
      </c>
      <c r="AH808">
        <v>0</v>
      </c>
      <c r="AI808">
        <v>4.55</v>
      </c>
      <c r="AJ808">
        <v>1</v>
      </c>
      <c r="AK808">
        <v>1</v>
      </c>
      <c r="AL808">
        <v>1</v>
      </c>
      <c r="AM808">
        <v>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7.9999999999999996E-6</v>
      </c>
      <c r="AU808" t="s">
        <v>66</v>
      </c>
      <c r="AV808">
        <v>0</v>
      </c>
      <c r="AW808">
        <v>2</v>
      </c>
      <c r="AX808">
        <v>55932573</v>
      </c>
      <c r="AY808">
        <v>1</v>
      </c>
      <c r="AZ808">
        <v>0</v>
      </c>
      <c r="BA808">
        <v>940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v>0</v>
      </c>
      <c r="CX808">
        <f>ROUND(Y808*Source!I481,9)</f>
        <v>7.9999999999999996E-6</v>
      </c>
      <c r="CY808">
        <f t="shared" si="383"/>
        <v>56975.05</v>
      </c>
      <c r="CZ808">
        <f t="shared" si="384"/>
        <v>12521.99</v>
      </c>
      <c r="DA808">
        <f t="shared" si="385"/>
        <v>4.55</v>
      </c>
      <c r="DB808">
        <f>ROUND((ROUND(AT808*CZ808,2)*1),6)</f>
        <v>0.1</v>
      </c>
      <c r="DC808">
        <f>ROUND((ROUND(AT808*AG808,2)*1),6)</f>
        <v>0</v>
      </c>
      <c r="DD808" t="s">
        <v>3</v>
      </c>
      <c r="DE808" t="s">
        <v>3</v>
      </c>
      <c r="DF808">
        <f t="shared" si="386"/>
        <v>0.46</v>
      </c>
      <c r="DG808">
        <f t="shared" si="387"/>
        <v>0</v>
      </c>
      <c r="DH808">
        <f t="shared" si="388"/>
        <v>0</v>
      </c>
      <c r="DI808">
        <f t="shared" si="370"/>
        <v>0</v>
      </c>
      <c r="DJ808">
        <f t="shared" si="389"/>
        <v>0.46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5">
      <c r="A809">
        <f>ROW(Source!A481)</f>
        <v>481</v>
      </c>
      <c r="B809">
        <v>55929115</v>
      </c>
      <c r="C809">
        <v>55932533</v>
      </c>
      <c r="D809">
        <v>55482371</v>
      </c>
      <c r="E809">
        <v>1</v>
      </c>
      <c r="F809">
        <v>1</v>
      </c>
      <c r="G809">
        <v>1081</v>
      </c>
      <c r="H809">
        <v>3</v>
      </c>
      <c r="I809" t="s">
        <v>584</v>
      </c>
      <c r="J809" t="s">
        <v>586</v>
      </c>
      <c r="K809" t="s">
        <v>616</v>
      </c>
      <c r="L809">
        <v>1354</v>
      </c>
      <c r="N809">
        <v>1010</v>
      </c>
      <c r="O809" t="s">
        <v>279</v>
      </c>
      <c r="P809" t="s">
        <v>279</v>
      </c>
      <c r="Q809">
        <v>1</v>
      </c>
      <c r="W809">
        <v>0</v>
      </c>
      <c r="X809">
        <v>-921120602</v>
      </c>
      <c r="Y809">
        <f>AT809</f>
        <v>16</v>
      </c>
      <c r="AA809">
        <v>1024.99</v>
      </c>
      <c r="AB809">
        <v>0</v>
      </c>
      <c r="AC809">
        <v>0</v>
      </c>
      <c r="AD809">
        <v>0</v>
      </c>
      <c r="AE809">
        <v>227.27</v>
      </c>
      <c r="AF809">
        <v>0</v>
      </c>
      <c r="AG809">
        <v>0</v>
      </c>
      <c r="AH809">
        <v>0</v>
      </c>
      <c r="AI809">
        <v>4.51</v>
      </c>
      <c r="AJ809">
        <v>1</v>
      </c>
      <c r="AK809">
        <v>1</v>
      </c>
      <c r="AL809">
        <v>1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 t="s">
        <v>3</v>
      </c>
      <c r="AT809">
        <v>16</v>
      </c>
      <c r="AU809" t="s">
        <v>3</v>
      </c>
      <c r="AV809">
        <v>0</v>
      </c>
      <c r="AW809">
        <v>1</v>
      </c>
      <c r="AX809">
        <v>-1</v>
      </c>
      <c r="AY809">
        <v>0</v>
      </c>
      <c r="AZ809">
        <v>0</v>
      </c>
      <c r="BA809" t="s">
        <v>3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v>0</v>
      </c>
      <c r="CX809">
        <f>ROUND(Y809*Source!I481,9)</f>
        <v>16</v>
      </c>
      <c r="CY809">
        <f t="shared" si="383"/>
        <v>1024.99</v>
      </c>
      <c r="CZ809">
        <f t="shared" si="384"/>
        <v>227.27</v>
      </c>
      <c r="DA809">
        <f t="shared" si="385"/>
        <v>4.51</v>
      </c>
      <c r="DB809">
        <f>ROUND(ROUND(AT809*CZ809,2),6)</f>
        <v>3636.32</v>
      </c>
      <c r="DC809">
        <f>ROUND(ROUND(AT809*AG809,2),6)</f>
        <v>0</v>
      </c>
      <c r="DD809" t="s">
        <v>3</v>
      </c>
      <c r="DE809" t="s">
        <v>3</v>
      </c>
      <c r="DF809">
        <f t="shared" si="386"/>
        <v>16399.84</v>
      </c>
      <c r="DG809">
        <f t="shared" si="387"/>
        <v>0</v>
      </c>
      <c r="DH809">
        <f t="shared" si="388"/>
        <v>0</v>
      </c>
      <c r="DI809">
        <f t="shared" si="370"/>
        <v>0</v>
      </c>
      <c r="DJ809">
        <f t="shared" si="389"/>
        <v>16399.84</v>
      </c>
      <c r="DK809">
        <v>0</v>
      </c>
      <c r="DL809" t="s">
        <v>3</v>
      </c>
      <c r="DM809">
        <v>0</v>
      </c>
      <c r="DN809" t="s">
        <v>3</v>
      </c>
      <c r="DO809">
        <v>0</v>
      </c>
    </row>
    <row r="810" spans="1:119" x14ac:dyDescent="0.25">
      <c r="A810">
        <f>ROW(Source!A481)</f>
        <v>481</v>
      </c>
      <c r="B810">
        <v>55929115</v>
      </c>
      <c r="C810">
        <v>55932533</v>
      </c>
      <c r="D810">
        <v>55482372</v>
      </c>
      <c r="E810">
        <v>1</v>
      </c>
      <c r="F810">
        <v>1</v>
      </c>
      <c r="G810">
        <v>1081</v>
      </c>
      <c r="H810">
        <v>3</v>
      </c>
      <c r="I810" t="s">
        <v>592</v>
      </c>
      <c r="J810" t="s">
        <v>594</v>
      </c>
      <c r="K810" t="s">
        <v>593</v>
      </c>
      <c r="L810">
        <v>1354</v>
      </c>
      <c r="N810">
        <v>1010</v>
      </c>
      <c r="O810" t="s">
        <v>279</v>
      </c>
      <c r="P810" t="s">
        <v>279</v>
      </c>
      <c r="Q810">
        <v>1</v>
      </c>
      <c r="W810">
        <v>0</v>
      </c>
      <c r="X810">
        <v>-1124945702</v>
      </c>
      <c r="Y810">
        <f>AT810</f>
        <v>1</v>
      </c>
      <c r="AA810">
        <v>1223.69</v>
      </c>
      <c r="AB810">
        <v>0</v>
      </c>
      <c r="AC810">
        <v>0</v>
      </c>
      <c r="AD810">
        <v>0</v>
      </c>
      <c r="AE810">
        <v>134.03</v>
      </c>
      <c r="AF810">
        <v>0</v>
      </c>
      <c r="AG810">
        <v>0</v>
      </c>
      <c r="AH810">
        <v>0</v>
      </c>
      <c r="AI810">
        <v>9.1300000000000008</v>
      </c>
      <c r="AJ810">
        <v>1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">
        <v>3</v>
      </c>
      <c r="AT810">
        <v>1</v>
      </c>
      <c r="AU810" t="s">
        <v>3</v>
      </c>
      <c r="AV810">
        <v>0</v>
      </c>
      <c r="AW810">
        <v>1</v>
      </c>
      <c r="AX810">
        <v>-1</v>
      </c>
      <c r="AY810">
        <v>0</v>
      </c>
      <c r="AZ810">
        <v>0</v>
      </c>
      <c r="BA810" t="s">
        <v>3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ROUND(Y810*Source!I481,9)</f>
        <v>1</v>
      </c>
      <c r="CY810">
        <f t="shared" si="383"/>
        <v>1223.69</v>
      </c>
      <c r="CZ810">
        <f t="shared" si="384"/>
        <v>134.03</v>
      </c>
      <c r="DA810">
        <f t="shared" si="385"/>
        <v>9.1300000000000008</v>
      </c>
      <c r="DB810">
        <f>ROUND(ROUND(AT810*CZ810,2),6)</f>
        <v>134.03</v>
      </c>
      <c r="DC810">
        <f>ROUND(ROUND(AT810*AG810,2),6)</f>
        <v>0</v>
      </c>
      <c r="DD810" t="s">
        <v>3</v>
      </c>
      <c r="DE810" t="s">
        <v>3</v>
      </c>
      <c r="DF810">
        <f t="shared" si="386"/>
        <v>1223.69</v>
      </c>
      <c r="DG810">
        <f t="shared" si="387"/>
        <v>0</v>
      </c>
      <c r="DH810">
        <f t="shared" si="388"/>
        <v>0</v>
      </c>
      <c r="DI810">
        <f t="shared" si="370"/>
        <v>0</v>
      </c>
      <c r="DJ810">
        <f t="shared" si="389"/>
        <v>1223.69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5">
      <c r="A811">
        <f>ROW(Source!A481)</f>
        <v>481</v>
      </c>
      <c r="B811">
        <v>55929115</v>
      </c>
      <c r="C811">
        <v>55932533</v>
      </c>
      <c r="D811">
        <v>55482458</v>
      </c>
      <c r="E811">
        <v>1</v>
      </c>
      <c r="F811">
        <v>1</v>
      </c>
      <c r="G811">
        <v>1081</v>
      </c>
      <c r="H811">
        <v>3</v>
      </c>
      <c r="I811" t="s">
        <v>588</v>
      </c>
      <c r="J811" t="s">
        <v>590</v>
      </c>
      <c r="K811" t="s">
        <v>589</v>
      </c>
      <c r="L811">
        <v>1354</v>
      </c>
      <c r="N811">
        <v>1010</v>
      </c>
      <c r="O811" t="s">
        <v>279</v>
      </c>
      <c r="P811" t="s">
        <v>279</v>
      </c>
      <c r="Q811">
        <v>1</v>
      </c>
      <c r="W811">
        <v>0</v>
      </c>
      <c r="X811">
        <v>398472290</v>
      </c>
      <c r="Y811">
        <f>AT811</f>
        <v>1</v>
      </c>
      <c r="AA811">
        <v>2608.14</v>
      </c>
      <c r="AB811">
        <v>0</v>
      </c>
      <c r="AC811">
        <v>0</v>
      </c>
      <c r="AD811">
        <v>0</v>
      </c>
      <c r="AE811">
        <v>256.95999999999998</v>
      </c>
      <c r="AF811">
        <v>0</v>
      </c>
      <c r="AG811">
        <v>0</v>
      </c>
      <c r="AH811">
        <v>0</v>
      </c>
      <c r="AI811">
        <v>10.15</v>
      </c>
      <c r="AJ811">
        <v>1</v>
      </c>
      <c r="AK811">
        <v>1</v>
      </c>
      <c r="AL811">
        <v>1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 t="s">
        <v>3</v>
      </c>
      <c r="AT811">
        <v>1</v>
      </c>
      <c r="AU811" t="s">
        <v>3</v>
      </c>
      <c r="AV811">
        <v>0</v>
      </c>
      <c r="AW811">
        <v>1</v>
      </c>
      <c r="AX811">
        <v>-1</v>
      </c>
      <c r="AY811">
        <v>0</v>
      </c>
      <c r="AZ811">
        <v>0</v>
      </c>
      <c r="BA811" t="s">
        <v>3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ROUND(Y811*Source!I481,9)</f>
        <v>1</v>
      </c>
      <c r="CY811">
        <f t="shared" si="383"/>
        <v>2608.14</v>
      </c>
      <c r="CZ811">
        <f t="shared" si="384"/>
        <v>256.95999999999998</v>
      </c>
      <c r="DA811">
        <f t="shared" si="385"/>
        <v>10.15</v>
      </c>
      <c r="DB811">
        <f>ROUND(ROUND(AT811*CZ811,2),6)</f>
        <v>256.95999999999998</v>
      </c>
      <c r="DC811">
        <f>ROUND(ROUND(AT811*AG811,2),6)</f>
        <v>0</v>
      </c>
      <c r="DD811" t="s">
        <v>3</v>
      </c>
      <c r="DE811" t="s">
        <v>3</v>
      </c>
      <c r="DF811">
        <f t="shared" si="386"/>
        <v>2608.14</v>
      </c>
      <c r="DG811">
        <f t="shared" si="387"/>
        <v>0</v>
      </c>
      <c r="DH811">
        <f t="shared" si="388"/>
        <v>0</v>
      </c>
      <c r="DI811">
        <f t="shared" si="370"/>
        <v>0</v>
      </c>
      <c r="DJ811">
        <f t="shared" si="389"/>
        <v>2608.14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5">
      <c r="A812">
        <f>ROW(Source!A481)</f>
        <v>481</v>
      </c>
      <c r="B812">
        <v>55929115</v>
      </c>
      <c r="C812">
        <v>55932533</v>
      </c>
      <c r="D812">
        <v>55482478</v>
      </c>
      <c r="E812">
        <v>1</v>
      </c>
      <c r="F812">
        <v>1</v>
      </c>
      <c r="G812">
        <v>1081</v>
      </c>
      <c r="H812">
        <v>3</v>
      </c>
      <c r="I812" t="s">
        <v>608</v>
      </c>
      <c r="J812" t="s">
        <v>610</v>
      </c>
      <c r="K812" t="s">
        <v>609</v>
      </c>
      <c r="L812">
        <v>1354</v>
      </c>
      <c r="N812">
        <v>1010</v>
      </c>
      <c r="O812" t="s">
        <v>279</v>
      </c>
      <c r="P812" t="s">
        <v>279</v>
      </c>
      <c r="Q812">
        <v>1</v>
      </c>
      <c r="W812">
        <v>0</v>
      </c>
      <c r="X812">
        <v>-1244114831</v>
      </c>
      <c r="Y812">
        <f>AT812</f>
        <v>34</v>
      </c>
      <c r="AA812">
        <v>2990.7</v>
      </c>
      <c r="AB812">
        <v>0</v>
      </c>
      <c r="AC812">
        <v>0</v>
      </c>
      <c r="AD812">
        <v>0</v>
      </c>
      <c r="AE812">
        <v>511.23</v>
      </c>
      <c r="AF812">
        <v>0</v>
      </c>
      <c r="AG812">
        <v>0</v>
      </c>
      <c r="AH812">
        <v>0</v>
      </c>
      <c r="AI812">
        <v>5.85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34</v>
      </c>
      <c r="AU812" t="s">
        <v>3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ROUND(Y812*Source!I481,9)</f>
        <v>34</v>
      </c>
      <c r="CY812">
        <f t="shared" si="383"/>
        <v>2990.7</v>
      </c>
      <c r="CZ812">
        <f t="shared" si="384"/>
        <v>511.23</v>
      </c>
      <c r="DA812">
        <f t="shared" si="385"/>
        <v>5.85</v>
      </c>
      <c r="DB812">
        <f>ROUND(ROUND(AT812*CZ812,2),6)</f>
        <v>17381.82</v>
      </c>
      <c r="DC812">
        <f>ROUND(ROUND(AT812*AG812,2),6)</f>
        <v>0</v>
      </c>
      <c r="DD812" t="s">
        <v>3</v>
      </c>
      <c r="DE812" t="s">
        <v>3</v>
      </c>
      <c r="DF812">
        <f t="shared" si="386"/>
        <v>101683.8</v>
      </c>
      <c r="DG812">
        <f t="shared" si="387"/>
        <v>0</v>
      </c>
      <c r="DH812">
        <f t="shared" si="388"/>
        <v>0</v>
      </c>
      <c r="DI812">
        <f t="shared" si="370"/>
        <v>0</v>
      </c>
      <c r="DJ812">
        <f t="shared" si="389"/>
        <v>101683.8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5">
      <c r="A813">
        <f>ROW(Source!A481)</f>
        <v>481</v>
      </c>
      <c r="B813">
        <v>55929115</v>
      </c>
      <c r="C813">
        <v>55932533</v>
      </c>
      <c r="D813">
        <v>55483272</v>
      </c>
      <c r="E813">
        <v>1</v>
      </c>
      <c r="F813">
        <v>1</v>
      </c>
      <c r="G813">
        <v>1081</v>
      </c>
      <c r="H813">
        <v>3</v>
      </c>
      <c r="I813" t="s">
        <v>612</v>
      </c>
      <c r="J813" t="s">
        <v>614</v>
      </c>
      <c r="K813" t="s">
        <v>613</v>
      </c>
      <c r="L813">
        <v>1354</v>
      </c>
      <c r="N813">
        <v>1010</v>
      </c>
      <c r="O813" t="s">
        <v>279</v>
      </c>
      <c r="P813" t="s">
        <v>279</v>
      </c>
      <c r="Q813">
        <v>1</v>
      </c>
      <c r="W813">
        <v>0</v>
      </c>
      <c r="X813">
        <v>953561357</v>
      </c>
      <c r="Y813">
        <f>AT813</f>
        <v>16</v>
      </c>
      <c r="AA813">
        <v>488.75</v>
      </c>
      <c r="AB813">
        <v>0</v>
      </c>
      <c r="AC813">
        <v>0</v>
      </c>
      <c r="AD813">
        <v>0</v>
      </c>
      <c r="AE813">
        <v>51.72</v>
      </c>
      <c r="AF813">
        <v>0</v>
      </c>
      <c r="AG813">
        <v>0</v>
      </c>
      <c r="AH813">
        <v>0</v>
      </c>
      <c r="AI813">
        <v>9.4499999999999993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 t="s">
        <v>3</v>
      </c>
      <c r="AT813">
        <v>16</v>
      </c>
      <c r="AU813" t="s">
        <v>3</v>
      </c>
      <c r="AV813">
        <v>0</v>
      </c>
      <c r="AW813">
        <v>1</v>
      </c>
      <c r="AX813">
        <v>-1</v>
      </c>
      <c r="AY813">
        <v>0</v>
      </c>
      <c r="AZ813">
        <v>0</v>
      </c>
      <c r="BA813" t="s">
        <v>3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ROUND(Y813*Source!I481,9)</f>
        <v>16</v>
      </c>
      <c r="CY813">
        <f t="shared" si="383"/>
        <v>488.75</v>
      </c>
      <c r="CZ813">
        <f t="shared" si="384"/>
        <v>51.72</v>
      </c>
      <c r="DA813">
        <f t="shared" si="385"/>
        <v>9.4499999999999993</v>
      </c>
      <c r="DB813">
        <f>ROUND(ROUND(AT813*CZ813,2),6)</f>
        <v>827.52</v>
      </c>
      <c r="DC813">
        <f>ROUND(ROUND(AT813*AG813,2),6)</f>
        <v>0</v>
      </c>
      <c r="DD813" t="s">
        <v>3</v>
      </c>
      <c r="DE813" t="s">
        <v>3</v>
      </c>
      <c r="DF813">
        <f t="shared" si="386"/>
        <v>7820</v>
      </c>
      <c r="DG813">
        <f t="shared" si="387"/>
        <v>0</v>
      </c>
      <c r="DH813">
        <f t="shared" si="388"/>
        <v>0</v>
      </c>
      <c r="DI813">
        <f t="shared" si="370"/>
        <v>0</v>
      </c>
      <c r="DJ813">
        <f t="shared" si="389"/>
        <v>7820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ROW(Source!A481)</f>
        <v>481</v>
      </c>
      <c r="B814">
        <v>55929115</v>
      </c>
      <c r="C814">
        <v>55932533</v>
      </c>
      <c r="D814">
        <v>55469222</v>
      </c>
      <c r="E814">
        <v>1</v>
      </c>
      <c r="F814">
        <v>1</v>
      </c>
      <c r="G814">
        <v>1081</v>
      </c>
      <c r="H814">
        <v>3</v>
      </c>
      <c r="I814" t="s">
        <v>793</v>
      </c>
      <c r="J814" t="s">
        <v>794</v>
      </c>
      <c r="K814" t="s">
        <v>795</v>
      </c>
      <c r="L814">
        <v>1354</v>
      </c>
      <c r="N814">
        <v>1010</v>
      </c>
      <c r="O814" t="s">
        <v>279</v>
      </c>
      <c r="P814" t="s">
        <v>279</v>
      </c>
      <c r="Q814">
        <v>1</v>
      </c>
      <c r="W814">
        <v>0</v>
      </c>
      <c r="X814">
        <v>-1452932200</v>
      </c>
      <c r="Y814">
        <f>(AT814*1)</f>
        <v>1.02</v>
      </c>
      <c r="AA814">
        <v>13.39</v>
      </c>
      <c r="AB814">
        <v>0</v>
      </c>
      <c r="AC814">
        <v>0</v>
      </c>
      <c r="AD814">
        <v>0</v>
      </c>
      <c r="AE814">
        <v>4.3600000000000003</v>
      </c>
      <c r="AF814">
        <v>0</v>
      </c>
      <c r="AG814">
        <v>0</v>
      </c>
      <c r="AH814">
        <v>0</v>
      </c>
      <c r="AI814">
        <v>3.07</v>
      </c>
      <c r="AJ814">
        <v>1</v>
      </c>
      <c r="AK814">
        <v>1</v>
      </c>
      <c r="AL814">
        <v>1</v>
      </c>
      <c r="AM814">
        <v>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1.02</v>
      </c>
      <c r="AU814" t="s">
        <v>66</v>
      </c>
      <c r="AV814">
        <v>0</v>
      </c>
      <c r="AW814">
        <v>2</v>
      </c>
      <c r="AX814">
        <v>55932574</v>
      </c>
      <c r="AY814">
        <v>1</v>
      </c>
      <c r="AZ814">
        <v>0</v>
      </c>
      <c r="BA814">
        <v>941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ROUND(Y814*Source!I481,9)</f>
        <v>1.02</v>
      </c>
      <c r="CY814">
        <f t="shared" si="383"/>
        <v>13.39</v>
      </c>
      <c r="CZ814">
        <f t="shared" si="384"/>
        <v>4.3600000000000003</v>
      </c>
      <c r="DA814">
        <f t="shared" si="385"/>
        <v>3.07</v>
      </c>
      <c r="DB814">
        <f>ROUND((ROUND(AT814*CZ814,2)*1),6)</f>
        <v>4.45</v>
      </c>
      <c r="DC814">
        <f>ROUND((ROUND(AT814*AG814,2)*1),6)</f>
        <v>0</v>
      </c>
      <c r="DD814" t="s">
        <v>3</v>
      </c>
      <c r="DE814" t="s">
        <v>3</v>
      </c>
      <c r="DF814">
        <f t="shared" si="386"/>
        <v>13.66</v>
      </c>
      <c r="DG814">
        <f t="shared" si="387"/>
        <v>0</v>
      </c>
      <c r="DH814">
        <f t="shared" si="388"/>
        <v>0</v>
      </c>
      <c r="DI814">
        <f t="shared" si="370"/>
        <v>0</v>
      </c>
      <c r="DJ814">
        <f t="shared" si="389"/>
        <v>13.66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ROW(Source!A494)</f>
        <v>494</v>
      </c>
      <c r="B815">
        <v>55929113</v>
      </c>
      <c r="C815">
        <v>55932586</v>
      </c>
      <c r="D815">
        <v>55424304</v>
      </c>
      <c r="E815">
        <v>1081</v>
      </c>
      <c r="F815">
        <v>1</v>
      </c>
      <c r="G815">
        <v>1081</v>
      </c>
      <c r="H815">
        <v>1</v>
      </c>
      <c r="I815" t="s">
        <v>679</v>
      </c>
      <c r="J815" t="s">
        <v>3</v>
      </c>
      <c r="K815" t="s">
        <v>680</v>
      </c>
      <c r="L815">
        <v>1191</v>
      </c>
      <c r="N815">
        <v>1013</v>
      </c>
      <c r="O815" t="s">
        <v>681</v>
      </c>
      <c r="P815" t="s">
        <v>681</v>
      </c>
      <c r="Q815">
        <v>1</v>
      </c>
      <c r="W815">
        <v>0</v>
      </c>
      <c r="X815">
        <v>476480486</v>
      </c>
      <c r="Y815">
        <f>(AT815*1.2)</f>
        <v>8.7239999999999984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-2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7.27</v>
      </c>
      <c r="AU815" t="s">
        <v>67</v>
      </c>
      <c r="AV815">
        <v>1</v>
      </c>
      <c r="AW815">
        <v>2</v>
      </c>
      <c r="AX815">
        <v>55932617</v>
      </c>
      <c r="AY815">
        <v>1</v>
      </c>
      <c r="AZ815">
        <v>0</v>
      </c>
      <c r="BA815">
        <v>947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U815">
        <f>ROUND(AT815*Source!I494*AH815*AL815,2)</f>
        <v>0</v>
      </c>
      <c r="CV815">
        <f>ROUND(Y815*Source!I494,9)</f>
        <v>8.7240000000000002</v>
      </c>
      <c r="CW815">
        <v>0</v>
      </c>
      <c r="CX815">
        <f>ROUND(Y815*Source!I494,9)</f>
        <v>8.7240000000000002</v>
      </c>
      <c r="CY815">
        <f>AD815</f>
        <v>0</v>
      </c>
      <c r="CZ815">
        <f>AH815</f>
        <v>0</v>
      </c>
      <c r="DA815">
        <f>AL815</f>
        <v>1</v>
      </c>
      <c r="DB815">
        <f>ROUND((ROUND(AT815*CZ815,2)*1.2),6)</f>
        <v>0</v>
      </c>
      <c r="DC815">
        <f>ROUND((ROUND(AT815*AG815,2)*1.2),6)</f>
        <v>0</v>
      </c>
      <c r="DD815" t="s">
        <v>3</v>
      </c>
      <c r="DE815" t="s">
        <v>3</v>
      </c>
      <c r="DF815">
        <f t="shared" ref="DF815:DF831" si="390">ROUND(ROUND(AE815,2)*CX815,2)</f>
        <v>0</v>
      </c>
      <c r="DG815">
        <f t="shared" si="387"/>
        <v>0</v>
      </c>
      <c r="DH815">
        <f t="shared" si="388"/>
        <v>0</v>
      </c>
      <c r="DI815">
        <f t="shared" si="370"/>
        <v>0</v>
      </c>
      <c r="DJ815">
        <f>DI815</f>
        <v>0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5">
      <c r="A816">
        <f>ROW(Source!A494)</f>
        <v>494</v>
      </c>
      <c r="B816">
        <v>55929113</v>
      </c>
      <c r="C816">
        <v>55932586</v>
      </c>
      <c r="D816">
        <v>55490209</v>
      </c>
      <c r="E816">
        <v>1</v>
      </c>
      <c r="F816">
        <v>1</v>
      </c>
      <c r="G816">
        <v>1081</v>
      </c>
      <c r="H816">
        <v>2</v>
      </c>
      <c r="I816" t="s">
        <v>722</v>
      </c>
      <c r="J816" t="s">
        <v>723</v>
      </c>
      <c r="K816" t="s">
        <v>724</v>
      </c>
      <c r="L816">
        <v>1368</v>
      </c>
      <c r="N816">
        <v>1011</v>
      </c>
      <c r="O816" t="s">
        <v>685</v>
      </c>
      <c r="P816" t="s">
        <v>685</v>
      </c>
      <c r="Q816">
        <v>1</v>
      </c>
      <c r="W816">
        <v>0</v>
      </c>
      <c r="X816">
        <v>874612079</v>
      </c>
      <c r="Y816">
        <f>(AT816*1.2)</f>
        <v>4.5599999999999995E-2</v>
      </c>
      <c r="AA816">
        <v>0</v>
      </c>
      <c r="AB816">
        <v>87.01</v>
      </c>
      <c r="AC816">
        <v>13.21</v>
      </c>
      <c r="AD816">
        <v>0</v>
      </c>
      <c r="AE816">
        <v>0</v>
      </c>
      <c r="AF816">
        <v>83.1</v>
      </c>
      <c r="AG816">
        <v>12.62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-2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3.7999999999999999E-2</v>
      </c>
      <c r="AU816" t="s">
        <v>67</v>
      </c>
      <c r="AV816">
        <v>0</v>
      </c>
      <c r="AW816">
        <v>2</v>
      </c>
      <c r="AX816">
        <v>55932618</v>
      </c>
      <c r="AY816">
        <v>1</v>
      </c>
      <c r="AZ816">
        <v>0</v>
      </c>
      <c r="BA816">
        <v>948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f>ROUND(Y816*Source!I494*DO816,9)</f>
        <v>0.57547199999999998</v>
      </c>
      <c r="CX816">
        <f>ROUND(Y816*Source!I494,9)</f>
        <v>4.5600000000000002E-2</v>
      </c>
      <c r="CY816">
        <f>AB816</f>
        <v>87.01</v>
      </c>
      <c r="CZ816">
        <f>AF816</f>
        <v>83.1</v>
      </c>
      <c r="DA816">
        <f>AJ816</f>
        <v>1</v>
      </c>
      <c r="DB816">
        <f>ROUND((ROUND(AT816*CZ816,2)*1.2),6)</f>
        <v>3.7919999999999998</v>
      </c>
      <c r="DC816">
        <f>ROUND((ROUND(AT816*AG816,2)*1.2),6)</f>
        <v>0.57599999999999996</v>
      </c>
      <c r="DD816" t="s">
        <v>3</v>
      </c>
      <c r="DE816" t="s">
        <v>3</v>
      </c>
      <c r="DF816">
        <f t="shared" si="390"/>
        <v>0</v>
      </c>
      <c r="DG816">
        <f t="shared" si="387"/>
        <v>3.79</v>
      </c>
      <c r="DH816">
        <f t="shared" si="388"/>
        <v>0.57999999999999996</v>
      </c>
      <c r="DI816">
        <f t="shared" si="370"/>
        <v>0</v>
      </c>
      <c r="DJ816">
        <f>DG816</f>
        <v>3.79</v>
      </c>
      <c r="DK816">
        <v>0</v>
      </c>
      <c r="DL816" t="s">
        <v>686</v>
      </c>
      <c r="DM816">
        <v>0</v>
      </c>
      <c r="DN816" t="s">
        <v>681</v>
      </c>
      <c r="DO816">
        <v>12.62</v>
      </c>
    </row>
    <row r="817" spans="1:119" x14ac:dyDescent="0.25">
      <c r="A817">
        <f>ROW(Source!A494)</f>
        <v>494</v>
      </c>
      <c r="B817">
        <v>55929113</v>
      </c>
      <c r="C817">
        <v>55932586</v>
      </c>
      <c r="D817">
        <v>55490270</v>
      </c>
      <c r="E817">
        <v>1</v>
      </c>
      <c r="F817">
        <v>1</v>
      </c>
      <c r="G817">
        <v>1081</v>
      </c>
      <c r="H817">
        <v>2</v>
      </c>
      <c r="I817" t="s">
        <v>781</v>
      </c>
      <c r="J817" t="s">
        <v>782</v>
      </c>
      <c r="K817" t="s">
        <v>783</v>
      </c>
      <c r="L817">
        <v>1368</v>
      </c>
      <c r="N817">
        <v>1011</v>
      </c>
      <c r="O817" t="s">
        <v>685</v>
      </c>
      <c r="P817" t="s">
        <v>685</v>
      </c>
      <c r="Q817">
        <v>1</v>
      </c>
      <c r="W817">
        <v>0</v>
      </c>
      <c r="X817">
        <v>-1412866184</v>
      </c>
      <c r="Y817">
        <f>(AT817*1.2)</f>
        <v>0.24</v>
      </c>
      <c r="AA817">
        <v>0</v>
      </c>
      <c r="AB817">
        <v>0.44</v>
      </c>
      <c r="AC817">
        <v>0</v>
      </c>
      <c r="AD817">
        <v>0</v>
      </c>
      <c r="AE817">
        <v>0</v>
      </c>
      <c r="AF817">
        <v>0.42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0.2</v>
      </c>
      <c r="AU817" t="s">
        <v>67</v>
      </c>
      <c r="AV817">
        <v>0</v>
      </c>
      <c r="AW817">
        <v>2</v>
      </c>
      <c r="AX817">
        <v>55932619</v>
      </c>
      <c r="AY817">
        <v>1</v>
      </c>
      <c r="AZ817">
        <v>0</v>
      </c>
      <c r="BA817">
        <v>949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f>ROUND(Y817*Source!I494*DO817,9)</f>
        <v>0</v>
      </c>
      <c r="CX817">
        <f>ROUND(Y817*Source!I494,9)</f>
        <v>0.24</v>
      </c>
      <c r="CY817">
        <f>AB817</f>
        <v>0.44</v>
      </c>
      <c r="CZ817">
        <f>AF817</f>
        <v>0.42</v>
      </c>
      <c r="DA817">
        <f>AJ817</f>
        <v>1</v>
      </c>
      <c r="DB817">
        <f>ROUND((ROUND(AT817*CZ817,2)*1.2),6)</f>
        <v>9.6000000000000002E-2</v>
      </c>
      <c r="DC817">
        <f>ROUND((ROUND(AT817*AG817,2)*1.2),6)</f>
        <v>0</v>
      </c>
      <c r="DD817" t="s">
        <v>3</v>
      </c>
      <c r="DE817" t="s">
        <v>3</v>
      </c>
      <c r="DF817">
        <f t="shared" si="390"/>
        <v>0</v>
      </c>
      <c r="DG817">
        <f t="shared" si="387"/>
        <v>0.1</v>
      </c>
      <c r="DH817">
        <f t="shared" si="388"/>
        <v>0</v>
      </c>
      <c r="DI817">
        <f t="shared" si="370"/>
        <v>0</v>
      </c>
      <c r="DJ817">
        <f>DG817</f>
        <v>0.1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5">
      <c r="A818">
        <f>ROW(Source!A494)</f>
        <v>494</v>
      </c>
      <c r="B818">
        <v>55929113</v>
      </c>
      <c r="C818">
        <v>55932586</v>
      </c>
      <c r="D818">
        <v>55490296</v>
      </c>
      <c r="E818">
        <v>1</v>
      </c>
      <c r="F818">
        <v>1</v>
      </c>
      <c r="G818">
        <v>1081</v>
      </c>
      <c r="H818">
        <v>2</v>
      </c>
      <c r="I818" t="s">
        <v>763</v>
      </c>
      <c r="J818" t="s">
        <v>764</v>
      </c>
      <c r="K818" t="s">
        <v>765</v>
      </c>
      <c r="L818">
        <v>1368</v>
      </c>
      <c r="N818">
        <v>1011</v>
      </c>
      <c r="O818" t="s">
        <v>685</v>
      </c>
      <c r="P818" t="s">
        <v>685</v>
      </c>
      <c r="Q818">
        <v>1</v>
      </c>
      <c r="W818">
        <v>0</v>
      </c>
      <c r="X818">
        <v>-643591644</v>
      </c>
      <c r="Y818">
        <f>(AT818*1.2)</f>
        <v>0.18</v>
      </c>
      <c r="AA818">
        <v>0</v>
      </c>
      <c r="AB818">
        <v>0.49</v>
      </c>
      <c r="AC818">
        <v>0</v>
      </c>
      <c r="AD818">
        <v>0</v>
      </c>
      <c r="AE818">
        <v>0</v>
      </c>
      <c r="AF818">
        <v>0.47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-2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0.15</v>
      </c>
      <c r="AU818" t="s">
        <v>67</v>
      </c>
      <c r="AV818">
        <v>0</v>
      </c>
      <c r="AW818">
        <v>2</v>
      </c>
      <c r="AX818">
        <v>55932620</v>
      </c>
      <c r="AY818">
        <v>1</v>
      </c>
      <c r="AZ818">
        <v>0</v>
      </c>
      <c r="BA818">
        <v>950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f>ROUND(Y818*Source!I494*DO818,9)</f>
        <v>0</v>
      </c>
      <c r="CX818">
        <f>ROUND(Y818*Source!I494,9)</f>
        <v>0.18</v>
      </c>
      <c r="CY818">
        <f>AB818</f>
        <v>0.49</v>
      </c>
      <c r="CZ818">
        <f>AF818</f>
        <v>0.47</v>
      </c>
      <c r="DA818">
        <f>AJ818</f>
        <v>1</v>
      </c>
      <c r="DB818">
        <f>ROUND((ROUND(AT818*CZ818,2)*1.2),6)</f>
        <v>8.4000000000000005E-2</v>
      </c>
      <c r="DC818">
        <f>ROUND((ROUND(AT818*AG818,2)*1.2),6)</f>
        <v>0</v>
      </c>
      <c r="DD818" t="s">
        <v>3</v>
      </c>
      <c r="DE818" t="s">
        <v>3</v>
      </c>
      <c r="DF818">
        <f t="shared" si="390"/>
        <v>0</v>
      </c>
      <c r="DG818">
        <f t="shared" si="387"/>
        <v>0.08</v>
      </c>
      <c r="DH818">
        <f t="shared" si="388"/>
        <v>0</v>
      </c>
      <c r="DI818">
        <f t="shared" si="370"/>
        <v>0</v>
      </c>
      <c r="DJ818">
        <f>DG818</f>
        <v>0.08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ROW(Source!A494)</f>
        <v>494</v>
      </c>
      <c r="B819">
        <v>55929113</v>
      </c>
      <c r="C819">
        <v>55932586</v>
      </c>
      <c r="D819">
        <v>55489510</v>
      </c>
      <c r="E819">
        <v>1</v>
      </c>
      <c r="F819">
        <v>1</v>
      </c>
      <c r="G819">
        <v>1081</v>
      </c>
      <c r="H819">
        <v>2</v>
      </c>
      <c r="I819" t="s">
        <v>784</v>
      </c>
      <c r="J819" t="s">
        <v>785</v>
      </c>
      <c r="K819" t="s">
        <v>786</v>
      </c>
      <c r="L819">
        <v>1368</v>
      </c>
      <c r="N819">
        <v>1011</v>
      </c>
      <c r="O819" t="s">
        <v>685</v>
      </c>
      <c r="P819" t="s">
        <v>685</v>
      </c>
      <c r="Q819">
        <v>1</v>
      </c>
      <c r="W819">
        <v>0</v>
      </c>
      <c r="X819">
        <v>1364481760</v>
      </c>
      <c r="Y819">
        <f>(AT819*1.2)</f>
        <v>5.3999999999999999E-2</v>
      </c>
      <c r="AA819">
        <v>0</v>
      </c>
      <c r="AB819">
        <v>56.43</v>
      </c>
      <c r="AC819">
        <v>13.21</v>
      </c>
      <c r="AD819">
        <v>0</v>
      </c>
      <c r="AE819">
        <v>0</v>
      </c>
      <c r="AF819">
        <v>53.9</v>
      </c>
      <c r="AG819">
        <v>12.62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-2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4.4999999999999998E-2</v>
      </c>
      <c r="AU819" t="s">
        <v>67</v>
      </c>
      <c r="AV819">
        <v>0</v>
      </c>
      <c r="AW819">
        <v>2</v>
      </c>
      <c r="AX819">
        <v>55932621</v>
      </c>
      <c r="AY819">
        <v>1</v>
      </c>
      <c r="AZ819">
        <v>0</v>
      </c>
      <c r="BA819">
        <v>951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f>ROUND(Y819*Source!I494*DO819,9)</f>
        <v>0.68147999999999997</v>
      </c>
      <c r="CX819">
        <f>ROUND(Y819*Source!I494,9)</f>
        <v>5.3999999999999999E-2</v>
      </c>
      <c r="CY819">
        <f>AB819</f>
        <v>56.43</v>
      </c>
      <c r="CZ819">
        <f>AF819</f>
        <v>53.9</v>
      </c>
      <c r="DA819">
        <f>AJ819</f>
        <v>1</v>
      </c>
      <c r="DB819">
        <f>ROUND((ROUND(AT819*CZ819,2)*1.2),6)</f>
        <v>2.9159999999999999</v>
      </c>
      <c r="DC819">
        <f>ROUND((ROUND(AT819*AG819,2)*1.2),6)</f>
        <v>0.68400000000000005</v>
      </c>
      <c r="DD819" t="s">
        <v>3</v>
      </c>
      <c r="DE819" t="s">
        <v>3</v>
      </c>
      <c r="DF819">
        <f t="shared" si="390"/>
        <v>0</v>
      </c>
      <c r="DG819">
        <f t="shared" si="387"/>
        <v>2.91</v>
      </c>
      <c r="DH819">
        <f t="shared" si="388"/>
        <v>0.68</v>
      </c>
      <c r="DI819">
        <f t="shared" si="370"/>
        <v>0</v>
      </c>
      <c r="DJ819">
        <f>DG819</f>
        <v>2.91</v>
      </c>
      <c r="DK819">
        <v>0</v>
      </c>
      <c r="DL819" t="s">
        <v>686</v>
      </c>
      <c r="DM819">
        <v>0</v>
      </c>
      <c r="DN819" t="s">
        <v>681</v>
      </c>
      <c r="DO819">
        <v>12.62</v>
      </c>
    </row>
    <row r="820" spans="1:119" x14ac:dyDescent="0.25">
      <c r="A820">
        <f>ROW(Source!A494)</f>
        <v>494</v>
      </c>
      <c r="B820">
        <v>55929113</v>
      </c>
      <c r="C820">
        <v>55932586</v>
      </c>
      <c r="D820">
        <v>55459234</v>
      </c>
      <c r="E820">
        <v>1</v>
      </c>
      <c r="F820">
        <v>1</v>
      </c>
      <c r="G820">
        <v>1081</v>
      </c>
      <c r="H820">
        <v>3</v>
      </c>
      <c r="I820" t="s">
        <v>734</v>
      </c>
      <c r="J820" t="s">
        <v>735</v>
      </c>
      <c r="K820" t="s">
        <v>736</v>
      </c>
      <c r="L820">
        <v>1346</v>
      </c>
      <c r="N820">
        <v>1009</v>
      </c>
      <c r="O820" t="s">
        <v>185</v>
      </c>
      <c r="P820" t="s">
        <v>185</v>
      </c>
      <c r="Q820">
        <v>1</v>
      </c>
      <c r="W820">
        <v>0</v>
      </c>
      <c r="X820">
        <v>1343467368</v>
      </c>
      <c r="Y820">
        <f>(AT820*1)</f>
        <v>3.3999999999999998E-3</v>
      </c>
      <c r="AA820">
        <v>1.61</v>
      </c>
      <c r="AB820">
        <v>0</v>
      </c>
      <c r="AC820">
        <v>0</v>
      </c>
      <c r="AD820">
        <v>0</v>
      </c>
      <c r="AE820">
        <v>1.61</v>
      </c>
      <c r="AF820">
        <v>0</v>
      </c>
      <c r="AG820">
        <v>0</v>
      </c>
      <c r="AH820">
        <v>0</v>
      </c>
      <c r="AI820">
        <v>1</v>
      </c>
      <c r="AJ820">
        <v>1</v>
      </c>
      <c r="AK820">
        <v>1</v>
      </c>
      <c r="AL820">
        <v>1</v>
      </c>
      <c r="AM820">
        <v>-2</v>
      </c>
      <c r="AN820">
        <v>0</v>
      </c>
      <c r="AO820">
        <v>1</v>
      </c>
      <c r="AP820">
        <v>1</v>
      </c>
      <c r="AQ820">
        <v>0</v>
      </c>
      <c r="AR820">
        <v>0</v>
      </c>
      <c r="AS820" t="s">
        <v>3</v>
      </c>
      <c r="AT820">
        <v>3.3999999999999998E-3</v>
      </c>
      <c r="AU820" t="s">
        <v>66</v>
      </c>
      <c r="AV820">
        <v>0</v>
      </c>
      <c r="AW820">
        <v>2</v>
      </c>
      <c r="AX820">
        <v>55932622</v>
      </c>
      <c r="AY820">
        <v>1</v>
      </c>
      <c r="AZ820">
        <v>0</v>
      </c>
      <c r="BA820">
        <v>952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ROUND(Y820*Source!I494,9)</f>
        <v>3.3999999999999998E-3</v>
      </c>
      <c r="CY820">
        <f t="shared" ref="CY820:CY826" si="391">AA820</f>
        <v>1.61</v>
      </c>
      <c r="CZ820">
        <f t="shared" ref="CZ820:CZ826" si="392">AE820</f>
        <v>1.61</v>
      </c>
      <c r="DA820">
        <f t="shared" ref="DA820:DA826" si="393">AI820</f>
        <v>1</v>
      </c>
      <c r="DB820">
        <f>ROUND((ROUND(AT820*CZ820,2)*1),6)</f>
        <v>0.01</v>
      </c>
      <c r="DC820">
        <f>ROUND((ROUND(AT820*AG820,2)*1),6)</f>
        <v>0</v>
      </c>
      <c r="DD820" t="s">
        <v>3</v>
      </c>
      <c r="DE820" t="s">
        <v>3</v>
      </c>
      <c r="DF820">
        <f t="shared" si="390"/>
        <v>0.01</v>
      </c>
      <c r="DG820">
        <f t="shared" si="387"/>
        <v>0</v>
      </c>
      <c r="DH820">
        <f t="shared" si="388"/>
        <v>0</v>
      </c>
      <c r="DI820">
        <f t="shared" si="370"/>
        <v>0</v>
      </c>
      <c r="DJ820">
        <f t="shared" ref="DJ820:DJ826" si="394">DF820</f>
        <v>0.01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5">
      <c r="A821">
        <f>ROW(Source!A494)</f>
        <v>494</v>
      </c>
      <c r="B821">
        <v>55929113</v>
      </c>
      <c r="C821">
        <v>55932586</v>
      </c>
      <c r="D821">
        <v>55466001</v>
      </c>
      <c r="E821">
        <v>1</v>
      </c>
      <c r="F821">
        <v>1</v>
      </c>
      <c r="G821">
        <v>1081</v>
      </c>
      <c r="H821">
        <v>3</v>
      </c>
      <c r="I821" t="s">
        <v>596</v>
      </c>
      <c r="J821" t="s">
        <v>598</v>
      </c>
      <c r="K821" t="s">
        <v>597</v>
      </c>
      <c r="L821">
        <v>1348</v>
      </c>
      <c r="N821">
        <v>1009</v>
      </c>
      <c r="O821" t="s">
        <v>566</v>
      </c>
      <c r="P821" t="s">
        <v>566</v>
      </c>
      <c r="Q821">
        <v>1000</v>
      </c>
      <c r="W821">
        <v>0</v>
      </c>
      <c r="X821">
        <v>-1473174696</v>
      </c>
      <c r="Y821">
        <f>(AT821*1)</f>
        <v>8.5999999999999998E-4</v>
      </c>
      <c r="AA821">
        <v>33827.69</v>
      </c>
      <c r="AB821">
        <v>0</v>
      </c>
      <c r="AC821">
        <v>0</v>
      </c>
      <c r="AD821">
        <v>0</v>
      </c>
      <c r="AE821">
        <v>33827.69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3</v>
      </c>
      <c r="AT821">
        <v>8.5999999999999998E-4</v>
      </c>
      <c r="AU821" t="s">
        <v>66</v>
      </c>
      <c r="AV821">
        <v>0</v>
      </c>
      <c r="AW821">
        <v>1</v>
      </c>
      <c r="AX821">
        <v>-1</v>
      </c>
      <c r="AY821">
        <v>0</v>
      </c>
      <c r="AZ821">
        <v>0</v>
      </c>
      <c r="BA821" t="s">
        <v>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ROUND(Y821*Source!I494,9)</f>
        <v>8.5999999999999998E-4</v>
      </c>
      <c r="CY821">
        <f t="shared" si="391"/>
        <v>33827.69</v>
      </c>
      <c r="CZ821">
        <f t="shared" si="392"/>
        <v>33827.69</v>
      </c>
      <c r="DA821">
        <f t="shared" si="393"/>
        <v>1</v>
      </c>
      <c r="DB821">
        <f>ROUND((ROUND(AT821*CZ821,2)*1),6)</f>
        <v>29.09</v>
      </c>
      <c r="DC821">
        <f>ROUND((ROUND(AT821*AG821,2)*1),6)</f>
        <v>0</v>
      </c>
      <c r="DD821" t="s">
        <v>3</v>
      </c>
      <c r="DE821" t="s">
        <v>3</v>
      </c>
      <c r="DF821">
        <f t="shared" si="390"/>
        <v>29.09</v>
      </c>
      <c r="DG821">
        <f t="shared" si="387"/>
        <v>0</v>
      </c>
      <c r="DH821">
        <f t="shared" si="388"/>
        <v>0</v>
      </c>
      <c r="DI821">
        <f t="shared" si="370"/>
        <v>0</v>
      </c>
      <c r="DJ821">
        <f t="shared" si="394"/>
        <v>29.09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ROW(Source!A494)</f>
        <v>494</v>
      </c>
      <c r="B822">
        <v>55929113</v>
      </c>
      <c r="C822">
        <v>55932586</v>
      </c>
      <c r="D822">
        <v>55466158</v>
      </c>
      <c r="E822">
        <v>1</v>
      </c>
      <c r="F822">
        <v>1</v>
      </c>
      <c r="G822">
        <v>1081</v>
      </c>
      <c r="H822">
        <v>3</v>
      </c>
      <c r="I822" t="s">
        <v>787</v>
      </c>
      <c r="J822" t="s">
        <v>788</v>
      </c>
      <c r="K822" t="s">
        <v>789</v>
      </c>
      <c r="L822">
        <v>1354</v>
      </c>
      <c r="N822">
        <v>1010</v>
      </c>
      <c r="O822" t="s">
        <v>279</v>
      </c>
      <c r="P822" t="s">
        <v>279</v>
      </c>
      <c r="Q822">
        <v>1</v>
      </c>
      <c r="W822">
        <v>0</v>
      </c>
      <c r="X822">
        <v>-400075818</v>
      </c>
      <c r="Y822">
        <f>(AT822*1)</f>
        <v>0.15</v>
      </c>
      <c r="AA822">
        <v>48.47</v>
      </c>
      <c r="AB822">
        <v>0</v>
      </c>
      <c r="AC822">
        <v>0</v>
      </c>
      <c r="AD822">
        <v>0</v>
      </c>
      <c r="AE822">
        <v>48.47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-2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0.15</v>
      </c>
      <c r="AU822" t="s">
        <v>66</v>
      </c>
      <c r="AV822">
        <v>0</v>
      </c>
      <c r="AW822">
        <v>2</v>
      </c>
      <c r="AX822">
        <v>55932623</v>
      </c>
      <c r="AY822">
        <v>1</v>
      </c>
      <c r="AZ822">
        <v>0</v>
      </c>
      <c r="BA822">
        <v>953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ROUND(Y822*Source!I494,9)</f>
        <v>0.15</v>
      </c>
      <c r="CY822">
        <f t="shared" si="391"/>
        <v>48.47</v>
      </c>
      <c r="CZ822">
        <f t="shared" si="392"/>
        <v>48.47</v>
      </c>
      <c r="DA822">
        <f t="shared" si="393"/>
        <v>1</v>
      </c>
      <c r="DB822">
        <f>ROUND((ROUND(AT822*CZ822,2)*1),6)</f>
        <v>7.27</v>
      </c>
      <c r="DC822">
        <f>ROUND((ROUND(AT822*AG822,2)*1),6)</f>
        <v>0</v>
      </c>
      <c r="DD822" t="s">
        <v>3</v>
      </c>
      <c r="DE822" t="s">
        <v>3</v>
      </c>
      <c r="DF822">
        <f t="shared" si="390"/>
        <v>7.27</v>
      </c>
      <c r="DG822">
        <f t="shared" si="387"/>
        <v>0</v>
      </c>
      <c r="DH822">
        <f t="shared" si="388"/>
        <v>0</v>
      </c>
      <c r="DI822">
        <f t="shared" si="370"/>
        <v>0</v>
      </c>
      <c r="DJ822">
        <f t="shared" si="394"/>
        <v>7.27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ROW(Source!A494)</f>
        <v>494</v>
      </c>
      <c r="B823">
        <v>55929113</v>
      </c>
      <c r="C823">
        <v>55932586</v>
      </c>
      <c r="D823">
        <v>55459835</v>
      </c>
      <c r="E823">
        <v>1</v>
      </c>
      <c r="F823">
        <v>1</v>
      </c>
      <c r="G823">
        <v>1081</v>
      </c>
      <c r="H823">
        <v>3</v>
      </c>
      <c r="I823" t="s">
        <v>790</v>
      </c>
      <c r="J823" t="s">
        <v>791</v>
      </c>
      <c r="K823" t="s">
        <v>792</v>
      </c>
      <c r="L823">
        <v>1348</v>
      </c>
      <c r="N823">
        <v>1009</v>
      </c>
      <c r="O823" t="s">
        <v>566</v>
      </c>
      <c r="P823" t="s">
        <v>566</v>
      </c>
      <c r="Q823">
        <v>1000</v>
      </c>
      <c r="W823">
        <v>0</v>
      </c>
      <c r="X823">
        <v>-1860917919</v>
      </c>
      <c r="Y823">
        <f>(AT823*1)</f>
        <v>9.0000000000000002E-6</v>
      </c>
      <c r="AA823">
        <v>12521.99</v>
      </c>
      <c r="AB823">
        <v>0</v>
      </c>
      <c r="AC823">
        <v>0</v>
      </c>
      <c r="AD823">
        <v>0</v>
      </c>
      <c r="AE823">
        <v>12521.99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-2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9.0000000000000002E-6</v>
      </c>
      <c r="AU823" t="s">
        <v>66</v>
      </c>
      <c r="AV823">
        <v>0</v>
      </c>
      <c r="AW823">
        <v>2</v>
      </c>
      <c r="AX823">
        <v>55932624</v>
      </c>
      <c r="AY823">
        <v>1</v>
      </c>
      <c r="AZ823">
        <v>0</v>
      </c>
      <c r="BA823">
        <v>954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ROUND(Y823*Source!I494,9)</f>
        <v>9.0000000000000002E-6</v>
      </c>
      <c r="CY823">
        <f t="shared" si="391"/>
        <v>12521.99</v>
      </c>
      <c r="CZ823">
        <f t="shared" si="392"/>
        <v>12521.99</v>
      </c>
      <c r="DA823">
        <f t="shared" si="393"/>
        <v>1</v>
      </c>
      <c r="DB823">
        <f>ROUND((ROUND(AT823*CZ823,2)*1),6)</f>
        <v>0.11</v>
      </c>
      <c r="DC823">
        <f>ROUND((ROUND(AT823*AG823,2)*1),6)</f>
        <v>0</v>
      </c>
      <c r="DD823" t="s">
        <v>3</v>
      </c>
      <c r="DE823" t="s">
        <v>3</v>
      </c>
      <c r="DF823">
        <f t="shared" si="390"/>
        <v>0.11</v>
      </c>
      <c r="DG823">
        <f t="shared" si="387"/>
        <v>0</v>
      </c>
      <c r="DH823">
        <f t="shared" si="388"/>
        <v>0</v>
      </c>
      <c r="DI823">
        <f t="shared" si="370"/>
        <v>0</v>
      </c>
      <c r="DJ823">
        <f t="shared" si="394"/>
        <v>0.11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ROW(Source!A494)</f>
        <v>494</v>
      </c>
      <c r="B824">
        <v>55929113</v>
      </c>
      <c r="C824">
        <v>55932586</v>
      </c>
      <c r="D824">
        <v>55482843</v>
      </c>
      <c r="E824">
        <v>1</v>
      </c>
      <c r="F824">
        <v>1</v>
      </c>
      <c r="G824">
        <v>1081</v>
      </c>
      <c r="H824">
        <v>3</v>
      </c>
      <c r="I824" t="s">
        <v>622</v>
      </c>
      <c r="J824" t="s">
        <v>624</v>
      </c>
      <c r="K824" t="s">
        <v>623</v>
      </c>
      <c r="L824">
        <v>1354</v>
      </c>
      <c r="N824">
        <v>1010</v>
      </c>
      <c r="O824" t="s">
        <v>279</v>
      </c>
      <c r="P824" t="s">
        <v>279</v>
      </c>
      <c r="Q824">
        <v>1</v>
      </c>
      <c r="W824">
        <v>0</v>
      </c>
      <c r="X824">
        <v>-1601641835</v>
      </c>
      <c r="Y824">
        <f>AT824</f>
        <v>34</v>
      </c>
      <c r="AA824">
        <v>450.39</v>
      </c>
      <c r="AB824">
        <v>0</v>
      </c>
      <c r="AC824">
        <v>0</v>
      </c>
      <c r="AD824">
        <v>0</v>
      </c>
      <c r="AE824">
        <v>450.39</v>
      </c>
      <c r="AF824">
        <v>0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 t="s">
        <v>3</v>
      </c>
      <c r="AT824">
        <v>34</v>
      </c>
      <c r="AU824" t="s">
        <v>3</v>
      </c>
      <c r="AV824">
        <v>0</v>
      </c>
      <c r="AW824">
        <v>1</v>
      </c>
      <c r="AX824">
        <v>-1</v>
      </c>
      <c r="AY824">
        <v>0</v>
      </c>
      <c r="AZ824">
        <v>0</v>
      </c>
      <c r="BA824" t="s">
        <v>3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v>0</v>
      </c>
      <c r="CX824">
        <f>ROUND(Y824*Source!I494,9)</f>
        <v>34</v>
      </c>
      <c r="CY824">
        <f t="shared" si="391"/>
        <v>450.39</v>
      </c>
      <c r="CZ824">
        <f t="shared" si="392"/>
        <v>450.39</v>
      </c>
      <c r="DA824">
        <f t="shared" si="393"/>
        <v>1</v>
      </c>
      <c r="DB824">
        <f>ROUND(ROUND(AT824*CZ824,2),6)</f>
        <v>15313.26</v>
      </c>
      <c r="DC824">
        <f>ROUND(ROUND(AT824*AG824,2),6)</f>
        <v>0</v>
      </c>
      <c r="DD824" t="s">
        <v>3</v>
      </c>
      <c r="DE824" t="s">
        <v>3</v>
      </c>
      <c r="DF824">
        <f t="shared" si="390"/>
        <v>15313.26</v>
      </c>
      <c r="DG824">
        <f t="shared" si="387"/>
        <v>0</v>
      </c>
      <c r="DH824">
        <f t="shared" si="388"/>
        <v>0</v>
      </c>
      <c r="DI824">
        <f t="shared" si="370"/>
        <v>0</v>
      </c>
      <c r="DJ824">
        <f t="shared" si="394"/>
        <v>15313.26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5">
      <c r="A825">
        <f>ROW(Source!A494)</f>
        <v>494</v>
      </c>
      <c r="B825">
        <v>55929113</v>
      </c>
      <c r="C825">
        <v>55932586</v>
      </c>
      <c r="D825">
        <v>55469257</v>
      </c>
      <c r="E825">
        <v>1</v>
      </c>
      <c r="F825">
        <v>1</v>
      </c>
      <c r="G825">
        <v>1081</v>
      </c>
      <c r="H825">
        <v>3</v>
      </c>
      <c r="I825" t="s">
        <v>796</v>
      </c>
      <c r="J825" t="s">
        <v>797</v>
      </c>
      <c r="K825" t="s">
        <v>798</v>
      </c>
      <c r="L825">
        <v>1354</v>
      </c>
      <c r="N825">
        <v>1010</v>
      </c>
      <c r="O825" t="s">
        <v>279</v>
      </c>
      <c r="P825" t="s">
        <v>279</v>
      </c>
      <c r="Q825">
        <v>1</v>
      </c>
      <c r="W825">
        <v>0</v>
      </c>
      <c r="X825">
        <v>-1299121008</v>
      </c>
      <c r="Y825">
        <f>(AT825*1)</f>
        <v>9.9000000000000005E-2</v>
      </c>
      <c r="AA825">
        <v>42.43</v>
      </c>
      <c r="AB825">
        <v>0</v>
      </c>
      <c r="AC825">
        <v>0</v>
      </c>
      <c r="AD825">
        <v>0</v>
      </c>
      <c r="AE825">
        <v>42.43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9.9000000000000005E-2</v>
      </c>
      <c r="AU825" t="s">
        <v>66</v>
      </c>
      <c r="AV825">
        <v>0</v>
      </c>
      <c r="AW825">
        <v>2</v>
      </c>
      <c r="AX825">
        <v>55932625</v>
      </c>
      <c r="AY825">
        <v>1</v>
      </c>
      <c r="AZ825">
        <v>0</v>
      </c>
      <c r="BA825">
        <v>955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v>0</v>
      </c>
      <c r="CX825">
        <f>ROUND(Y825*Source!I494,9)</f>
        <v>9.9000000000000005E-2</v>
      </c>
      <c r="CY825">
        <f t="shared" si="391"/>
        <v>42.43</v>
      </c>
      <c r="CZ825">
        <f t="shared" si="392"/>
        <v>42.43</v>
      </c>
      <c r="DA825">
        <f t="shared" si="393"/>
        <v>1</v>
      </c>
      <c r="DB825">
        <f>ROUND((ROUND(AT825*CZ825,2)*1),6)</f>
        <v>4.2</v>
      </c>
      <c r="DC825">
        <f>ROUND((ROUND(AT825*AG825,2)*1),6)</f>
        <v>0</v>
      </c>
      <c r="DD825" t="s">
        <v>3</v>
      </c>
      <c r="DE825" t="s">
        <v>3</v>
      </c>
      <c r="DF825">
        <f t="shared" si="390"/>
        <v>4.2</v>
      </c>
      <c r="DG825">
        <f t="shared" si="387"/>
        <v>0</v>
      </c>
      <c r="DH825">
        <f t="shared" si="388"/>
        <v>0</v>
      </c>
      <c r="DI825">
        <f t="shared" si="370"/>
        <v>0</v>
      </c>
      <c r="DJ825">
        <f t="shared" si="394"/>
        <v>4.2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5">
      <c r="A826">
        <f>ROW(Source!A494)</f>
        <v>494</v>
      </c>
      <c r="B826">
        <v>55929113</v>
      </c>
      <c r="C826">
        <v>55932586</v>
      </c>
      <c r="D826">
        <v>55469222</v>
      </c>
      <c r="E826">
        <v>1</v>
      </c>
      <c r="F826">
        <v>1</v>
      </c>
      <c r="G826">
        <v>1081</v>
      </c>
      <c r="H826">
        <v>3</v>
      </c>
      <c r="I826" t="s">
        <v>793</v>
      </c>
      <c r="J826" t="s">
        <v>794</v>
      </c>
      <c r="K826" t="s">
        <v>795</v>
      </c>
      <c r="L826">
        <v>1354</v>
      </c>
      <c r="N826">
        <v>1010</v>
      </c>
      <c r="O826" t="s">
        <v>279</v>
      </c>
      <c r="P826" t="s">
        <v>279</v>
      </c>
      <c r="Q826">
        <v>1</v>
      </c>
      <c r="W826">
        <v>0</v>
      </c>
      <c r="X826">
        <v>-1452932200</v>
      </c>
      <c r="Y826">
        <f>(AT826*1)</f>
        <v>1.1180000000000001</v>
      </c>
      <c r="AA826">
        <v>4.3600000000000003</v>
      </c>
      <c r="AB826">
        <v>0</v>
      </c>
      <c r="AC826">
        <v>0</v>
      </c>
      <c r="AD826">
        <v>0</v>
      </c>
      <c r="AE826">
        <v>4.3600000000000003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1.1180000000000001</v>
      </c>
      <c r="AU826" t="s">
        <v>66</v>
      </c>
      <c r="AV826">
        <v>0</v>
      </c>
      <c r="AW826">
        <v>2</v>
      </c>
      <c r="AX826">
        <v>55932626</v>
      </c>
      <c r="AY826">
        <v>1</v>
      </c>
      <c r="AZ826">
        <v>0</v>
      </c>
      <c r="BA826">
        <v>956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ROUND(Y826*Source!I494,9)</f>
        <v>1.1180000000000001</v>
      </c>
      <c r="CY826">
        <f t="shared" si="391"/>
        <v>4.3600000000000003</v>
      </c>
      <c r="CZ826">
        <f t="shared" si="392"/>
        <v>4.3600000000000003</v>
      </c>
      <c r="DA826">
        <f t="shared" si="393"/>
        <v>1</v>
      </c>
      <c r="DB826">
        <f>ROUND((ROUND(AT826*CZ826,2)*1),6)</f>
        <v>4.87</v>
      </c>
      <c r="DC826">
        <f>ROUND((ROUND(AT826*AG826,2)*1),6)</f>
        <v>0</v>
      </c>
      <c r="DD826" t="s">
        <v>3</v>
      </c>
      <c r="DE826" t="s">
        <v>3</v>
      </c>
      <c r="DF826">
        <f t="shared" si="390"/>
        <v>4.87</v>
      </c>
      <c r="DG826">
        <f t="shared" si="387"/>
        <v>0</v>
      </c>
      <c r="DH826">
        <f t="shared" si="388"/>
        <v>0</v>
      </c>
      <c r="DI826">
        <f t="shared" si="370"/>
        <v>0</v>
      </c>
      <c r="DJ826">
        <f t="shared" si="394"/>
        <v>4.87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ROW(Source!A495)</f>
        <v>495</v>
      </c>
      <c r="B827">
        <v>55929115</v>
      </c>
      <c r="C827">
        <v>55932586</v>
      </c>
      <c r="D827">
        <v>55424304</v>
      </c>
      <c r="E827">
        <v>1081</v>
      </c>
      <c r="F827">
        <v>1</v>
      </c>
      <c r="G827">
        <v>1081</v>
      </c>
      <c r="H827">
        <v>1</v>
      </c>
      <c r="I827" t="s">
        <v>679</v>
      </c>
      <c r="J827" t="s">
        <v>3</v>
      </c>
      <c r="K827" t="s">
        <v>680</v>
      </c>
      <c r="L827">
        <v>1191</v>
      </c>
      <c r="N827">
        <v>1013</v>
      </c>
      <c r="O827" t="s">
        <v>681</v>
      </c>
      <c r="P827" t="s">
        <v>681</v>
      </c>
      <c r="Q827">
        <v>1</v>
      </c>
      <c r="W827">
        <v>0</v>
      </c>
      <c r="X827">
        <v>476480486</v>
      </c>
      <c r="Y827">
        <f>(AT827*1.2)</f>
        <v>8.7239999999999984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5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7.27</v>
      </c>
      <c r="AU827" t="s">
        <v>67</v>
      </c>
      <c r="AV827">
        <v>1</v>
      </c>
      <c r="AW827">
        <v>2</v>
      </c>
      <c r="AX827">
        <v>55932617</v>
      </c>
      <c r="AY827">
        <v>1</v>
      </c>
      <c r="AZ827">
        <v>0</v>
      </c>
      <c r="BA827">
        <v>961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U827">
        <f>ROUND(AT827*Source!I495*AH827*AL827,2)</f>
        <v>0</v>
      </c>
      <c r="CV827">
        <f>ROUND(Y827*Source!I495,9)</f>
        <v>8.7240000000000002</v>
      </c>
      <c r="CW827">
        <v>0</v>
      </c>
      <c r="CX827">
        <f>ROUND(Y827*Source!I495,9)</f>
        <v>8.7240000000000002</v>
      </c>
      <c r="CY827">
        <f>AD827</f>
        <v>0</v>
      </c>
      <c r="CZ827">
        <f>AH827</f>
        <v>0</v>
      </c>
      <c r="DA827">
        <f>AL827</f>
        <v>1</v>
      </c>
      <c r="DB827">
        <f>ROUND((ROUND(AT827*CZ827,2)*1.2),6)</f>
        <v>0</v>
      </c>
      <c r="DC827">
        <f>ROUND((ROUND(AT827*AG827,2)*1.2),6)</f>
        <v>0</v>
      </c>
      <c r="DD827" t="s">
        <v>3</v>
      </c>
      <c r="DE827" t="s">
        <v>3</v>
      </c>
      <c r="DF827">
        <f t="shared" si="390"/>
        <v>0</v>
      </c>
      <c r="DG827">
        <f t="shared" si="387"/>
        <v>0</v>
      </c>
      <c r="DH827">
        <f t="shared" si="388"/>
        <v>0</v>
      </c>
      <c r="DI827">
        <f t="shared" si="370"/>
        <v>0</v>
      </c>
      <c r="DJ827">
        <f>DI827</f>
        <v>0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5">
      <c r="A828">
        <f>ROW(Source!A495)</f>
        <v>495</v>
      </c>
      <c r="B828">
        <v>55929115</v>
      </c>
      <c r="C828">
        <v>55932586</v>
      </c>
      <c r="D828">
        <v>55490209</v>
      </c>
      <c r="E828">
        <v>1</v>
      </c>
      <c r="F828">
        <v>1</v>
      </c>
      <c r="G828">
        <v>1081</v>
      </c>
      <c r="H828">
        <v>2</v>
      </c>
      <c r="I828" t="s">
        <v>722</v>
      </c>
      <c r="J828" t="s">
        <v>723</v>
      </c>
      <c r="K828" t="s">
        <v>724</v>
      </c>
      <c r="L828">
        <v>1368</v>
      </c>
      <c r="N828">
        <v>1011</v>
      </c>
      <c r="O828" t="s">
        <v>685</v>
      </c>
      <c r="P828" t="s">
        <v>685</v>
      </c>
      <c r="Q828">
        <v>1</v>
      </c>
      <c r="W828">
        <v>0</v>
      </c>
      <c r="X828">
        <v>874612079</v>
      </c>
      <c r="Y828">
        <f>(AT828*1.2)</f>
        <v>4.5599999999999995E-2</v>
      </c>
      <c r="AA828">
        <v>0</v>
      </c>
      <c r="AB828">
        <v>1485.19</v>
      </c>
      <c r="AC828">
        <v>744.56</v>
      </c>
      <c r="AD828">
        <v>0</v>
      </c>
      <c r="AE828">
        <v>0</v>
      </c>
      <c r="AF828">
        <v>83.1</v>
      </c>
      <c r="AG828">
        <v>12.62</v>
      </c>
      <c r="AH828">
        <v>0</v>
      </c>
      <c r="AI828">
        <v>1</v>
      </c>
      <c r="AJ828">
        <v>17.07</v>
      </c>
      <c r="AK828">
        <v>56.35</v>
      </c>
      <c r="AL828">
        <v>1</v>
      </c>
      <c r="AM828">
        <v>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3.7999999999999999E-2</v>
      </c>
      <c r="AU828" t="s">
        <v>67</v>
      </c>
      <c r="AV828">
        <v>0</v>
      </c>
      <c r="AW828">
        <v>2</v>
      </c>
      <c r="AX828">
        <v>55932618</v>
      </c>
      <c r="AY828">
        <v>1</v>
      </c>
      <c r="AZ828">
        <v>0</v>
      </c>
      <c r="BA828">
        <v>962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f>ROUND(Y828*Source!I495*DO828,9)</f>
        <v>0.57547199999999998</v>
      </c>
      <c r="CX828">
        <f>ROUND(Y828*Source!I495,9)</f>
        <v>4.5600000000000002E-2</v>
      </c>
      <c r="CY828">
        <f>AB828</f>
        <v>1485.19</v>
      </c>
      <c r="CZ828">
        <f>AF828</f>
        <v>83.1</v>
      </c>
      <c r="DA828">
        <f>AJ828</f>
        <v>17.07</v>
      </c>
      <c r="DB828">
        <f>ROUND((ROUND(AT828*CZ828,2)*1.2),6)</f>
        <v>3.7919999999999998</v>
      </c>
      <c r="DC828">
        <f>ROUND((ROUND(AT828*AG828,2)*1.2),6)</f>
        <v>0.57599999999999996</v>
      </c>
      <c r="DD828" t="s">
        <v>3</v>
      </c>
      <c r="DE828" t="s">
        <v>3</v>
      </c>
      <c r="DF828">
        <f t="shared" si="390"/>
        <v>0</v>
      </c>
      <c r="DG828">
        <f>ROUND(ROUND(AF828*AJ828,2)*CX828,2)</f>
        <v>64.680000000000007</v>
      </c>
      <c r="DH828">
        <f>ROUND(ROUND(AG828*AK828,2)*CX828,2)</f>
        <v>32.43</v>
      </c>
      <c r="DI828">
        <f t="shared" si="370"/>
        <v>0</v>
      </c>
      <c r="DJ828">
        <f>DG828</f>
        <v>64.680000000000007</v>
      </c>
      <c r="DK828">
        <v>0</v>
      </c>
      <c r="DL828" t="s">
        <v>686</v>
      </c>
      <c r="DM828">
        <v>0</v>
      </c>
      <c r="DN828" t="s">
        <v>681</v>
      </c>
      <c r="DO828">
        <v>12.62</v>
      </c>
    </row>
    <row r="829" spans="1:119" x14ac:dyDescent="0.25">
      <c r="A829">
        <f>ROW(Source!A495)</f>
        <v>495</v>
      </c>
      <c r="B829">
        <v>55929115</v>
      </c>
      <c r="C829">
        <v>55932586</v>
      </c>
      <c r="D829">
        <v>55490270</v>
      </c>
      <c r="E829">
        <v>1</v>
      </c>
      <c r="F829">
        <v>1</v>
      </c>
      <c r="G829">
        <v>1081</v>
      </c>
      <c r="H829">
        <v>2</v>
      </c>
      <c r="I829" t="s">
        <v>781</v>
      </c>
      <c r="J829" t="s">
        <v>782</v>
      </c>
      <c r="K829" t="s">
        <v>783</v>
      </c>
      <c r="L829">
        <v>1368</v>
      </c>
      <c r="N829">
        <v>1011</v>
      </c>
      <c r="O829" t="s">
        <v>685</v>
      </c>
      <c r="P829" t="s">
        <v>685</v>
      </c>
      <c r="Q829">
        <v>1</v>
      </c>
      <c r="W829">
        <v>0</v>
      </c>
      <c r="X829">
        <v>-1412866184</v>
      </c>
      <c r="Y829">
        <f>(AT829*1.2)</f>
        <v>0.24</v>
      </c>
      <c r="AA829">
        <v>0</v>
      </c>
      <c r="AB829">
        <v>4.32</v>
      </c>
      <c r="AC829">
        <v>0</v>
      </c>
      <c r="AD829">
        <v>0</v>
      </c>
      <c r="AE829">
        <v>0</v>
      </c>
      <c r="AF829">
        <v>0.42</v>
      </c>
      <c r="AG829">
        <v>0</v>
      </c>
      <c r="AH829">
        <v>0</v>
      </c>
      <c r="AI829">
        <v>1</v>
      </c>
      <c r="AJ829">
        <v>9.83</v>
      </c>
      <c r="AK829">
        <v>1</v>
      </c>
      <c r="AL829">
        <v>1</v>
      </c>
      <c r="AM829">
        <v>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0.2</v>
      </c>
      <c r="AU829" t="s">
        <v>67</v>
      </c>
      <c r="AV829">
        <v>0</v>
      </c>
      <c r="AW829">
        <v>2</v>
      </c>
      <c r="AX829">
        <v>55932619</v>
      </c>
      <c r="AY829">
        <v>1</v>
      </c>
      <c r="AZ829">
        <v>0</v>
      </c>
      <c r="BA829">
        <v>963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f>ROUND(Y829*Source!I495*DO829,9)</f>
        <v>0</v>
      </c>
      <c r="CX829">
        <f>ROUND(Y829*Source!I495,9)</f>
        <v>0.24</v>
      </c>
      <c r="CY829">
        <f>AB829</f>
        <v>4.32</v>
      </c>
      <c r="CZ829">
        <f>AF829</f>
        <v>0.42</v>
      </c>
      <c r="DA829">
        <f>AJ829</f>
        <v>9.83</v>
      </c>
      <c r="DB829">
        <f>ROUND((ROUND(AT829*CZ829,2)*1.2),6)</f>
        <v>9.6000000000000002E-2</v>
      </c>
      <c r="DC829">
        <f>ROUND((ROUND(AT829*AG829,2)*1.2),6)</f>
        <v>0</v>
      </c>
      <c r="DD829" t="s">
        <v>3</v>
      </c>
      <c r="DE829" t="s">
        <v>3</v>
      </c>
      <c r="DF829">
        <f t="shared" si="390"/>
        <v>0</v>
      </c>
      <c r="DG829">
        <f>ROUND(ROUND(AF829*AJ829,2)*CX829,2)</f>
        <v>0.99</v>
      </c>
      <c r="DH829">
        <f>ROUND(ROUND(AG829,2)*CX829,2)</f>
        <v>0</v>
      </c>
      <c r="DI829">
        <f t="shared" si="370"/>
        <v>0</v>
      </c>
      <c r="DJ829">
        <f>DG829</f>
        <v>0.99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ROW(Source!A495)</f>
        <v>495</v>
      </c>
      <c r="B830">
        <v>55929115</v>
      </c>
      <c r="C830">
        <v>55932586</v>
      </c>
      <c r="D830">
        <v>55490296</v>
      </c>
      <c r="E830">
        <v>1</v>
      </c>
      <c r="F830">
        <v>1</v>
      </c>
      <c r="G830">
        <v>1081</v>
      </c>
      <c r="H830">
        <v>2</v>
      </c>
      <c r="I830" t="s">
        <v>763</v>
      </c>
      <c r="J830" t="s">
        <v>764</v>
      </c>
      <c r="K830" t="s">
        <v>765</v>
      </c>
      <c r="L830">
        <v>1368</v>
      </c>
      <c r="N830">
        <v>1011</v>
      </c>
      <c r="O830" t="s">
        <v>685</v>
      </c>
      <c r="P830" t="s">
        <v>685</v>
      </c>
      <c r="Q830">
        <v>1</v>
      </c>
      <c r="W830">
        <v>0</v>
      </c>
      <c r="X830">
        <v>-643591644</v>
      </c>
      <c r="Y830">
        <f>(AT830*1.2)</f>
        <v>0.18</v>
      </c>
      <c r="AA830">
        <v>0</v>
      </c>
      <c r="AB830">
        <v>4.75</v>
      </c>
      <c r="AC830">
        <v>0</v>
      </c>
      <c r="AD830">
        <v>0</v>
      </c>
      <c r="AE830">
        <v>0</v>
      </c>
      <c r="AF830">
        <v>0.47</v>
      </c>
      <c r="AG830">
        <v>0</v>
      </c>
      <c r="AH830">
        <v>0</v>
      </c>
      <c r="AI830">
        <v>1</v>
      </c>
      <c r="AJ830">
        <v>9.66</v>
      </c>
      <c r="AK830">
        <v>1</v>
      </c>
      <c r="AL830">
        <v>1</v>
      </c>
      <c r="AM830">
        <v>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0.15</v>
      </c>
      <c r="AU830" t="s">
        <v>67</v>
      </c>
      <c r="AV830">
        <v>0</v>
      </c>
      <c r="AW830">
        <v>2</v>
      </c>
      <c r="AX830">
        <v>55932620</v>
      </c>
      <c r="AY830">
        <v>1</v>
      </c>
      <c r="AZ830">
        <v>0</v>
      </c>
      <c r="BA830">
        <v>964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f>ROUND(Y830*Source!I495*DO830,9)</f>
        <v>0</v>
      </c>
      <c r="CX830">
        <f>ROUND(Y830*Source!I495,9)</f>
        <v>0.18</v>
      </c>
      <c r="CY830">
        <f>AB830</f>
        <v>4.75</v>
      </c>
      <c r="CZ830">
        <f>AF830</f>
        <v>0.47</v>
      </c>
      <c r="DA830">
        <f>AJ830</f>
        <v>9.66</v>
      </c>
      <c r="DB830">
        <f>ROUND((ROUND(AT830*CZ830,2)*1.2),6)</f>
        <v>8.4000000000000005E-2</v>
      </c>
      <c r="DC830">
        <f>ROUND((ROUND(AT830*AG830,2)*1.2),6)</f>
        <v>0</v>
      </c>
      <c r="DD830" t="s">
        <v>3</v>
      </c>
      <c r="DE830" t="s">
        <v>3</v>
      </c>
      <c r="DF830">
        <f t="shared" si="390"/>
        <v>0</v>
      </c>
      <c r="DG830">
        <f>ROUND(ROUND(AF830*AJ830,2)*CX830,2)</f>
        <v>0.82</v>
      </c>
      <c r="DH830">
        <f>ROUND(ROUND(AG830,2)*CX830,2)</f>
        <v>0</v>
      </c>
      <c r="DI830">
        <f t="shared" si="370"/>
        <v>0</v>
      </c>
      <c r="DJ830">
        <f>DG830</f>
        <v>0.82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5">
      <c r="A831">
        <f>ROW(Source!A495)</f>
        <v>495</v>
      </c>
      <c r="B831">
        <v>55929115</v>
      </c>
      <c r="C831">
        <v>55932586</v>
      </c>
      <c r="D831">
        <v>55489510</v>
      </c>
      <c r="E831">
        <v>1</v>
      </c>
      <c r="F831">
        <v>1</v>
      </c>
      <c r="G831">
        <v>1081</v>
      </c>
      <c r="H831">
        <v>2</v>
      </c>
      <c r="I831" t="s">
        <v>784</v>
      </c>
      <c r="J831" t="s">
        <v>785</v>
      </c>
      <c r="K831" t="s">
        <v>786</v>
      </c>
      <c r="L831">
        <v>1368</v>
      </c>
      <c r="N831">
        <v>1011</v>
      </c>
      <c r="O831" t="s">
        <v>685</v>
      </c>
      <c r="P831" t="s">
        <v>685</v>
      </c>
      <c r="Q831">
        <v>1</v>
      </c>
      <c r="W831">
        <v>0</v>
      </c>
      <c r="X831">
        <v>1364481760</v>
      </c>
      <c r="Y831">
        <f>(AT831*1.2)</f>
        <v>5.3999999999999999E-2</v>
      </c>
      <c r="AA831">
        <v>0</v>
      </c>
      <c r="AB831">
        <v>1271.44</v>
      </c>
      <c r="AC831">
        <v>744.56</v>
      </c>
      <c r="AD831">
        <v>0</v>
      </c>
      <c r="AE831">
        <v>0</v>
      </c>
      <c r="AF831">
        <v>53.9</v>
      </c>
      <c r="AG831">
        <v>12.62</v>
      </c>
      <c r="AH831">
        <v>0</v>
      </c>
      <c r="AI831">
        <v>1</v>
      </c>
      <c r="AJ831">
        <v>22.53</v>
      </c>
      <c r="AK831">
        <v>56.35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4.4999999999999998E-2</v>
      </c>
      <c r="AU831" t="s">
        <v>67</v>
      </c>
      <c r="AV831">
        <v>0</v>
      </c>
      <c r="AW831">
        <v>2</v>
      </c>
      <c r="AX831">
        <v>55932621</v>
      </c>
      <c r="AY831">
        <v>1</v>
      </c>
      <c r="AZ831">
        <v>0</v>
      </c>
      <c r="BA831">
        <v>965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f>ROUND(Y831*Source!I495*DO831,9)</f>
        <v>0.68147999999999997</v>
      </c>
      <c r="CX831">
        <f>ROUND(Y831*Source!I495,9)</f>
        <v>5.3999999999999999E-2</v>
      </c>
      <c r="CY831">
        <f>AB831</f>
        <v>1271.44</v>
      </c>
      <c r="CZ831">
        <f>AF831</f>
        <v>53.9</v>
      </c>
      <c r="DA831">
        <f>AJ831</f>
        <v>22.53</v>
      </c>
      <c r="DB831">
        <f>ROUND((ROUND(AT831*CZ831,2)*1.2),6)</f>
        <v>2.9159999999999999</v>
      </c>
      <c r="DC831">
        <f>ROUND((ROUND(AT831*AG831,2)*1.2),6)</f>
        <v>0.68400000000000005</v>
      </c>
      <c r="DD831" t="s">
        <v>3</v>
      </c>
      <c r="DE831" t="s">
        <v>3</v>
      </c>
      <c r="DF831">
        <f t="shared" si="390"/>
        <v>0</v>
      </c>
      <c r="DG831">
        <f>ROUND(ROUND(AF831*AJ831,2)*CX831,2)</f>
        <v>65.58</v>
      </c>
      <c r="DH831">
        <f>ROUND(ROUND(AG831*AK831,2)*CX831,2)</f>
        <v>38.4</v>
      </c>
      <c r="DI831">
        <f t="shared" si="370"/>
        <v>0</v>
      </c>
      <c r="DJ831">
        <f>DG831</f>
        <v>65.58</v>
      </c>
      <c r="DK831">
        <v>0</v>
      </c>
      <c r="DL831" t="s">
        <v>686</v>
      </c>
      <c r="DM831">
        <v>0</v>
      </c>
      <c r="DN831" t="s">
        <v>681</v>
      </c>
      <c r="DO831">
        <v>12.62</v>
      </c>
    </row>
    <row r="832" spans="1:119" x14ac:dyDescent="0.25">
      <c r="A832">
        <f>ROW(Source!A495)</f>
        <v>495</v>
      </c>
      <c r="B832">
        <v>55929115</v>
      </c>
      <c r="C832">
        <v>55932586</v>
      </c>
      <c r="D832">
        <v>55459234</v>
      </c>
      <c r="E832">
        <v>1</v>
      </c>
      <c r="F832">
        <v>1</v>
      </c>
      <c r="G832">
        <v>1081</v>
      </c>
      <c r="H832">
        <v>3</v>
      </c>
      <c r="I832" t="s">
        <v>734</v>
      </c>
      <c r="J832" t="s">
        <v>735</v>
      </c>
      <c r="K832" t="s">
        <v>736</v>
      </c>
      <c r="L832">
        <v>1346</v>
      </c>
      <c r="N832">
        <v>1009</v>
      </c>
      <c r="O832" t="s">
        <v>185</v>
      </c>
      <c r="P832" t="s">
        <v>185</v>
      </c>
      <c r="Q832">
        <v>1</v>
      </c>
      <c r="W832">
        <v>0</v>
      </c>
      <c r="X832">
        <v>1343467368</v>
      </c>
      <c r="Y832">
        <f>(AT832*1)</f>
        <v>3.3999999999999998E-3</v>
      </c>
      <c r="AA832">
        <v>23.6</v>
      </c>
      <c r="AB832">
        <v>0</v>
      </c>
      <c r="AC832">
        <v>0</v>
      </c>
      <c r="AD832">
        <v>0</v>
      </c>
      <c r="AE832">
        <v>1.61</v>
      </c>
      <c r="AF832">
        <v>0</v>
      </c>
      <c r="AG832">
        <v>0</v>
      </c>
      <c r="AH832">
        <v>0</v>
      </c>
      <c r="AI832">
        <v>14.66</v>
      </c>
      <c r="AJ832">
        <v>1</v>
      </c>
      <c r="AK832">
        <v>1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3.3999999999999998E-3</v>
      </c>
      <c r="AU832" t="s">
        <v>66</v>
      </c>
      <c r="AV832">
        <v>0</v>
      </c>
      <c r="AW832">
        <v>2</v>
      </c>
      <c r="AX832">
        <v>55932622</v>
      </c>
      <c r="AY832">
        <v>1</v>
      </c>
      <c r="AZ832">
        <v>0</v>
      </c>
      <c r="BA832">
        <v>966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ROUND(Y832*Source!I495,9)</f>
        <v>3.3999999999999998E-3</v>
      </c>
      <c r="CY832">
        <f t="shared" ref="CY832:CY838" si="395">AA832</f>
        <v>23.6</v>
      </c>
      <c r="CZ832">
        <f t="shared" ref="CZ832:CZ838" si="396">AE832</f>
        <v>1.61</v>
      </c>
      <c r="DA832">
        <f t="shared" ref="DA832:DA838" si="397">AI832</f>
        <v>14.66</v>
      </c>
      <c r="DB832">
        <f>ROUND((ROUND(AT832*CZ832,2)*1),6)</f>
        <v>0.01</v>
      </c>
      <c r="DC832">
        <f>ROUND((ROUND(AT832*AG832,2)*1),6)</f>
        <v>0</v>
      </c>
      <c r="DD832" t="s">
        <v>3</v>
      </c>
      <c r="DE832" t="s">
        <v>3</v>
      </c>
      <c r="DF832">
        <f t="shared" ref="DF832:DF838" si="398">ROUND(ROUND(AE832*AI832,2)*CX832,2)</f>
        <v>0.08</v>
      </c>
      <c r="DG832">
        <f t="shared" ref="DG832:DG844" si="399">ROUND(ROUND(AF832,2)*CX832,2)</f>
        <v>0</v>
      </c>
      <c r="DH832">
        <f t="shared" ref="DH832:DH844" si="400">ROUND(ROUND(AG832,2)*CX832,2)</f>
        <v>0</v>
      </c>
      <c r="DI832">
        <f t="shared" si="370"/>
        <v>0</v>
      </c>
      <c r="DJ832">
        <f t="shared" ref="DJ832:DJ838" si="401">DF832</f>
        <v>0.08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5">
      <c r="A833">
        <f>ROW(Source!A495)</f>
        <v>495</v>
      </c>
      <c r="B833">
        <v>55929115</v>
      </c>
      <c r="C833">
        <v>55932586</v>
      </c>
      <c r="D833">
        <v>55466001</v>
      </c>
      <c r="E833">
        <v>1</v>
      </c>
      <c r="F833">
        <v>1</v>
      </c>
      <c r="G833">
        <v>1081</v>
      </c>
      <c r="H833">
        <v>3</v>
      </c>
      <c r="I833" t="s">
        <v>596</v>
      </c>
      <c r="J833" t="s">
        <v>598</v>
      </c>
      <c r="K833" t="s">
        <v>597</v>
      </c>
      <c r="L833">
        <v>1348</v>
      </c>
      <c r="N833">
        <v>1009</v>
      </c>
      <c r="O833" t="s">
        <v>566</v>
      </c>
      <c r="P833" t="s">
        <v>566</v>
      </c>
      <c r="Q833">
        <v>1000</v>
      </c>
      <c r="W833">
        <v>0</v>
      </c>
      <c r="X833">
        <v>-1473174696</v>
      </c>
      <c r="Y833">
        <f>(AT833*1)</f>
        <v>8.5999999999999998E-4</v>
      </c>
      <c r="AA833">
        <v>165755.68</v>
      </c>
      <c r="AB833">
        <v>0</v>
      </c>
      <c r="AC833">
        <v>0</v>
      </c>
      <c r="AD833">
        <v>0</v>
      </c>
      <c r="AE833">
        <v>33827.69</v>
      </c>
      <c r="AF833">
        <v>0</v>
      </c>
      <c r="AG833">
        <v>0</v>
      </c>
      <c r="AH833">
        <v>0</v>
      </c>
      <c r="AI833">
        <v>4.9000000000000004</v>
      </c>
      <c r="AJ833">
        <v>1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 t="s">
        <v>3</v>
      </c>
      <c r="AT833">
        <v>8.5999999999999998E-4</v>
      </c>
      <c r="AU833" t="s">
        <v>66</v>
      </c>
      <c r="AV833">
        <v>0</v>
      </c>
      <c r="AW833">
        <v>1</v>
      </c>
      <c r="AX833">
        <v>-1</v>
      </c>
      <c r="AY833">
        <v>0</v>
      </c>
      <c r="AZ833">
        <v>0</v>
      </c>
      <c r="BA833" t="s">
        <v>3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ROUND(Y833*Source!I495,9)</f>
        <v>8.5999999999999998E-4</v>
      </c>
      <c r="CY833">
        <f t="shared" si="395"/>
        <v>165755.68</v>
      </c>
      <c r="CZ833">
        <f t="shared" si="396"/>
        <v>33827.69</v>
      </c>
      <c r="DA833">
        <f t="shared" si="397"/>
        <v>4.9000000000000004</v>
      </c>
      <c r="DB833">
        <f>ROUND((ROUND(AT833*CZ833,2)*1),6)</f>
        <v>29.09</v>
      </c>
      <c r="DC833">
        <f>ROUND((ROUND(AT833*AG833,2)*1),6)</f>
        <v>0</v>
      </c>
      <c r="DD833" t="s">
        <v>3</v>
      </c>
      <c r="DE833" t="s">
        <v>3</v>
      </c>
      <c r="DF833">
        <f t="shared" si="398"/>
        <v>142.55000000000001</v>
      </c>
      <c r="DG833">
        <f t="shared" si="399"/>
        <v>0</v>
      </c>
      <c r="DH833">
        <f t="shared" si="400"/>
        <v>0</v>
      </c>
      <c r="DI833">
        <f t="shared" ref="DI833:DI868" si="402">ROUND(ROUND(AH833,2)*CX833,2)</f>
        <v>0</v>
      </c>
      <c r="DJ833">
        <f t="shared" si="401"/>
        <v>142.55000000000001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5">
      <c r="A834">
        <f>ROW(Source!A495)</f>
        <v>495</v>
      </c>
      <c r="B834">
        <v>55929115</v>
      </c>
      <c r="C834">
        <v>55932586</v>
      </c>
      <c r="D834">
        <v>55466158</v>
      </c>
      <c r="E834">
        <v>1</v>
      </c>
      <c r="F834">
        <v>1</v>
      </c>
      <c r="G834">
        <v>1081</v>
      </c>
      <c r="H834">
        <v>3</v>
      </c>
      <c r="I834" t="s">
        <v>787</v>
      </c>
      <c r="J834" t="s">
        <v>788</v>
      </c>
      <c r="K834" t="s">
        <v>789</v>
      </c>
      <c r="L834">
        <v>1354</v>
      </c>
      <c r="N834">
        <v>1010</v>
      </c>
      <c r="O834" t="s">
        <v>279</v>
      </c>
      <c r="P834" t="s">
        <v>279</v>
      </c>
      <c r="Q834">
        <v>1</v>
      </c>
      <c r="W834">
        <v>0</v>
      </c>
      <c r="X834">
        <v>-400075818</v>
      </c>
      <c r="Y834">
        <f>(AT834*1)</f>
        <v>0.15</v>
      </c>
      <c r="AA834">
        <v>566.61</v>
      </c>
      <c r="AB834">
        <v>0</v>
      </c>
      <c r="AC834">
        <v>0</v>
      </c>
      <c r="AD834">
        <v>0</v>
      </c>
      <c r="AE834">
        <v>48.47</v>
      </c>
      <c r="AF834">
        <v>0</v>
      </c>
      <c r="AG834">
        <v>0</v>
      </c>
      <c r="AH834">
        <v>0</v>
      </c>
      <c r="AI834">
        <v>11.69</v>
      </c>
      <c r="AJ834">
        <v>1</v>
      </c>
      <c r="AK834">
        <v>1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0.15</v>
      </c>
      <c r="AU834" t="s">
        <v>66</v>
      </c>
      <c r="AV834">
        <v>0</v>
      </c>
      <c r="AW834">
        <v>2</v>
      </c>
      <c r="AX834">
        <v>55932623</v>
      </c>
      <c r="AY834">
        <v>1</v>
      </c>
      <c r="AZ834">
        <v>0</v>
      </c>
      <c r="BA834">
        <v>967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ROUND(Y834*Source!I495,9)</f>
        <v>0.15</v>
      </c>
      <c r="CY834">
        <f t="shared" si="395"/>
        <v>566.61</v>
      </c>
      <c r="CZ834">
        <f t="shared" si="396"/>
        <v>48.47</v>
      </c>
      <c r="DA834">
        <f t="shared" si="397"/>
        <v>11.69</v>
      </c>
      <c r="DB834">
        <f>ROUND((ROUND(AT834*CZ834,2)*1),6)</f>
        <v>7.27</v>
      </c>
      <c r="DC834">
        <f>ROUND((ROUND(AT834*AG834,2)*1),6)</f>
        <v>0</v>
      </c>
      <c r="DD834" t="s">
        <v>3</v>
      </c>
      <c r="DE834" t="s">
        <v>3</v>
      </c>
      <c r="DF834">
        <f t="shared" si="398"/>
        <v>84.99</v>
      </c>
      <c r="DG834">
        <f t="shared" si="399"/>
        <v>0</v>
      </c>
      <c r="DH834">
        <f t="shared" si="400"/>
        <v>0</v>
      </c>
      <c r="DI834">
        <f t="shared" si="402"/>
        <v>0</v>
      </c>
      <c r="DJ834">
        <f t="shared" si="401"/>
        <v>84.99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5">
      <c r="A835">
        <f>ROW(Source!A495)</f>
        <v>495</v>
      </c>
      <c r="B835">
        <v>55929115</v>
      </c>
      <c r="C835">
        <v>55932586</v>
      </c>
      <c r="D835">
        <v>55459835</v>
      </c>
      <c r="E835">
        <v>1</v>
      </c>
      <c r="F835">
        <v>1</v>
      </c>
      <c r="G835">
        <v>1081</v>
      </c>
      <c r="H835">
        <v>3</v>
      </c>
      <c r="I835" t="s">
        <v>790</v>
      </c>
      <c r="J835" t="s">
        <v>791</v>
      </c>
      <c r="K835" t="s">
        <v>792</v>
      </c>
      <c r="L835">
        <v>1348</v>
      </c>
      <c r="N835">
        <v>1009</v>
      </c>
      <c r="O835" t="s">
        <v>566</v>
      </c>
      <c r="P835" t="s">
        <v>566</v>
      </c>
      <c r="Q835">
        <v>1000</v>
      </c>
      <c r="W835">
        <v>0</v>
      </c>
      <c r="X835">
        <v>-1860917919</v>
      </c>
      <c r="Y835">
        <f>(AT835*1)</f>
        <v>9.0000000000000002E-6</v>
      </c>
      <c r="AA835">
        <v>56975.05</v>
      </c>
      <c r="AB835">
        <v>0</v>
      </c>
      <c r="AC835">
        <v>0</v>
      </c>
      <c r="AD835">
        <v>0</v>
      </c>
      <c r="AE835">
        <v>12521.99</v>
      </c>
      <c r="AF835">
        <v>0</v>
      </c>
      <c r="AG835">
        <v>0</v>
      </c>
      <c r="AH835">
        <v>0</v>
      </c>
      <c r="AI835">
        <v>4.55</v>
      </c>
      <c r="AJ835">
        <v>1</v>
      </c>
      <c r="AK835">
        <v>1</v>
      </c>
      <c r="AL835">
        <v>1</v>
      </c>
      <c r="AM835">
        <v>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9.0000000000000002E-6</v>
      </c>
      <c r="AU835" t="s">
        <v>66</v>
      </c>
      <c r="AV835">
        <v>0</v>
      </c>
      <c r="AW835">
        <v>2</v>
      </c>
      <c r="AX835">
        <v>55932624</v>
      </c>
      <c r="AY835">
        <v>1</v>
      </c>
      <c r="AZ835">
        <v>0</v>
      </c>
      <c r="BA835">
        <v>968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ROUND(Y835*Source!I495,9)</f>
        <v>9.0000000000000002E-6</v>
      </c>
      <c r="CY835">
        <f t="shared" si="395"/>
        <v>56975.05</v>
      </c>
      <c r="CZ835">
        <f t="shared" si="396"/>
        <v>12521.99</v>
      </c>
      <c r="DA835">
        <f t="shared" si="397"/>
        <v>4.55</v>
      </c>
      <c r="DB835">
        <f>ROUND((ROUND(AT835*CZ835,2)*1),6)</f>
        <v>0.11</v>
      </c>
      <c r="DC835">
        <f>ROUND((ROUND(AT835*AG835,2)*1),6)</f>
        <v>0</v>
      </c>
      <c r="DD835" t="s">
        <v>3</v>
      </c>
      <c r="DE835" t="s">
        <v>3</v>
      </c>
      <c r="DF835">
        <f t="shared" si="398"/>
        <v>0.51</v>
      </c>
      <c r="DG835">
        <f t="shared" si="399"/>
        <v>0</v>
      </c>
      <c r="DH835">
        <f t="shared" si="400"/>
        <v>0</v>
      </c>
      <c r="DI835">
        <f t="shared" si="402"/>
        <v>0</v>
      </c>
      <c r="DJ835">
        <f t="shared" si="401"/>
        <v>0.51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ROW(Source!A495)</f>
        <v>495</v>
      </c>
      <c r="B836">
        <v>55929115</v>
      </c>
      <c r="C836">
        <v>55932586</v>
      </c>
      <c r="D836">
        <v>55482843</v>
      </c>
      <c r="E836">
        <v>1</v>
      </c>
      <c r="F836">
        <v>1</v>
      </c>
      <c r="G836">
        <v>1081</v>
      </c>
      <c r="H836">
        <v>3</v>
      </c>
      <c r="I836" t="s">
        <v>622</v>
      </c>
      <c r="J836" t="s">
        <v>624</v>
      </c>
      <c r="K836" t="s">
        <v>623</v>
      </c>
      <c r="L836">
        <v>1354</v>
      </c>
      <c r="N836">
        <v>1010</v>
      </c>
      <c r="O836" t="s">
        <v>279</v>
      </c>
      <c r="P836" t="s">
        <v>279</v>
      </c>
      <c r="Q836">
        <v>1</v>
      </c>
      <c r="W836">
        <v>0</v>
      </c>
      <c r="X836">
        <v>-1601641835</v>
      </c>
      <c r="Y836">
        <f>AT836</f>
        <v>34</v>
      </c>
      <c r="AA836">
        <v>2152.86</v>
      </c>
      <c r="AB836">
        <v>0</v>
      </c>
      <c r="AC836">
        <v>0</v>
      </c>
      <c r="AD836">
        <v>0</v>
      </c>
      <c r="AE836">
        <v>450.39</v>
      </c>
      <c r="AF836">
        <v>0</v>
      </c>
      <c r="AG836">
        <v>0</v>
      </c>
      <c r="AH836">
        <v>0</v>
      </c>
      <c r="AI836">
        <v>4.78</v>
      </c>
      <c r="AJ836">
        <v>1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 t="s">
        <v>3</v>
      </c>
      <c r="AT836">
        <v>34</v>
      </c>
      <c r="AU836" t="s">
        <v>3</v>
      </c>
      <c r="AV836">
        <v>0</v>
      </c>
      <c r="AW836">
        <v>1</v>
      </c>
      <c r="AX836">
        <v>-1</v>
      </c>
      <c r="AY836">
        <v>0</v>
      </c>
      <c r="AZ836">
        <v>0</v>
      </c>
      <c r="BA836" t="s">
        <v>3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ROUND(Y836*Source!I495,9)</f>
        <v>34</v>
      </c>
      <c r="CY836">
        <f t="shared" si="395"/>
        <v>2152.86</v>
      </c>
      <c r="CZ836">
        <f t="shared" si="396"/>
        <v>450.39</v>
      </c>
      <c r="DA836">
        <f t="shared" si="397"/>
        <v>4.78</v>
      </c>
      <c r="DB836">
        <f>ROUND(ROUND(AT836*CZ836,2),6)</f>
        <v>15313.26</v>
      </c>
      <c r="DC836">
        <f>ROUND(ROUND(AT836*AG836,2),6)</f>
        <v>0</v>
      </c>
      <c r="DD836" t="s">
        <v>3</v>
      </c>
      <c r="DE836" t="s">
        <v>3</v>
      </c>
      <c r="DF836">
        <f t="shared" si="398"/>
        <v>73197.240000000005</v>
      </c>
      <c r="DG836">
        <f t="shared" si="399"/>
        <v>0</v>
      </c>
      <c r="DH836">
        <f t="shared" si="400"/>
        <v>0</v>
      </c>
      <c r="DI836">
        <f t="shared" si="402"/>
        <v>0</v>
      </c>
      <c r="DJ836">
        <f t="shared" si="401"/>
        <v>73197.240000000005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ROW(Source!A495)</f>
        <v>495</v>
      </c>
      <c r="B837">
        <v>55929115</v>
      </c>
      <c r="C837">
        <v>55932586</v>
      </c>
      <c r="D837">
        <v>55469257</v>
      </c>
      <c r="E837">
        <v>1</v>
      </c>
      <c r="F837">
        <v>1</v>
      </c>
      <c r="G837">
        <v>1081</v>
      </c>
      <c r="H837">
        <v>3</v>
      </c>
      <c r="I837" t="s">
        <v>796</v>
      </c>
      <c r="J837" t="s">
        <v>797</v>
      </c>
      <c r="K837" t="s">
        <v>798</v>
      </c>
      <c r="L837">
        <v>1354</v>
      </c>
      <c r="N837">
        <v>1010</v>
      </c>
      <c r="O837" t="s">
        <v>279</v>
      </c>
      <c r="P837" t="s">
        <v>279</v>
      </c>
      <c r="Q837">
        <v>1</v>
      </c>
      <c r="W837">
        <v>0</v>
      </c>
      <c r="X837">
        <v>-1299121008</v>
      </c>
      <c r="Y837">
        <f>(AT837*1)</f>
        <v>9.9000000000000005E-2</v>
      </c>
      <c r="AA837">
        <v>200.69</v>
      </c>
      <c r="AB837">
        <v>0</v>
      </c>
      <c r="AC837">
        <v>0</v>
      </c>
      <c r="AD837">
        <v>0</v>
      </c>
      <c r="AE837">
        <v>42.43</v>
      </c>
      <c r="AF837">
        <v>0</v>
      </c>
      <c r="AG837">
        <v>0</v>
      </c>
      <c r="AH837">
        <v>0</v>
      </c>
      <c r="AI837">
        <v>4.7300000000000004</v>
      </c>
      <c r="AJ837">
        <v>1</v>
      </c>
      <c r="AK837">
        <v>1</v>
      </c>
      <c r="AL837">
        <v>1</v>
      </c>
      <c r="AM837">
        <v>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9.9000000000000005E-2</v>
      </c>
      <c r="AU837" t="s">
        <v>66</v>
      </c>
      <c r="AV837">
        <v>0</v>
      </c>
      <c r="AW837">
        <v>2</v>
      </c>
      <c r="AX837">
        <v>55932625</v>
      </c>
      <c r="AY837">
        <v>1</v>
      </c>
      <c r="AZ837">
        <v>0</v>
      </c>
      <c r="BA837">
        <v>969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v>0</v>
      </c>
      <c r="CX837">
        <f>ROUND(Y837*Source!I495,9)</f>
        <v>9.9000000000000005E-2</v>
      </c>
      <c r="CY837">
        <f t="shared" si="395"/>
        <v>200.69</v>
      </c>
      <c r="CZ837">
        <f t="shared" si="396"/>
        <v>42.43</v>
      </c>
      <c r="DA837">
        <f t="shared" si="397"/>
        <v>4.7300000000000004</v>
      </c>
      <c r="DB837">
        <f>ROUND((ROUND(AT837*CZ837,2)*1),6)</f>
        <v>4.2</v>
      </c>
      <c r="DC837">
        <f>ROUND((ROUND(AT837*AG837,2)*1),6)</f>
        <v>0</v>
      </c>
      <c r="DD837" t="s">
        <v>3</v>
      </c>
      <c r="DE837" t="s">
        <v>3</v>
      </c>
      <c r="DF837">
        <f t="shared" si="398"/>
        <v>19.87</v>
      </c>
      <c r="DG837">
        <f t="shared" si="399"/>
        <v>0</v>
      </c>
      <c r="DH837">
        <f t="shared" si="400"/>
        <v>0</v>
      </c>
      <c r="DI837">
        <f t="shared" si="402"/>
        <v>0</v>
      </c>
      <c r="DJ837">
        <f t="shared" si="401"/>
        <v>19.87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ROW(Source!A495)</f>
        <v>495</v>
      </c>
      <c r="B838">
        <v>55929115</v>
      </c>
      <c r="C838">
        <v>55932586</v>
      </c>
      <c r="D838">
        <v>55469222</v>
      </c>
      <c r="E838">
        <v>1</v>
      </c>
      <c r="F838">
        <v>1</v>
      </c>
      <c r="G838">
        <v>1081</v>
      </c>
      <c r="H838">
        <v>3</v>
      </c>
      <c r="I838" t="s">
        <v>793</v>
      </c>
      <c r="J838" t="s">
        <v>794</v>
      </c>
      <c r="K838" t="s">
        <v>795</v>
      </c>
      <c r="L838">
        <v>1354</v>
      </c>
      <c r="N838">
        <v>1010</v>
      </c>
      <c r="O838" t="s">
        <v>279</v>
      </c>
      <c r="P838" t="s">
        <v>279</v>
      </c>
      <c r="Q838">
        <v>1</v>
      </c>
      <c r="W838">
        <v>0</v>
      </c>
      <c r="X838">
        <v>-1452932200</v>
      </c>
      <c r="Y838">
        <f>(AT838*1)</f>
        <v>1.1180000000000001</v>
      </c>
      <c r="AA838">
        <v>13.39</v>
      </c>
      <c r="AB838">
        <v>0</v>
      </c>
      <c r="AC838">
        <v>0</v>
      </c>
      <c r="AD838">
        <v>0</v>
      </c>
      <c r="AE838">
        <v>4.3600000000000003</v>
      </c>
      <c r="AF838">
        <v>0</v>
      </c>
      <c r="AG838">
        <v>0</v>
      </c>
      <c r="AH838">
        <v>0</v>
      </c>
      <c r="AI838">
        <v>3.07</v>
      </c>
      <c r="AJ838">
        <v>1</v>
      </c>
      <c r="AK838">
        <v>1</v>
      </c>
      <c r="AL838">
        <v>1</v>
      </c>
      <c r="AM838">
        <v>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1.1180000000000001</v>
      </c>
      <c r="AU838" t="s">
        <v>66</v>
      </c>
      <c r="AV838">
        <v>0</v>
      </c>
      <c r="AW838">
        <v>2</v>
      </c>
      <c r="AX838">
        <v>55932626</v>
      </c>
      <c r="AY838">
        <v>1</v>
      </c>
      <c r="AZ838">
        <v>0</v>
      </c>
      <c r="BA838">
        <v>970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v>0</v>
      </c>
      <c r="CX838">
        <f>ROUND(Y838*Source!I495,9)</f>
        <v>1.1180000000000001</v>
      </c>
      <c r="CY838">
        <f t="shared" si="395"/>
        <v>13.39</v>
      </c>
      <c r="CZ838">
        <f t="shared" si="396"/>
        <v>4.3600000000000003</v>
      </c>
      <c r="DA838">
        <f t="shared" si="397"/>
        <v>3.07</v>
      </c>
      <c r="DB838">
        <f>ROUND((ROUND(AT838*CZ838,2)*1),6)</f>
        <v>4.87</v>
      </c>
      <c r="DC838">
        <f>ROUND((ROUND(AT838*AG838,2)*1),6)</f>
        <v>0</v>
      </c>
      <c r="DD838" t="s">
        <v>3</v>
      </c>
      <c r="DE838" t="s">
        <v>3</v>
      </c>
      <c r="DF838">
        <f t="shared" si="398"/>
        <v>14.97</v>
      </c>
      <c r="DG838">
        <f t="shared" si="399"/>
        <v>0</v>
      </c>
      <c r="DH838">
        <f t="shared" si="400"/>
        <v>0</v>
      </c>
      <c r="DI838">
        <f t="shared" si="402"/>
        <v>0</v>
      </c>
      <c r="DJ838">
        <f t="shared" si="401"/>
        <v>14.97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5">
      <c r="A839">
        <f>ROW(Source!A506)</f>
        <v>506</v>
      </c>
      <c r="B839">
        <v>55929113</v>
      </c>
      <c r="C839">
        <v>55953803</v>
      </c>
      <c r="D839">
        <v>55424304</v>
      </c>
      <c r="E839">
        <v>1081</v>
      </c>
      <c r="F839">
        <v>1</v>
      </c>
      <c r="G839">
        <v>1081</v>
      </c>
      <c r="H839">
        <v>1</v>
      </c>
      <c r="I839" t="s">
        <v>679</v>
      </c>
      <c r="J839" t="s">
        <v>3</v>
      </c>
      <c r="K839" t="s">
        <v>680</v>
      </c>
      <c r="L839">
        <v>1191</v>
      </c>
      <c r="N839">
        <v>1013</v>
      </c>
      <c r="O839" t="s">
        <v>681</v>
      </c>
      <c r="P839" t="s">
        <v>681</v>
      </c>
      <c r="Q839">
        <v>1</v>
      </c>
      <c r="W839">
        <v>0</v>
      </c>
      <c r="X839">
        <v>476480486</v>
      </c>
      <c r="Y839">
        <f>(AT839*1.2)</f>
        <v>26.052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21.71</v>
      </c>
      <c r="AU839" t="s">
        <v>67</v>
      </c>
      <c r="AV839">
        <v>1</v>
      </c>
      <c r="AW839">
        <v>2</v>
      </c>
      <c r="AX839">
        <v>55953818</v>
      </c>
      <c r="AY839">
        <v>1</v>
      </c>
      <c r="AZ839">
        <v>0</v>
      </c>
      <c r="BA839">
        <v>975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U839">
        <f>ROUND(AT839*Source!I506*AH839*AL839,2)</f>
        <v>0</v>
      </c>
      <c r="CV839">
        <f>ROUND(Y839*Source!I506,9)</f>
        <v>23.4468</v>
      </c>
      <c r="CW839">
        <v>0</v>
      </c>
      <c r="CX839">
        <f>ROUND(Y839*Source!I506,9)</f>
        <v>23.4468</v>
      </c>
      <c r="CY839">
        <f>AD839</f>
        <v>0</v>
      </c>
      <c r="CZ839">
        <f>AH839</f>
        <v>0</v>
      </c>
      <c r="DA839">
        <f>AL839</f>
        <v>1</v>
      </c>
      <c r="DB839">
        <f>ROUND((ROUND(AT839*CZ839,2)*1.2),6)</f>
        <v>0</v>
      </c>
      <c r="DC839">
        <f>ROUND((ROUND(AT839*AG839,2)*1.2),6)</f>
        <v>0</v>
      </c>
      <c r="DD839" t="s">
        <v>3</v>
      </c>
      <c r="DE839" t="s">
        <v>3</v>
      </c>
      <c r="DF839">
        <f t="shared" ref="DF839:DF846" si="403">ROUND(ROUND(AE839,2)*CX839,2)</f>
        <v>0</v>
      </c>
      <c r="DG839">
        <f t="shared" si="399"/>
        <v>0</v>
      </c>
      <c r="DH839">
        <f t="shared" si="400"/>
        <v>0</v>
      </c>
      <c r="DI839">
        <f t="shared" si="402"/>
        <v>0</v>
      </c>
      <c r="DJ839">
        <f>DI839</f>
        <v>0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5">
      <c r="A840">
        <f>ROW(Source!A506)</f>
        <v>506</v>
      </c>
      <c r="B840">
        <v>55929113</v>
      </c>
      <c r="C840">
        <v>55953803</v>
      </c>
      <c r="D840">
        <v>55490209</v>
      </c>
      <c r="E840">
        <v>1</v>
      </c>
      <c r="F840">
        <v>1</v>
      </c>
      <c r="G840">
        <v>1081</v>
      </c>
      <c r="H840">
        <v>2</v>
      </c>
      <c r="I840" t="s">
        <v>722</v>
      </c>
      <c r="J840" t="s">
        <v>723</v>
      </c>
      <c r="K840" t="s">
        <v>724</v>
      </c>
      <c r="L840">
        <v>1368</v>
      </c>
      <c r="N840">
        <v>1011</v>
      </c>
      <c r="O840" t="s">
        <v>685</v>
      </c>
      <c r="P840" t="s">
        <v>685</v>
      </c>
      <c r="Q840">
        <v>1</v>
      </c>
      <c r="W840">
        <v>0</v>
      </c>
      <c r="X840">
        <v>874612079</v>
      </c>
      <c r="Y840">
        <f>(AT840*1.2)</f>
        <v>9.6000000000000002E-2</v>
      </c>
      <c r="AA840">
        <v>0</v>
      </c>
      <c r="AB840">
        <v>87.01</v>
      </c>
      <c r="AC840">
        <v>13.21</v>
      </c>
      <c r="AD840">
        <v>0</v>
      </c>
      <c r="AE840">
        <v>0</v>
      </c>
      <c r="AF840">
        <v>83.1</v>
      </c>
      <c r="AG840">
        <v>12.62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0.08</v>
      </c>
      <c r="AU840" t="s">
        <v>67</v>
      </c>
      <c r="AV840">
        <v>0</v>
      </c>
      <c r="AW840">
        <v>2</v>
      </c>
      <c r="AX840">
        <v>55953819</v>
      </c>
      <c r="AY840">
        <v>1</v>
      </c>
      <c r="AZ840">
        <v>0</v>
      </c>
      <c r="BA840">
        <v>976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f>ROUND(Y840*Source!I506*DO840,9)</f>
        <v>1.090368</v>
      </c>
      <c r="CX840">
        <f>ROUND(Y840*Source!I506,9)</f>
        <v>8.6400000000000005E-2</v>
      </c>
      <c r="CY840">
        <f>AB840</f>
        <v>87.01</v>
      </c>
      <c r="CZ840">
        <f>AF840</f>
        <v>83.1</v>
      </c>
      <c r="DA840">
        <f>AJ840</f>
        <v>1</v>
      </c>
      <c r="DB840">
        <f>ROUND((ROUND(AT840*CZ840,2)*1.2),6)</f>
        <v>7.98</v>
      </c>
      <c r="DC840">
        <f>ROUND((ROUND(AT840*AG840,2)*1.2),6)</f>
        <v>1.212</v>
      </c>
      <c r="DD840" t="s">
        <v>3</v>
      </c>
      <c r="DE840" t="s">
        <v>3</v>
      </c>
      <c r="DF840">
        <f t="shared" si="403"/>
        <v>0</v>
      </c>
      <c r="DG840">
        <f t="shared" si="399"/>
        <v>7.18</v>
      </c>
      <c r="DH840">
        <f t="shared" si="400"/>
        <v>1.0900000000000001</v>
      </c>
      <c r="DI840">
        <f t="shared" si="402"/>
        <v>0</v>
      </c>
      <c r="DJ840">
        <f>DG840</f>
        <v>7.18</v>
      </c>
      <c r="DK840">
        <v>0</v>
      </c>
      <c r="DL840" t="s">
        <v>686</v>
      </c>
      <c r="DM840">
        <v>0</v>
      </c>
      <c r="DN840" t="s">
        <v>681</v>
      </c>
      <c r="DO840">
        <v>12.62</v>
      </c>
    </row>
    <row r="841" spans="1:119" x14ac:dyDescent="0.25">
      <c r="A841">
        <f>ROW(Source!A506)</f>
        <v>506</v>
      </c>
      <c r="B841">
        <v>55929113</v>
      </c>
      <c r="C841">
        <v>55953803</v>
      </c>
      <c r="D841">
        <v>55490331</v>
      </c>
      <c r="E841">
        <v>1</v>
      </c>
      <c r="F841">
        <v>1</v>
      </c>
      <c r="G841">
        <v>1081</v>
      </c>
      <c r="H841">
        <v>2</v>
      </c>
      <c r="I841" t="s">
        <v>799</v>
      </c>
      <c r="J841" t="s">
        <v>800</v>
      </c>
      <c r="K841" t="s">
        <v>801</v>
      </c>
      <c r="L841">
        <v>1368</v>
      </c>
      <c r="N841">
        <v>1011</v>
      </c>
      <c r="O841" t="s">
        <v>685</v>
      </c>
      <c r="P841" t="s">
        <v>685</v>
      </c>
      <c r="Q841">
        <v>1</v>
      </c>
      <c r="W841">
        <v>0</v>
      </c>
      <c r="X841">
        <v>1043446422</v>
      </c>
      <c r="Y841">
        <f>(AT841*1.2)</f>
        <v>3</v>
      </c>
      <c r="AA841">
        <v>0</v>
      </c>
      <c r="AB841">
        <v>1.1599999999999999</v>
      </c>
      <c r="AC841">
        <v>0</v>
      </c>
      <c r="AD841">
        <v>0</v>
      </c>
      <c r="AE841">
        <v>0</v>
      </c>
      <c r="AF841">
        <v>1.1100000000000001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-2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2.5</v>
      </c>
      <c r="AU841" t="s">
        <v>67</v>
      </c>
      <c r="AV841">
        <v>0</v>
      </c>
      <c r="AW841">
        <v>2</v>
      </c>
      <c r="AX841">
        <v>55953820</v>
      </c>
      <c r="AY841">
        <v>1</v>
      </c>
      <c r="AZ841">
        <v>0</v>
      </c>
      <c r="BA841">
        <v>977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f>ROUND(Y841*Source!I506*DO841,9)</f>
        <v>0</v>
      </c>
      <c r="CX841">
        <f>ROUND(Y841*Source!I506,9)</f>
        <v>2.7</v>
      </c>
      <c r="CY841">
        <f>AB841</f>
        <v>1.1599999999999999</v>
      </c>
      <c r="CZ841">
        <f>AF841</f>
        <v>1.1100000000000001</v>
      </c>
      <c r="DA841">
        <f>AJ841</f>
        <v>1</v>
      </c>
      <c r="DB841">
        <f>ROUND((ROUND(AT841*CZ841,2)*1.2),6)</f>
        <v>3.3359999999999999</v>
      </c>
      <c r="DC841">
        <f>ROUND((ROUND(AT841*AG841,2)*1.2),6)</f>
        <v>0</v>
      </c>
      <c r="DD841" t="s">
        <v>3</v>
      </c>
      <c r="DE841" t="s">
        <v>3</v>
      </c>
      <c r="DF841">
        <f t="shared" si="403"/>
        <v>0</v>
      </c>
      <c r="DG841">
        <f t="shared" si="399"/>
        <v>3</v>
      </c>
      <c r="DH841">
        <f t="shared" si="400"/>
        <v>0</v>
      </c>
      <c r="DI841">
        <f t="shared" si="402"/>
        <v>0</v>
      </c>
      <c r="DJ841">
        <f>DG841</f>
        <v>3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5">
      <c r="A842">
        <f>ROW(Source!A506)</f>
        <v>506</v>
      </c>
      <c r="B842">
        <v>55929113</v>
      </c>
      <c r="C842">
        <v>55953803</v>
      </c>
      <c r="D842">
        <v>55469263</v>
      </c>
      <c r="E842">
        <v>1</v>
      </c>
      <c r="F842">
        <v>1</v>
      </c>
      <c r="G842">
        <v>1081</v>
      </c>
      <c r="H842">
        <v>3</v>
      </c>
      <c r="I842" t="s">
        <v>802</v>
      </c>
      <c r="J842" t="s">
        <v>803</v>
      </c>
      <c r="K842" t="s">
        <v>804</v>
      </c>
      <c r="L842">
        <v>1354</v>
      </c>
      <c r="N842">
        <v>1010</v>
      </c>
      <c r="O842" t="s">
        <v>279</v>
      </c>
      <c r="P842" t="s">
        <v>279</v>
      </c>
      <c r="Q842">
        <v>1</v>
      </c>
      <c r="W842">
        <v>0</v>
      </c>
      <c r="X842">
        <v>955560065</v>
      </c>
      <c r="Y842">
        <f>(AT842*1)</f>
        <v>0.27</v>
      </c>
      <c r="AA842">
        <v>14.22</v>
      </c>
      <c r="AB842">
        <v>0</v>
      </c>
      <c r="AC842">
        <v>0</v>
      </c>
      <c r="AD842">
        <v>0</v>
      </c>
      <c r="AE842">
        <v>14.22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-2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0.27</v>
      </c>
      <c r="AU842" t="s">
        <v>66</v>
      </c>
      <c r="AV842">
        <v>0</v>
      </c>
      <c r="AW842">
        <v>2</v>
      </c>
      <c r="AX842">
        <v>55953821</v>
      </c>
      <c r="AY842">
        <v>1</v>
      </c>
      <c r="AZ842">
        <v>0</v>
      </c>
      <c r="BA842">
        <v>978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ROUND(Y842*Source!I506,9)</f>
        <v>0.24299999999999999</v>
      </c>
      <c r="CY842">
        <f>AA842</f>
        <v>14.22</v>
      </c>
      <c r="CZ842">
        <f>AE842</f>
        <v>14.22</v>
      </c>
      <c r="DA842">
        <f>AI842</f>
        <v>1</v>
      </c>
      <c r="DB842">
        <f>ROUND((ROUND(AT842*CZ842,2)*1),6)</f>
        <v>3.84</v>
      </c>
      <c r="DC842">
        <f>ROUND((ROUND(AT842*AG842,2)*1),6)</f>
        <v>0</v>
      </c>
      <c r="DD842" t="s">
        <v>3</v>
      </c>
      <c r="DE842" t="s">
        <v>3</v>
      </c>
      <c r="DF842">
        <f t="shared" si="403"/>
        <v>3.46</v>
      </c>
      <c r="DG842">
        <f t="shared" si="399"/>
        <v>0</v>
      </c>
      <c r="DH842">
        <f t="shared" si="400"/>
        <v>0</v>
      </c>
      <c r="DI842">
        <f t="shared" si="402"/>
        <v>0</v>
      </c>
      <c r="DJ842">
        <f>DF842</f>
        <v>3.46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5">
      <c r="A843">
        <f>ROW(Source!A506)</f>
        <v>506</v>
      </c>
      <c r="B843">
        <v>55929113</v>
      </c>
      <c r="C843">
        <v>55953803</v>
      </c>
      <c r="D843">
        <v>55469429</v>
      </c>
      <c r="E843">
        <v>1</v>
      </c>
      <c r="F843">
        <v>1</v>
      </c>
      <c r="G843">
        <v>1081</v>
      </c>
      <c r="H843">
        <v>3</v>
      </c>
      <c r="I843" t="s">
        <v>641</v>
      </c>
      <c r="J843" t="s">
        <v>643</v>
      </c>
      <c r="K843" t="s">
        <v>642</v>
      </c>
      <c r="L843">
        <v>1354</v>
      </c>
      <c r="N843">
        <v>1010</v>
      </c>
      <c r="O843" t="s">
        <v>279</v>
      </c>
      <c r="P843" t="s">
        <v>279</v>
      </c>
      <c r="Q843">
        <v>1</v>
      </c>
      <c r="W843">
        <v>0</v>
      </c>
      <c r="X843">
        <v>10424898</v>
      </c>
      <c r="Y843">
        <f>AT843</f>
        <v>202</v>
      </c>
      <c r="AA843">
        <v>15.19</v>
      </c>
      <c r="AB843">
        <v>0</v>
      </c>
      <c r="AC843">
        <v>0</v>
      </c>
      <c r="AD843">
        <v>0</v>
      </c>
      <c r="AE843">
        <v>15.19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 t="s">
        <v>3</v>
      </c>
      <c r="AT843">
        <v>202</v>
      </c>
      <c r="AU843" t="s">
        <v>3</v>
      </c>
      <c r="AV843">
        <v>0</v>
      </c>
      <c r="AW843">
        <v>1</v>
      </c>
      <c r="AX843">
        <v>-1</v>
      </c>
      <c r="AY843">
        <v>0</v>
      </c>
      <c r="AZ843">
        <v>0</v>
      </c>
      <c r="BA843" t="s">
        <v>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ROUND(Y843*Source!I506,9)</f>
        <v>181.8</v>
      </c>
      <c r="CY843">
        <f>AA843</f>
        <v>15.19</v>
      </c>
      <c r="CZ843">
        <f>AE843</f>
        <v>15.19</v>
      </c>
      <c r="DA843">
        <f>AI843</f>
        <v>1</v>
      </c>
      <c r="DB843">
        <f>ROUND(ROUND(AT843*CZ843,2),6)</f>
        <v>3068.38</v>
      </c>
      <c r="DC843">
        <f>ROUND(ROUND(AT843*AG843,2),6)</f>
        <v>0</v>
      </c>
      <c r="DD843" t="s">
        <v>3</v>
      </c>
      <c r="DE843" t="s">
        <v>3</v>
      </c>
      <c r="DF843">
        <f t="shared" si="403"/>
        <v>2761.54</v>
      </c>
      <c r="DG843">
        <f t="shared" si="399"/>
        <v>0</v>
      </c>
      <c r="DH843">
        <f t="shared" si="400"/>
        <v>0</v>
      </c>
      <c r="DI843">
        <f t="shared" si="402"/>
        <v>0</v>
      </c>
      <c r="DJ843">
        <f>DF843</f>
        <v>2761.54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ROW(Source!A507)</f>
        <v>507</v>
      </c>
      <c r="B844">
        <v>55929115</v>
      </c>
      <c r="C844">
        <v>55953803</v>
      </c>
      <c r="D844">
        <v>55424304</v>
      </c>
      <c r="E844">
        <v>1081</v>
      </c>
      <c r="F844">
        <v>1</v>
      </c>
      <c r="G844">
        <v>1081</v>
      </c>
      <c r="H844">
        <v>1</v>
      </c>
      <c r="I844" t="s">
        <v>679</v>
      </c>
      <c r="J844" t="s">
        <v>3</v>
      </c>
      <c r="K844" t="s">
        <v>680</v>
      </c>
      <c r="L844">
        <v>1191</v>
      </c>
      <c r="N844">
        <v>1013</v>
      </c>
      <c r="O844" t="s">
        <v>681</v>
      </c>
      <c r="P844" t="s">
        <v>681</v>
      </c>
      <c r="Q844">
        <v>1</v>
      </c>
      <c r="W844">
        <v>0</v>
      </c>
      <c r="X844">
        <v>476480486</v>
      </c>
      <c r="Y844">
        <f>(AT844*1.2)</f>
        <v>26.052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5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21.71</v>
      </c>
      <c r="AU844" t="s">
        <v>67</v>
      </c>
      <c r="AV844">
        <v>1</v>
      </c>
      <c r="AW844">
        <v>2</v>
      </c>
      <c r="AX844">
        <v>55953818</v>
      </c>
      <c r="AY844">
        <v>1</v>
      </c>
      <c r="AZ844">
        <v>0</v>
      </c>
      <c r="BA844">
        <v>981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U844">
        <f>ROUND(AT844*Source!I507*AH844*AL844,2)</f>
        <v>0</v>
      </c>
      <c r="CV844">
        <f>ROUND(Y844*Source!I507,9)</f>
        <v>23.4468</v>
      </c>
      <c r="CW844">
        <v>0</v>
      </c>
      <c r="CX844">
        <f>ROUND(Y844*Source!I507,9)</f>
        <v>23.4468</v>
      </c>
      <c r="CY844">
        <f>AD844</f>
        <v>0</v>
      </c>
      <c r="CZ844">
        <f>AH844</f>
        <v>0</v>
      </c>
      <c r="DA844">
        <f>AL844</f>
        <v>1</v>
      </c>
      <c r="DB844">
        <f>ROUND((ROUND(AT844*CZ844,2)*1.2),6)</f>
        <v>0</v>
      </c>
      <c r="DC844">
        <f>ROUND((ROUND(AT844*AG844,2)*1.2),6)</f>
        <v>0</v>
      </c>
      <c r="DD844" t="s">
        <v>3</v>
      </c>
      <c r="DE844" t="s">
        <v>3</v>
      </c>
      <c r="DF844">
        <f t="shared" si="403"/>
        <v>0</v>
      </c>
      <c r="DG844">
        <f t="shared" si="399"/>
        <v>0</v>
      </c>
      <c r="DH844">
        <f t="shared" si="400"/>
        <v>0</v>
      </c>
      <c r="DI844">
        <f t="shared" si="402"/>
        <v>0</v>
      </c>
      <c r="DJ844">
        <f>DI844</f>
        <v>0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ROW(Source!A507)</f>
        <v>507</v>
      </c>
      <c r="B845">
        <v>55929115</v>
      </c>
      <c r="C845">
        <v>55953803</v>
      </c>
      <c r="D845">
        <v>55490209</v>
      </c>
      <c r="E845">
        <v>1</v>
      </c>
      <c r="F845">
        <v>1</v>
      </c>
      <c r="G845">
        <v>1081</v>
      </c>
      <c r="H845">
        <v>2</v>
      </c>
      <c r="I845" t="s">
        <v>722</v>
      </c>
      <c r="J845" t="s">
        <v>723</v>
      </c>
      <c r="K845" t="s">
        <v>724</v>
      </c>
      <c r="L845">
        <v>1368</v>
      </c>
      <c r="N845">
        <v>1011</v>
      </c>
      <c r="O845" t="s">
        <v>685</v>
      </c>
      <c r="P845" t="s">
        <v>685</v>
      </c>
      <c r="Q845">
        <v>1</v>
      </c>
      <c r="W845">
        <v>0</v>
      </c>
      <c r="X845">
        <v>874612079</v>
      </c>
      <c r="Y845">
        <f>(AT845*1.2)</f>
        <v>9.6000000000000002E-2</v>
      </c>
      <c r="AA845">
        <v>0</v>
      </c>
      <c r="AB845">
        <v>1485.19</v>
      </c>
      <c r="AC845">
        <v>744.56</v>
      </c>
      <c r="AD845">
        <v>0</v>
      </c>
      <c r="AE845">
        <v>0</v>
      </c>
      <c r="AF845">
        <v>83.1</v>
      </c>
      <c r="AG845">
        <v>12.62</v>
      </c>
      <c r="AH845">
        <v>0</v>
      </c>
      <c r="AI845">
        <v>1</v>
      </c>
      <c r="AJ845">
        <v>17.07</v>
      </c>
      <c r="AK845">
        <v>56.35</v>
      </c>
      <c r="AL845">
        <v>1</v>
      </c>
      <c r="AM845">
        <v>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0.08</v>
      </c>
      <c r="AU845" t="s">
        <v>67</v>
      </c>
      <c r="AV845">
        <v>0</v>
      </c>
      <c r="AW845">
        <v>2</v>
      </c>
      <c r="AX845">
        <v>55953819</v>
      </c>
      <c r="AY845">
        <v>1</v>
      </c>
      <c r="AZ845">
        <v>0</v>
      </c>
      <c r="BA845">
        <v>982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f>ROUND(Y845*Source!I507*DO845,9)</f>
        <v>1.090368</v>
      </c>
      <c r="CX845">
        <f>ROUND(Y845*Source!I507,9)</f>
        <v>8.6400000000000005E-2</v>
      </c>
      <c r="CY845">
        <f>AB845</f>
        <v>1485.19</v>
      </c>
      <c r="CZ845">
        <f>AF845</f>
        <v>83.1</v>
      </c>
      <c r="DA845">
        <f>AJ845</f>
        <v>17.07</v>
      </c>
      <c r="DB845">
        <f>ROUND((ROUND(AT845*CZ845,2)*1.2),6)</f>
        <v>7.98</v>
      </c>
      <c r="DC845">
        <f>ROUND((ROUND(AT845*AG845,2)*1.2),6)</f>
        <v>1.212</v>
      </c>
      <c r="DD845" t="s">
        <v>3</v>
      </c>
      <c r="DE845" t="s">
        <v>3</v>
      </c>
      <c r="DF845">
        <f t="shared" si="403"/>
        <v>0</v>
      </c>
      <c r="DG845">
        <f>ROUND(ROUND(AF845*AJ845,2)*CX845,2)</f>
        <v>122.56</v>
      </c>
      <c r="DH845">
        <f>ROUND(ROUND(AG845*AK845,2)*CX845,2)</f>
        <v>61.44</v>
      </c>
      <c r="DI845">
        <f t="shared" si="402"/>
        <v>0</v>
      </c>
      <c r="DJ845">
        <f>DG845</f>
        <v>122.56</v>
      </c>
      <c r="DK845">
        <v>0</v>
      </c>
      <c r="DL845" t="s">
        <v>686</v>
      </c>
      <c r="DM845">
        <v>0</v>
      </c>
      <c r="DN845" t="s">
        <v>681</v>
      </c>
      <c r="DO845">
        <v>12.62</v>
      </c>
    </row>
    <row r="846" spans="1:119" x14ac:dyDescent="0.25">
      <c r="A846">
        <f>ROW(Source!A507)</f>
        <v>507</v>
      </c>
      <c r="B846">
        <v>55929115</v>
      </c>
      <c r="C846">
        <v>55953803</v>
      </c>
      <c r="D846">
        <v>55490331</v>
      </c>
      <c r="E846">
        <v>1</v>
      </c>
      <c r="F846">
        <v>1</v>
      </c>
      <c r="G846">
        <v>1081</v>
      </c>
      <c r="H846">
        <v>2</v>
      </c>
      <c r="I846" t="s">
        <v>799</v>
      </c>
      <c r="J846" t="s">
        <v>800</v>
      </c>
      <c r="K846" t="s">
        <v>801</v>
      </c>
      <c r="L846">
        <v>1368</v>
      </c>
      <c r="N846">
        <v>1011</v>
      </c>
      <c r="O846" t="s">
        <v>685</v>
      </c>
      <c r="P846" t="s">
        <v>685</v>
      </c>
      <c r="Q846">
        <v>1</v>
      </c>
      <c r="W846">
        <v>0</v>
      </c>
      <c r="X846">
        <v>1043446422</v>
      </c>
      <c r="Y846">
        <f>(AT846*1.2)</f>
        <v>3</v>
      </c>
      <c r="AA846">
        <v>0</v>
      </c>
      <c r="AB846">
        <v>11.06</v>
      </c>
      <c r="AC846">
        <v>0</v>
      </c>
      <c r="AD846">
        <v>0</v>
      </c>
      <c r="AE846">
        <v>0</v>
      </c>
      <c r="AF846">
        <v>1.1100000000000001</v>
      </c>
      <c r="AG846">
        <v>0</v>
      </c>
      <c r="AH846">
        <v>0</v>
      </c>
      <c r="AI846">
        <v>1</v>
      </c>
      <c r="AJ846">
        <v>9.52</v>
      </c>
      <c r="AK846">
        <v>1</v>
      </c>
      <c r="AL846">
        <v>1</v>
      </c>
      <c r="AM846">
        <v>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2.5</v>
      </c>
      <c r="AU846" t="s">
        <v>67</v>
      </c>
      <c r="AV846">
        <v>0</v>
      </c>
      <c r="AW846">
        <v>2</v>
      </c>
      <c r="AX846">
        <v>55953820</v>
      </c>
      <c r="AY846">
        <v>1</v>
      </c>
      <c r="AZ846">
        <v>0</v>
      </c>
      <c r="BA846">
        <v>983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f>ROUND(Y846*Source!I507*DO846,9)</f>
        <v>0</v>
      </c>
      <c r="CX846">
        <f>ROUND(Y846*Source!I507,9)</f>
        <v>2.7</v>
      </c>
      <c r="CY846">
        <f>AB846</f>
        <v>11.06</v>
      </c>
      <c r="CZ846">
        <f>AF846</f>
        <v>1.1100000000000001</v>
      </c>
      <c r="DA846">
        <f>AJ846</f>
        <v>9.52</v>
      </c>
      <c r="DB846">
        <f>ROUND((ROUND(AT846*CZ846,2)*1.2),6)</f>
        <v>3.3359999999999999</v>
      </c>
      <c r="DC846">
        <f>ROUND((ROUND(AT846*AG846,2)*1.2),6)</f>
        <v>0</v>
      </c>
      <c r="DD846" t="s">
        <v>3</v>
      </c>
      <c r="DE846" t="s">
        <v>3</v>
      </c>
      <c r="DF846">
        <f t="shared" si="403"/>
        <v>0</v>
      </c>
      <c r="DG846">
        <f>ROUND(ROUND(AF846*AJ846,2)*CX846,2)</f>
        <v>28.54</v>
      </c>
      <c r="DH846">
        <f t="shared" ref="DH846:DH859" si="404">ROUND(ROUND(AG846,2)*CX846,2)</f>
        <v>0</v>
      </c>
      <c r="DI846">
        <f t="shared" si="402"/>
        <v>0</v>
      </c>
      <c r="DJ846">
        <f>DG846</f>
        <v>28.54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ROW(Source!A507)</f>
        <v>507</v>
      </c>
      <c r="B847">
        <v>55929115</v>
      </c>
      <c r="C847">
        <v>55953803</v>
      </c>
      <c r="D847">
        <v>55469263</v>
      </c>
      <c r="E847">
        <v>1</v>
      </c>
      <c r="F847">
        <v>1</v>
      </c>
      <c r="G847">
        <v>1081</v>
      </c>
      <c r="H847">
        <v>3</v>
      </c>
      <c r="I847" t="s">
        <v>802</v>
      </c>
      <c r="J847" t="s">
        <v>803</v>
      </c>
      <c r="K847" t="s">
        <v>804</v>
      </c>
      <c r="L847">
        <v>1354</v>
      </c>
      <c r="N847">
        <v>1010</v>
      </c>
      <c r="O847" t="s">
        <v>279</v>
      </c>
      <c r="P847" t="s">
        <v>279</v>
      </c>
      <c r="Q847">
        <v>1</v>
      </c>
      <c r="W847">
        <v>0</v>
      </c>
      <c r="X847">
        <v>955560065</v>
      </c>
      <c r="Y847">
        <f>(AT847*1)</f>
        <v>0.27</v>
      </c>
      <c r="AA847">
        <v>165.81</v>
      </c>
      <c r="AB847">
        <v>0</v>
      </c>
      <c r="AC847">
        <v>0</v>
      </c>
      <c r="AD847">
        <v>0</v>
      </c>
      <c r="AE847">
        <v>14.22</v>
      </c>
      <c r="AF847">
        <v>0</v>
      </c>
      <c r="AG847">
        <v>0</v>
      </c>
      <c r="AH847">
        <v>0</v>
      </c>
      <c r="AI847">
        <v>11.66</v>
      </c>
      <c r="AJ847">
        <v>1</v>
      </c>
      <c r="AK847">
        <v>1</v>
      </c>
      <c r="AL847">
        <v>1</v>
      </c>
      <c r="AM847">
        <v>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0.27</v>
      </c>
      <c r="AU847" t="s">
        <v>66</v>
      </c>
      <c r="AV847">
        <v>0</v>
      </c>
      <c r="AW847">
        <v>2</v>
      </c>
      <c r="AX847">
        <v>55953821</v>
      </c>
      <c r="AY847">
        <v>1</v>
      </c>
      <c r="AZ847">
        <v>0</v>
      </c>
      <c r="BA847">
        <v>984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ROUND(Y847*Source!I507,9)</f>
        <v>0.24299999999999999</v>
      </c>
      <c r="CY847">
        <f>AA847</f>
        <v>165.81</v>
      </c>
      <c r="CZ847">
        <f>AE847</f>
        <v>14.22</v>
      </c>
      <c r="DA847">
        <f>AI847</f>
        <v>11.66</v>
      </c>
      <c r="DB847">
        <f>ROUND((ROUND(AT847*CZ847,2)*1),6)</f>
        <v>3.84</v>
      </c>
      <c r="DC847">
        <f>ROUND((ROUND(AT847*AG847,2)*1),6)</f>
        <v>0</v>
      </c>
      <c r="DD847" t="s">
        <v>3</v>
      </c>
      <c r="DE847" t="s">
        <v>3</v>
      </c>
      <c r="DF847">
        <f>ROUND(ROUND(AE847*AI847,2)*CX847,2)</f>
        <v>40.29</v>
      </c>
      <c r="DG847">
        <f t="shared" ref="DG847:DG859" si="405">ROUND(ROUND(AF847,2)*CX847,2)</f>
        <v>0</v>
      </c>
      <c r="DH847">
        <f t="shared" si="404"/>
        <v>0</v>
      </c>
      <c r="DI847">
        <f t="shared" si="402"/>
        <v>0</v>
      </c>
      <c r="DJ847">
        <f>DF847</f>
        <v>40.29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ROW(Source!A507)</f>
        <v>507</v>
      </c>
      <c r="B848">
        <v>55929115</v>
      </c>
      <c r="C848">
        <v>55953803</v>
      </c>
      <c r="D848">
        <v>55469429</v>
      </c>
      <c r="E848">
        <v>1</v>
      </c>
      <c r="F848">
        <v>1</v>
      </c>
      <c r="G848">
        <v>1081</v>
      </c>
      <c r="H848">
        <v>3</v>
      </c>
      <c r="I848" t="s">
        <v>641</v>
      </c>
      <c r="J848" t="s">
        <v>643</v>
      </c>
      <c r="K848" t="s">
        <v>642</v>
      </c>
      <c r="L848">
        <v>1354</v>
      </c>
      <c r="N848">
        <v>1010</v>
      </c>
      <c r="O848" t="s">
        <v>279</v>
      </c>
      <c r="P848" t="s">
        <v>279</v>
      </c>
      <c r="Q848">
        <v>1</v>
      </c>
      <c r="W848">
        <v>0</v>
      </c>
      <c r="X848">
        <v>10424898</v>
      </c>
      <c r="Y848">
        <f>AT848</f>
        <v>202</v>
      </c>
      <c r="AA848">
        <v>204.15</v>
      </c>
      <c r="AB848">
        <v>0</v>
      </c>
      <c r="AC848">
        <v>0</v>
      </c>
      <c r="AD848">
        <v>0</v>
      </c>
      <c r="AE848">
        <v>15.19</v>
      </c>
      <c r="AF848">
        <v>0</v>
      </c>
      <c r="AG848">
        <v>0</v>
      </c>
      <c r="AH848">
        <v>0</v>
      </c>
      <c r="AI848">
        <v>13.44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s">
        <v>3</v>
      </c>
      <c r="AT848">
        <v>202</v>
      </c>
      <c r="AU848" t="s">
        <v>3</v>
      </c>
      <c r="AV848">
        <v>0</v>
      </c>
      <c r="AW848">
        <v>1</v>
      </c>
      <c r="AX848">
        <v>-1</v>
      </c>
      <c r="AY848">
        <v>0</v>
      </c>
      <c r="AZ848">
        <v>0</v>
      </c>
      <c r="BA848" t="s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ROUND(Y848*Source!I507,9)</f>
        <v>181.8</v>
      </c>
      <c r="CY848">
        <f>AA848</f>
        <v>204.15</v>
      </c>
      <c r="CZ848">
        <f>AE848</f>
        <v>15.19</v>
      </c>
      <c r="DA848">
        <f>AI848</f>
        <v>13.44</v>
      </c>
      <c r="DB848">
        <f>ROUND(ROUND(AT848*CZ848,2),6)</f>
        <v>3068.38</v>
      </c>
      <c r="DC848">
        <f>ROUND(ROUND(AT848*AG848,2),6)</f>
        <v>0</v>
      </c>
      <c r="DD848" t="s">
        <v>3</v>
      </c>
      <c r="DE848" t="s">
        <v>3</v>
      </c>
      <c r="DF848">
        <f>ROUND(ROUND(AE848*AI848,2)*CX848,2)</f>
        <v>37114.47</v>
      </c>
      <c r="DG848">
        <f t="shared" si="405"/>
        <v>0</v>
      </c>
      <c r="DH848">
        <f t="shared" si="404"/>
        <v>0</v>
      </c>
      <c r="DI848">
        <f t="shared" si="402"/>
        <v>0</v>
      </c>
      <c r="DJ848">
        <f>DF848</f>
        <v>37114.47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5">
      <c r="A849">
        <f>ROW(Source!A514)</f>
        <v>514</v>
      </c>
      <c r="B849">
        <v>55929113</v>
      </c>
      <c r="C849">
        <v>55932652</v>
      </c>
      <c r="D849">
        <v>55424304</v>
      </c>
      <c r="E849">
        <v>1081</v>
      </c>
      <c r="F849">
        <v>1</v>
      </c>
      <c r="G849">
        <v>1081</v>
      </c>
      <c r="H849">
        <v>1</v>
      </c>
      <c r="I849" t="s">
        <v>679</v>
      </c>
      <c r="J849" t="s">
        <v>3</v>
      </c>
      <c r="K849" t="s">
        <v>680</v>
      </c>
      <c r="L849">
        <v>1191</v>
      </c>
      <c r="N849">
        <v>1013</v>
      </c>
      <c r="O849" t="s">
        <v>681</v>
      </c>
      <c r="P849" t="s">
        <v>681</v>
      </c>
      <c r="Q849">
        <v>1</v>
      </c>
      <c r="W849">
        <v>0</v>
      </c>
      <c r="X849">
        <v>476480486</v>
      </c>
      <c r="Y849">
        <f>(AT849*1.2)</f>
        <v>5.7960000000000003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4.83</v>
      </c>
      <c r="AU849" t="s">
        <v>67</v>
      </c>
      <c r="AV849">
        <v>1</v>
      </c>
      <c r="AW849">
        <v>2</v>
      </c>
      <c r="AX849">
        <v>55932653</v>
      </c>
      <c r="AY849">
        <v>1</v>
      </c>
      <c r="AZ849">
        <v>0</v>
      </c>
      <c r="BA849">
        <v>987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U849">
        <f>ROUND(AT849*Source!I514*AH849*AL849,2)</f>
        <v>0</v>
      </c>
      <c r="CV849">
        <f>ROUND(Y849*Source!I514,9)</f>
        <v>8.6940000000000008</v>
      </c>
      <c r="CW849">
        <v>0</v>
      </c>
      <c r="CX849">
        <f>ROUND(Y849*Source!I514,9)</f>
        <v>8.6940000000000008</v>
      </c>
      <c r="CY849">
        <f>AD849</f>
        <v>0</v>
      </c>
      <c r="CZ849">
        <f>AH849</f>
        <v>0</v>
      </c>
      <c r="DA849">
        <f>AL849</f>
        <v>1</v>
      </c>
      <c r="DB849">
        <f>ROUND((ROUND(AT849*CZ849,2)*1.2),6)</f>
        <v>0</v>
      </c>
      <c r="DC849">
        <f>ROUND((ROUND(AT849*AG849,2)*1.2),6)</f>
        <v>0</v>
      </c>
      <c r="DD849" t="s">
        <v>3</v>
      </c>
      <c r="DE849" t="s">
        <v>3</v>
      </c>
      <c r="DF849">
        <f t="shared" ref="DF849:DF862" si="406">ROUND(ROUND(AE849,2)*CX849,2)</f>
        <v>0</v>
      </c>
      <c r="DG849">
        <f t="shared" si="405"/>
        <v>0</v>
      </c>
      <c r="DH849">
        <f t="shared" si="404"/>
        <v>0</v>
      </c>
      <c r="DI849">
        <f t="shared" si="402"/>
        <v>0</v>
      </c>
      <c r="DJ849">
        <f>DI849</f>
        <v>0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ROW(Source!A514)</f>
        <v>514</v>
      </c>
      <c r="B850">
        <v>55929113</v>
      </c>
      <c r="C850">
        <v>55932652</v>
      </c>
      <c r="D850">
        <v>55490209</v>
      </c>
      <c r="E850">
        <v>1</v>
      </c>
      <c r="F850">
        <v>1</v>
      </c>
      <c r="G850">
        <v>1081</v>
      </c>
      <c r="H850">
        <v>2</v>
      </c>
      <c r="I850" t="s">
        <v>722</v>
      </c>
      <c r="J850" t="s">
        <v>723</v>
      </c>
      <c r="K850" t="s">
        <v>724</v>
      </c>
      <c r="L850">
        <v>1368</v>
      </c>
      <c r="N850">
        <v>1011</v>
      </c>
      <c r="O850" t="s">
        <v>685</v>
      </c>
      <c r="P850" t="s">
        <v>685</v>
      </c>
      <c r="Q850">
        <v>1</v>
      </c>
      <c r="W850">
        <v>0</v>
      </c>
      <c r="X850">
        <v>874612079</v>
      </c>
      <c r="Y850">
        <f>(AT850*1.2)</f>
        <v>1.2E-2</v>
      </c>
      <c r="AA850">
        <v>0</v>
      </c>
      <c r="AB850">
        <v>87.01</v>
      </c>
      <c r="AC850">
        <v>13.21</v>
      </c>
      <c r="AD850">
        <v>0</v>
      </c>
      <c r="AE850">
        <v>0</v>
      </c>
      <c r="AF850">
        <v>83.1</v>
      </c>
      <c r="AG850">
        <v>12.62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0.01</v>
      </c>
      <c r="AU850" t="s">
        <v>67</v>
      </c>
      <c r="AV850">
        <v>0</v>
      </c>
      <c r="AW850">
        <v>2</v>
      </c>
      <c r="AX850">
        <v>55932654</v>
      </c>
      <c r="AY850">
        <v>1</v>
      </c>
      <c r="AZ850">
        <v>0</v>
      </c>
      <c r="BA850">
        <v>988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f>ROUND(Y850*Source!I514*DO850,9)</f>
        <v>0.22716</v>
      </c>
      <c r="CX850">
        <f>ROUND(Y850*Source!I514,9)</f>
        <v>1.7999999999999999E-2</v>
      </c>
      <c r="CY850">
        <f>AB850</f>
        <v>87.01</v>
      </c>
      <c r="CZ850">
        <f>AF850</f>
        <v>83.1</v>
      </c>
      <c r="DA850">
        <f>AJ850</f>
        <v>1</v>
      </c>
      <c r="DB850">
        <f>ROUND((ROUND(AT850*CZ850,2)*1.2),6)</f>
        <v>0.996</v>
      </c>
      <c r="DC850">
        <f>ROUND((ROUND(AT850*AG850,2)*1.2),6)</f>
        <v>0.156</v>
      </c>
      <c r="DD850" t="s">
        <v>3</v>
      </c>
      <c r="DE850" t="s">
        <v>3</v>
      </c>
      <c r="DF850">
        <f t="shared" si="406"/>
        <v>0</v>
      </c>
      <c r="DG850">
        <f t="shared" si="405"/>
        <v>1.5</v>
      </c>
      <c r="DH850">
        <f t="shared" si="404"/>
        <v>0.23</v>
      </c>
      <c r="DI850">
        <f t="shared" si="402"/>
        <v>0</v>
      </c>
      <c r="DJ850">
        <f>DG850</f>
        <v>1.5</v>
      </c>
      <c r="DK850">
        <v>0</v>
      </c>
      <c r="DL850" t="s">
        <v>686</v>
      </c>
      <c r="DM850">
        <v>0</v>
      </c>
      <c r="DN850" t="s">
        <v>681</v>
      </c>
      <c r="DO850">
        <v>12.62</v>
      </c>
    </row>
    <row r="851" spans="1:119" x14ac:dyDescent="0.25">
      <c r="A851">
        <f>ROW(Source!A514)</f>
        <v>514</v>
      </c>
      <c r="B851">
        <v>55929113</v>
      </c>
      <c r="C851">
        <v>55932652</v>
      </c>
      <c r="D851">
        <v>55490270</v>
      </c>
      <c r="E851">
        <v>1</v>
      </c>
      <c r="F851">
        <v>1</v>
      </c>
      <c r="G851">
        <v>1081</v>
      </c>
      <c r="H851">
        <v>2</v>
      </c>
      <c r="I851" t="s">
        <v>781</v>
      </c>
      <c r="J851" t="s">
        <v>782</v>
      </c>
      <c r="K851" t="s">
        <v>783</v>
      </c>
      <c r="L851">
        <v>1368</v>
      </c>
      <c r="N851">
        <v>1011</v>
      </c>
      <c r="O851" t="s">
        <v>685</v>
      </c>
      <c r="P851" t="s">
        <v>685</v>
      </c>
      <c r="Q851">
        <v>1</v>
      </c>
      <c r="W851">
        <v>0</v>
      </c>
      <c r="X851">
        <v>-1412866184</v>
      </c>
      <c r="Y851">
        <f>(AT851*1.2)</f>
        <v>0.156</v>
      </c>
      <c r="AA851">
        <v>0</v>
      </c>
      <c r="AB851">
        <v>0.44</v>
      </c>
      <c r="AC851">
        <v>0</v>
      </c>
      <c r="AD851">
        <v>0</v>
      </c>
      <c r="AE851">
        <v>0</v>
      </c>
      <c r="AF851">
        <v>0.42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0.13</v>
      </c>
      <c r="AU851" t="s">
        <v>67</v>
      </c>
      <c r="AV851">
        <v>0</v>
      </c>
      <c r="AW851">
        <v>2</v>
      </c>
      <c r="AX851">
        <v>55932655</v>
      </c>
      <c r="AY851">
        <v>1</v>
      </c>
      <c r="AZ851">
        <v>0</v>
      </c>
      <c r="BA851">
        <v>989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f>ROUND(Y851*Source!I514*DO851,9)</f>
        <v>0</v>
      </c>
      <c r="CX851">
        <f>ROUND(Y851*Source!I514,9)</f>
        <v>0.23400000000000001</v>
      </c>
      <c r="CY851">
        <f>AB851</f>
        <v>0.44</v>
      </c>
      <c r="CZ851">
        <f>AF851</f>
        <v>0.42</v>
      </c>
      <c r="DA851">
        <f>AJ851</f>
        <v>1</v>
      </c>
      <c r="DB851">
        <f>ROUND((ROUND(AT851*CZ851,2)*1.2),6)</f>
        <v>0.06</v>
      </c>
      <c r="DC851">
        <f>ROUND((ROUND(AT851*AG851,2)*1.2),6)</f>
        <v>0</v>
      </c>
      <c r="DD851" t="s">
        <v>3</v>
      </c>
      <c r="DE851" t="s">
        <v>3</v>
      </c>
      <c r="DF851">
        <f t="shared" si="406"/>
        <v>0</v>
      </c>
      <c r="DG851">
        <f t="shared" si="405"/>
        <v>0.1</v>
      </c>
      <c r="DH851">
        <f t="shared" si="404"/>
        <v>0</v>
      </c>
      <c r="DI851">
        <f t="shared" si="402"/>
        <v>0</v>
      </c>
      <c r="DJ851">
        <f>DG851</f>
        <v>0.1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ROW(Source!A514)</f>
        <v>514</v>
      </c>
      <c r="B852">
        <v>55929113</v>
      </c>
      <c r="C852">
        <v>55932652</v>
      </c>
      <c r="D852">
        <v>55489510</v>
      </c>
      <c r="E852">
        <v>1</v>
      </c>
      <c r="F852">
        <v>1</v>
      </c>
      <c r="G852">
        <v>1081</v>
      </c>
      <c r="H852">
        <v>2</v>
      </c>
      <c r="I852" t="s">
        <v>784</v>
      </c>
      <c r="J852" t="s">
        <v>785</v>
      </c>
      <c r="K852" t="s">
        <v>786</v>
      </c>
      <c r="L852">
        <v>1368</v>
      </c>
      <c r="N852">
        <v>1011</v>
      </c>
      <c r="O852" t="s">
        <v>685</v>
      </c>
      <c r="P852" t="s">
        <v>685</v>
      </c>
      <c r="Q852">
        <v>1</v>
      </c>
      <c r="W852">
        <v>0</v>
      </c>
      <c r="X852">
        <v>1364481760</v>
      </c>
      <c r="Y852">
        <f>(AT852*1.2)</f>
        <v>1.2E-2</v>
      </c>
      <c r="AA852">
        <v>0</v>
      </c>
      <c r="AB852">
        <v>56.43</v>
      </c>
      <c r="AC852">
        <v>13.21</v>
      </c>
      <c r="AD852">
        <v>0</v>
      </c>
      <c r="AE852">
        <v>0</v>
      </c>
      <c r="AF852">
        <v>53.9</v>
      </c>
      <c r="AG852">
        <v>12.62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0.01</v>
      </c>
      <c r="AU852" t="s">
        <v>67</v>
      </c>
      <c r="AV852">
        <v>0</v>
      </c>
      <c r="AW852">
        <v>2</v>
      </c>
      <c r="AX852">
        <v>55932656</v>
      </c>
      <c r="AY852">
        <v>1</v>
      </c>
      <c r="AZ852">
        <v>0</v>
      </c>
      <c r="BA852">
        <v>990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f>ROUND(Y852*Source!I514*DO852,9)</f>
        <v>0.22716</v>
      </c>
      <c r="CX852">
        <f>ROUND(Y852*Source!I514,9)</f>
        <v>1.7999999999999999E-2</v>
      </c>
      <c r="CY852">
        <f>AB852</f>
        <v>56.43</v>
      </c>
      <c r="CZ852">
        <f>AF852</f>
        <v>53.9</v>
      </c>
      <c r="DA852">
        <f>AJ852</f>
        <v>1</v>
      </c>
      <c r="DB852">
        <f>ROUND((ROUND(AT852*CZ852,2)*1.2),6)</f>
        <v>0.64800000000000002</v>
      </c>
      <c r="DC852">
        <f>ROUND((ROUND(AT852*AG852,2)*1.2),6)</f>
        <v>0.156</v>
      </c>
      <c r="DD852" t="s">
        <v>3</v>
      </c>
      <c r="DE852" t="s">
        <v>3</v>
      </c>
      <c r="DF852">
        <f t="shared" si="406"/>
        <v>0</v>
      </c>
      <c r="DG852">
        <f t="shared" si="405"/>
        <v>0.97</v>
      </c>
      <c r="DH852">
        <f t="shared" si="404"/>
        <v>0.23</v>
      </c>
      <c r="DI852">
        <f t="shared" si="402"/>
        <v>0</v>
      </c>
      <c r="DJ852">
        <f>DG852</f>
        <v>0.97</v>
      </c>
      <c r="DK852">
        <v>0</v>
      </c>
      <c r="DL852" t="s">
        <v>686</v>
      </c>
      <c r="DM852">
        <v>0</v>
      </c>
      <c r="DN852" t="s">
        <v>681</v>
      </c>
      <c r="DO852">
        <v>12.62</v>
      </c>
    </row>
    <row r="853" spans="1:119" x14ac:dyDescent="0.25">
      <c r="A853">
        <f>ROW(Source!A514)</f>
        <v>514</v>
      </c>
      <c r="B853">
        <v>55929113</v>
      </c>
      <c r="C853">
        <v>55932652</v>
      </c>
      <c r="D853">
        <v>55459234</v>
      </c>
      <c r="E853">
        <v>1</v>
      </c>
      <c r="F853">
        <v>1</v>
      </c>
      <c r="G853">
        <v>1081</v>
      </c>
      <c r="H853">
        <v>3</v>
      </c>
      <c r="I853" t="s">
        <v>734</v>
      </c>
      <c r="J853" t="s">
        <v>735</v>
      </c>
      <c r="K853" t="s">
        <v>736</v>
      </c>
      <c r="L853">
        <v>1346</v>
      </c>
      <c r="N853">
        <v>1009</v>
      </c>
      <c r="O853" t="s">
        <v>185</v>
      </c>
      <c r="P853" t="s">
        <v>185</v>
      </c>
      <c r="Q853">
        <v>1</v>
      </c>
      <c r="W853">
        <v>0</v>
      </c>
      <c r="X853">
        <v>1343467368</v>
      </c>
      <c r="Y853">
        <f>(AT853*1)</f>
        <v>1E-3</v>
      </c>
      <c r="AA853">
        <v>1.61</v>
      </c>
      <c r="AB853">
        <v>0</v>
      </c>
      <c r="AC853">
        <v>0</v>
      </c>
      <c r="AD853">
        <v>0</v>
      </c>
      <c r="AE853">
        <v>1.61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1E-3</v>
      </c>
      <c r="AU853" t="s">
        <v>66</v>
      </c>
      <c r="AV853">
        <v>0</v>
      </c>
      <c r="AW853">
        <v>2</v>
      </c>
      <c r="AX853">
        <v>55932657</v>
      </c>
      <c r="AY853">
        <v>1</v>
      </c>
      <c r="AZ853">
        <v>0</v>
      </c>
      <c r="BA853">
        <v>991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ROUND(Y853*Source!I514,9)</f>
        <v>1.5E-3</v>
      </c>
      <c r="CY853">
        <f t="shared" ref="CY853:CY858" si="407">AA853</f>
        <v>1.61</v>
      </c>
      <c r="CZ853">
        <f t="shared" ref="CZ853:CZ858" si="408">AE853</f>
        <v>1.61</v>
      </c>
      <c r="DA853">
        <f t="shared" ref="DA853:DA858" si="409">AI853</f>
        <v>1</v>
      </c>
      <c r="DB853">
        <f>ROUND((ROUND(AT853*CZ853,2)*1),6)</f>
        <v>0</v>
      </c>
      <c r="DC853">
        <f>ROUND((ROUND(AT853*AG853,2)*1),6)</f>
        <v>0</v>
      </c>
      <c r="DD853" t="s">
        <v>3</v>
      </c>
      <c r="DE853" t="s">
        <v>3</v>
      </c>
      <c r="DF853">
        <f t="shared" si="406"/>
        <v>0</v>
      </c>
      <c r="DG853">
        <f t="shared" si="405"/>
        <v>0</v>
      </c>
      <c r="DH853">
        <f t="shared" si="404"/>
        <v>0</v>
      </c>
      <c r="DI853">
        <f t="shared" si="402"/>
        <v>0</v>
      </c>
      <c r="DJ853">
        <f t="shared" ref="DJ853:DJ858" si="410">DF853</f>
        <v>0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5">
      <c r="A854">
        <f>ROW(Source!A514)</f>
        <v>514</v>
      </c>
      <c r="B854">
        <v>55929113</v>
      </c>
      <c r="C854">
        <v>55932652</v>
      </c>
      <c r="D854">
        <v>55466001</v>
      </c>
      <c r="E854">
        <v>1</v>
      </c>
      <c r="F854">
        <v>1</v>
      </c>
      <c r="G854">
        <v>1081</v>
      </c>
      <c r="H854">
        <v>3</v>
      </c>
      <c r="I854" t="s">
        <v>596</v>
      </c>
      <c r="J854" t="s">
        <v>598</v>
      </c>
      <c r="K854" t="s">
        <v>597</v>
      </c>
      <c r="L854">
        <v>1348</v>
      </c>
      <c r="N854">
        <v>1009</v>
      </c>
      <c r="O854" t="s">
        <v>566</v>
      </c>
      <c r="P854" t="s">
        <v>566</v>
      </c>
      <c r="Q854">
        <v>1000</v>
      </c>
      <c r="W854">
        <v>0</v>
      </c>
      <c r="X854">
        <v>-1473174696</v>
      </c>
      <c r="Y854">
        <f>(AT854*1)</f>
        <v>2.3500000000000001E-3</v>
      </c>
      <c r="AA854">
        <v>33827.69</v>
      </c>
      <c r="AB854">
        <v>0</v>
      </c>
      <c r="AC854">
        <v>0</v>
      </c>
      <c r="AD854">
        <v>0</v>
      </c>
      <c r="AE854">
        <v>33827.69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 t="s">
        <v>3</v>
      </c>
      <c r="AT854">
        <v>2.3500000000000001E-3</v>
      </c>
      <c r="AU854" t="s">
        <v>66</v>
      </c>
      <c r="AV854">
        <v>0</v>
      </c>
      <c r="AW854">
        <v>1</v>
      </c>
      <c r="AX854">
        <v>-1</v>
      </c>
      <c r="AY854">
        <v>0</v>
      </c>
      <c r="AZ854">
        <v>0</v>
      </c>
      <c r="BA854" t="s">
        <v>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ROUND(Y854*Source!I514,9)</f>
        <v>3.5249999999999999E-3</v>
      </c>
      <c r="CY854">
        <f t="shared" si="407"/>
        <v>33827.69</v>
      </c>
      <c r="CZ854">
        <f t="shared" si="408"/>
        <v>33827.69</v>
      </c>
      <c r="DA854">
        <f t="shared" si="409"/>
        <v>1</v>
      </c>
      <c r="DB854">
        <f>ROUND((ROUND(AT854*CZ854,2)*1),6)</f>
        <v>79.5</v>
      </c>
      <c r="DC854">
        <f>ROUND((ROUND(AT854*AG854,2)*1),6)</f>
        <v>0</v>
      </c>
      <c r="DD854" t="s">
        <v>3</v>
      </c>
      <c r="DE854" t="s">
        <v>3</v>
      </c>
      <c r="DF854">
        <f t="shared" si="406"/>
        <v>119.24</v>
      </c>
      <c r="DG854">
        <f t="shared" si="405"/>
        <v>0</v>
      </c>
      <c r="DH854">
        <f t="shared" si="404"/>
        <v>0</v>
      </c>
      <c r="DI854">
        <f t="shared" si="402"/>
        <v>0</v>
      </c>
      <c r="DJ854">
        <f t="shared" si="410"/>
        <v>119.24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5">
      <c r="A855">
        <f>ROW(Source!A514)</f>
        <v>514</v>
      </c>
      <c r="B855">
        <v>55929113</v>
      </c>
      <c r="C855">
        <v>55932652</v>
      </c>
      <c r="D855">
        <v>55466158</v>
      </c>
      <c r="E855">
        <v>1</v>
      </c>
      <c r="F855">
        <v>1</v>
      </c>
      <c r="G855">
        <v>1081</v>
      </c>
      <c r="H855">
        <v>3</v>
      </c>
      <c r="I855" t="s">
        <v>787</v>
      </c>
      <c r="J855" t="s">
        <v>788</v>
      </c>
      <c r="K855" t="s">
        <v>789</v>
      </c>
      <c r="L855">
        <v>1354</v>
      </c>
      <c r="N855">
        <v>1010</v>
      </c>
      <c r="O855" t="s">
        <v>279</v>
      </c>
      <c r="P855" t="s">
        <v>279</v>
      </c>
      <c r="Q855">
        <v>1</v>
      </c>
      <c r="W855">
        <v>0</v>
      </c>
      <c r="X855">
        <v>-400075818</v>
      </c>
      <c r="Y855">
        <f>(AT855*1)</f>
        <v>4.2000000000000003E-2</v>
      </c>
      <c r="AA855">
        <v>48.47</v>
      </c>
      <c r="AB855">
        <v>0</v>
      </c>
      <c r="AC855">
        <v>0</v>
      </c>
      <c r="AD855">
        <v>0</v>
      </c>
      <c r="AE855">
        <v>48.47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-2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4.2000000000000003E-2</v>
      </c>
      <c r="AU855" t="s">
        <v>66</v>
      </c>
      <c r="AV855">
        <v>0</v>
      </c>
      <c r="AW855">
        <v>2</v>
      </c>
      <c r="AX855">
        <v>55932658</v>
      </c>
      <c r="AY855">
        <v>1</v>
      </c>
      <c r="AZ855">
        <v>0</v>
      </c>
      <c r="BA855">
        <v>992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v>0</v>
      </c>
      <c r="CX855">
        <f>ROUND(Y855*Source!I514,9)</f>
        <v>6.3E-2</v>
      </c>
      <c r="CY855">
        <f t="shared" si="407"/>
        <v>48.47</v>
      </c>
      <c r="CZ855">
        <f t="shared" si="408"/>
        <v>48.47</v>
      </c>
      <c r="DA855">
        <f t="shared" si="409"/>
        <v>1</v>
      </c>
      <c r="DB855">
        <f>ROUND((ROUND(AT855*CZ855,2)*1),6)</f>
        <v>2.04</v>
      </c>
      <c r="DC855">
        <f>ROUND((ROUND(AT855*AG855,2)*1),6)</f>
        <v>0</v>
      </c>
      <c r="DD855" t="s">
        <v>3</v>
      </c>
      <c r="DE855" t="s">
        <v>3</v>
      </c>
      <c r="DF855">
        <f t="shared" si="406"/>
        <v>3.05</v>
      </c>
      <c r="DG855">
        <f t="shared" si="405"/>
        <v>0</v>
      </c>
      <c r="DH855">
        <f t="shared" si="404"/>
        <v>0</v>
      </c>
      <c r="DI855">
        <f t="shared" si="402"/>
        <v>0</v>
      </c>
      <c r="DJ855">
        <f t="shared" si="410"/>
        <v>3.05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5">
      <c r="A856">
        <f>ROW(Source!A514)</f>
        <v>514</v>
      </c>
      <c r="B856">
        <v>55929113</v>
      </c>
      <c r="C856">
        <v>55932652</v>
      </c>
      <c r="D856">
        <v>55459835</v>
      </c>
      <c r="E856">
        <v>1</v>
      </c>
      <c r="F856">
        <v>1</v>
      </c>
      <c r="G856">
        <v>1081</v>
      </c>
      <c r="H856">
        <v>3</v>
      </c>
      <c r="I856" t="s">
        <v>790</v>
      </c>
      <c r="J856" t="s">
        <v>791</v>
      </c>
      <c r="K856" t="s">
        <v>792</v>
      </c>
      <c r="L856">
        <v>1348</v>
      </c>
      <c r="N856">
        <v>1009</v>
      </c>
      <c r="O856" t="s">
        <v>566</v>
      </c>
      <c r="P856" t="s">
        <v>566</v>
      </c>
      <c r="Q856">
        <v>1000</v>
      </c>
      <c r="W856">
        <v>0</v>
      </c>
      <c r="X856">
        <v>-1860917919</v>
      </c>
      <c r="Y856">
        <f>(AT856*1)</f>
        <v>1.9999999999999999E-6</v>
      </c>
      <c r="AA856">
        <v>12521.99</v>
      </c>
      <c r="AB856">
        <v>0</v>
      </c>
      <c r="AC856">
        <v>0</v>
      </c>
      <c r="AD856">
        <v>0</v>
      </c>
      <c r="AE856">
        <v>12521.99</v>
      </c>
      <c r="AF856">
        <v>0</v>
      </c>
      <c r="AG856">
        <v>0</v>
      </c>
      <c r="AH856">
        <v>0</v>
      </c>
      <c r="AI856">
        <v>1</v>
      </c>
      <c r="AJ856">
        <v>1</v>
      </c>
      <c r="AK856">
        <v>1</v>
      </c>
      <c r="AL856">
        <v>1</v>
      </c>
      <c r="AM856">
        <v>-2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1.9999999999999999E-6</v>
      </c>
      <c r="AU856" t="s">
        <v>66</v>
      </c>
      <c r="AV856">
        <v>0</v>
      </c>
      <c r="AW856">
        <v>2</v>
      </c>
      <c r="AX856">
        <v>55932659</v>
      </c>
      <c r="AY856">
        <v>1</v>
      </c>
      <c r="AZ856">
        <v>0</v>
      </c>
      <c r="BA856">
        <v>993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ROUND(Y856*Source!I514,9)</f>
        <v>3.0000000000000001E-6</v>
      </c>
      <c r="CY856">
        <f t="shared" si="407"/>
        <v>12521.99</v>
      </c>
      <c r="CZ856">
        <f t="shared" si="408"/>
        <v>12521.99</v>
      </c>
      <c r="DA856">
        <f t="shared" si="409"/>
        <v>1</v>
      </c>
      <c r="DB856">
        <f>ROUND((ROUND(AT856*CZ856,2)*1),6)</f>
        <v>0.03</v>
      </c>
      <c r="DC856">
        <f>ROUND((ROUND(AT856*AG856,2)*1),6)</f>
        <v>0</v>
      </c>
      <c r="DD856" t="s">
        <v>3</v>
      </c>
      <c r="DE856" t="s">
        <v>3</v>
      </c>
      <c r="DF856">
        <f t="shared" si="406"/>
        <v>0.04</v>
      </c>
      <c r="DG856">
        <f t="shared" si="405"/>
        <v>0</v>
      </c>
      <c r="DH856">
        <f t="shared" si="404"/>
        <v>0</v>
      </c>
      <c r="DI856">
        <f t="shared" si="402"/>
        <v>0</v>
      </c>
      <c r="DJ856">
        <f t="shared" si="410"/>
        <v>0.04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5">
      <c r="A857">
        <f>ROW(Source!A514)</f>
        <v>514</v>
      </c>
      <c r="B857">
        <v>55929113</v>
      </c>
      <c r="C857">
        <v>55932652</v>
      </c>
      <c r="D857">
        <v>55482336</v>
      </c>
      <c r="E857">
        <v>1</v>
      </c>
      <c r="F857">
        <v>1</v>
      </c>
      <c r="G857">
        <v>1081</v>
      </c>
      <c r="H857">
        <v>3</v>
      </c>
      <c r="I857" t="s">
        <v>657</v>
      </c>
      <c r="J857" t="s">
        <v>659</v>
      </c>
      <c r="K857" t="s">
        <v>658</v>
      </c>
      <c r="L857">
        <v>1354</v>
      </c>
      <c r="N857">
        <v>1010</v>
      </c>
      <c r="O857" t="s">
        <v>279</v>
      </c>
      <c r="P857" t="s">
        <v>279</v>
      </c>
      <c r="Q857">
        <v>1</v>
      </c>
      <c r="W857">
        <v>0</v>
      </c>
      <c r="X857">
        <v>538179604</v>
      </c>
      <c r="Y857">
        <f>AT857</f>
        <v>34</v>
      </c>
      <c r="AA857">
        <v>76.150000000000006</v>
      </c>
      <c r="AB857">
        <v>0</v>
      </c>
      <c r="AC857">
        <v>0</v>
      </c>
      <c r="AD857">
        <v>0</v>
      </c>
      <c r="AE857">
        <v>76.150000000000006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1</v>
      </c>
      <c r="AL857">
        <v>1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 t="s">
        <v>3</v>
      </c>
      <c r="AT857">
        <v>34</v>
      </c>
      <c r="AU857" t="s">
        <v>3</v>
      </c>
      <c r="AV857">
        <v>0</v>
      </c>
      <c r="AW857">
        <v>1</v>
      </c>
      <c r="AX857">
        <v>-1</v>
      </c>
      <c r="AY857">
        <v>0</v>
      </c>
      <c r="AZ857">
        <v>0</v>
      </c>
      <c r="BA857" t="s">
        <v>3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ROUND(Y857*Source!I514,9)</f>
        <v>51</v>
      </c>
      <c r="CY857">
        <f t="shared" si="407"/>
        <v>76.150000000000006</v>
      </c>
      <c r="CZ857">
        <f t="shared" si="408"/>
        <v>76.150000000000006</v>
      </c>
      <c r="DA857">
        <f t="shared" si="409"/>
        <v>1</v>
      </c>
      <c r="DB857">
        <f>ROUND(ROUND(AT857*CZ857,2),6)</f>
        <v>2589.1</v>
      </c>
      <c r="DC857">
        <f>ROUND(ROUND(AT857*AG857,2),6)</f>
        <v>0</v>
      </c>
      <c r="DD857" t="s">
        <v>3</v>
      </c>
      <c r="DE857" t="s">
        <v>3</v>
      </c>
      <c r="DF857">
        <f t="shared" si="406"/>
        <v>3883.65</v>
      </c>
      <c r="DG857">
        <f t="shared" si="405"/>
        <v>0</v>
      </c>
      <c r="DH857">
        <f t="shared" si="404"/>
        <v>0</v>
      </c>
      <c r="DI857">
        <f t="shared" si="402"/>
        <v>0</v>
      </c>
      <c r="DJ857">
        <f t="shared" si="410"/>
        <v>3883.65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ROW(Source!A514)</f>
        <v>514</v>
      </c>
      <c r="B858">
        <v>55929113</v>
      </c>
      <c r="C858">
        <v>55932652</v>
      </c>
      <c r="D858">
        <v>55469222</v>
      </c>
      <c r="E858">
        <v>1</v>
      </c>
      <c r="F858">
        <v>1</v>
      </c>
      <c r="G858">
        <v>1081</v>
      </c>
      <c r="H858">
        <v>3</v>
      </c>
      <c r="I858" t="s">
        <v>793</v>
      </c>
      <c r="J858" t="s">
        <v>794</v>
      </c>
      <c r="K858" t="s">
        <v>795</v>
      </c>
      <c r="L858">
        <v>1354</v>
      </c>
      <c r="N858">
        <v>1010</v>
      </c>
      <c r="O858" t="s">
        <v>279</v>
      </c>
      <c r="P858" t="s">
        <v>279</v>
      </c>
      <c r="Q858">
        <v>1</v>
      </c>
      <c r="W858">
        <v>0</v>
      </c>
      <c r="X858">
        <v>-1452932200</v>
      </c>
      <c r="Y858">
        <f>(AT858*1)</f>
        <v>0.3</v>
      </c>
      <c r="AA858">
        <v>4.3600000000000003</v>
      </c>
      <c r="AB858">
        <v>0</v>
      </c>
      <c r="AC858">
        <v>0</v>
      </c>
      <c r="AD858">
        <v>0</v>
      </c>
      <c r="AE858">
        <v>4.3600000000000003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1</v>
      </c>
      <c r="AL858">
        <v>1</v>
      </c>
      <c r="AM858">
        <v>-2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0.3</v>
      </c>
      <c r="AU858" t="s">
        <v>66</v>
      </c>
      <c r="AV858">
        <v>0</v>
      </c>
      <c r="AW858">
        <v>2</v>
      </c>
      <c r="AX858">
        <v>55932660</v>
      </c>
      <c r="AY858">
        <v>1</v>
      </c>
      <c r="AZ858">
        <v>0</v>
      </c>
      <c r="BA858">
        <v>994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ROUND(Y858*Source!I514,9)</f>
        <v>0.45</v>
      </c>
      <c r="CY858">
        <f t="shared" si="407"/>
        <v>4.3600000000000003</v>
      </c>
      <c r="CZ858">
        <f t="shared" si="408"/>
        <v>4.3600000000000003</v>
      </c>
      <c r="DA858">
        <f t="shared" si="409"/>
        <v>1</v>
      </c>
      <c r="DB858">
        <f>ROUND((ROUND(AT858*CZ858,2)*1),6)</f>
        <v>1.31</v>
      </c>
      <c r="DC858">
        <f>ROUND((ROUND(AT858*AG858,2)*1),6)</f>
        <v>0</v>
      </c>
      <c r="DD858" t="s">
        <v>3</v>
      </c>
      <c r="DE858" t="s">
        <v>3</v>
      </c>
      <c r="DF858">
        <f t="shared" si="406"/>
        <v>1.96</v>
      </c>
      <c r="DG858">
        <f t="shared" si="405"/>
        <v>0</v>
      </c>
      <c r="DH858">
        <f t="shared" si="404"/>
        <v>0</v>
      </c>
      <c r="DI858">
        <f t="shared" si="402"/>
        <v>0</v>
      </c>
      <c r="DJ858">
        <f t="shared" si="410"/>
        <v>1.96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5">
      <c r="A859">
        <f>ROW(Source!A515)</f>
        <v>515</v>
      </c>
      <c r="B859">
        <v>55929115</v>
      </c>
      <c r="C859">
        <v>55932652</v>
      </c>
      <c r="D859">
        <v>55424304</v>
      </c>
      <c r="E859">
        <v>1081</v>
      </c>
      <c r="F859">
        <v>1</v>
      </c>
      <c r="G859">
        <v>1081</v>
      </c>
      <c r="H859">
        <v>1</v>
      </c>
      <c r="I859" t="s">
        <v>679</v>
      </c>
      <c r="J859" t="s">
        <v>3</v>
      </c>
      <c r="K859" t="s">
        <v>680</v>
      </c>
      <c r="L859">
        <v>1191</v>
      </c>
      <c r="N859">
        <v>1013</v>
      </c>
      <c r="O859" t="s">
        <v>681</v>
      </c>
      <c r="P859" t="s">
        <v>681</v>
      </c>
      <c r="Q859">
        <v>1</v>
      </c>
      <c r="W859">
        <v>0</v>
      </c>
      <c r="X859">
        <v>476480486</v>
      </c>
      <c r="Y859">
        <f>(AT859*1.2)</f>
        <v>5.7960000000000003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1</v>
      </c>
      <c r="AL859">
        <v>1</v>
      </c>
      <c r="AM859">
        <v>5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4.83</v>
      </c>
      <c r="AU859" t="s">
        <v>67</v>
      </c>
      <c r="AV859">
        <v>1</v>
      </c>
      <c r="AW859">
        <v>2</v>
      </c>
      <c r="AX859">
        <v>55932653</v>
      </c>
      <c r="AY859">
        <v>1</v>
      </c>
      <c r="AZ859">
        <v>0</v>
      </c>
      <c r="BA859">
        <v>997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U859">
        <f>ROUND(AT859*Source!I515*AH859*AL859,2)</f>
        <v>0</v>
      </c>
      <c r="CV859">
        <f>ROUND(Y859*Source!I515,9)</f>
        <v>8.6940000000000008</v>
      </c>
      <c r="CW859">
        <v>0</v>
      </c>
      <c r="CX859">
        <f>ROUND(Y859*Source!I515,9)</f>
        <v>8.6940000000000008</v>
      </c>
      <c r="CY859">
        <f>AD859</f>
        <v>0</v>
      </c>
      <c r="CZ859">
        <f>AH859</f>
        <v>0</v>
      </c>
      <c r="DA859">
        <f>AL859</f>
        <v>1</v>
      </c>
      <c r="DB859">
        <f>ROUND((ROUND(AT859*CZ859,2)*1.2),6)</f>
        <v>0</v>
      </c>
      <c r="DC859">
        <f>ROUND((ROUND(AT859*AG859,2)*1.2),6)</f>
        <v>0</v>
      </c>
      <c r="DD859" t="s">
        <v>3</v>
      </c>
      <c r="DE859" t="s">
        <v>3</v>
      </c>
      <c r="DF859">
        <f t="shared" si="406"/>
        <v>0</v>
      </c>
      <c r="DG859">
        <f t="shared" si="405"/>
        <v>0</v>
      </c>
      <c r="DH859">
        <f t="shared" si="404"/>
        <v>0</v>
      </c>
      <c r="DI859">
        <f t="shared" si="402"/>
        <v>0</v>
      </c>
      <c r="DJ859">
        <f>DI859</f>
        <v>0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ROW(Source!A515)</f>
        <v>515</v>
      </c>
      <c r="B860">
        <v>55929115</v>
      </c>
      <c r="C860">
        <v>55932652</v>
      </c>
      <c r="D860">
        <v>55490209</v>
      </c>
      <c r="E860">
        <v>1</v>
      </c>
      <c r="F860">
        <v>1</v>
      </c>
      <c r="G860">
        <v>1081</v>
      </c>
      <c r="H860">
        <v>2</v>
      </c>
      <c r="I860" t="s">
        <v>722</v>
      </c>
      <c r="J860" t="s">
        <v>723</v>
      </c>
      <c r="K860" t="s">
        <v>724</v>
      </c>
      <c r="L860">
        <v>1368</v>
      </c>
      <c r="N860">
        <v>1011</v>
      </c>
      <c r="O860" t="s">
        <v>685</v>
      </c>
      <c r="P860" t="s">
        <v>685</v>
      </c>
      <c r="Q860">
        <v>1</v>
      </c>
      <c r="W860">
        <v>0</v>
      </c>
      <c r="X860">
        <v>874612079</v>
      </c>
      <c r="Y860">
        <f>(AT860*1.2)</f>
        <v>1.2E-2</v>
      </c>
      <c r="AA860">
        <v>0</v>
      </c>
      <c r="AB860">
        <v>1485.19</v>
      </c>
      <c r="AC860">
        <v>744.56</v>
      </c>
      <c r="AD860">
        <v>0</v>
      </c>
      <c r="AE860">
        <v>0</v>
      </c>
      <c r="AF860">
        <v>83.1</v>
      </c>
      <c r="AG860">
        <v>12.62</v>
      </c>
      <c r="AH860">
        <v>0</v>
      </c>
      <c r="AI860">
        <v>1</v>
      </c>
      <c r="AJ860">
        <v>17.07</v>
      </c>
      <c r="AK860">
        <v>56.35</v>
      </c>
      <c r="AL860">
        <v>1</v>
      </c>
      <c r="AM860">
        <v>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0.01</v>
      </c>
      <c r="AU860" t="s">
        <v>67</v>
      </c>
      <c r="AV860">
        <v>0</v>
      </c>
      <c r="AW860">
        <v>2</v>
      </c>
      <c r="AX860">
        <v>55932654</v>
      </c>
      <c r="AY860">
        <v>1</v>
      </c>
      <c r="AZ860">
        <v>0</v>
      </c>
      <c r="BA860">
        <v>998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f>ROUND(Y860*Source!I515*DO860,9)</f>
        <v>0.22716</v>
      </c>
      <c r="CX860">
        <f>ROUND(Y860*Source!I515,9)</f>
        <v>1.7999999999999999E-2</v>
      </c>
      <c r="CY860">
        <f>AB860</f>
        <v>1485.19</v>
      </c>
      <c r="CZ860">
        <f>AF860</f>
        <v>83.1</v>
      </c>
      <c r="DA860">
        <f>AJ860</f>
        <v>17.07</v>
      </c>
      <c r="DB860">
        <f>ROUND((ROUND(AT860*CZ860,2)*1.2),6)</f>
        <v>0.996</v>
      </c>
      <c r="DC860">
        <f>ROUND((ROUND(AT860*AG860,2)*1.2),6)</f>
        <v>0.156</v>
      </c>
      <c r="DD860" t="s">
        <v>3</v>
      </c>
      <c r="DE860" t="s">
        <v>3</v>
      </c>
      <c r="DF860">
        <f t="shared" si="406"/>
        <v>0</v>
      </c>
      <c r="DG860">
        <f>ROUND(ROUND(AF860*AJ860,2)*CX860,2)</f>
        <v>25.53</v>
      </c>
      <c r="DH860">
        <f>ROUND(ROUND(AG860*AK860,2)*CX860,2)</f>
        <v>12.8</v>
      </c>
      <c r="DI860">
        <f t="shared" si="402"/>
        <v>0</v>
      </c>
      <c r="DJ860">
        <f>DG860</f>
        <v>25.53</v>
      </c>
      <c r="DK860">
        <v>0</v>
      </c>
      <c r="DL860" t="s">
        <v>686</v>
      </c>
      <c r="DM860">
        <v>0</v>
      </c>
      <c r="DN860" t="s">
        <v>681</v>
      </c>
      <c r="DO860">
        <v>12.62</v>
      </c>
    </row>
    <row r="861" spans="1:119" x14ac:dyDescent="0.25">
      <c r="A861">
        <f>ROW(Source!A515)</f>
        <v>515</v>
      </c>
      <c r="B861">
        <v>55929115</v>
      </c>
      <c r="C861">
        <v>55932652</v>
      </c>
      <c r="D861">
        <v>55490270</v>
      </c>
      <c r="E861">
        <v>1</v>
      </c>
      <c r="F861">
        <v>1</v>
      </c>
      <c r="G861">
        <v>1081</v>
      </c>
      <c r="H861">
        <v>2</v>
      </c>
      <c r="I861" t="s">
        <v>781</v>
      </c>
      <c r="J861" t="s">
        <v>782</v>
      </c>
      <c r="K861" t="s">
        <v>783</v>
      </c>
      <c r="L861">
        <v>1368</v>
      </c>
      <c r="N861">
        <v>1011</v>
      </c>
      <c r="O861" t="s">
        <v>685</v>
      </c>
      <c r="P861" t="s">
        <v>685</v>
      </c>
      <c r="Q861">
        <v>1</v>
      </c>
      <c r="W861">
        <v>0</v>
      </c>
      <c r="X861">
        <v>-1412866184</v>
      </c>
      <c r="Y861">
        <f>(AT861*1.2)</f>
        <v>0.156</v>
      </c>
      <c r="AA861">
        <v>0</v>
      </c>
      <c r="AB861">
        <v>4.32</v>
      </c>
      <c r="AC861">
        <v>0</v>
      </c>
      <c r="AD861">
        <v>0</v>
      </c>
      <c r="AE861">
        <v>0</v>
      </c>
      <c r="AF861">
        <v>0.42</v>
      </c>
      <c r="AG861">
        <v>0</v>
      </c>
      <c r="AH861">
        <v>0</v>
      </c>
      <c r="AI861">
        <v>1</v>
      </c>
      <c r="AJ861">
        <v>9.83</v>
      </c>
      <c r="AK861">
        <v>1</v>
      </c>
      <c r="AL861">
        <v>1</v>
      </c>
      <c r="AM861">
        <v>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0.13</v>
      </c>
      <c r="AU861" t="s">
        <v>67</v>
      </c>
      <c r="AV861">
        <v>0</v>
      </c>
      <c r="AW861">
        <v>2</v>
      </c>
      <c r="AX861">
        <v>55932655</v>
      </c>
      <c r="AY861">
        <v>1</v>
      </c>
      <c r="AZ861">
        <v>0</v>
      </c>
      <c r="BA861">
        <v>999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f>ROUND(Y861*Source!I515*DO861,9)</f>
        <v>0</v>
      </c>
      <c r="CX861">
        <f>ROUND(Y861*Source!I515,9)</f>
        <v>0.23400000000000001</v>
      </c>
      <c r="CY861">
        <f>AB861</f>
        <v>4.32</v>
      </c>
      <c r="CZ861">
        <f>AF861</f>
        <v>0.42</v>
      </c>
      <c r="DA861">
        <f>AJ861</f>
        <v>9.83</v>
      </c>
      <c r="DB861">
        <f>ROUND((ROUND(AT861*CZ861,2)*1.2),6)</f>
        <v>0.06</v>
      </c>
      <c r="DC861">
        <f>ROUND((ROUND(AT861*AG861,2)*1.2),6)</f>
        <v>0</v>
      </c>
      <c r="DD861" t="s">
        <v>3</v>
      </c>
      <c r="DE861" t="s">
        <v>3</v>
      </c>
      <c r="DF861">
        <f t="shared" si="406"/>
        <v>0</v>
      </c>
      <c r="DG861">
        <f>ROUND(ROUND(AF861*AJ861,2)*CX861,2)</f>
        <v>0.97</v>
      </c>
      <c r="DH861">
        <f>ROUND(ROUND(AG861,2)*CX861,2)</f>
        <v>0</v>
      </c>
      <c r="DI861">
        <f t="shared" si="402"/>
        <v>0</v>
      </c>
      <c r="DJ861">
        <f>DG861</f>
        <v>0.97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ROW(Source!A515)</f>
        <v>515</v>
      </c>
      <c r="B862">
        <v>55929115</v>
      </c>
      <c r="C862">
        <v>55932652</v>
      </c>
      <c r="D862">
        <v>55489510</v>
      </c>
      <c r="E862">
        <v>1</v>
      </c>
      <c r="F862">
        <v>1</v>
      </c>
      <c r="G862">
        <v>1081</v>
      </c>
      <c r="H862">
        <v>2</v>
      </c>
      <c r="I862" t="s">
        <v>784</v>
      </c>
      <c r="J862" t="s">
        <v>785</v>
      </c>
      <c r="K862" t="s">
        <v>786</v>
      </c>
      <c r="L862">
        <v>1368</v>
      </c>
      <c r="N862">
        <v>1011</v>
      </c>
      <c r="O862" t="s">
        <v>685</v>
      </c>
      <c r="P862" t="s">
        <v>685</v>
      </c>
      <c r="Q862">
        <v>1</v>
      </c>
      <c r="W862">
        <v>0</v>
      </c>
      <c r="X862">
        <v>1364481760</v>
      </c>
      <c r="Y862">
        <f>(AT862*1.2)</f>
        <v>1.2E-2</v>
      </c>
      <c r="AA862">
        <v>0</v>
      </c>
      <c r="AB862">
        <v>1271.44</v>
      </c>
      <c r="AC862">
        <v>744.56</v>
      </c>
      <c r="AD862">
        <v>0</v>
      </c>
      <c r="AE862">
        <v>0</v>
      </c>
      <c r="AF862">
        <v>53.9</v>
      </c>
      <c r="AG862">
        <v>12.62</v>
      </c>
      <c r="AH862">
        <v>0</v>
      </c>
      <c r="AI862">
        <v>1</v>
      </c>
      <c r="AJ862">
        <v>22.53</v>
      </c>
      <c r="AK862">
        <v>56.35</v>
      </c>
      <c r="AL862">
        <v>1</v>
      </c>
      <c r="AM862">
        <v>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0.01</v>
      </c>
      <c r="AU862" t="s">
        <v>67</v>
      </c>
      <c r="AV862">
        <v>0</v>
      </c>
      <c r="AW862">
        <v>2</v>
      </c>
      <c r="AX862">
        <v>55932656</v>
      </c>
      <c r="AY862">
        <v>1</v>
      </c>
      <c r="AZ862">
        <v>0</v>
      </c>
      <c r="BA862">
        <v>1000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f>ROUND(Y862*Source!I515*DO862,9)</f>
        <v>0.22716</v>
      </c>
      <c r="CX862">
        <f>ROUND(Y862*Source!I515,9)</f>
        <v>1.7999999999999999E-2</v>
      </c>
      <c r="CY862">
        <f>AB862</f>
        <v>1271.44</v>
      </c>
      <c r="CZ862">
        <f>AF862</f>
        <v>53.9</v>
      </c>
      <c r="DA862">
        <f>AJ862</f>
        <v>22.53</v>
      </c>
      <c r="DB862">
        <f>ROUND((ROUND(AT862*CZ862,2)*1.2),6)</f>
        <v>0.64800000000000002</v>
      </c>
      <c r="DC862">
        <f>ROUND((ROUND(AT862*AG862,2)*1.2),6)</f>
        <v>0.156</v>
      </c>
      <c r="DD862" t="s">
        <v>3</v>
      </c>
      <c r="DE862" t="s">
        <v>3</v>
      </c>
      <c r="DF862">
        <f t="shared" si="406"/>
        <v>0</v>
      </c>
      <c r="DG862">
        <f>ROUND(ROUND(AF862*AJ862,2)*CX862,2)</f>
        <v>21.86</v>
      </c>
      <c r="DH862">
        <f>ROUND(ROUND(AG862*AK862,2)*CX862,2)</f>
        <v>12.8</v>
      </c>
      <c r="DI862">
        <f t="shared" si="402"/>
        <v>0</v>
      </c>
      <c r="DJ862">
        <f>DG862</f>
        <v>21.86</v>
      </c>
      <c r="DK862">
        <v>0</v>
      </c>
      <c r="DL862" t="s">
        <v>686</v>
      </c>
      <c r="DM862">
        <v>0</v>
      </c>
      <c r="DN862" t="s">
        <v>681</v>
      </c>
      <c r="DO862">
        <v>12.62</v>
      </c>
    </row>
    <row r="863" spans="1:119" x14ac:dyDescent="0.25">
      <c r="A863">
        <f>ROW(Source!A515)</f>
        <v>515</v>
      </c>
      <c r="B863">
        <v>55929115</v>
      </c>
      <c r="C863">
        <v>55932652</v>
      </c>
      <c r="D863">
        <v>55459234</v>
      </c>
      <c r="E863">
        <v>1</v>
      </c>
      <c r="F863">
        <v>1</v>
      </c>
      <c r="G863">
        <v>1081</v>
      </c>
      <c r="H863">
        <v>3</v>
      </c>
      <c r="I863" t="s">
        <v>734</v>
      </c>
      <c r="J863" t="s">
        <v>735</v>
      </c>
      <c r="K863" t="s">
        <v>736</v>
      </c>
      <c r="L863">
        <v>1346</v>
      </c>
      <c r="N863">
        <v>1009</v>
      </c>
      <c r="O863" t="s">
        <v>185</v>
      </c>
      <c r="P863" t="s">
        <v>185</v>
      </c>
      <c r="Q863">
        <v>1</v>
      </c>
      <c r="W863">
        <v>0</v>
      </c>
      <c r="X863">
        <v>1343467368</v>
      </c>
      <c r="Y863">
        <f>(AT863*1)</f>
        <v>1E-3</v>
      </c>
      <c r="AA863">
        <v>23.6</v>
      </c>
      <c r="AB863">
        <v>0</v>
      </c>
      <c r="AC863">
        <v>0</v>
      </c>
      <c r="AD863">
        <v>0</v>
      </c>
      <c r="AE863">
        <v>1.61</v>
      </c>
      <c r="AF863">
        <v>0</v>
      </c>
      <c r="AG863">
        <v>0</v>
      </c>
      <c r="AH863">
        <v>0</v>
      </c>
      <c r="AI863">
        <v>14.66</v>
      </c>
      <c r="AJ863">
        <v>1</v>
      </c>
      <c r="AK863">
        <v>1</v>
      </c>
      <c r="AL863">
        <v>1</v>
      </c>
      <c r="AM863">
        <v>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1E-3</v>
      </c>
      <c r="AU863" t="s">
        <v>66</v>
      </c>
      <c r="AV863">
        <v>0</v>
      </c>
      <c r="AW863">
        <v>2</v>
      </c>
      <c r="AX863">
        <v>55932657</v>
      </c>
      <c r="AY863">
        <v>1</v>
      </c>
      <c r="AZ863">
        <v>0</v>
      </c>
      <c r="BA863">
        <v>1001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v>0</v>
      </c>
      <c r="CX863">
        <f>ROUND(Y863*Source!I515,9)</f>
        <v>1.5E-3</v>
      </c>
      <c r="CY863">
        <f t="shared" ref="CY863:CY868" si="411">AA863</f>
        <v>23.6</v>
      </c>
      <c r="CZ863">
        <f t="shared" ref="CZ863:CZ868" si="412">AE863</f>
        <v>1.61</v>
      </c>
      <c r="DA863">
        <f t="shared" ref="DA863:DA868" si="413">AI863</f>
        <v>14.66</v>
      </c>
      <c r="DB863">
        <f>ROUND((ROUND(AT863*CZ863,2)*1),6)</f>
        <v>0</v>
      </c>
      <c r="DC863">
        <f>ROUND((ROUND(AT863*AG863,2)*1),6)</f>
        <v>0</v>
      </c>
      <c r="DD863" t="s">
        <v>3</v>
      </c>
      <c r="DE863" t="s">
        <v>3</v>
      </c>
      <c r="DF863">
        <f t="shared" ref="DF863:DF868" si="414">ROUND(ROUND(AE863*AI863,2)*CX863,2)</f>
        <v>0.04</v>
      </c>
      <c r="DG863">
        <f t="shared" ref="DG863:DG868" si="415">ROUND(ROUND(AF863,2)*CX863,2)</f>
        <v>0</v>
      </c>
      <c r="DH863">
        <f t="shared" ref="DH863:DH868" si="416">ROUND(ROUND(AG863,2)*CX863,2)</f>
        <v>0</v>
      </c>
      <c r="DI863">
        <f t="shared" si="402"/>
        <v>0</v>
      </c>
      <c r="DJ863">
        <f t="shared" ref="DJ863:DJ868" si="417">DF863</f>
        <v>0.04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5">
      <c r="A864">
        <f>ROW(Source!A515)</f>
        <v>515</v>
      </c>
      <c r="B864">
        <v>55929115</v>
      </c>
      <c r="C864">
        <v>55932652</v>
      </c>
      <c r="D864">
        <v>55466001</v>
      </c>
      <c r="E864">
        <v>1</v>
      </c>
      <c r="F864">
        <v>1</v>
      </c>
      <c r="G864">
        <v>1081</v>
      </c>
      <c r="H864">
        <v>3</v>
      </c>
      <c r="I864" t="s">
        <v>596</v>
      </c>
      <c r="J864" t="s">
        <v>598</v>
      </c>
      <c r="K864" t="s">
        <v>597</v>
      </c>
      <c r="L864">
        <v>1348</v>
      </c>
      <c r="N864">
        <v>1009</v>
      </c>
      <c r="O864" t="s">
        <v>566</v>
      </c>
      <c r="P864" t="s">
        <v>566</v>
      </c>
      <c r="Q864">
        <v>1000</v>
      </c>
      <c r="W864">
        <v>0</v>
      </c>
      <c r="X864">
        <v>-1473174696</v>
      </c>
      <c r="Y864">
        <f>(AT864*1)</f>
        <v>2.3500000000000001E-3</v>
      </c>
      <c r="AA864">
        <v>165755.68</v>
      </c>
      <c r="AB864">
        <v>0</v>
      </c>
      <c r="AC864">
        <v>0</v>
      </c>
      <c r="AD864">
        <v>0</v>
      </c>
      <c r="AE864">
        <v>33827.69</v>
      </c>
      <c r="AF864">
        <v>0</v>
      </c>
      <c r="AG864">
        <v>0</v>
      </c>
      <c r="AH864">
        <v>0</v>
      </c>
      <c r="AI864">
        <v>4.9000000000000004</v>
      </c>
      <c r="AJ864">
        <v>1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 t="s">
        <v>3</v>
      </c>
      <c r="AT864">
        <v>2.3500000000000001E-3</v>
      </c>
      <c r="AU864" t="s">
        <v>66</v>
      </c>
      <c r="AV864">
        <v>0</v>
      </c>
      <c r="AW864">
        <v>1</v>
      </c>
      <c r="AX864">
        <v>-1</v>
      </c>
      <c r="AY864">
        <v>0</v>
      </c>
      <c r="AZ864">
        <v>0</v>
      </c>
      <c r="BA864" t="s">
        <v>3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ROUND(Y864*Source!I515,9)</f>
        <v>3.5249999999999999E-3</v>
      </c>
      <c r="CY864">
        <f t="shared" si="411"/>
        <v>165755.68</v>
      </c>
      <c r="CZ864">
        <f t="shared" si="412"/>
        <v>33827.69</v>
      </c>
      <c r="DA864">
        <f t="shared" si="413"/>
        <v>4.9000000000000004</v>
      </c>
      <c r="DB864">
        <f>ROUND((ROUND(AT864*CZ864,2)*1),6)</f>
        <v>79.5</v>
      </c>
      <c r="DC864">
        <f>ROUND((ROUND(AT864*AG864,2)*1),6)</f>
        <v>0</v>
      </c>
      <c r="DD864" t="s">
        <v>3</v>
      </c>
      <c r="DE864" t="s">
        <v>3</v>
      </c>
      <c r="DF864">
        <f t="shared" si="414"/>
        <v>584.29</v>
      </c>
      <c r="DG864">
        <f t="shared" si="415"/>
        <v>0</v>
      </c>
      <c r="DH864">
        <f t="shared" si="416"/>
        <v>0</v>
      </c>
      <c r="DI864">
        <f t="shared" si="402"/>
        <v>0</v>
      </c>
      <c r="DJ864">
        <f t="shared" si="417"/>
        <v>584.29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5">
      <c r="A865">
        <f>ROW(Source!A515)</f>
        <v>515</v>
      </c>
      <c r="B865">
        <v>55929115</v>
      </c>
      <c r="C865">
        <v>55932652</v>
      </c>
      <c r="D865">
        <v>55466158</v>
      </c>
      <c r="E865">
        <v>1</v>
      </c>
      <c r="F865">
        <v>1</v>
      </c>
      <c r="G865">
        <v>1081</v>
      </c>
      <c r="H865">
        <v>3</v>
      </c>
      <c r="I865" t="s">
        <v>787</v>
      </c>
      <c r="J865" t="s">
        <v>788</v>
      </c>
      <c r="K865" t="s">
        <v>789</v>
      </c>
      <c r="L865">
        <v>1354</v>
      </c>
      <c r="N865">
        <v>1010</v>
      </c>
      <c r="O865" t="s">
        <v>279</v>
      </c>
      <c r="P865" t="s">
        <v>279</v>
      </c>
      <c r="Q865">
        <v>1</v>
      </c>
      <c r="W865">
        <v>0</v>
      </c>
      <c r="X865">
        <v>-400075818</v>
      </c>
      <c r="Y865">
        <f>(AT865*1)</f>
        <v>4.2000000000000003E-2</v>
      </c>
      <c r="AA865">
        <v>566.61</v>
      </c>
      <c r="AB865">
        <v>0</v>
      </c>
      <c r="AC865">
        <v>0</v>
      </c>
      <c r="AD865">
        <v>0</v>
      </c>
      <c r="AE865">
        <v>48.47</v>
      </c>
      <c r="AF865">
        <v>0</v>
      </c>
      <c r="AG865">
        <v>0</v>
      </c>
      <c r="AH865">
        <v>0</v>
      </c>
      <c r="AI865">
        <v>11.69</v>
      </c>
      <c r="AJ865">
        <v>1</v>
      </c>
      <c r="AK865">
        <v>1</v>
      </c>
      <c r="AL865">
        <v>1</v>
      </c>
      <c r="AM865">
        <v>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4.2000000000000003E-2</v>
      </c>
      <c r="AU865" t="s">
        <v>66</v>
      </c>
      <c r="AV865">
        <v>0</v>
      </c>
      <c r="AW865">
        <v>2</v>
      </c>
      <c r="AX865">
        <v>55932658</v>
      </c>
      <c r="AY865">
        <v>1</v>
      </c>
      <c r="AZ865">
        <v>0</v>
      </c>
      <c r="BA865">
        <v>1002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ROUND(Y865*Source!I515,9)</f>
        <v>6.3E-2</v>
      </c>
      <c r="CY865">
        <f t="shared" si="411"/>
        <v>566.61</v>
      </c>
      <c r="CZ865">
        <f t="shared" si="412"/>
        <v>48.47</v>
      </c>
      <c r="DA865">
        <f t="shared" si="413"/>
        <v>11.69</v>
      </c>
      <c r="DB865">
        <f>ROUND((ROUND(AT865*CZ865,2)*1),6)</f>
        <v>2.04</v>
      </c>
      <c r="DC865">
        <f>ROUND((ROUND(AT865*AG865,2)*1),6)</f>
        <v>0</v>
      </c>
      <c r="DD865" t="s">
        <v>3</v>
      </c>
      <c r="DE865" t="s">
        <v>3</v>
      </c>
      <c r="DF865">
        <f t="shared" si="414"/>
        <v>35.700000000000003</v>
      </c>
      <c r="DG865">
        <f t="shared" si="415"/>
        <v>0</v>
      </c>
      <c r="DH865">
        <f t="shared" si="416"/>
        <v>0</v>
      </c>
      <c r="DI865">
        <f t="shared" si="402"/>
        <v>0</v>
      </c>
      <c r="DJ865">
        <f t="shared" si="417"/>
        <v>35.700000000000003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ROW(Source!A515)</f>
        <v>515</v>
      </c>
      <c r="B866">
        <v>55929115</v>
      </c>
      <c r="C866">
        <v>55932652</v>
      </c>
      <c r="D866">
        <v>55459835</v>
      </c>
      <c r="E866">
        <v>1</v>
      </c>
      <c r="F866">
        <v>1</v>
      </c>
      <c r="G866">
        <v>1081</v>
      </c>
      <c r="H866">
        <v>3</v>
      </c>
      <c r="I866" t="s">
        <v>790</v>
      </c>
      <c r="J866" t="s">
        <v>791</v>
      </c>
      <c r="K866" t="s">
        <v>792</v>
      </c>
      <c r="L866">
        <v>1348</v>
      </c>
      <c r="N866">
        <v>1009</v>
      </c>
      <c r="O866" t="s">
        <v>566</v>
      </c>
      <c r="P866" t="s">
        <v>566</v>
      </c>
      <c r="Q866">
        <v>1000</v>
      </c>
      <c r="W866">
        <v>0</v>
      </c>
      <c r="X866">
        <v>-1860917919</v>
      </c>
      <c r="Y866">
        <f>(AT866*1)</f>
        <v>1.9999999999999999E-6</v>
      </c>
      <c r="AA866">
        <v>56975.05</v>
      </c>
      <c r="AB866">
        <v>0</v>
      </c>
      <c r="AC866">
        <v>0</v>
      </c>
      <c r="AD866">
        <v>0</v>
      </c>
      <c r="AE866">
        <v>12521.99</v>
      </c>
      <c r="AF866">
        <v>0</v>
      </c>
      <c r="AG866">
        <v>0</v>
      </c>
      <c r="AH866">
        <v>0</v>
      </c>
      <c r="AI866">
        <v>4.55</v>
      </c>
      <c r="AJ866">
        <v>1</v>
      </c>
      <c r="AK866">
        <v>1</v>
      </c>
      <c r="AL866">
        <v>1</v>
      </c>
      <c r="AM866">
        <v>2</v>
      </c>
      <c r="AN866">
        <v>0</v>
      </c>
      <c r="AO866">
        <v>1</v>
      </c>
      <c r="AP866">
        <v>1</v>
      </c>
      <c r="AQ866">
        <v>0</v>
      </c>
      <c r="AR866">
        <v>0</v>
      </c>
      <c r="AS866" t="s">
        <v>3</v>
      </c>
      <c r="AT866">
        <v>1.9999999999999999E-6</v>
      </c>
      <c r="AU866" t="s">
        <v>66</v>
      </c>
      <c r="AV866">
        <v>0</v>
      </c>
      <c r="AW866">
        <v>2</v>
      </c>
      <c r="AX866">
        <v>55932659</v>
      </c>
      <c r="AY866">
        <v>1</v>
      </c>
      <c r="AZ866">
        <v>0</v>
      </c>
      <c r="BA866">
        <v>1003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ROUND(Y866*Source!I515,9)</f>
        <v>3.0000000000000001E-6</v>
      </c>
      <c r="CY866">
        <f t="shared" si="411"/>
        <v>56975.05</v>
      </c>
      <c r="CZ866">
        <f t="shared" si="412"/>
        <v>12521.99</v>
      </c>
      <c r="DA866">
        <f t="shared" si="413"/>
        <v>4.55</v>
      </c>
      <c r="DB866">
        <f>ROUND((ROUND(AT866*CZ866,2)*1),6)</f>
        <v>0.03</v>
      </c>
      <c r="DC866">
        <f>ROUND((ROUND(AT866*AG866,2)*1),6)</f>
        <v>0</v>
      </c>
      <c r="DD866" t="s">
        <v>3</v>
      </c>
      <c r="DE866" t="s">
        <v>3</v>
      </c>
      <c r="DF866">
        <f t="shared" si="414"/>
        <v>0.17</v>
      </c>
      <c r="DG866">
        <f t="shared" si="415"/>
        <v>0</v>
      </c>
      <c r="DH866">
        <f t="shared" si="416"/>
        <v>0</v>
      </c>
      <c r="DI866">
        <f t="shared" si="402"/>
        <v>0</v>
      </c>
      <c r="DJ866">
        <f t="shared" si="417"/>
        <v>0.17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ROW(Source!A515)</f>
        <v>515</v>
      </c>
      <c r="B867">
        <v>55929115</v>
      </c>
      <c r="C867">
        <v>55932652</v>
      </c>
      <c r="D867">
        <v>55482336</v>
      </c>
      <c r="E867">
        <v>1</v>
      </c>
      <c r="F867">
        <v>1</v>
      </c>
      <c r="G867">
        <v>1081</v>
      </c>
      <c r="H867">
        <v>3</v>
      </c>
      <c r="I867" t="s">
        <v>657</v>
      </c>
      <c r="J867" t="s">
        <v>659</v>
      </c>
      <c r="K867" t="s">
        <v>658</v>
      </c>
      <c r="L867">
        <v>1354</v>
      </c>
      <c r="N867">
        <v>1010</v>
      </c>
      <c r="O867" t="s">
        <v>279</v>
      </c>
      <c r="P867" t="s">
        <v>279</v>
      </c>
      <c r="Q867">
        <v>1</v>
      </c>
      <c r="W867">
        <v>0</v>
      </c>
      <c r="X867">
        <v>538179604</v>
      </c>
      <c r="Y867">
        <f>AT867</f>
        <v>34</v>
      </c>
      <c r="AA867">
        <v>721.9</v>
      </c>
      <c r="AB867">
        <v>0</v>
      </c>
      <c r="AC867">
        <v>0</v>
      </c>
      <c r="AD867">
        <v>0</v>
      </c>
      <c r="AE867">
        <v>76.150000000000006</v>
      </c>
      <c r="AF867">
        <v>0</v>
      </c>
      <c r="AG867">
        <v>0</v>
      </c>
      <c r="AH867">
        <v>0</v>
      </c>
      <c r="AI867">
        <v>9.48</v>
      </c>
      <c r="AJ867">
        <v>1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 t="s">
        <v>3</v>
      </c>
      <c r="AT867">
        <v>34</v>
      </c>
      <c r="AU867" t="s">
        <v>3</v>
      </c>
      <c r="AV867">
        <v>0</v>
      </c>
      <c r="AW867">
        <v>1</v>
      </c>
      <c r="AX867">
        <v>-1</v>
      </c>
      <c r="AY867">
        <v>0</v>
      </c>
      <c r="AZ867">
        <v>0</v>
      </c>
      <c r="BA867" t="s">
        <v>3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ROUND(Y867*Source!I515,9)</f>
        <v>51</v>
      </c>
      <c r="CY867">
        <f t="shared" si="411"/>
        <v>721.9</v>
      </c>
      <c r="CZ867">
        <f t="shared" si="412"/>
        <v>76.150000000000006</v>
      </c>
      <c r="DA867">
        <f t="shared" si="413"/>
        <v>9.48</v>
      </c>
      <c r="DB867">
        <f>ROUND(ROUND(AT867*CZ867,2),6)</f>
        <v>2589.1</v>
      </c>
      <c r="DC867">
        <f>ROUND(ROUND(AT867*AG867,2),6)</f>
        <v>0</v>
      </c>
      <c r="DD867" t="s">
        <v>3</v>
      </c>
      <c r="DE867" t="s">
        <v>3</v>
      </c>
      <c r="DF867">
        <f t="shared" si="414"/>
        <v>36816.9</v>
      </c>
      <c r="DG867">
        <f t="shared" si="415"/>
        <v>0</v>
      </c>
      <c r="DH867">
        <f t="shared" si="416"/>
        <v>0</v>
      </c>
      <c r="DI867">
        <f t="shared" si="402"/>
        <v>0</v>
      </c>
      <c r="DJ867">
        <f t="shared" si="417"/>
        <v>36816.9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ROW(Source!A515)</f>
        <v>515</v>
      </c>
      <c r="B868">
        <v>55929115</v>
      </c>
      <c r="C868">
        <v>55932652</v>
      </c>
      <c r="D868">
        <v>55469222</v>
      </c>
      <c r="E868">
        <v>1</v>
      </c>
      <c r="F868">
        <v>1</v>
      </c>
      <c r="G868">
        <v>1081</v>
      </c>
      <c r="H868">
        <v>3</v>
      </c>
      <c r="I868" t="s">
        <v>793</v>
      </c>
      <c r="J868" t="s">
        <v>794</v>
      </c>
      <c r="K868" t="s">
        <v>795</v>
      </c>
      <c r="L868">
        <v>1354</v>
      </c>
      <c r="N868">
        <v>1010</v>
      </c>
      <c r="O868" t="s">
        <v>279</v>
      </c>
      <c r="P868" t="s">
        <v>279</v>
      </c>
      <c r="Q868">
        <v>1</v>
      </c>
      <c r="W868">
        <v>0</v>
      </c>
      <c r="X868">
        <v>-1452932200</v>
      </c>
      <c r="Y868">
        <f>(AT868*1)</f>
        <v>0.3</v>
      </c>
      <c r="AA868">
        <v>13.39</v>
      </c>
      <c r="AB868">
        <v>0</v>
      </c>
      <c r="AC868">
        <v>0</v>
      </c>
      <c r="AD868">
        <v>0</v>
      </c>
      <c r="AE868">
        <v>4.3600000000000003</v>
      </c>
      <c r="AF868">
        <v>0</v>
      </c>
      <c r="AG868">
        <v>0</v>
      </c>
      <c r="AH868">
        <v>0</v>
      </c>
      <c r="AI868">
        <v>3.07</v>
      </c>
      <c r="AJ868">
        <v>1</v>
      </c>
      <c r="AK868">
        <v>1</v>
      </c>
      <c r="AL868">
        <v>1</v>
      </c>
      <c r="AM868">
        <v>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0.3</v>
      </c>
      <c r="AU868" t="s">
        <v>66</v>
      </c>
      <c r="AV868">
        <v>0</v>
      </c>
      <c r="AW868">
        <v>2</v>
      </c>
      <c r="AX868">
        <v>55932660</v>
      </c>
      <c r="AY868">
        <v>1</v>
      </c>
      <c r="AZ868">
        <v>0</v>
      </c>
      <c r="BA868">
        <v>1004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ROUND(Y868*Source!I515,9)</f>
        <v>0.45</v>
      </c>
      <c r="CY868">
        <f t="shared" si="411"/>
        <v>13.39</v>
      </c>
      <c r="CZ868">
        <f t="shared" si="412"/>
        <v>4.3600000000000003</v>
      </c>
      <c r="DA868">
        <f t="shared" si="413"/>
        <v>3.07</v>
      </c>
      <c r="DB868">
        <f>ROUND((ROUND(AT868*CZ868,2)*1),6)</f>
        <v>1.31</v>
      </c>
      <c r="DC868">
        <f>ROUND((ROUND(AT868*AG868,2)*1),6)</f>
        <v>0</v>
      </c>
      <c r="DD868" t="s">
        <v>3</v>
      </c>
      <c r="DE868" t="s">
        <v>3</v>
      </c>
      <c r="DF868">
        <f t="shared" si="414"/>
        <v>6.03</v>
      </c>
      <c r="DG868">
        <f t="shared" si="415"/>
        <v>0</v>
      </c>
      <c r="DH868">
        <f t="shared" si="416"/>
        <v>0</v>
      </c>
      <c r="DI868">
        <f t="shared" si="402"/>
        <v>0</v>
      </c>
      <c r="DJ868">
        <f t="shared" si="417"/>
        <v>6.03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00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55983719</v>
      </c>
      <c r="C1">
        <v>55983714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679</v>
      </c>
      <c r="J1" t="s">
        <v>3</v>
      </c>
      <c r="K1" t="s">
        <v>680</v>
      </c>
      <c r="L1">
        <v>1191</v>
      </c>
      <c r="N1">
        <v>1013</v>
      </c>
      <c r="O1" t="s">
        <v>681</v>
      </c>
      <c r="P1" t="s">
        <v>681</v>
      </c>
      <c r="Q1">
        <v>1</v>
      </c>
      <c r="X1">
        <v>6.2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29</v>
      </c>
      <c r="AG1">
        <v>2.2319999999999998</v>
      </c>
      <c r="AH1">
        <v>2</v>
      </c>
      <c r="AI1">
        <v>55983715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55983720</v>
      </c>
      <c r="C2">
        <v>55983714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682</v>
      </c>
      <c r="J2" t="s">
        <v>683</v>
      </c>
      <c r="K2" t="s">
        <v>684</v>
      </c>
      <c r="L2">
        <v>1368</v>
      </c>
      <c r="N2">
        <v>1011</v>
      </c>
      <c r="O2" t="s">
        <v>685</v>
      </c>
      <c r="P2" t="s">
        <v>685</v>
      </c>
      <c r="Q2">
        <v>1</v>
      </c>
      <c r="X2">
        <v>0.25</v>
      </c>
      <c r="Y2">
        <v>0</v>
      </c>
      <c r="Z2">
        <v>114.83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29</v>
      </c>
      <c r="AG2">
        <v>0.09</v>
      </c>
      <c r="AH2">
        <v>2</v>
      </c>
      <c r="AI2">
        <v>55983716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55983721</v>
      </c>
      <c r="C3">
        <v>55983714</v>
      </c>
      <c r="D3">
        <v>55461719</v>
      </c>
      <c r="E3">
        <v>1</v>
      </c>
      <c r="F3">
        <v>1</v>
      </c>
      <c r="G3">
        <v>1081</v>
      </c>
      <c r="H3">
        <v>3</v>
      </c>
      <c r="I3" t="s">
        <v>687</v>
      </c>
      <c r="J3" t="s">
        <v>688</v>
      </c>
      <c r="K3" t="s">
        <v>689</v>
      </c>
      <c r="L3">
        <v>1348</v>
      </c>
      <c r="N3">
        <v>1009</v>
      </c>
      <c r="O3" t="s">
        <v>566</v>
      </c>
      <c r="P3" t="s">
        <v>566</v>
      </c>
      <c r="Q3">
        <v>1000</v>
      </c>
      <c r="X3">
        <v>1.1000000000000001E-3</v>
      </c>
      <c r="Y3">
        <v>10643.18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28</v>
      </c>
      <c r="AG3">
        <v>0</v>
      </c>
      <c r="AH3">
        <v>2</v>
      </c>
      <c r="AI3">
        <v>55983717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55983722</v>
      </c>
      <c r="C4">
        <v>55983714</v>
      </c>
      <c r="D4">
        <v>55459793</v>
      </c>
      <c r="E4">
        <v>1</v>
      </c>
      <c r="F4">
        <v>1</v>
      </c>
      <c r="G4">
        <v>1081</v>
      </c>
      <c r="H4">
        <v>3</v>
      </c>
      <c r="I4" t="s">
        <v>690</v>
      </c>
      <c r="J4" t="s">
        <v>691</v>
      </c>
      <c r="K4" t="s">
        <v>692</v>
      </c>
      <c r="L4">
        <v>1348</v>
      </c>
      <c r="N4">
        <v>1009</v>
      </c>
      <c r="O4" t="s">
        <v>566</v>
      </c>
      <c r="P4" t="s">
        <v>566</v>
      </c>
      <c r="Q4">
        <v>1000</v>
      </c>
      <c r="X4">
        <v>1.0000000000000001E-5</v>
      </c>
      <c r="Y4">
        <v>64123.05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28</v>
      </c>
      <c r="AG4">
        <v>0</v>
      </c>
      <c r="AH4">
        <v>2</v>
      </c>
      <c r="AI4">
        <v>55983718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55983723</v>
      </c>
      <c r="C5">
        <v>55983714</v>
      </c>
      <c r="D5">
        <v>55448109</v>
      </c>
      <c r="E5">
        <v>1081</v>
      </c>
      <c r="F5">
        <v>1</v>
      </c>
      <c r="G5">
        <v>1081</v>
      </c>
      <c r="H5">
        <v>3</v>
      </c>
      <c r="I5" t="s">
        <v>990</v>
      </c>
      <c r="J5" t="s">
        <v>3</v>
      </c>
      <c r="K5" t="s">
        <v>991</v>
      </c>
      <c r="L5">
        <v>1354</v>
      </c>
      <c r="N5">
        <v>1010</v>
      </c>
      <c r="O5" t="s">
        <v>279</v>
      </c>
      <c r="P5" t="s">
        <v>279</v>
      </c>
      <c r="Q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28</v>
      </c>
      <c r="AG5">
        <v>0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55983719</v>
      </c>
      <c r="C6">
        <v>55983714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679</v>
      </c>
      <c r="J6" t="s">
        <v>3</v>
      </c>
      <c r="K6" t="s">
        <v>680</v>
      </c>
      <c r="L6">
        <v>1191</v>
      </c>
      <c r="N6">
        <v>1013</v>
      </c>
      <c r="O6" t="s">
        <v>681</v>
      </c>
      <c r="P6" t="s">
        <v>681</v>
      </c>
      <c r="Q6">
        <v>1</v>
      </c>
      <c r="X6">
        <v>6.2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29</v>
      </c>
      <c r="AG6">
        <v>2.2319999999999998</v>
      </c>
      <c r="AH6">
        <v>2</v>
      </c>
      <c r="AI6">
        <v>55983715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ROW(Source!A29)</f>
        <v>29</v>
      </c>
      <c r="B7">
        <v>55983720</v>
      </c>
      <c r="C7">
        <v>55983714</v>
      </c>
      <c r="D7">
        <v>55489513</v>
      </c>
      <c r="E7">
        <v>1</v>
      </c>
      <c r="F7">
        <v>1</v>
      </c>
      <c r="G7">
        <v>1081</v>
      </c>
      <c r="H7">
        <v>2</v>
      </c>
      <c r="I7" t="s">
        <v>682</v>
      </c>
      <c r="J7" t="s">
        <v>683</v>
      </c>
      <c r="K7" t="s">
        <v>684</v>
      </c>
      <c r="L7">
        <v>1368</v>
      </c>
      <c r="N7">
        <v>1011</v>
      </c>
      <c r="O7" t="s">
        <v>685</v>
      </c>
      <c r="P7" t="s">
        <v>685</v>
      </c>
      <c r="Q7">
        <v>1</v>
      </c>
      <c r="X7">
        <v>0.25</v>
      </c>
      <c r="Y7">
        <v>0</v>
      </c>
      <c r="Z7">
        <v>114.83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29</v>
      </c>
      <c r="AG7">
        <v>0.09</v>
      </c>
      <c r="AH7">
        <v>2</v>
      </c>
      <c r="AI7">
        <v>55983716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55983721</v>
      </c>
      <c r="C8">
        <v>55983714</v>
      </c>
      <c r="D8">
        <v>55461719</v>
      </c>
      <c r="E8">
        <v>1</v>
      </c>
      <c r="F8">
        <v>1</v>
      </c>
      <c r="G8">
        <v>1081</v>
      </c>
      <c r="H8">
        <v>3</v>
      </c>
      <c r="I8" t="s">
        <v>687</v>
      </c>
      <c r="J8" t="s">
        <v>688</v>
      </c>
      <c r="K8" t="s">
        <v>689</v>
      </c>
      <c r="L8">
        <v>1348</v>
      </c>
      <c r="N8">
        <v>1009</v>
      </c>
      <c r="O8" t="s">
        <v>566</v>
      </c>
      <c r="P8" t="s">
        <v>566</v>
      </c>
      <c r="Q8">
        <v>1000</v>
      </c>
      <c r="X8">
        <v>1.1000000000000001E-3</v>
      </c>
      <c r="Y8">
        <v>10643.18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28</v>
      </c>
      <c r="AG8">
        <v>0</v>
      </c>
      <c r="AH8">
        <v>2</v>
      </c>
      <c r="AI8">
        <v>55983717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55983722</v>
      </c>
      <c r="C9">
        <v>55983714</v>
      </c>
      <c r="D9">
        <v>55459793</v>
      </c>
      <c r="E9">
        <v>1</v>
      </c>
      <c r="F9">
        <v>1</v>
      </c>
      <c r="G9">
        <v>1081</v>
      </c>
      <c r="H9">
        <v>3</v>
      </c>
      <c r="I9" t="s">
        <v>690</v>
      </c>
      <c r="J9" t="s">
        <v>691</v>
      </c>
      <c r="K9" t="s">
        <v>692</v>
      </c>
      <c r="L9">
        <v>1348</v>
      </c>
      <c r="N9">
        <v>1009</v>
      </c>
      <c r="O9" t="s">
        <v>566</v>
      </c>
      <c r="P9" t="s">
        <v>566</v>
      </c>
      <c r="Q9">
        <v>1000</v>
      </c>
      <c r="X9">
        <v>1.0000000000000001E-5</v>
      </c>
      <c r="Y9">
        <v>64123.05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28</v>
      </c>
      <c r="AG9">
        <v>0</v>
      </c>
      <c r="AH9">
        <v>2</v>
      </c>
      <c r="AI9">
        <v>55983718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55983723</v>
      </c>
      <c r="C10">
        <v>55983714</v>
      </c>
      <c r="D10">
        <v>55448109</v>
      </c>
      <c r="E10">
        <v>1081</v>
      </c>
      <c r="F10">
        <v>1</v>
      </c>
      <c r="G10">
        <v>1081</v>
      </c>
      <c r="H10">
        <v>3</v>
      </c>
      <c r="I10" t="s">
        <v>990</v>
      </c>
      <c r="J10" t="s">
        <v>3</v>
      </c>
      <c r="K10" t="s">
        <v>991</v>
      </c>
      <c r="L10">
        <v>1354</v>
      </c>
      <c r="N10">
        <v>1010</v>
      </c>
      <c r="O10" t="s">
        <v>279</v>
      </c>
      <c r="P10" t="s">
        <v>279</v>
      </c>
      <c r="Q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28</v>
      </c>
      <c r="AG10">
        <v>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ROW(Source!A30)</f>
        <v>30</v>
      </c>
      <c r="B11">
        <v>55983738</v>
      </c>
      <c r="C11">
        <v>55983724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679</v>
      </c>
      <c r="J11" t="s">
        <v>3</v>
      </c>
      <c r="K11" t="s">
        <v>680</v>
      </c>
      <c r="L11">
        <v>1191</v>
      </c>
      <c r="N11">
        <v>1013</v>
      </c>
      <c r="O11" t="s">
        <v>681</v>
      </c>
      <c r="P11" t="s">
        <v>681</v>
      </c>
      <c r="Q11">
        <v>1</v>
      </c>
      <c r="X11">
        <v>9.3000000000000007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29</v>
      </c>
      <c r="AG11">
        <v>3.3479999999999999</v>
      </c>
      <c r="AH11">
        <v>2</v>
      </c>
      <c r="AI11">
        <v>55983725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ROW(Source!A30)</f>
        <v>30</v>
      </c>
      <c r="B12">
        <v>55983739</v>
      </c>
      <c r="C12">
        <v>55983724</v>
      </c>
      <c r="D12">
        <v>55489513</v>
      </c>
      <c r="E12">
        <v>1</v>
      </c>
      <c r="F12">
        <v>1</v>
      </c>
      <c r="G12">
        <v>1081</v>
      </c>
      <c r="H12">
        <v>2</v>
      </c>
      <c r="I12" t="s">
        <v>682</v>
      </c>
      <c r="J12" t="s">
        <v>683</v>
      </c>
      <c r="K12" t="s">
        <v>684</v>
      </c>
      <c r="L12">
        <v>1368</v>
      </c>
      <c r="N12">
        <v>1011</v>
      </c>
      <c r="O12" t="s">
        <v>685</v>
      </c>
      <c r="P12" t="s">
        <v>685</v>
      </c>
      <c r="Q12">
        <v>1</v>
      </c>
      <c r="X12">
        <v>0.4</v>
      </c>
      <c r="Y12">
        <v>0</v>
      </c>
      <c r="Z12">
        <v>114.83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29</v>
      </c>
      <c r="AG12">
        <v>0.14399999999999999</v>
      </c>
      <c r="AH12">
        <v>2</v>
      </c>
      <c r="AI12">
        <v>55983726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ROW(Source!A30)</f>
        <v>30</v>
      </c>
      <c r="B13">
        <v>55983740</v>
      </c>
      <c r="C13">
        <v>55983724</v>
      </c>
      <c r="D13">
        <v>55459261</v>
      </c>
      <c r="E13">
        <v>1</v>
      </c>
      <c r="F13">
        <v>1</v>
      </c>
      <c r="G13">
        <v>1081</v>
      </c>
      <c r="H13">
        <v>3</v>
      </c>
      <c r="I13" t="s">
        <v>693</v>
      </c>
      <c r="J13" t="s">
        <v>694</v>
      </c>
      <c r="K13" t="s">
        <v>695</v>
      </c>
      <c r="L13">
        <v>1348</v>
      </c>
      <c r="N13">
        <v>1009</v>
      </c>
      <c r="O13" t="s">
        <v>566</v>
      </c>
      <c r="P13" t="s">
        <v>566</v>
      </c>
      <c r="Q13">
        <v>1000</v>
      </c>
      <c r="X13">
        <v>2.9999999999999997E-4</v>
      </c>
      <c r="Y13">
        <v>1219.68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28</v>
      </c>
      <c r="AG13">
        <v>0</v>
      </c>
      <c r="AH13">
        <v>2</v>
      </c>
      <c r="AI13">
        <v>55983727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ROW(Source!A30)</f>
        <v>30</v>
      </c>
      <c r="B14">
        <v>55983741</v>
      </c>
      <c r="C14">
        <v>55983724</v>
      </c>
      <c r="D14">
        <v>55461230</v>
      </c>
      <c r="E14">
        <v>1</v>
      </c>
      <c r="F14">
        <v>1</v>
      </c>
      <c r="G14">
        <v>1081</v>
      </c>
      <c r="H14">
        <v>3</v>
      </c>
      <c r="I14" t="s">
        <v>696</v>
      </c>
      <c r="J14" t="s">
        <v>697</v>
      </c>
      <c r="K14" t="s">
        <v>698</v>
      </c>
      <c r="L14">
        <v>1346</v>
      </c>
      <c r="N14">
        <v>1009</v>
      </c>
      <c r="O14" t="s">
        <v>185</v>
      </c>
      <c r="P14" t="s">
        <v>185</v>
      </c>
      <c r="Q14">
        <v>1</v>
      </c>
      <c r="X14">
        <v>0.03</v>
      </c>
      <c r="Y14">
        <v>15.11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28</v>
      </c>
      <c r="AG14">
        <v>0</v>
      </c>
      <c r="AH14">
        <v>2</v>
      </c>
      <c r="AI14">
        <v>55983728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ROW(Source!A30)</f>
        <v>30</v>
      </c>
      <c r="B15">
        <v>55983742</v>
      </c>
      <c r="C15">
        <v>55983724</v>
      </c>
      <c r="D15">
        <v>55459400</v>
      </c>
      <c r="E15">
        <v>1</v>
      </c>
      <c r="F15">
        <v>1</v>
      </c>
      <c r="G15">
        <v>1081</v>
      </c>
      <c r="H15">
        <v>3</v>
      </c>
      <c r="I15" t="s">
        <v>699</v>
      </c>
      <c r="J15" t="s">
        <v>700</v>
      </c>
      <c r="K15" t="s">
        <v>701</v>
      </c>
      <c r="L15">
        <v>1346</v>
      </c>
      <c r="N15">
        <v>1009</v>
      </c>
      <c r="O15" t="s">
        <v>185</v>
      </c>
      <c r="P15" t="s">
        <v>185</v>
      </c>
      <c r="Q15">
        <v>1</v>
      </c>
      <c r="X15">
        <v>0.01</v>
      </c>
      <c r="Y15">
        <v>16.690000000000001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28</v>
      </c>
      <c r="AG15">
        <v>0</v>
      </c>
      <c r="AH15">
        <v>2</v>
      </c>
      <c r="AI15">
        <v>55983729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ROW(Source!A30)</f>
        <v>30</v>
      </c>
      <c r="B16">
        <v>55983743</v>
      </c>
      <c r="C16">
        <v>55983724</v>
      </c>
      <c r="D16">
        <v>55459485</v>
      </c>
      <c r="E16">
        <v>1</v>
      </c>
      <c r="F16">
        <v>1</v>
      </c>
      <c r="G16">
        <v>1081</v>
      </c>
      <c r="H16">
        <v>3</v>
      </c>
      <c r="I16" t="s">
        <v>702</v>
      </c>
      <c r="J16" t="s">
        <v>703</v>
      </c>
      <c r="K16" t="s">
        <v>704</v>
      </c>
      <c r="L16">
        <v>1348</v>
      </c>
      <c r="N16">
        <v>1009</v>
      </c>
      <c r="O16" t="s">
        <v>566</v>
      </c>
      <c r="P16" t="s">
        <v>566</v>
      </c>
      <c r="Q16">
        <v>1000</v>
      </c>
      <c r="X16">
        <v>2.0000000000000002E-5</v>
      </c>
      <c r="Y16">
        <v>17722.25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28</v>
      </c>
      <c r="AG16">
        <v>0</v>
      </c>
      <c r="AH16">
        <v>2</v>
      </c>
      <c r="AI16">
        <v>55983730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ROW(Source!A30)</f>
        <v>30</v>
      </c>
      <c r="B17">
        <v>55983744</v>
      </c>
      <c r="C17">
        <v>55983724</v>
      </c>
      <c r="D17">
        <v>55466000</v>
      </c>
      <c r="E17">
        <v>1</v>
      </c>
      <c r="F17">
        <v>1</v>
      </c>
      <c r="G17">
        <v>1081</v>
      </c>
      <c r="H17">
        <v>3</v>
      </c>
      <c r="I17" t="s">
        <v>705</v>
      </c>
      <c r="J17" t="s">
        <v>706</v>
      </c>
      <c r="K17" t="s">
        <v>707</v>
      </c>
      <c r="L17">
        <v>1355</v>
      </c>
      <c r="N17">
        <v>1010</v>
      </c>
      <c r="O17" t="s">
        <v>64</v>
      </c>
      <c r="P17" t="s">
        <v>64</v>
      </c>
      <c r="Q17">
        <v>100</v>
      </c>
      <c r="X17">
        <v>0.1</v>
      </c>
      <c r="Y17">
        <v>120.19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28</v>
      </c>
      <c r="AG17">
        <v>0</v>
      </c>
      <c r="AH17">
        <v>2</v>
      </c>
      <c r="AI17">
        <v>55983731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ROW(Source!A30)</f>
        <v>30</v>
      </c>
      <c r="B18">
        <v>55983745</v>
      </c>
      <c r="C18">
        <v>55983724</v>
      </c>
      <c r="D18">
        <v>55459793</v>
      </c>
      <c r="E18">
        <v>1</v>
      </c>
      <c r="F18">
        <v>1</v>
      </c>
      <c r="G18">
        <v>1081</v>
      </c>
      <c r="H18">
        <v>3</v>
      </c>
      <c r="I18" t="s">
        <v>690</v>
      </c>
      <c r="J18" t="s">
        <v>691</v>
      </c>
      <c r="K18" t="s">
        <v>692</v>
      </c>
      <c r="L18">
        <v>1348</v>
      </c>
      <c r="N18">
        <v>1009</v>
      </c>
      <c r="O18" t="s">
        <v>566</v>
      </c>
      <c r="P18" t="s">
        <v>566</v>
      </c>
      <c r="Q18">
        <v>1000</v>
      </c>
      <c r="X18">
        <v>6.0000000000000002E-5</v>
      </c>
      <c r="Y18">
        <v>64123.05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28</v>
      </c>
      <c r="AG18">
        <v>0</v>
      </c>
      <c r="AH18">
        <v>2</v>
      </c>
      <c r="AI18">
        <v>55983732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ROW(Source!A30)</f>
        <v>30</v>
      </c>
      <c r="B19">
        <v>55983746</v>
      </c>
      <c r="C19">
        <v>55983724</v>
      </c>
      <c r="D19">
        <v>55459801</v>
      </c>
      <c r="E19">
        <v>1</v>
      </c>
      <c r="F19">
        <v>1</v>
      </c>
      <c r="G19">
        <v>1081</v>
      </c>
      <c r="H19">
        <v>3</v>
      </c>
      <c r="I19" t="s">
        <v>708</v>
      </c>
      <c r="J19" t="s">
        <v>709</v>
      </c>
      <c r="K19" t="s">
        <v>710</v>
      </c>
      <c r="L19">
        <v>1348</v>
      </c>
      <c r="N19">
        <v>1009</v>
      </c>
      <c r="O19" t="s">
        <v>566</v>
      </c>
      <c r="P19" t="s">
        <v>566</v>
      </c>
      <c r="Q19">
        <v>1000</v>
      </c>
      <c r="X19">
        <v>1E-4</v>
      </c>
      <c r="Y19">
        <v>81241.14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28</v>
      </c>
      <c r="AG19">
        <v>0</v>
      </c>
      <c r="AH19">
        <v>2</v>
      </c>
      <c r="AI19">
        <v>55983733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ROW(Source!A30)</f>
        <v>30</v>
      </c>
      <c r="B20">
        <v>55983747</v>
      </c>
      <c r="C20">
        <v>55983724</v>
      </c>
      <c r="D20">
        <v>55482166</v>
      </c>
      <c r="E20">
        <v>1</v>
      </c>
      <c r="F20">
        <v>1</v>
      </c>
      <c r="G20">
        <v>1081</v>
      </c>
      <c r="H20">
        <v>3</v>
      </c>
      <c r="I20" t="s">
        <v>711</v>
      </c>
      <c r="J20" t="s">
        <v>712</v>
      </c>
      <c r="K20" t="s">
        <v>713</v>
      </c>
      <c r="L20">
        <v>1301</v>
      </c>
      <c r="N20">
        <v>1003</v>
      </c>
      <c r="O20" t="s">
        <v>518</v>
      </c>
      <c r="P20" t="s">
        <v>518</v>
      </c>
      <c r="Q20">
        <v>1</v>
      </c>
      <c r="X20">
        <v>5.91</v>
      </c>
      <c r="Y20">
        <v>0.69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28</v>
      </c>
      <c r="AG20">
        <v>0</v>
      </c>
      <c r="AH20">
        <v>2</v>
      </c>
      <c r="AI20">
        <v>55983734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ROW(Source!A30)</f>
        <v>30</v>
      </c>
      <c r="B21">
        <v>55983748</v>
      </c>
      <c r="C21">
        <v>55983724</v>
      </c>
      <c r="D21">
        <v>55482233</v>
      </c>
      <c r="E21">
        <v>1</v>
      </c>
      <c r="F21">
        <v>1</v>
      </c>
      <c r="G21">
        <v>1081</v>
      </c>
      <c r="H21">
        <v>3</v>
      </c>
      <c r="I21" t="s">
        <v>714</v>
      </c>
      <c r="J21" t="s">
        <v>715</v>
      </c>
      <c r="K21" t="s">
        <v>716</v>
      </c>
      <c r="L21">
        <v>1346</v>
      </c>
      <c r="N21">
        <v>1009</v>
      </c>
      <c r="O21" t="s">
        <v>185</v>
      </c>
      <c r="P21" t="s">
        <v>185</v>
      </c>
      <c r="Q21">
        <v>1</v>
      </c>
      <c r="X21">
        <v>0.02</v>
      </c>
      <c r="Y21">
        <v>493.08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28</v>
      </c>
      <c r="AG21">
        <v>0</v>
      </c>
      <c r="AH21">
        <v>2</v>
      </c>
      <c r="AI21">
        <v>55983735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ROW(Source!A30)</f>
        <v>30</v>
      </c>
      <c r="B22">
        <v>55983749</v>
      </c>
      <c r="C22">
        <v>55983724</v>
      </c>
      <c r="D22">
        <v>55481799</v>
      </c>
      <c r="E22">
        <v>1</v>
      </c>
      <c r="F22">
        <v>1</v>
      </c>
      <c r="G22">
        <v>1081</v>
      </c>
      <c r="H22">
        <v>3</v>
      </c>
      <c r="I22" t="s">
        <v>717</v>
      </c>
      <c r="J22" t="s">
        <v>718</v>
      </c>
      <c r="K22" t="s">
        <v>719</v>
      </c>
      <c r="L22">
        <v>1355</v>
      </c>
      <c r="N22">
        <v>1010</v>
      </c>
      <c r="O22" t="s">
        <v>64</v>
      </c>
      <c r="P22" t="s">
        <v>64</v>
      </c>
      <c r="Q22">
        <v>100</v>
      </c>
      <c r="X22">
        <v>0.04</v>
      </c>
      <c r="Y22">
        <v>413.16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28</v>
      </c>
      <c r="AG22">
        <v>0</v>
      </c>
      <c r="AH22">
        <v>2</v>
      </c>
      <c r="AI22">
        <v>55983736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ROW(Source!A30)</f>
        <v>30</v>
      </c>
      <c r="B23">
        <v>55983750</v>
      </c>
      <c r="C23">
        <v>55983724</v>
      </c>
      <c r="D23">
        <v>55416982</v>
      </c>
      <c r="E23">
        <v>1081</v>
      </c>
      <c r="F23">
        <v>1</v>
      </c>
      <c r="G23">
        <v>1081</v>
      </c>
      <c r="H23">
        <v>3</v>
      </c>
      <c r="I23" t="s">
        <v>992</v>
      </c>
      <c r="J23" t="s">
        <v>3</v>
      </c>
      <c r="K23" t="s">
        <v>993</v>
      </c>
      <c r="L23">
        <v>1346</v>
      </c>
      <c r="N23">
        <v>1009</v>
      </c>
      <c r="O23" t="s">
        <v>185</v>
      </c>
      <c r="P23" t="s">
        <v>185</v>
      </c>
      <c r="Q23">
        <v>1</v>
      </c>
      <c r="X23">
        <v>0.3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28</v>
      </c>
      <c r="AG23">
        <v>0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ROW(Source!A30)</f>
        <v>30</v>
      </c>
      <c r="B24">
        <v>55983751</v>
      </c>
      <c r="C24">
        <v>55983724</v>
      </c>
      <c r="D24">
        <v>55433410</v>
      </c>
      <c r="E24">
        <v>1081</v>
      </c>
      <c r="F24">
        <v>1</v>
      </c>
      <c r="G24">
        <v>1081</v>
      </c>
      <c r="H24">
        <v>3</v>
      </c>
      <c r="I24" t="s">
        <v>994</v>
      </c>
      <c r="J24" t="s">
        <v>3</v>
      </c>
      <c r="K24" t="s">
        <v>995</v>
      </c>
      <c r="L24">
        <v>1354</v>
      </c>
      <c r="N24">
        <v>1010</v>
      </c>
      <c r="O24" t="s">
        <v>279</v>
      </c>
      <c r="P24" t="s">
        <v>279</v>
      </c>
      <c r="Q24">
        <v>1</v>
      </c>
      <c r="X24">
        <v>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28</v>
      </c>
      <c r="AG24">
        <v>0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ROW(Source!A30)</f>
        <v>30</v>
      </c>
      <c r="B25">
        <v>55983752</v>
      </c>
      <c r="C25">
        <v>55983724</v>
      </c>
      <c r="D25">
        <v>55448252</v>
      </c>
      <c r="E25">
        <v>1081</v>
      </c>
      <c r="F25">
        <v>1</v>
      </c>
      <c r="G25">
        <v>1081</v>
      </c>
      <c r="H25">
        <v>3</v>
      </c>
      <c r="I25" t="s">
        <v>996</v>
      </c>
      <c r="J25" t="s">
        <v>3</v>
      </c>
      <c r="K25" t="s">
        <v>997</v>
      </c>
      <c r="L25">
        <v>1354</v>
      </c>
      <c r="N25">
        <v>1010</v>
      </c>
      <c r="O25" t="s">
        <v>279</v>
      </c>
      <c r="P25" t="s">
        <v>279</v>
      </c>
      <c r="Q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28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ROW(Source!A30)</f>
        <v>30</v>
      </c>
      <c r="B26">
        <v>55983753</v>
      </c>
      <c r="C26">
        <v>55983724</v>
      </c>
      <c r="D26">
        <v>55424290</v>
      </c>
      <c r="E26">
        <v>1081</v>
      </c>
      <c r="F26">
        <v>1</v>
      </c>
      <c r="G26">
        <v>1081</v>
      </c>
      <c r="H26">
        <v>3</v>
      </c>
      <c r="I26" t="s">
        <v>720</v>
      </c>
      <c r="J26" t="s">
        <v>3</v>
      </c>
      <c r="K26" t="s">
        <v>721</v>
      </c>
      <c r="L26">
        <v>1348</v>
      </c>
      <c r="N26">
        <v>1009</v>
      </c>
      <c r="O26" t="s">
        <v>566</v>
      </c>
      <c r="P26" t="s">
        <v>566</v>
      </c>
      <c r="Q26">
        <v>1000</v>
      </c>
      <c r="X26">
        <v>1E-3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28</v>
      </c>
      <c r="AG26">
        <v>0</v>
      </c>
      <c r="AH26">
        <v>2</v>
      </c>
      <c r="AI26">
        <v>55983737</v>
      </c>
      <c r="AJ26">
        <v>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ROW(Source!A31)</f>
        <v>31</v>
      </c>
      <c r="B27">
        <v>55983738</v>
      </c>
      <c r="C27">
        <v>55983724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679</v>
      </c>
      <c r="J27" t="s">
        <v>3</v>
      </c>
      <c r="K27" t="s">
        <v>680</v>
      </c>
      <c r="L27">
        <v>1191</v>
      </c>
      <c r="N27">
        <v>1013</v>
      </c>
      <c r="O27" t="s">
        <v>681</v>
      </c>
      <c r="P27" t="s">
        <v>681</v>
      </c>
      <c r="Q27">
        <v>1</v>
      </c>
      <c r="X27">
        <v>9.3000000000000007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29</v>
      </c>
      <c r="AG27">
        <v>3.3479999999999999</v>
      </c>
      <c r="AH27">
        <v>2</v>
      </c>
      <c r="AI27">
        <v>55983725</v>
      </c>
      <c r="AJ27">
        <v>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ROW(Source!A31)</f>
        <v>31</v>
      </c>
      <c r="B28">
        <v>55983739</v>
      </c>
      <c r="C28">
        <v>55983724</v>
      </c>
      <c r="D28">
        <v>55489513</v>
      </c>
      <c r="E28">
        <v>1</v>
      </c>
      <c r="F28">
        <v>1</v>
      </c>
      <c r="G28">
        <v>1081</v>
      </c>
      <c r="H28">
        <v>2</v>
      </c>
      <c r="I28" t="s">
        <v>682</v>
      </c>
      <c r="J28" t="s">
        <v>683</v>
      </c>
      <c r="K28" t="s">
        <v>684</v>
      </c>
      <c r="L28">
        <v>1368</v>
      </c>
      <c r="N28">
        <v>1011</v>
      </c>
      <c r="O28" t="s">
        <v>685</v>
      </c>
      <c r="P28" t="s">
        <v>685</v>
      </c>
      <c r="Q28">
        <v>1</v>
      </c>
      <c r="X28">
        <v>0.4</v>
      </c>
      <c r="Y28">
        <v>0</v>
      </c>
      <c r="Z28">
        <v>114.83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29</v>
      </c>
      <c r="AG28">
        <v>0.14399999999999999</v>
      </c>
      <c r="AH28">
        <v>2</v>
      </c>
      <c r="AI28">
        <v>55983726</v>
      </c>
      <c r="AJ28">
        <v>23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ROW(Source!A31)</f>
        <v>31</v>
      </c>
      <c r="B29">
        <v>55983740</v>
      </c>
      <c r="C29">
        <v>55983724</v>
      </c>
      <c r="D29">
        <v>55459261</v>
      </c>
      <c r="E29">
        <v>1</v>
      </c>
      <c r="F29">
        <v>1</v>
      </c>
      <c r="G29">
        <v>1081</v>
      </c>
      <c r="H29">
        <v>3</v>
      </c>
      <c r="I29" t="s">
        <v>693</v>
      </c>
      <c r="J29" t="s">
        <v>694</v>
      </c>
      <c r="K29" t="s">
        <v>695</v>
      </c>
      <c r="L29">
        <v>1348</v>
      </c>
      <c r="N29">
        <v>1009</v>
      </c>
      <c r="O29" t="s">
        <v>566</v>
      </c>
      <c r="P29" t="s">
        <v>566</v>
      </c>
      <c r="Q29">
        <v>1000</v>
      </c>
      <c r="X29">
        <v>2.9999999999999997E-4</v>
      </c>
      <c r="Y29">
        <v>1219.68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28</v>
      </c>
      <c r="AG29">
        <v>0</v>
      </c>
      <c r="AH29">
        <v>2</v>
      </c>
      <c r="AI29">
        <v>55983727</v>
      </c>
      <c r="AJ29">
        <v>24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ROW(Source!A31)</f>
        <v>31</v>
      </c>
      <c r="B30">
        <v>55983741</v>
      </c>
      <c r="C30">
        <v>55983724</v>
      </c>
      <c r="D30">
        <v>55461230</v>
      </c>
      <c r="E30">
        <v>1</v>
      </c>
      <c r="F30">
        <v>1</v>
      </c>
      <c r="G30">
        <v>1081</v>
      </c>
      <c r="H30">
        <v>3</v>
      </c>
      <c r="I30" t="s">
        <v>696</v>
      </c>
      <c r="J30" t="s">
        <v>697</v>
      </c>
      <c r="K30" t="s">
        <v>698</v>
      </c>
      <c r="L30">
        <v>1346</v>
      </c>
      <c r="N30">
        <v>1009</v>
      </c>
      <c r="O30" t="s">
        <v>185</v>
      </c>
      <c r="P30" t="s">
        <v>185</v>
      </c>
      <c r="Q30">
        <v>1</v>
      </c>
      <c r="X30">
        <v>0.03</v>
      </c>
      <c r="Y30">
        <v>15.11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28</v>
      </c>
      <c r="AG30">
        <v>0</v>
      </c>
      <c r="AH30">
        <v>2</v>
      </c>
      <c r="AI30">
        <v>55983728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ROW(Source!A31)</f>
        <v>31</v>
      </c>
      <c r="B31">
        <v>55983742</v>
      </c>
      <c r="C31">
        <v>55983724</v>
      </c>
      <c r="D31">
        <v>55459400</v>
      </c>
      <c r="E31">
        <v>1</v>
      </c>
      <c r="F31">
        <v>1</v>
      </c>
      <c r="G31">
        <v>1081</v>
      </c>
      <c r="H31">
        <v>3</v>
      </c>
      <c r="I31" t="s">
        <v>699</v>
      </c>
      <c r="J31" t="s">
        <v>700</v>
      </c>
      <c r="K31" t="s">
        <v>701</v>
      </c>
      <c r="L31">
        <v>1346</v>
      </c>
      <c r="N31">
        <v>1009</v>
      </c>
      <c r="O31" t="s">
        <v>185</v>
      </c>
      <c r="P31" t="s">
        <v>185</v>
      </c>
      <c r="Q31">
        <v>1</v>
      </c>
      <c r="X31">
        <v>0.01</v>
      </c>
      <c r="Y31">
        <v>16.690000000000001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28</v>
      </c>
      <c r="AG31">
        <v>0</v>
      </c>
      <c r="AH31">
        <v>2</v>
      </c>
      <c r="AI31">
        <v>55983729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ROW(Source!A31)</f>
        <v>31</v>
      </c>
      <c r="B32">
        <v>55983743</v>
      </c>
      <c r="C32">
        <v>55983724</v>
      </c>
      <c r="D32">
        <v>55459485</v>
      </c>
      <c r="E32">
        <v>1</v>
      </c>
      <c r="F32">
        <v>1</v>
      </c>
      <c r="G32">
        <v>1081</v>
      </c>
      <c r="H32">
        <v>3</v>
      </c>
      <c r="I32" t="s">
        <v>702</v>
      </c>
      <c r="J32" t="s">
        <v>703</v>
      </c>
      <c r="K32" t="s">
        <v>704</v>
      </c>
      <c r="L32">
        <v>1348</v>
      </c>
      <c r="N32">
        <v>1009</v>
      </c>
      <c r="O32" t="s">
        <v>566</v>
      </c>
      <c r="P32" t="s">
        <v>566</v>
      </c>
      <c r="Q32">
        <v>1000</v>
      </c>
      <c r="X32">
        <v>2.0000000000000002E-5</v>
      </c>
      <c r="Y32">
        <v>17722.25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28</v>
      </c>
      <c r="AG32">
        <v>0</v>
      </c>
      <c r="AH32">
        <v>2</v>
      </c>
      <c r="AI32">
        <v>55983730</v>
      </c>
      <c r="AJ32">
        <v>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ROW(Source!A31)</f>
        <v>31</v>
      </c>
      <c r="B33">
        <v>55983744</v>
      </c>
      <c r="C33">
        <v>55983724</v>
      </c>
      <c r="D33">
        <v>55466000</v>
      </c>
      <c r="E33">
        <v>1</v>
      </c>
      <c r="F33">
        <v>1</v>
      </c>
      <c r="G33">
        <v>1081</v>
      </c>
      <c r="H33">
        <v>3</v>
      </c>
      <c r="I33" t="s">
        <v>705</v>
      </c>
      <c r="J33" t="s">
        <v>706</v>
      </c>
      <c r="K33" t="s">
        <v>707</v>
      </c>
      <c r="L33">
        <v>1355</v>
      </c>
      <c r="N33">
        <v>1010</v>
      </c>
      <c r="O33" t="s">
        <v>64</v>
      </c>
      <c r="P33" t="s">
        <v>64</v>
      </c>
      <c r="Q33">
        <v>100</v>
      </c>
      <c r="X33">
        <v>0.1</v>
      </c>
      <c r="Y33">
        <v>120.19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28</v>
      </c>
      <c r="AG33">
        <v>0</v>
      </c>
      <c r="AH33">
        <v>2</v>
      </c>
      <c r="AI33">
        <v>55983731</v>
      </c>
      <c r="AJ33">
        <v>28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ROW(Source!A31)</f>
        <v>31</v>
      </c>
      <c r="B34">
        <v>55983745</v>
      </c>
      <c r="C34">
        <v>55983724</v>
      </c>
      <c r="D34">
        <v>55459793</v>
      </c>
      <c r="E34">
        <v>1</v>
      </c>
      <c r="F34">
        <v>1</v>
      </c>
      <c r="G34">
        <v>1081</v>
      </c>
      <c r="H34">
        <v>3</v>
      </c>
      <c r="I34" t="s">
        <v>690</v>
      </c>
      <c r="J34" t="s">
        <v>691</v>
      </c>
      <c r="K34" t="s">
        <v>692</v>
      </c>
      <c r="L34">
        <v>1348</v>
      </c>
      <c r="N34">
        <v>1009</v>
      </c>
      <c r="O34" t="s">
        <v>566</v>
      </c>
      <c r="P34" t="s">
        <v>566</v>
      </c>
      <c r="Q34">
        <v>1000</v>
      </c>
      <c r="X34">
        <v>6.0000000000000002E-5</v>
      </c>
      <c r="Y34">
        <v>64123.05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28</v>
      </c>
      <c r="AG34">
        <v>0</v>
      </c>
      <c r="AH34">
        <v>2</v>
      </c>
      <c r="AI34">
        <v>55983732</v>
      </c>
      <c r="AJ34">
        <v>29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ROW(Source!A31)</f>
        <v>31</v>
      </c>
      <c r="B35">
        <v>55983746</v>
      </c>
      <c r="C35">
        <v>55983724</v>
      </c>
      <c r="D35">
        <v>55459801</v>
      </c>
      <c r="E35">
        <v>1</v>
      </c>
      <c r="F35">
        <v>1</v>
      </c>
      <c r="G35">
        <v>1081</v>
      </c>
      <c r="H35">
        <v>3</v>
      </c>
      <c r="I35" t="s">
        <v>708</v>
      </c>
      <c r="J35" t="s">
        <v>709</v>
      </c>
      <c r="K35" t="s">
        <v>710</v>
      </c>
      <c r="L35">
        <v>1348</v>
      </c>
      <c r="N35">
        <v>1009</v>
      </c>
      <c r="O35" t="s">
        <v>566</v>
      </c>
      <c r="P35" t="s">
        <v>566</v>
      </c>
      <c r="Q35">
        <v>1000</v>
      </c>
      <c r="X35">
        <v>1E-4</v>
      </c>
      <c r="Y35">
        <v>81241.14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28</v>
      </c>
      <c r="AG35">
        <v>0</v>
      </c>
      <c r="AH35">
        <v>2</v>
      </c>
      <c r="AI35">
        <v>55983733</v>
      </c>
      <c r="AJ35">
        <v>30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ROW(Source!A31)</f>
        <v>31</v>
      </c>
      <c r="B36">
        <v>55983747</v>
      </c>
      <c r="C36">
        <v>55983724</v>
      </c>
      <c r="D36">
        <v>55482166</v>
      </c>
      <c r="E36">
        <v>1</v>
      </c>
      <c r="F36">
        <v>1</v>
      </c>
      <c r="G36">
        <v>1081</v>
      </c>
      <c r="H36">
        <v>3</v>
      </c>
      <c r="I36" t="s">
        <v>711</v>
      </c>
      <c r="J36" t="s">
        <v>712</v>
      </c>
      <c r="K36" t="s">
        <v>713</v>
      </c>
      <c r="L36">
        <v>1301</v>
      </c>
      <c r="N36">
        <v>1003</v>
      </c>
      <c r="O36" t="s">
        <v>518</v>
      </c>
      <c r="P36" t="s">
        <v>518</v>
      </c>
      <c r="Q36">
        <v>1</v>
      </c>
      <c r="X36">
        <v>5.91</v>
      </c>
      <c r="Y36">
        <v>0.69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28</v>
      </c>
      <c r="AG36">
        <v>0</v>
      </c>
      <c r="AH36">
        <v>2</v>
      </c>
      <c r="AI36">
        <v>55983734</v>
      </c>
      <c r="AJ36">
        <v>31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ROW(Source!A31)</f>
        <v>31</v>
      </c>
      <c r="B37">
        <v>55983748</v>
      </c>
      <c r="C37">
        <v>55983724</v>
      </c>
      <c r="D37">
        <v>55482233</v>
      </c>
      <c r="E37">
        <v>1</v>
      </c>
      <c r="F37">
        <v>1</v>
      </c>
      <c r="G37">
        <v>1081</v>
      </c>
      <c r="H37">
        <v>3</v>
      </c>
      <c r="I37" t="s">
        <v>714</v>
      </c>
      <c r="J37" t="s">
        <v>715</v>
      </c>
      <c r="K37" t="s">
        <v>716</v>
      </c>
      <c r="L37">
        <v>1346</v>
      </c>
      <c r="N37">
        <v>1009</v>
      </c>
      <c r="O37" t="s">
        <v>185</v>
      </c>
      <c r="P37" t="s">
        <v>185</v>
      </c>
      <c r="Q37">
        <v>1</v>
      </c>
      <c r="X37">
        <v>0.02</v>
      </c>
      <c r="Y37">
        <v>493.08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28</v>
      </c>
      <c r="AG37">
        <v>0</v>
      </c>
      <c r="AH37">
        <v>2</v>
      </c>
      <c r="AI37">
        <v>55983735</v>
      </c>
      <c r="AJ37">
        <v>32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ROW(Source!A31)</f>
        <v>31</v>
      </c>
      <c r="B38">
        <v>55983749</v>
      </c>
      <c r="C38">
        <v>55983724</v>
      </c>
      <c r="D38">
        <v>55481799</v>
      </c>
      <c r="E38">
        <v>1</v>
      </c>
      <c r="F38">
        <v>1</v>
      </c>
      <c r="G38">
        <v>1081</v>
      </c>
      <c r="H38">
        <v>3</v>
      </c>
      <c r="I38" t="s">
        <v>717</v>
      </c>
      <c r="J38" t="s">
        <v>718</v>
      </c>
      <c r="K38" t="s">
        <v>719</v>
      </c>
      <c r="L38">
        <v>1355</v>
      </c>
      <c r="N38">
        <v>1010</v>
      </c>
      <c r="O38" t="s">
        <v>64</v>
      </c>
      <c r="P38" t="s">
        <v>64</v>
      </c>
      <c r="Q38">
        <v>100</v>
      </c>
      <c r="X38">
        <v>0.04</v>
      </c>
      <c r="Y38">
        <v>413.16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28</v>
      </c>
      <c r="AG38">
        <v>0</v>
      </c>
      <c r="AH38">
        <v>2</v>
      </c>
      <c r="AI38">
        <v>55983736</v>
      </c>
      <c r="AJ38">
        <v>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ROW(Source!A31)</f>
        <v>31</v>
      </c>
      <c r="B39">
        <v>55983750</v>
      </c>
      <c r="C39">
        <v>55983724</v>
      </c>
      <c r="D39">
        <v>55416982</v>
      </c>
      <c r="E39">
        <v>1081</v>
      </c>
      <c r="F39">
        <v>1</v>
      </c>
      <c r="G39">
        <v>1081</v>
      </c>
      <c r="H39">
        <v>3</v>
      </c>
      <c r="I39" t="s">
        <v>992</v>
      </c>
      <c r="J39" t="s">
        <v>3</v>
      </c>
      <c r="K39" t="s">
        <v>993</v>
      </c>
      <c r="L39">
        <v>1346</v>
      </c>
      <c r="N39">
        <v>1009</v>
      </c>
      <c r="O39" t="s">
        <v>185</v>
      </c>
      <c r="P39" t="s">
        <v>185</v>
      </c>
      <c r="Q39">
        <v>1</v>
      </c>
      <c r="X39">
        <v>0.3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28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ROW(Source!A31)</f>
        <v>31</v>
      </c>
      <c r="B40">
        <v>55983751</v>
      </c>
      <c r="C40">
        <v>55983724</v>
      </c>
      <c r="D40">
        <v>55433410</v>
      </c>
      <c r="E40">
        <v>1081</v>
      </c>
      <c r="F40">
        <v>1</v>
      </c>
      <c r="G40">
        <v>1081</v>
      </c>
      <c r="H40">
        <v>3</v>
      </c>
      <c r="I40" t="s">
        <v>994</v>
      </c>
      <c r="J40" t="s">
        <v>3</v>
      </c>
      <c r="K40" t="s">
        <v>995</v>
      </c>
      <c r="L40">
        <v>1354</v>
      </c>
      <c r="N40">
        <v>1010</v>
      </c>
      <c r="O40" t="s">
        <v>279</v>
      </c>
      <c r="P40" t="s">
        <v>279</v>
      </c>
      <c r="Q40">
        <v>1</v>
      </c>
      <c r="X40">
        <v>10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28</v>
      </c>
      <c r="AG40">
        <v>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ROW(Source!A31)</f>
        <v>31</v>
      </c>
      <c r="B41">
        <v>55983752</v>
      </c>
      <c r="C41">
        <v>55983724</v>
      </c>
      <c r="D41">
        <v>55448252</v>
      </c>
      <c r="E41">
        <v>1081</v>
      </c>
      <c r="F41">
        <v>1</v>
      </c>
      <c r="G41">
        <v>1081</v>
      </c>
      <c r="H41">
        <v>3</v>
      </c>
      <c r="I41" t="s">
        <v>996</v>
      </c>
      <c r="J41" t="s">
        <v>3</v>
      </c>
      <c r="K41" t="s">
        <v>997</v>
      </c>
      <c r="L41">
        <v>1354</v>
      </c>
      <c r="N41">
        <v>1010</v>
      </c>
      <c r="O41" t="s">
        <v>279</v>
      </c>
      <c r="P41" t="s">
        <v>279</v>
      </c>
      <c r="Q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28</v>
      </c>
      <c r="AG41">
        <v>0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ROW(Source!A31)</f>
        <v>31</v>
      </c>
      <c r="B42">
        <v>55983753</v>
      </c>
      <c r="C42">
        <v>55983724</v>
      </c>
      <c r="D42">
        <v>55424290</v>
      </c>
      <c r="E42">
        <v>1081</v>
      </c>
      <c r="F42">
        <v>1</v>
      </c>
      <c r="G42">
        <v>1081</v>
      </c>
      <c r="H42">
        <v>3</v>
      </c>
      <c r="I42" t="s">
        <v>720</v>
      </c>
      <c r="J42" t="s">
        <v>3</v>
      </c>
      <c r="K42" t="s">
        <v>721</v>
      </c>
      <c r="L42">
        <v>1348</v>
      </c>
      <c r="N42">
        <v>1009</v>
      </c>
      <c r="O42" t="s">
        <v>566</v>
      </c>
      <c r="P42" t="s">
        <v>566</v>
      </c>
      <c r="Q42">
        <v>1000</v>
      </c>
      <c r="X42">
        <v>1E-3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28</v>
      </c>
      <c r="AG42">
        <v>0</v>
      </c>
      <c r="AH42">
        <v>2</v>
      </c>
      <c r="AI42">
        <v>55983737</v>
      </c>
      <c r="AJ42">
        <v>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ROW(Source!A32)</f>
        <v>32</v>
      </c>
      <c r="B43">
        <v>55983757</v>
      </c>
      <c r="C43">
        <v>55983754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679</v>
      </c>
      <c r="J43" t="s">
        <v>3</v>
      </c>
      <c r="K43" t="s">
        <v>680</v>
      </c>
      <c r="L43">
        <v>1191</v>
      </c>
      <c r="N43">
        <v>1013</v>
      </c>
      <c r="O43" t="s">
        <v>681</v>
      </c>
      <c r="P43" t="s">
        <v>681</v>
      </c>
      <c r="Q43">
        <v>1</v>
      </c>
      <c r="X43">
        <v>1.03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29</v>
      </c>
      <c r="AG43">
        <v>0.37079999999999996</v>
      </c>
      <c r="AH43">
        <v>2</v>
      </c>
      <c r="AI43">
        <v>55983755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ROW(Source!A32)</f>
        <v>32</v>
      </c>
      <c r="B44">
        <v>55983758</v>
      </c>
      <c r="C44">
        <v>55983754</v>
      </c>
      <c r="D44">
        <v>55490209</v>
      </c>
      <c r="E44">
        <v>1</v>
      </c>
      <c r="F44">
        <v>1</v>
      </c>
      <c r="G44">
        <v>1081</v>
      </c>
      <c r="H44">
        <v>2</v>
      </c>
      <c r="I44" t="s">
        <v>722</v>
      </c>
      <c r="J44" t="s">
        <v>723</v>
      </c>
      <c r="K44" t="s">
        <v>724</v>
      </c>
      <c r="L44">
        <v>1368</v>
      </c>
      <c r="N44">
        <v>1011</v>
      </c>
      <c r="O44" t="s">
        <v>685</v>
      </c>
      <c r="P44" t="s">
        <v>685</v>
      </c>
      <c r="Q44">
        <v>1</v>
      </c>
      <c r="X44">
        <v>6.0000000000000001E-3</v>
      </c>
      <c r="Y44">
        <v>0</v>
      </c>
      <c r="Z44">
        <v>83.1</v>
      </c>
      <c r="AA44">
        <v>12.62</v>
      </c>
      <c r="AB44">
        <v>0</v>
      </c>
      <c r="AC44">
        <v>0</v>
      </c>
      <c r="AD44">
        <v>1</v>
      </c>
      <c r="AE44">
        <v>0</v>
      </c>
      <c r="AF44" t="s">
        <v>29</v>
      </c>
      <c r="AG44">
        <v>2.16E-3</v>
      </c>
      <c r="AH44">
        <v>2</v>
      </c>
      <c r="AI44">
        <v>55983756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ROW(Source!A32)</f>
        <v>32</v>
      </c>
      <c r="B45">
        <v>55983759</v>
      </c>
      <c r="C45">
        <v>55983754</v>
      </c>
      <c r="D45">
        <v>55440932</v>
      </c>
      <c r="E45">
        <v>1081</v>
      </c>
      <c r="F45">
        <v>1</v>
      </c>
      <c r="G45">
        <v>1081</v>
      </c>
      <c r="H45">
        <v>3</v>
      </c>
      <c r="I45" t="s">
        <v>998</v>
      </c>
      <c r="J45" t="s">
        <v>3</v>
      </c>
      <c r="K45" t="s">
        <v>999</v>
      </c>
      <c r="L45">
        <v>1354</v>
      </c>
      <c r="N45">
        <v>1010</v>
      </c>
      <c r="O45" t="s">
        <v>279</v>
      </c>
      <c r="P45" t="s">
        <v>279</v>
      </c>
      <c r="Q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28</v>
      </c>
      <c r="AG45">
        <v>0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ROW(Source!A33)</f>
        <v>33</v>
      </c>
      <c r="B46">
        <v>55983757</v>
      </c>
      <c r="C46">
        <v>55983754</v>
      </c>
      <c r="D46">
        <v>55424304</v>
      </c>
      <c r="E46">
        <v>1081</v>
      </c>
      <c r="F46">
        <v>1</v>
      </c>
      <c r="G46">
        <v>1081</v>
      </c>
      <c r="H46">
        <v>1</v>
      </c>
      <c r="I46" t="s">
        <v>679</v>
      </c>
      <c r="J46" t="s">
        <v>3</v>
      </c>
      <c r="K46" t="s">
        <v>680</v>
      </c>
      <c r="L46">
        <v>1191</v>
      </c>
      <c r="N46">
        <v>1013</v>
      </c>
      <c r="O46" t="s">
        <v>681</v>
      </c>
      <c r="P46" t="s">
        <v>681</v>
      </c>
      <c r="Q46">
        <v>1</v>
      </c>
      <c r="X46">
        <v>1.03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29</v>
      </c>
      <c r="AG46">
        <v>0.37079999999999996</v>
      </c>
      <c r="AH46">
        <v>2</v>
      </c>
      <c r="AI46">
        <v>55983755</v>
      </c>
      <c r="AJ46">
        <v>37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ROW(Source!A33)</f>
        <v>33</v>
      </c>
      <c r="B47">
        <v>55983758</v>
      </c>
      <c r="C47">
        <v>55983754</v>
      </c>
      <c r="D47">
        <v>55490209</v>
      </c>
      <c r="E47">
        <v>1</v>
      </c>
      <c r="F47">
        <v>1</v>
      </c>
      <c r="G47">
        <v>1081</v>
      </c>
      <c r="H47">
        <v>2</v>
      </c>
      <c r="I47" t="s">
        <v>722</v>
      </c>
      <c r="J47" t="s">
        <v>723</v>
      </c>
      <c r="K47" t="s">
        <v>724</v>
      </c>
      <c r="L47">
        <v>1368</v>
      </c>
      <c r="N47">
        <v>1011</v>
      </c>
      <c r="O47" t="s">
        <v>685</v>
      </c>
      <c r="P47" t="s">
        <v>685</v>
      </c>
      <c r="Q47">
        <v>1</v>
      </c>
      <c r="X47">
        <v>6.0000000000000001E-3</v>
      </c>
      <c r="Y47">
        <v>0</v>
      </c>
      <c r="Z47">
        <v>83.1</v>
      </c>
      <c r="AA47">
        <v>12.62</v>
      </c>
      <c r="AB47">
        <v>0</v>
      </c>
      <c r="AC47">
        <v>0</v>
      </c>
      <c r="AD47">
        <v>1</v>
      </c>
      <c r="AE47">
        <v>0</v>
      </c>
      <c r="AF47" t="s">
        <v>29</v>
      </c>
      <c r="AG47">
        <v>2.16E-3</v>
      </c>
      <c r="AH47">
        <v>2</v>
      </c>
      <c r="AI47">
        <v>55983756</v>
      </c>
      <c r="AJ47">
        <v>38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ROW(Source!A33)</f>
        <v>33</v>
      </c>
      <c r="B48">
        <v>55983759</v>
      </c>
      <c r="C48">
        <v>55983754</v>
      </c>
      <c r="D48">
        <v>55440932</v>
      </c>
      <c r="E48">
        <v>1081</v>
      </c>
      <c r="F48">
        <v>1</v>
      </c>
      <c r="G48">
        <v>1081</v>
      </c>
      <c r="H48">
        <v>3</v>
      </c>
      <c r="I48" t="s">
        <v>998</v>
      </c>
      <c r="J48" t="s">
        <v>3</v>
      </c>
      <c r="K48" t="s">
        <v>999</v>
      </c>
      <c r="L48">
        <v>1354</v>
      </c>
      <c r="N48">
        <v>1010</v>
      </c>
      <c r="O48" t="s">
        <v>279</v>
      </c>
      <c r="P48" t="s">
        <v>279</v>
      </c>
      <c r="Q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28</v>
      </c>
      <c r="AG48">
        <v>0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ROW(Source!A34)</f>
        <v>34</v>
      </c>
      <c r="B49">
        <v>55983762</v>
      </c>
      <c r="C49">
        <v>55983760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679</v>
      </c>
      <c r="J49" t="s">
        <v>3</v>
      </c>
      <c r="K49" t="s">
        <v>680</v>
      </c>
      <c r="L49">
        <v>1191</v>
      </c>
      <c r="N49">
        <v>1013</v>
      </c>
      <c r="O49" t="s">
        <v>681</v>
      </c>
      <c r="P49" t="s">
        <v>681</v>
      </c>
      <c r="Q49">
        <v>1</v>
      </c>
      <c r="X49">
        <v>39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29</v>
      </c>
      <c r="AG49">
        <v>14.04</v>
      </c>
      <c r="AH49">
        <v>2</v>
      </c>
      <c r="AI49">
        <v>55983761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ROW(Source!A35)</f>
        <v>35</v>
      </c>
      <c r="B50">
        <v>55983762</v>
      </c>
      <c r="C50">
        <v>55983760</v>
      </c>
      <c r="D50">
        <v>55424304</v>
      </c>
      <c r="E50">
        <v>1081</v>
      </c>
      <c r="F50">
        <v>1</v>
      </c>
      <c r="G50">
        <v>1081</v>
      </c>
      <c r="H50">
        <v>1</v>
      </c>
      <c r="I50" t="s">
        <v>679</v>
      </c>
      <c r="J50" t="s">
        <v>3</v>
      </c>
      <c r="K50" t="s">
        <v>680</v>
      </c>
      <c r="L50">
        <v>1191</v>
      </c>
      <c r="N50">
        <v>1013</v>
      </c>
      <c r="O50" t="s">
        <v>681</v>
      </c>
      <c r="P50" t="s">
        <v>681</v>
      </c>
      <c r="Q50">
        <v>1</v>
      </c>
      <c r="X50">
        <v>39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29</v>
      </c>
      <c r="AG50">
        <v>14.04</v>
      </c>
      <c r="AH50">
        <v>2</v>
      </c>
      <c r="AI50">
        <v>55983761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ROW(Source!A36)</f>
        <v>36</v>
      </c>
      <c r="B51">
        <v>55983777</v>
      </c>
      <c r="C51">
        <v>55983763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679</v>
      </c>
      <c r="J51" t="s">
        <v>3</v>
      </c>
      <c r="K51" t="s">
        <v>680</v>
      </c>
      <c r="L51">
        <v>1191</v>
      </c>
      <c r="N51">
        <v>1013</v>
      </c>
      <c r="O51" t="s">
        <v>681</v>
      </c>
      <c r="P51" t="s">
        <v>681</v>
      </c>
      <c r="Q51">
        <v>1</v>
      </c>
      <c r="X51">
        <v>9.3000000000000007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29</v>
      </c>
      <c r="AG51">
        <v>3.3479999999999999</v>
      </c>
      <c r="AH51">
        <v>2</v>
      </c>
      <c r="AI51">
        <v>55983764</v>
      </c>
      <c r="AJ51">
        <v>41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ROW(Source!A36)</f>
        <v>36</v>
      </c>
      <c r="B52">
        <v>55983778</v>
      </c>
      <c r="C52">
        <v>55983763</v>
      </c>
      <c r="D52">
        <v>55489513</v>
      </c>
      <c r="E52">
        <v>1</v>
      </c>
      <c r="F52">
        <v>1</v>
      </c>
      <c r="G52">
        <v>1081</v>
      </c>
      <c r="H52">
        <v>2</v>
      </c>
      <c r="I52" t="s">
        <v>682</v>
      </c>
      <c r="J52" t="s">
        <v>683</v>
      </c>
      <c r="K52" t="s">
        <v>684</v>
      </c>
      <c r="L52">
        <v>1368</v>
      </c>
      <c r="N52">
        <v>1011</v>
      </c>
      <c r="O52" t="s">
        <v>685</v>
      </c>
      <c r="P52" t="s">
        <v>685</v>
      </c>
      <c r="Q52">
        <v>1</v>
      </c>
      <c r="X52">
        <v>0.4</v>
      </c>
      <c r="Y52">
        <v>0</v>
      </c>
      <c r="Z52">
        <v>114.83</v>
      </c>
      <c r="AA52">
        <v>12.62</v>
      </c>
      <c r="AB52">
        <v>0</v>
      </c>
      <c r="AC52">
        <v>0</v>
      </c>
      <c r="AD52">
        <v>1</v>
      </c>
      <c r="AE52">
        <v>0</v>
      </c>
      <c r="AF52" t="s">
        <v>29</v>
      </c>
      <c r="AG52">
        <v>0.14399999999999999</v>
      </c>
      <c r="AH52">
        <v>2</v>
      </c>
      <c r="AI52">
        <v>55983765</v>
      </c>
      <c r="AJ52">
        <v>42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ROW(Source!A36)</f>
        <v>36</v>
      </c>
      <c r="B53">
        <v>55983779</v>
      </c>
      <c r="C53">
        <v>55983763</v>
      </c>
      <c r="D53">
        <v>55459261</v>
      </c>
      <c r="E53">
        <v>1</v>
      </c>
      <c r="F53">
        <v>1</v>
      </c>
      <c r="G53">
        <v>1081</v>
      </c>
      <c r="H53">
        <v>3</v>
      </c>
      <c r="I53" t="s">
        <v>693</v>
      </c>
      <c r="J53" t="s">
        <v>694</v>
      </c>
      <c r="K53" t="s">
        <v>695</v>
      </c>
      <c r="L53">
        <v>1348</v>
      </c>
      <c r="N53">
        <v>1009</v>
      </c>
      <c r="O53" t="s">
        <v>566</v>
      </c>
      <c r="P53" t="s">
        <v>566</v>
      </c>
      <c r="Q53">
        <v>1000</v>
      </c>
      <c r="X53">
        <v>2.9999999999999997E-4</v>
      </c>
      <c r="Y53">
        <v>1219.68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28</v>
      </c>
      <c r="AG53">
        <v>0</v>
      </c>
      <c r="AH53">
        <v>2</v>
      </c>
      <c r="AI53">
        <v>55983766</v>
      </c>
      <c r="AJ53">
        <v>43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ROW(Source!A36)</f>
        <v>36</v>
      </c>
      <c r="B54">
        <v>55983780</v>
      </c>
      <c r="C54">
        <v>55983763</v>
      </c>
      <c r="D54">
        <v>55461230</v>
      </c>
      <c r="E54">
        <v>1</v>
      </c>
      <c r="F54">
        <v>1</v>
      </c>
      <c r="G54">
        <v>1081</v>
      </c>
      <c r="H54">
        <v>3</v>
      </c>
      <c r="I54" t="s">
        <v>696</v>
      </c>
      <c r="J54" t="s">
        <v>697</v>
      </c>
      <c r="K54" t="s">
        <v>698</v>
      </c>
      <c r="L54">
        <v>1346</v>
      </c>
      <c r="N54">
        <v>1009</v>
      </c>
      <c r="O54" t="s">
        <v>185</v>
      </c>
      <c r="P54" t="s">
        <v>185</v>
      </c>
      <c r="Q54">
        <v>1</v>
      </c>
      <c r="X54">
        <v>0.03</v>
      </c>
      <c r="Y54">
        <v>15.11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28</v>
      </c>
      <c r="AG54">
        <v>0</v>
      </c>
      <c r="AH54">
        <v>2</v>
      </c>
      <c r="AI54">
        <v>55983767</v>
      </c>
      <c r="AJ54">
        <v>44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ROW(Source!A36)</f>
        <v>36</v>
      </c>
      <c r="B55">
        <v>55983781</v>
      </c>
      <c r="C55">
        <v>55983763</v>
      </c>
      <c r="D55">
        <v>55459400</v>
      </c>
      <c r="E55">
        <v>1</v>
      </c>
      <c r="F55">
        <v>1</v>
      </c>
      <c r="G55">
        <v>1081</v>
      </c>
      <c r="H55">
        <v>3</v>
      </c>
      <c r="I55" t="s">
        <v>699</v>
      </c>
      <c r="J55" t="s">
        <v>700</v>
      </c>
      <c r="K55" t="s">
        <v>701</v>
      </c>
      <c r="L55">
        <v>1346</v>
      </c>
      <c r="N55">
        <v>1009</v>
      </c>
      <c r="O55" t="s">
        <v>185</v>
      </c>
      <c r="P55" t="s">
        <v>185</v>
      </c>
      <c r="Q55">
        <v>1</v>
      </c>
      <c r="X55">
        <v>0.01</v>
      </c>
      <c r="Y55">
        <v>16.690000000000001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28</v>
      </c>
      <c r="AG55">
        <v>0</v>
      </c>
      <c r="AH55">
        <v>2</v>
      </c>
      <c r="AI55">
        <v>55983768</v>
      </c>
      <c r="AJ55">
        <v>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ROW(Source!A36)</f>
        <v>36</v>
      </c>
      <c r="B56">
        <v>55983782</v>
      </c>
      <c r="C56">
        <v>55983763</v>
      </c>
      <c r="D56">
        <v>55459485</v>
      </c>
      <c r="E56">
        <v>1</v>
      </c>
      <c r="F56">
        <v>1</v>
      </c>
      <c r="G56">
        <v>1081</v>
      </c>
      <c r="H56">
        <v>3</v>
      </c>
      <c r="I56" t="s">
        <v>702</v>
      </c>
      <c r="J56" t="s">
        <v>703</v>
      </c>
      <c r="K56" t="s">
        <v>704</v>
      </c>
      <c r="L56">
        <v>1348</v>
      </c>
      <c r="N56">
        <v>1009</v>
      </c>
      <c r="O56" t="s">
        <v>566</v>
      </c>
      <c r="P56" t="s">
        <v>566</v>
      </c>
      <c r="Q56">
        <v>1000</v>
      </c>
      <c r="X56">
        <v>2.0000000000000002E-5</v>
      </c>
      <c r="Y56">
        <v>17722.25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28</v>
      </c>
      <c r="AG56">
        <v>0</v>
      </c>
      <c r="AH56">
        <v>2</v>
      </c>
      <c r="AI56">
        <v>55983769</v>
      </c>
      <c r="AJ56">
        <v>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ROW(Source!A36)</f>
        <v>36</v>
      </c>
      <c r="B57">
        <v>55983783</v>
      </c>
      <c r="C57">
        <v>55983763</v>
      </c>
      <c r="D57">
        <v>55466000</v>
      </c>
      <c r="E57">
        <v>1</v>
      </c>
      <c r="F57">
        <v>1</v>
      </c>
      <c r="G57">
        <v>1081</v>
      </c>
      <c r="H57">
        <v>3</v>
      </c>
      <c r="I57" t="s">
        <v>705</v>
      </c>
      <c r="J57" t="s">
        <v>706</v>
      </c>
      <c r="K57" t="s">
        <v>707</v>
      </c>
      <c r="L57">
        <v>1355</v>
      </c>
      <c r="N57">
        <v>1010</v>
      </c>
      <c r="O57" t="s">
        <v>64</v>
      </c>
      <c r="P57" t="s">
        <v>64</v>
      </c>
      <c r="Q57">
        <v>100</v>
      </c>
      <c r="X57">
        <v>0.1</v>
      </c>
      <c r="Y57">
        <v>120.19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28</v>
      </c>
      <c r="AG57">
        <v>0</v>
      </c>
      <c r="AH57">
        <v>2</v>
      </c>
      <c r="AI57">
        <v>55983770</v>
      </c>
      <c r="AJ57">
        <v>47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ROW(Source!A36)</f>
        <v>36</v>
      </c>
      <c r="B58">
        <v>55983784</v>
      </c>
      <c r="C58">
        <v>55983763</v>
      </c>
      <c r="D58">
        <v>55459793</v>
      </c>
      <c r="E58">
        <v>1</v>
      </c>
      <c r="F58">
        <v>1</v>
      </c>
      <c r="G58">
        <v>1081</v>
      </c>
      <c r="H58">
        <v>3</v>
      </c>
      <c r="I58" t="s">
        <v>690</v>
      </c>
      <c r="J58" t="s">
        <v>691</v>
      </c>
      <c r="K58" t="s">
        <v>692</v>
      </c>
      <c r="L58">
        <v>1348</v>
      </c>
      <c r="N58">
        <v>1009</v>
      </c>
      <c r="O58" t="s">
        <v>566</v>
      </c>
      <c r="P58" t="s">
        <v>566</v>
      </c>
      <c r="Q58">
        <v>1000</v>
      </c>
      <c r="X58">
        <v>6.0000000000000002E-5</v>
      </c>
      <c r="Y58">
        <v>64123.05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28</v>
      </c>
      <c r="AG58">
        <v>0</v>
      </c>
      <c r="AH58">
        <v>2</v>
      </c>
      <c r="AI58">
        <v>55983771</v>
      </c>
      <c r="AJ58">
        <v>48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ROW(Source!A36)</f>
        <v>36</v>
      </c>
      <c r="B59">
        <v>55983785</v>
      </c>
      <c r="C59">
        <v>55983763</v>
      </c>
      <c r="D59">
        <v>55459801</v>
      </c>
      <c r="E59">
        <v>1</v>
      </c>
      <c r="F59">
        <v>1</v>
      </c>
      <c r="G59">
        <v>1081</v>
      </c>
      <c r="H59">
        <v>3</v>
      </c>
      <c r="I59" t="s">
        <v>708</v>
      </c>
      <c r="J59" t="s">
        <v>709</v>
      </c>
      <c r="K59" t="s">
        <v>710</v>
      </c>
      <c r="L59">
        <v>1348</v>
      </c>
      <c r="N59">
        <v>1009</v>
      </c>
      <c r="O59" t="s">
        <v>566</v>
      </c>
      <c r="P59" t="s">
        <v>566</v>
      </c>
      <c r="Q59">
        <v>1000</v>
      </c>
      <c r="X59">
        <v>1E-4</v>
      </c>
      <c r="Y59">
        <v>81241.14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28</v>
      </c>
      <c r="AG59">
        <v>0</v>
      </c>
      <c r="AH59">
        <v>2</v>
      </c>
      <c r="AI59">
        <v>55983772</v>
      </c>
      <c r="AJ59">
        <v>49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ROW(Source!A36)</f>
        <v>36</v>
      </c>
      <c r="B60">
        <v>55983786</v>
      </c>
      <c r="C60">
        <v>55983763</v>
      </c>
      <c r="D60">
        <v>55482166</v>
      </c>
      <c r="E60">
        <v>1</v>
      </c>
      <c r="F60">
        <v>1</v>
      </c>
      <c r="G60">
        <v>1081</v>
      </c>
      <c r="H60">
        <v>3</v>
      </c>
      <c r="I60" t="s">
        <v>711</v>
      </c>
      <c r="J60" t="s">
        <v>712</v>
      </c>
      <c r="K60" t="s">
        <v>713</v>
      </c>
      <c r="L60">
        <v>1301</v>
      </c>
      <c r="N60">
        <v>1003</v>
      </c>
      <c r="O60" t="s">
        <v>518</v>
      </c>
      <c r="P60" t="s">
        <v>518</v>
      </c>
      <c r="Q60">
        <v>1</v>
      </c>
      <c r="X60">
        <v>5.91</v>
      </c>
      <c r="Y60">
        <v>0.69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28</v>
      </c>
      <c r="AG60">
        <v>0</v>
      </c>
      <c r="AH60">
        <v>2</v>
      </c>
      <c r="AI60">
        <v>55983773</v>
      </c>
      <c r="AJ60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ROW(Source!A36)</f>
        <v>36</v>
      </c>
      <c r="B61">
        <v>55983787</v>
      </c>
      <c r="C61">
        <v>55983763</v>
      </c>
      <c r="D61">
        <v>55482233</v>
      </c>
      <c r="E61">
        <v>1</v>
      </c>
      <c r="F61">
        <v>1</v>
      </c>
      <c r="G61">
        <v>1081</v>
      </c>
      <c r="H61">
        <v>3</v>
      </c>
      <c r="I61" t="s">
        <v>714</v>
      </c>
      <c r="J61" t="s">
        <v>715</v>
      </c>
      <c r="K61" t="s">
        <v>716</v>
      </c>
      <c r="L61">
        <v>1346</v>
      </c>
      <c r="N61">
        <v>1009</v>
      </c>
      <c r="O61" t="s">
        <v>185</v>
      </c>
      <c r="P61" t="s">
        <v>185</v>
      </c>
      <c r="Q61">
        <v>1</v>
      </c>
      <c r="X61">
        <v>0.02</v>
      </c>
      <c r="Y61">
        <v>493.08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28</v>
      </c>
      <c r="AG61">
        <v>0</v>
      </c>
      <c r="AH61">
        <v>2</v>
      </c>
      <c r="AI61">
        <v>55983774</v>
      </c>
      <c r="AJ61">
        <v>51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ROW(Source!A36)</f>
        <v>36</v>
      </c>
      <c r="B62">
        <v>55983788</v>
      </c>
      <c r="C62">
        <v>55983763</v>
      </c>
      <c r="D62">
        <v>55481799</v>
      </c>
      <c r="E62">
        <v>1</v>
      </c>
      <c r="F62">
        <v>1</v>
      </c>
      <c r="G62">
        <v>1081</v>
      </c>
      <c r="H62">
        <v>3</v>
      </c>
      <c r="I62" t="s">
        <v>717</v>
      </c>
      <c r="J62" t="s">
        <v>718</v>
      </c>
      <c r="K62" t="s">
        <v>719</v>
      </c>
      <c r="L62">
        <v>1355</v>
      </c>
      <c r="N62">
        <v>1010</v>
      </c>
      <c r="O62" t="s">
        <v>64</v>
      </c>
      <c r="P62" t="s">
        <v>64</v>
      </c>
      <c r="Q62">
        <v>100</v>
      </c>
      <c r="X62">
        <v>0.04</v>
      </c>
      <c r="Y62">
        <v>413.16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28</v>
      </c>
      <c r="AG62">
        <v>0</v>
      </c>
      <c r="AH62">
        <v>2</v>
      </c>
      <c r="AI62">
        <v>55983775</v>
      </c>
      <c r="AJ62">
        <v>52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ROW(Source!A36)</f>
        <v>36</v>
      </c>
      <c r="B63">
        <v>55983789</v>
      </c>
      <c r="C63">
        <v>55983763</v>
      </c>
      <c r="D63">
        <v>55416982</v>
      </c>
      <c r="E63">
        <v>1081</v>
      </c>
      <c r="F63">
        <v>1</v>
      </c>
      <c r="G63">
        <v>1081</v>
      </c>
      <c r="H63">
        <v>3</v>
      </c>
      <c r="I63" t="s">
        <v>992</v>
      </c>
      <c r="J63" t="s">
        <v>3</v>
      </c>
      <c r="K63" t="s">
        <v>993</v>
      </c>
      <c r="L63">
        <v>1346</v>
      </c>
      <c r="N63">
        <v>1009</v>
      </c>
      <c r="O63" t="s">
        <v>185</v>
      </c>
      <c r="P63" t="s">
        <v>185</v>
      </c>
      <c r="Q63">
        <v>1</v>
      </c>
      <c r="X63">
        <v>0.3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28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ROW(Source!A36)</f>
        <v>36</v>
      </c>
      <c r="B64">
        <v>55983790</v>
      </c>
      <c r="C64">
        <v>55983763</v>
      </c>
      <c r="D64">
        <v>55433410</v>
      </c>
      <c r="E64">
        <v>1081</v>
      </c>
      <c r="F64">
        <v>1</v>
      </c>
      <c r="G64">
        <v>1081</v>
      </c>
      <c r="H64">
        <v>3</v>
      </c>
      <c r="I64" t="s">
        <v>994</v>
      </c>
      <c r="J64" t="s">
        <v>3</v>
      </c>
      <c r="K64" t="s">
        <v>995</v>
      </c>
      <c r="L64">
        <v>1354</v>
      </c>
      <c r="N64">
        <v>1010</v>
      </c>
      <c r="O64" t="s">
        <v>279</v>
      </c>
      <c r="P64" t="s">
        <v>279</v>
      </c>
      <c r="Q64">
        <v>1</v>
      </c>
      <c r="X64">
        <v>10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28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ROW(Source!A36)</f>
        <v>36</v>
      </c>
      <c r="B65">
        <v>55983791</v>
      </c>
      <c r="C65">
        <v>55983763</v>
      </c>
      <c r="D65">
        <v>55448252</v>
      </c>
      <c r="E65">
        <v>1081</v>
      </c>
      <c r="F65">
        <v>1</v>
      </c>
      <c r="G65">
        <v>1081</v>
      </c>
      <c r="H65">
        <v>3</v>
      </c>
      <c r="I65" t="s">
        <v>996</v>
      </c>
      <c r="J65" t="s">
        <v>3</v>
      </c>
      <c r="K65" t="s">
        <v>997</v>
      </c>
      <c r="L65">
        <v>1354</v>
      </c>
      <c r="N65">
        <v>1010</v>
      </c>
      <c r="O65" t="s">
        <v>279</v>
      </c>
      <c r="P65" t="s">
        <v>279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28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ROW(Source!A36)</f>
        <v>36</v>
      </c>
      <c r="B66">
        <v>55983792</v>
      </c>
      <c r="C66">
        <v>55983763</v>
      </c>
      <c r="D66">
        <v>55424290</v>
      </c>
      <c r="E66">
        <v>1081</v>
      </c>
      <c r="F66">
        <v>1</v>
      </c>
      <c r="G66">
        <v>1081</v>
      </c>
      <c r="H66">
        <v>3</v>
      </c>
      <c r="I66" t="s">
        <v>720</v>
      </c>
      <c r="J66" t="s">
        <v>3</v>
      </c>
      <c r="K66" t="s">
        <v>721</v>
      </c>
      <c r="L66">
        <v>1348</v>
      </c>
      <c r="N66">
        <v>1009</v>
      </c>
      <c r="O66" t="s">
        <v>566</v>
      </c>
      <c r="P66" t="s">
        <v>566</v>
      </c>
      <c r="Q66">
        <v>1000</v>
      </c>
      <c r="X66">
        <v>1E-3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28</v>
      </c>
      <c r="AG66">
        <v>0</v>
      </c>
      <c r="AH66">
        <v>2</v>
      </c>
      <c r="AI66">
        <v>55983776</v>
      </c>
      <c r="AJ66">
        <v>53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ROW(Source!A37)</f>
        <v>37</v>
      </c>
      <c r="B67">
        <v>55983777</v>
      </c>
      <c r="C67">
        <v>55983763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679</v>
      </c>
      <c r="J67" t="s">
        <v>3</v>
      </c>
      <c r="K67" t="s">
        <v>680</v>
      </c>
      <c r="L67">
        <v>1191</v>
      </c>
      <c r="N67">
        <v>1013</v>
      </c>
      <c r="O67" t="s">
        <v>681</v>
      </c>
      <c r="P67" t="s">
        <v>681</v>
      </c>
      <c r="Q67">
        <v>1</v>
      </c>
      <c r="X67">
        <v>9.3000000000000007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29</v>
      </c>
      <c r="AG67">
        <v>3.3479999999999999</v>
      </c>
      <c r="AH67">
        <v>2</v>
      </c>
      <c r="AI67">
        <v>55983764</v>
      </c>
      <c r="AJ67">
        <v>54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ROW(Source!A37)</f>
        <v>37</v>
      </c>
      <c r="B68">
        <v>55983778</v>
      </c>
      <c r="C68">
        <v>55983763</v>
      </c>
      <c r="D68">
        <v>55489513</v>
      </c>
      <c r="E68">
        <v>1</v>
      </c>
      <c r="F68">
        <v>1</v>
      </c>
      <c r="G68">
        <v>1081</v>
      </c>
      <c r="H68">
        <v>2</v>
      </c>
      <c r="I68" t="s">
        <v>682</v>
      </c>
      <c r="J68" t="s">
        <v>683</v>
      </c>
      <c r="K68" t="s">
        <v>684</v>
      </c>
      <c r="L68">
        <v>1368</v>
      </c>
      <c r="N68">
        <v>1011</v>
      </c>
      <c r="O68" t="s">
        <v>685</v>
      </c>
      <c r="P68" t="s">
        <v>685</v>
      </c>
      <c r="Q68">
        <v>1</v>
      </c>
      <c r="X68">
        <v>0.4</v>
      </c>
      <c r="Y68">
        <v>0</v>
      </c>
      <c r="Z68">
        <v>114.83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29</v>
      </c>
      <c r="AG68">
        <v>0.14399999999999999</v>
      </c>
      <c r="AH68">
        <v>2</v>
      </c>
      <c r="AI68">
        <v>55983765</v>
      </c>
      <c r="AJ68">
        <v>55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ROW(Source!A37)</f>
        <v>37</v>
      </c>
      <c r="B69">
        <v>55983779</v>
      </c>
      <c r="C69">
        <v>55983763</v>
      </c>
      <c r="D69">
        <v>55459261</v>
      </c>
      <c r="E69">
        <v>1</v>
      </c>
      <c r="F69">
        <v>1</v>
      </c>
      <c r="G69">
        <v>1081</v>
      </c>
      <c r="H69">
        <v>3</v>
      </c>
      <c r="I69" t="s">
        <v>693</v>
      </c>
      <c r="J69" t="s">
        <v>694</v>
      </c>
      <c r="K69" t="s">
        <v>695</v>
      </c>
      <c r="L69">
        <v>1348</v>
      </c>
      <c r="N69">
        <v>1009</v>
      </c>
      <c r="O69" t="s">
        <v>566</v>
      </c>
      <c r="P69" t="s">
        <v>566</v>
      </c>
      <c r="Q69">
        <v>1000</v>
      </c>
      <c r="X69">
        <v>2.9999999999999997E-4</v>
      </c>
      <c r="Y69">
        <v>1219.68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28</v>
      </c>
      <c r="AG69">
        <v>0</v>
      </c>
      <c r="AH69">
        <v>2</v>
      </c>
      <c r="AI69">
        <v>55983766</v>
      </c>
      <c r="AJ69">
        <v>56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ROW(Source!A37)</f>
        <v>37</v>
      </c>
      <c r="B70">
        <v>55983780</v>
      </c>
      <c r="C70">
        <v>55983763</v>
      </c>
      <c r="D70">
        <v>55461230</v>
      </c>
      <c r="E70">
        <v>1</v>
      </c>
      <c r="F70">
        <v>1</v>
      </c>
      <c r="G70">
        <v>1081</v>
      </c>
      <c r="H70">
        <v>3</v>
      </c>
      <c r="I70" t="s">
        <v>696</v>
      </c>
      <c r="J70" t="s">
        <v>697</v>
      </c>
      <c r="K70" t="s">
        <v>698</v>
      </c>
      <c r="L70">
        <v>1346</v>
      </c>
      <c r="N70">
        <v>1009</v>
      </c>
      <c r="O70" t="s">
        <v>185</v>
      </c>
      <c r="P70" t="s">
        <v>185</v>
      </c>
      <c r="Q70">
        <v>1</v>
      </c>
      <c r="X70">
        <v>0.03</v>
      </c>
      <c r="Y70">
        <v>15.11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28</v>
      </c>
      <c r="AG70">
        <v>0</v>
      </c>
      <c r="AH70">
        <v>2</v>
      </c>
      <c r="AI70">
        <v>55983767</v>
      </c>
      <c r="AJ70">
        <v>57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ROW(Source!A37)</f>
        <v>37</v>
      </c>
      <c r="B71">
        <v>55983781</v>
      </c>
      <c r="C71">
        <v>55983763</v>
      </c>
      <c r="D71">
        <v>55459400</v>
      </c>
      <c r="E71">
        <v>1</v>
      </c>
      <c r="F71">
        <v>1</v>
      </c>
      <c r="G71">
        <v>1081</v>
      </c>
      <c r="H71">
        <v>3</v>
      </c>
      <c r="I71" t="s">
        <v>699</v>
      </c>
      <c r="J71" t="s">
        <v>700</v>
      </c>
      <c r="K71" t="s">
        <v>701</v>
      </c>
      <c r="L71">
        <v>1346</v>
      </c>
      <c r="N71">
        <v>1009</v>
      </c>
      <c r="O71" t="s">
        <v>185</v>
      </c>
      <c r="P71" t="s">
        <v>185</v>
      </c>
      <c r="Q71">
        <v>1</v>
      </c>
      <c r="X71">
        <v>0.01</v>
      </c>
      <c r="Y71">
        <v>16.690000000000001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28</v>
      </c>
      <c r="AG71">
        <v>0</v>
      </c>
      <c r="AH71">
        <v>2</v>
      </c>
      <c r="AI71">
        <v>55983768</v>
      </c>
      <c r="AJ71">
        <v>58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ROW(Source!A37)</f>
        <v>37</v>
      </c>
      <c r="B72">
        <v>55983782</v>
      </c>
      <c r="C72">
        <v>55983763</v>
      </c>
      <c r="D72">
        <v>55459485</v>
      </c>
      <c r="E72">
        <v>1</v>
      </c>
      <c r="F72">
        <v>1</v>
      </c>
      <c r="G72">
        <v>1081</v>
      </c>
      <c r="H72">
        <v>3</v>
      </c>
      <c r="I72" t="s">
        <v>702</v>
      </c>
      <c r="J72" t="s">
        <v>703</v>
      </c>
      <c r="K72" t="s">
        <v>704</v>
      </c>
      <c r="L72">
        <v>1348</v>
      </c>
      <c r="N72">
        <v>1009</v>
      </c>
      <c r="O72" t="s">
        <v>566</v>
      </c>
      <c r="P72" t="s">
        <v>566</v>
      </c>
      <c r="Q72">
        <v>1000</v>
      </c>
      <c r="X72">
        <v>2.0000000000000002E-5</v>
      </c>
      <c r="Y72">
        <v>17722.25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28</v>
      </c>
      <c r="AG72">
        <v>0</v>
      </c>
      <c r="AH72">
        <v>2</v>
      </c>
      <c r="AI72">
        <v>55983769</v>
      </c>
      <c r="AJ72">
        <v>59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ROW(Source!A37)</f>
        <v>37</v>
      </c>
      <c r="B73">
        <v>55983783</v>
      </c>
      <c r="C73">
        <v>55983763</v>
      </c>
      <c r="D73">
        <v>55466000</v>
      </c>
      <c r="E73">
        <v>1</v>
      </c>
      <c r="F73">
        <v>1</v>
      </c>
      <c r="G73">
        <v>1081</v>
      </c>
      <c r="H73">
        <v>3</v>
      </c>
      <c r="I73" t="s">
        <v>705</v>
      </c>
      <c r="J73" t="s">
        <v>706</v>
      </c>
      <c r="K73" t="s">
        <v>707</v>
      </c>
      <c r="L73">
        <v>1355</v>
      </c>
      <c r="N73">
        <v>1010</v>
      </c>
      <c r="O73" t="s">
        <v>64</v>
      </c>
      <c r="P73" t="s">
        <v>64</v>
      </c>
      <c r="Q73">
        <v>100</v>
      </c>
      <c r="X73">
        <v>0.1</v>
      </c>
      <c r="Y73">
        <v>120.19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28</v>
      </c>
      <c r="AG73">
        <v>0</v>
      </c>
      <c r="AH73">
        <v>2</v>
      </c>
      <c r="AI73">
        <v>55983770</v>
      </c>
      <c r="AJ73">
        <v>60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ROW(Source!A37)</f>
        <v>37</v>
      </c>
      <c r="B74">
        <v>55983784</v>
      </c>
      <c r="C74">
        <v>55983763</v>
      </c>
      <c r="D74">
        <v>55459793</v>
      </c>
      <c r="E74">
        <v>1</v>
      </c>
      <c r="F74">
        <v>1</v>
      </c>
      <c r="G74">
        <v>1081</v>
      </c>
      <c r="H74">
        <v>3</v>
      </c>
      <c r="I74" t="s">
        <v>690</v>
      </c>
      <c r="J74" t="s">
        <v>691</v>
      </c>
      <c r="K74" t="s">
        <v>692</v>
      </c>
      <c r="L74">
        <v>1348</v>
      </c>
      <c r="N74">
        <v>1009</v>
      </c>
      <c r="O74" t="s">
        <v>566</v>
      </c>
      <c r="P74" t="s">
        <v>566</v>
      </c>
      <c r="Q74">
        <v>1000</v>
      </c>
      <c r="X74">
        <v>6.0000000000000002E-5</v>
      </c>
      <c r="Y74">
        <v>64123.05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28</v>
      </c>
      <c r="AG74">
        <v>0</v>
      </c>
      <c r="AH74">
        <v>2</v>
      </c>
      <c r="AI74">
        <v>55983771</v>
      </c>
      <c r="AJ74">
        <v>61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ROW(Source!A37)</f>
        <v>37</v>
      </c>
      <c r="B75">
        <v>55983785</v>
      </c>
      <c r="C75">
        <v>55983763</v>
      </c>
      <c r="D75">
        <v>55459801</v>
      </c>
      <c r="E75">
        <v>1</v>
      </c>
      <c r="F75">
        <v>1</v>
      </c>
      <c r="G75">
        <v>1081</v>
      </c>
      <c r="H75">
        <v>3</v>
      </c>
      <c r="I75" t="s">
        <v>708</v>
      </c>
      <c r="J75" t="s">
        <v>709</v>
      </c>
      <c r="K75" t="s">
        <v>710</v>
      </c>
      <c r="L75">
        <v>1348</v>
      </c>
      <c r="N75">
        <v>1009</v>
      </c>
      <c r="O75" t="s">
        <v>566</v>
      </c>
      <c r="P75" t="s">
        <v>566</v>
      </c>
      <c r="Q75">
        <v>1000</v>
      </c>
      <c r="X75">
        <v>1E-4</v>
      </c>
      <c r="Y75">
        <v>81241.14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28</v>
      </c>
      <c r="AG75">
        <v>0</v>
      </c>
      <c r="AH75">
        <v>2</v>
      </c>
      <c r="AI75">
        <v>55983772</v>
      </c>
      <c r="AJ75">
        <v>62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ROW(Source!A37)</f>
        <v>37</v>
      </c>
      <c r="B76">
        <v>55983786</v>
      </c>
      <c r="C76">
        <v>55983763</v>
      </c>
      <c r="D76">
        <v>55482166</v>
      </c>
      <c r="E76">
        <v>1</v>
      </c>
      <c r="F76">
        <v>1</v>
      </c>
      <c r="G76">
        <v>1081</v>
      </c>
      <c r="H76">
        <v>3</v>
      </c>
      <c r="I76" t="s">
        <v>711</v>
      </c>
      <c r="J76" t="s">
        <v>712</v>
      </c>
      <c r="K76" t="s">
        <v>713</v>
      </c>
      <c r="L76">
        <v>1301</v>
      </c>
      <c r="N76">
        <v>1003</v>
      </c>
      <c r="O76" t="s">
        <v>518</v>
      </c>
      <c r="P76" t="s">
        <v>518</v>
      </c>
      <c r="Q76">
        <v>1</v>
      </c>
      <c r="X76">
        <v>5.91</v>
      </c>
      <c r="Y76">
        <v>0.69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28</v>
      </c>
      <c r="AG76">
        <v>0</v>
      </c>
      <c r="AH76">
        <v>2</v>
      </c>
      <c r="AI76">
        <v>55983773</v>
      </c>
      <c r="AJ76">
        <v>63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ROW(Source!A37)</f>
        <v>37</v>
      </c>
      <c r="B77">
        <v>55983787</v>
      </c>
      <c r="C77">
        <v>55983763</v>
      </c>
      <c r="D77">
        <v>55482233</v>
      </c>
      <c r="E77">
        <v>1</v>
      </c>
      <c r="F77">
        <v>1</v>
      </c>
      <c r="G77">
        <v>1081</v>
      </c>
      <c r="H77">
        <v>3</v>
      </c>
      <c r="I77" t="s">
        <v>714</v>
      </c>
      <c r="J77" t="s">
        <v>715</v>
      </c>
      <c r="K77" t="s">
        <v>716</v>
      </c>
      <c r="L77">
        <v>1346</v>
      </c>
      <c r="N77">
        <v>1009</v>
      </c>
      <c r="O77" t="s">
        <v>185</v>
      </c>
      <c r="P77" t="s">
        <v>185</v>
      </c>
      <c r="Q77">
        <v>1</v>
      </c>
      <c r="X77">
        <v>0.02</v>
      </c>
      <c r="Y77">
        <v>493.08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28</v>
      </c>
      <c r="AG77">
        <v>0</v>
      </c>
      <c r="AH77">
        <v>2</v>
      </c>
      <c r="AI77">
        <v>55983774</v>
      </c>
      <c r="AJ77">
        <v>64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ROW(Source!A37)</f>
        <v>37</v>
      </c>
      <c r="B78">
        <v>55983788</v>
      </c>
      <c r="C78">
        <v>55983763</v>
      </c>
      <c r="D78">
        <v>55481799</v>
      </c>
      <c r="E78">
        <v>1</v>
      </c>
      <c r="F78">
        <v>1</v>
      </c>
      <c r="G78">
        <v>1081</v>
      </c>
      <c r="H78">
        <v>3</v>
      </c>
      <c r="I78" t="s">
        <v>717</v>
      </c>
      <c r="J78" t="s">
        <v>718</v>
      </c>
      <c r="K78" t="s">
        <v>719</v>
      </c>
      <c r="L78">
        <v>1355</v>
      </c>
      <c r="N78">
        <v>1010</v>
      </c>
      <c r="O78" t="s">
        <v>64</v>
      </c>
      <c r="P78" t="s">
        <v>64</v>
      </c>
      <c r="Q78">
        <v>100</v>
      </c>
      <c r="X78">
        <v>0.04</v>
      </c>
      <c r="Y78">
        <v>413.16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28</v>
      </c>
      <c r="AG78">
        <v>0</v>
      </c>
      <c r="AH78">
        <v>2</v>
      </c>
      <c r="AI78">
        <v>55983775</v>
      </c>
      <c r="AJ78">
        <v>65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ROW(Source!A37)</f>
        <v>37</v>
      </c>
      <c r="B79">
        <v>55983789</v>
      </c>
      <c r="C79">
        <v>55983763</v>
      </c>
      <c r="D79">
        <v>55416982</v>
      </c>
      <c r="E79">
        <v>1081</v>
      </c>
      <c r="F79">
        <v>1</v>
      </c>
      <c r="G79">
        <v>1081</v>
      </c>
      <c r="H79">
        <v>3</v>
      </c>
      <c r="I79" t="s">
        <v>992</v>
      </c>
      <c r="J79" t="s">
        <v>3</v>
      </c>
      <c r="K79" t="s">
        <v>993</v>
      </c>
      <c r="L79">
        <v>1346</v>
      </c>
      <c r="N79">
        <v>1009</v>
      </c>
      <c r="O79" t="s">
        <v>185</v>
      </c>
      <c r="P79" t="s">
        <v>185</v>
      </c>
      <c r="Q79">
        <v>1</v>
      </c>
      <c r="X79">
        <v>0.3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28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ROW(Source!A37)</f>
        <v>37</v>
      </c>
      <c r="B80">
        <v>55983790</v>
      </c>
      <c r="C80">
        <v>55983763</v>
      </c>
      <c r="D80">
        <v>55433410</v>
      </c>
      <c r="E80">
        <v>1081</v>
      </c>
      <c r="F80">
        <v>1</v>
      </c>
      <c r="G80">
        <v>1081</v>
      </c>
      <c r="H80">
        <v>3</v>
      </c>
      <c r="I80" t="s">
        <v>994</v>
      </c>
      <c r="J80" t="s">
        <v>3</v>
      </c>
      <c r="K80" t="s">
        <v>995</v>
      </c>
      <c r="L80">
        <v>1354</v>
      </c>
      <c r="N80">
        <v>1010</v>
      </c>
      <c r="O80" t="s">
        <v>279</v>
      </c>
      <c r="P80" t="s">
        <v>279</v>
      </c>
      <c r="Q80">
        <v>1</v>
      </c>
      <c r="X80">
        <v>10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28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ROW(Source!A37)</f>
        <v>37</v>
      </c>
      <c r="B81">
        <v>55983791</v>
      </c>
      <c r="C81">
        <v>55983763</v>
      </c>
      <c r="D81">
        <v>55448252</v>
      </c>
      <c r="E81">
        <v>1081</v>
      </c>
      <c r="F81">
        <v>1</v>
      </c>
      <c r="G81">
        <v>1081</v>
      </c>
      <c r="H81">
        <v>3</v>
      </c>
      <c r="I81" t="s">
        <v>996</v>
      </c>
      <c r="J81" t="s">
        <v>3</v>
      </c>
      <c r="K81" t="s">
        <v>997</v>
      </c>
      <c r="L81">
        <v>1354</v>
      </c>
      <c r="N81">
        <v>1010</v>
      </c>
      <c r="O81" t="s">
        <v>279</v>
      </c>
      <c r="P81" t="s">
        <v>279</v>
      </c>
      <c r="Q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28</v>
      </c>
      <c r="AG81">
        <v>0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ROW(Source!A37)</f>
        <v>37</v>
      </c>
      <c r="B82">
        <v>55983792</v>
      </c>
      <c r="C82">
        <v>55983763</v>
      </c>
      <c r="D82">
        <v>55424290</v>
      </c>
      <c r="E82">
        <v>1081</v>
      </c>
      <c r="F82">
        <v>1</v>
      </c>
      <c r="G82">
        <v>1081</v>
      </c>
      <c r="H82">
        <v>3</v>
      </c>
      <c r="I82" t="s">
        <v>720</v>
      </c>
      <c r="J82" t="s">
        <v>3</v>
      </c>
      <c r="K82" t="s">
        <v>721</v>
      </c>
      <c r="L82">
        <v>1348</v>
      </c>
      <c r="N82">
        <v>1009</v>
      </c>
      <c r="O82" t="s">
        <v>566</v>
      </c>
      <c r="P82" t="s">
        <v>566</v>
      </c>
      <c r="Q82">
        <v>1000</v>
      </c>
      <c r="X82">
        <v>1E-3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28</v>
      </c>
      <c r="AG82">
        <v>0</v>
      </c>
      <c r="AH82">
        <v>2</v>
      </c>
      <c r="AI82">
        <v>55983776</v>
      </c>
      <c r="AJ82">
        <v>66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ROW(Source!A38)</f>
        <v>38</v>
      </c>
      <c r="B83">
        <v>55983800</v>
      </c>
      <c r="C83">
        <v>55983793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679</v>
      </c>
      <c r="J83" t="s">
        <v>3</v>
      </c>
      <c r="K83" t="s">
        <v>680</v>
      </c>
      <c r="L83">
        <v>1191</v>
      </c>
      <c r="N83">
        <v>1013</v>
      </c>
      <c r="O83" t="s">
        <v>681</v>
      </c>
      <c r="P83" t="s">
        <v>681</v>
      </c>
      <c r="Q83">
        <v>1</v>
      </c>
      <c r="X83">
        <v>1.87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29</v>
      </c>
      <c r="AG83">
        <v>0.67320000000000002</v>
      </c>
      <c r="AH83">
        <v>2</v>
      </c>
      <c r="AI83">
        <v>55983794</v>
      </c>
      <c r="AJ83">
        <v>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ROW(Source!A38)</f>
        <v>38</v>
      </c>
      <c r="B84">
        <v>55983801</v>
      </c>
      <c r="C84">
        <v>55983793</v>
      </c>
      <c r="D84">
        <v>55490167</v>
      </c>
      <c r="E84">
        <v>1</v>
      </c>
      <c r="F84">
        <v>1</v>
      </c>
      <c r="G84">
        <v>1081</v>
      </c>
      <c r="H84">
        <v>2</v>
      </c>
      <c r="I84" t="s">
        <v>725</v>
      </c>
      <c r="J84" t="s">
        <v>726</v>
      </c>
      <c r="K84" t="s">
        <v>727</v>
      </c>
      <c r="L84">
        <v>1368</v>
      </c>
      <c r="N84">
        <v>1011</v>
      </c>
      <c r="O84" t="s">
        <v>685</v>
      </c>
      <c r="P84" t="s">
        <v>685</v>
      </c>
      <c r="Q84">
        <v>1</v>
      </c>
      <c r="X84">
        <v>0.11</v>
      </c>
      <c r="Y84">
        <v>0</v>
      </c>
      <c r="Z84">
        <v>7.44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29</v>
      </c>
      <c r="AG84">
        <v>3.9600000000000003E-2</v>
      </c>
      <c r="AH84">
        <v>2</v>
      </c>
      <c r="AI84">
        <v>55983795</v>
      </c>
      <c r="AJ84">
        <v>68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ROW(Source!A38)</f>
        <v>38</v>
      </c>
      <c r="B85">
        <v>55983802</v>
      </c>
      <c r="C85">
        <v>55983793</v>
      </c>
      <c r="D85">
        <v>55490168</v>
      </c>
      <c r="E85">
        <v>1</v>
      </c>
      <c r="F85">
        <v>1</v>
      </c>
      <c r="G85">
        <v>1081</v>
      </c>
      <c r="H85">
        <v>2</v>
      </c>
      <c r="I85" t="s">
        <v>728</v>
      </c>
      <c r="J85" t="s">
        <v>729</v>
      </c>
      <c r="K85" t="s">
        <v>730</v>
      </c>
      <c r="L85">
        <v>1368</v>
      </c>
      <c r="N85">
        <v>1011</v>
      </c>
      <c r="O85" t="s">
        <v>685</v>
      </c>
      <c r="P85" t="s">
        <v>685</v>
      </c>
      <c r="Q85">
        <v>1</v>
      </c>
      <c r="X85">
        <v>0.18</v>
      </c>
      <c r="Y85">
        <v>0</v>
      </c>
      <c r="Z85">
        <v>8.84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29</v>
      </c>
      <c r="AG85">
        <v>6.4799999999999996E-2</v>
      </c>
      <c r="AH85">
        <v>2</v>
      </c>
      <c r="AI85">
        <v>55983796</v>
      </c>
      <c r="AJ85">
        <v>69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ROW(Source!A38)</f>
        <v>38</v>
      </c>
      <c r="B86">
        <v>55983803</v>
      </c>
      <c r="C86">
        <v>55983793</v>
      </c>
      <c r="D86">
        <v>55459882</v>
      </c>
      <c r="E86">
        <v>1</v>
      </c>
      <c r="F86">
        <v>1</v>
      </c>
      <c r="G86">
        <v>1081</v>
      </c>
      <c r="H86">
        <v>3</v>
      </c>
      <c r="I86" t="s">
        <v>731</v>
      </c>
      <c r="J86" t="s">
        <v>732</v>
      </c>
      <c r="K86" t="s">
        <v>733</v>
      </c>
      <c r="L86">
        <v>1346</v>
      </c>
      <c r="N86">
        <v>1009</v>
      </c>
      <c r="O86" t="s">
        <v>185</v>
      </c>
      <c r="P86" t="s">
        <v>185</v>
      </c>
      <c r="Q86">
        <v>1</v>
      </c>
      <c r="X86">
        <v>2.7E-2</v>
      </c>
      <c r="Y86">
        <v>26.88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28</v>
      </c>
      <c r="AG86">
        <v>0</v>
      </c>
      <c r="AH86">
        <v>2</v>
      </c>
      <c r="AI86">
        <v>55983797</v>
      </c>
      <c r="AJ86">
        <v>70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ROW(Source!A38)</f>
        <v>38</v>
      </c>
      <c r="B87">
        <v>55983804</v>
      </c>
      <c r="C87">
        <v>55983793</v>
      </c>
      <c r="D87">
        <v>55459234</v>
      </c>
      <c r="E87">
        <v>1</v>
      </c>
      <c r="F87">
        <v>1</v>
      </c>
      <c r="G87">
        <v>1081</v>
      </c>
      <c r="H87">
        <v>3</v>
      </c>
      <c r="I87" t="s">
        <v>734</v>
      </c>
      <c r="J87" t="s">
        <v>735</v>
      </c>
      <c r="K87" t="s">
        <v>736</v>
      </c>
      <c r="L87">
        <v>1346</v>
      </c>
      <c r="N87">
        <v>1009</v>
      </c>
      <c r="O87" t="s">
        <v>185</v>
      </c>
      <c r="P87" t="s">
        <v>185</v>
      </c>
      <c r="Q87">
        <v>1</v>
      </c>
      <c r="X87">
        <v>5.0000000000000001E-3</v>
      </c>
      <c r="Y87">
        <v>1.61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28</v>
      </c>
      <c r="AG87">
        <v>0</v>
      </c>
      <c r="AH87">
        <v>2</v>
      </c>
      <c r="AI87">
        <v>55983798</v>
      </c>
      <c r="AJ87">
        <v>71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ROW(Source!A38)</f>
        <v>38</v>
      </c>
      <c r="B88">
        <v>55983805</v>
      </c>
      <c r="C88">
        <v>55983793</v>
      </c>
      <c r="D88">
        <v>55462052</v>
      </c>
      <c r="E88">
        <v>1</v>
      </c>
      <c r="F88">
        <v>1</v>
      </c>
      <c r="G88">
        <v>1081</v>
      </c>
      <c r="H88">
        <v>3</v>
      </c>
      <c r="I88" t="s">
        <v>737</v>
      </c>
      <c r="J88" t="s">
        <v>738</v>
      </c>
      <c r="K88" t="s">
        <v>739</v>
      </c>
      <c r="L88">
        <v>1354</v>
      </c>
      <c r="N88">
        <v>1010</v>
      </c>
      <c r="O88" t="s">
        <v>279</v>
      </c>
      <c r="P88" t="s">
        <v>279</v>
      </c>
      <c r="Q88">
        <v>1</v>
      </c>
      <c r="X88">
        <v>4</v>
      </c>
      <c r="Y88">
        <v>0.16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28</v>
      </c>
      <c r="AG88">
        <v>0</v>
      </c>
      <c r="AH88">
        <v>2</v>
      </c>
      <c r="AI88">
        <v>55983799</v>
      </c>
      <c r="AJ88">
        <v>72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ROW(Source!A38)</f>
        <v>38</v>
      </c>
      <c r="B89">
        <v>55983806</v>
      </c>
      <c r="C89">
        <v>55983793</v>
      </c>
      <c r="D89">
        <v>55448251</v>
      </c>
      <c r="E89">
        <v>1081</v>
      </c>
      <c r="F89">
        <v>1</v>
      </c>
      <c r="G89">
        <v>1081</v>
      </c>
      <c r="H89">
        <v>3</v>
      </c>
      <c r="I89" t="s">
        <v>1000</v>
      </c>
      <c r="J89" t="s">
        <v>3</v>
      </c>
      <c r="K89" t="s">
        <v>1001</v>
      </c>
      <c r="L89">
        <v>1391</v>
      </c>
      <c r="N89">
        <v>1013</v>
      </c>
      <c r="O89" t="s">
        <v>362</v>
      </c>
      <c r="P89" t="s">
        <v>362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28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ROW(Source!A39)</f>
        <v>39</v>
      </c>
      <c r="B90">
        <v>55983800</v>
      </c>
      <c r="C90">
        <v>55983793</v>
      </c>
      <c r="D90">
        <v>55424304</v>
      </c>
      <c r="E90">
        <v>1081</v>
      </c>
      <c r="F90">
        <v>1</v>
      </c>
      <c r="G90">
        <v>1081</v>
      </c>
      <c r="H90">
        <v>1</v>
      </c>
      <c r="I90" t="s">
        <v>679</v>
      </c>
      <c r="J90" t="s">
        <v>3</v>
      </c>
      <c r="K90" t="s">
        <v>680</v>
      </c>
      <c r="L90">
        <v>1191</v>
      </c>
      <c r="N90">
        <v>1013</v>
      </c>
      <c r="O90" t="s">
        <v>681</v>
      </c>
      <c r="P90" t="s">
        <v>681</v>
      </c>
      <c r="Q90">
        <v>1</v>
      </c>
      <c r="X90">
        <v>1.87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29</v>
      </c>
      <c r="AG90">
        <v>0.67320000000000002</v>
      </c>
      <c r="AH90">
        <v>2</v>
      </c>
      <c r="AI90">
        <v>55983794</v>
      </c>
      <c r="AJ90">
        <v>73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ROW(Source!A39)</f>
        <v>39</v>
      </c>
      <c r="B91">
        <v>55983801</v>
      </c>
      <c r="C91">
        <v>55983793</v>
      </c>
      <c r="D91">
        <v>55490167</v>
      </c>
      <c r="E91">
        <v>1</v>
      </c>
      <c r="F91">
        <v>1</v>
      </c>
      <c r="G91">
        <v>1081</v>
      </c>
      <c r="H91">
        <v>2</v>
      </c>
      <c r="I91" t="s">
        <v>725</v>
      </c>
      <c r="J91" t="s">
        <v>726</v>
      </c>
      <c r="K91" t="s">
        <v>727</v>
      </c>
      <c r="L91">
        <v>1368</v>
      </c>
      <c r="N91">
        <v>1011</v>
      </c>
      <c r="O91" t="s">
        <v>685</v>
      </c>
      <c r="P91" t="s">
        <v>685</v>
      </c>
      <c r="Q91">
        <v>1</v>
      </c>
      <c r="X91">
        <v>0.11</v>
      </c>
      <c r="Y91">
        <v>0</v>
      </c>
      <c r="Z91">
        <v>7.44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29</v>
      </c>
      <c r="AG91">
        <v>3.9600000000000003E-2</v>
      </c>
      <c r="AH91">
        <v>2</v>
      </c>
      <c r="AI91">
        <v>55983795</v>
      </c>
      <c r="AJ91">
        <v>74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ROW(Source!A39)</f>
        <v>39</v>
      </c>
      <c r="B92">
        <v>55983802</v>
      </c>
      <c r="C92">
        <v>55983793</v>
      </c>
      <c r="D92">
        <v>55490168</v>
      </c>
      <c r="E92">
        <v>1</v>
      </c>
      <c r="F92">
        <v>1</v>
      </c>
      <c r="G92">
        <v>1081</v>
      </c>
      <c r="H92">
        <v>2</v>
      </c>
      <c r="I92" t="s">
        <v>728</v>
      </c>
      <c r="J92" t="s">
        <v>729</v>
      </c>
      <c r="K92" t="s">
        <v>730</v>
      </c>
      <c r="L92">
        <v>1368</v>
      </c>
      <c r="N92">
        <v>1011</v>
      </c>
      <c r="O92" t="s">
        <v>685</v>
      </c>
      <c r="P92" t="s">
        <v>685</v>
      </c>
      <c r="Q92">
        <v>1</v>
      </c>
      <c r="X92">
        <v>0.18</v>
      </c>
      <c r="Y92">
        <v>0</v>
      </c>
      <c r="Z92">
        <v>8.84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29</v>
      </c>
      <c r="AG92">
        <v>6.4799999999999996E-2</v>
      </c>
      <c r="AH92">
        <v>2</v>
      </c>
      <c r="AI92">
        <v>55983796</v>
      </c>
      <c r="AJ92">
        <v>75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ROW(Source!A39)</f>
        <v>39</v>
      </c>
      <c r="B93">
        <v>55983803</v>
      </c>
      <c r="C93">
        <v>55983793</v>
      </c>
      <c r="D93">
        <v>55459882</v>
      </c>
      <c r="E93">
        <v>1</v>
      </c>
      <c r="F93">
        <v>1</v>
      </c>
      <c r="G93">
        <v>1081</v>
      </c>
      <c r="H93">
        <v>3</v>
      </c>
      <c r="I93" t="s">
        <v>731</v>
      </c>
      <c r="J93" t="s">
        <v>732</v>
      </c>
      <c r="K93" t="s">
        <v>733</v>
      </c>
      <c r="L93">
        <v>1346</v>
      </c>
      <c r="N93">
        <v>1009</v>
      </c>
      <c r="O93" t="s">
        <v>185</v>
      </c>
      <c r="P93" t="s">
        <v>185</v>
      </c>
      <c r="Q93">
        <v>1</v>
      </c>
      <c r="X93">
        <v>2.7E-2</v>
      </c>
      <c r="Y93">
        <v>26.88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28</v>
      </c>
      <c r="AG93">
        <v>0</v>
      </c>
      <c r="AH93">
        <v>2</v>
      </c>
      <c r="AI93">
        <v>55983797</v>
      </c>
      <c r="AJ93">
        <v>76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ROW(Source!A39)</f>
        <v>39</v>
      </c>
      <c r="B94">
        <v>55983804</v>
      </c>
      <c r="C94">
        <v>55983793</v>
      </c>
      <c r="D94">
        <v>55459234</v>
      </c>
      <c r="E94">
        <v>1</v>
      </c>
      <c r="F94">
        <v>1</v>
      </c>
      <c r="G94">
        <v>1081</v>
      </c>
      <c r="H94">
        <v>3</v>
      </c>
      <c r="I94" t="s">
        <v>734</v>
      </c>
      <c r="J94" t="s">
        <v>735</v>
      </c>
      <c r="K94" t="s">
        <v>736</v>
      </c>
      <c r="L94">
        <v>1346</v>
      </c>
      <c r="N94">
        <v>1009</v>
      </c>
      <c r="O94" t="s">
        <v>185</v>
      </c>
      <c r="P94" t="s">
        <v>185</v>
      </c>
      <c r="Q94">
        <v>1</v>
      </c>
      <c r="X94">
        <v>5.0000000000000001E-3</v>
      </c>
      <c r="Y94">
        <v>1.61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28</v>
      </c>
      <c r="AG94">
        <v>0</v>
      </c>
      <c r="AH94">
        <v>2</v>
      </c>
      <c r="AI94">
        <v>55983798</v>
      </c>
      <c r="AJ94">
        <v>77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ROW(Source!A39)</f>
        <v>39</v>
      </c>
      <c r="B95">
        <v>55983805</v>
      </c>
      <c r="C95">
        <v>55983793</v>
      </c>
      <c r="D95">
        <v>55462052</v>
      </c>
      <c r="E95">
        <v>1</v>
      </c>
      <c r="F95">
        <v>1</v>
      </c>
      <c r="G95">
        <v>1081</v>
      </c>
      <c r="H95">
        <v>3</v>
      </c>
      <c r="I95" t="s">
        <v>737</v>
      </c>
      <c r="J95" t="s">
        <v>738</v>
      </c>
      <c r="K95" t="s">
        <v>739</v>
      </c>
      <c r="L95">
        <v>1354</v>
      </c>
      <c r="N95">
        <v>1010</v>
      </c>
      <c r="O95" t="s">
        <v>279</v>
      </c>
      <c r="P95" t="s">
        <v>279</v>
      </c>
      <c r="Q95">
        <v>1</v>
      </c>
      <c r="X95">
        <v>4</v>
      </c>
      <c r="Y95">
        <v>0.16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28</v>
      </c>
      <c r="AG95">
        <v>0</v>
      </c>
      <c r="AH95">
        <v>2</v>
      </c>
      <c r="AI95">
        <v>55983799</v>
      </c>
      <c r="AJ95">
        <v>78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ROW(Source!A39)</f>
        <v>39</v>
      </c>
      <c r="B96">
        <v>55983806</v>
      </c>
      <c r="C96">
        <v>55983793</v>
      </c>
      <c r="D96">
        <v>55448251</v>
      </c>
      <c r="E96">
        <v>1081</v>
      </c>
      <c r="F96">
        <v>1</v>
      </c>
      <c r="G96">
        <v>1081</v>
      </c>
      <c r="H96">
        <v>3</v>
      </c>
      <c r="I96" t="s">
        <v>1000</v>
      </c>
      <c r="J96" t="s">
        <v>3</v>
      </c>
      <c r="K96" t="s">
        <v>1001</v>
      </c>
      <c r="L96">
        <v>1391</v>
      </c>
      <c r="N96">
        <v>1013</v>
      </c>
      <c r="O96" t="s">
        <v>362</v>
      </c>
      <c r="P96" t="s">
        <v>362</v>
      </c>
      <c r="Q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28</v>
      </c>
      <c r="AG96">
        <v>0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ROW(Source!A40)</f>
        <v>40</v>
      </c>
      <c r="B97">
        <v>55983813</v>
      </c>
      <c r="C97">
        <v>55983807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679</v>
      </c>
      <c r="J97" t="s">
        <v>3</v>
      </c>
      <c r="K97" t="s">
        <v>680</v>
      </c>
      <c r="L97">
        <v>1191</v>
      </c>
      <c r="N97">
        <v>1013</v>
      </c>
      <c r="O97" t="s">
        <v>681</v>
      </c>
      <c r="P97" t="s">
        <v>681</v>
      </c>
      <c r="Q97">
        <v>1</v>
      </c>
      <c r="X97">
        <v>13.4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29</v>
      </c>
      <c r="AG97">
        <v>4.823999999999999</v>
      </c>
      <c r="AH97">
        <v>2</v>
      </c>
      <c r="AI97">
        <v>55983808</v>
      </c>
      <c r="AJ97">
        <v>79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ROW(Source!A40)</f>
        <v>40</v>
      </c>
      <c r="B98">
        <v>55983814</v>
      </c>
      <c r="C98">
        <v>55983807</v>
      </c>
      <c r="D98">
        <v>55489513</v>
      </c>
      <c r="E98">
        <v>1</v>
      </c>
      <c r="F98">
        <v>1</v>
      </c>
      <c r="G98">
        <v>1081</v>
      </c>
      <c r="H98">
        <v>2</v>
      </c>
      <c r="I98" t="s">
        <v>682</v>
      </c>
      <c r="J98" t="s">
        <v>683</v>
      </c>
      <c r="K98" t="s">
        <v>684</v>
      </c>
      <c r="L98">
        <v>1368</v>
      </c>
      <c r="N98">
        <v>1011</v>
      </c>
      <c r="O98" t="s">
        <v>685</v>
      </c>
      <c r="P98" t="s">
        <v>685</v>
      </c>
      <c r="Q98">
        <v>1</v>
      </c>
      <c r="X98">
        <v>0.54</v>
      </c>
      <c r="Y98">
        <v>0</v>
      </c>
      <c r="Z98">
        <v>114.83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29</v>
      </c>
      <c r="AG98">
        <v>0.19439999999999999</v>
      </c>
      <c r="AH98">
        <v>2</v>
      </c>
      <c r="AI98">
        <v>55983809</v>
      </c>
      <c r="AJ98">
        <v>80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ROW(Source!A40)</f>
        <v>40</v>
      </c>
      <c r="B99">
        <v>55983815</v>
      </c>
      <c r="C99">
        <v>55983807</v>
      </c>
      <c r="D99">
        <v>55489525</v>
      </c>
      <c r="E99">
        <v>1</v>
      </c>
      <c r="F99">
        <v>1</v>
      </c>
      <c r="G99">
        <v>1081</v>
      </c>
      <c r="H99">
        <v>2</v>
      </c>
      <c r="I99" t="s">
        <v>740</v>
      </c>
      <c r="J99" t="s">
        <v>741</v>
      </c>
      <c r="K99" t="s">
        <v>742</v>
      </c>
      <c r="L99">
        <v>1368</v>
      </c>
      <c r="N99">
        <v>1011</v>
      </c>
      <c r="O99" t="s">
        <v>685</v>
      </c>
      <c r="P99" t="s">
        <v>685</v>
      </c>
      <c r="Q99">
        <v>1</v>
      </c>
      <c r="X99">
        <v>1.6</v>
      </c>
      <c r="Y99">
        <v>0</v>
      </c>
      <c r="Z99">
        <v>0.77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29</v>
      </c>
      <c r="AG99">
        <v>0.57599999999999996</v>
      </c>
      <c r="AH99">
        <v>2</v>
      </c>
      <c r="AI99">
        <v>55983810</v>
      </c>
      <c r="AJ99">
        <v>81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ROW(Source!A40)</f>
        <v>40</v>
      </c>
      <c r="B100">
        <v>55983816</v>
      </c>
      <c r="C100">
        <v>55983807</v>
      </c>
      <c r="D100">
        <v>55459457</v>
      </c>
      <c r="E100">
        <v>1</v>
      </c>
      <c r="F100">
        <v>1</v>
      </c>
      <c r="G100">
        <v>1081</v>
      </c>
      <c r="H100">
        <v>3</v>
      </c>
      <c r="I100" t="s">
        <v>743</v>
      </c>
      <c r="J100" t="s">
        <v>744</v>
      </c>
      <c r="K100" t="s">
        <v>745</v>
      </c>
      <c r="L100">
        <v>1346</v>
      </c>
      <c r="N100">
        <v>1009</v>
      </c>
      <c r="O100" t="s">
        <v>185</v>
      </c>
      <c r="P100" t="s">
        <v>185</v>
      </c>
      <c r="Q100">
        <v>1</v>
      </c>
      <c r="X100">
        <v>2.5000000000000001E-2</v>
      </c>
      <c r="Y100">
        <v>23.87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28</v>
      </c>
      <c r="AG100">
        <v>0</v>
      </c>
      <c r="AH100">
        <v>2</v>
      </c>
      <c r="AI100">
        <v>55983811</v>
      </c>
      <c r="AJ100">
        <v>82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ROW(Source!A40)</f>
        <v>40</v>
      </c>
      <c r="B101">
        <v>55983817</v>
      </c>
      <c r="C101">
        <v>55983807</v>
      </c>
      <c r="D101">
        <v>55459641</v>
      </c>
      <c r="E101">
        <v>1</v>
      </c>
      <c r="F101">
        <v>1</v>
      </c>
      <c r="G101">
        <v>1081</v>
      </c>
      <c r="H101">
        <v>3</v>
      </c>
      <c r="I101" t="s">
        <v>746</v>
      </c>
      <c r="J101" t="s">
        <v>747</v>
      </c>
      <c r="K101" t="s">
        <v>748</v>
      </c>
      <c r="L101">
        <v>1327</v>
      </c>
      <c r="N101">
        <v>1005</v>
      </c>
      <c r="O101" t="s">
        <v>749</v>
      </c>
      <c r="P101" t="s">
        <v>749</v>
      </c>
      <c r="Q101">
        <v>1</v>
      </c>
      <c r="X101">
        <v>0.45</v>
      </c>
      <c r="Y101">
        <v>7.39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28</v>
      </c>
      <c r="AG101">
        <v>0</v>
      </c>
      <c r="AH101">
        <v>2</v>
      </c>
      <c r="AI101">
        <v>55983812</v>
      </c>
      <c r="AJ101">
        <v>83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ROW(Source!A40)</f>
        <v>40</v>
      </c>
      <c r="B102">
        <v>55983818</v>
      </c>
      <c r="C102">
        <v>55983807</v>
      </c>
      <c r="D102">
        <v>55448129</v>
      </c>
      <c r="E102">
        <v>1081</v>
      </c>
      <c r="F102">
        <v>1</v>
      </c>
      <c r="G102">
        <v>1081</v>
      </c>
      <c r="H102">
        <v>3</v>
      </c>
      <c r="I102" t="s">
        <v>1002</v>
      </c>
      <c r="J102" t="s">
        <v>3</v>
      </c>
      <c r="K102" t="s">
        <v>1003</v>
      </c>
      <c r="L102">
        <v>1354</v>
      </c>
      <c r="N102">
        <v>1010</v>
      </c>
      <c r="O102" t="s">
        <v>279</v>
      </c>
      <c r="P102" t="s">
        <v>279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28</v>
      </c>
      <c r="AG102">
        <v>0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ROW(Source!A41)</f>
        <v>41</v>
      </c>
      <c r="B103">
        <v>55983813</v>
      </c>
      <c r="C103">
        <v>55983807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679</v>
      </c>
      <c r="J103" t="s">
        <v>3</v>
      </c>
      <c r="K103" t="s">
        <v>680</v>
      </c>
      <c r="L103">
        <v>1191</v>
      </c>
      <c r="N103">
        <v>1013</v>
      </c>
      <c r="O103" t="s">
        <v>681</v>
      </c>
      <c r="P103" t="s">
        <v>681</v>
      </c>
      <c r="Q103">
        <v>1</v>
      </c>
      <c r="X103">
        <v>13.4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29</v>
      </c>
      <c r="AG103">
        <v>4.823999999999999</v>
      </c>
      <c r="AH103">
        <v>2</v>
      </c>
      <c r="AI103">
        <v>55983808</v>
      </c>
      <c r="AJ103">
        <v>84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ROW(Source!A41)</f>
        <v>41</v>
      </c>
      <c r="B104">
        <v>55983814</v>
      </c>
      <c r="C104">
        <v>55983807</v>
      </c>
      <c r="D104">
        <v>55489513</v>
      </c>
      <c r="E104">
        <v>1</v>
      </c>
      <c r="F104">
        <v>1</v>
      </c>
      <c r="G104">
        <v>1081</v>
      </c>
      <c r="H104">
        <v>2</v>
      </c>
      <c r="I104" t="s">
        <v>682</v>
      </c>
      <c r="J104" t="s">
        <v>683</v>
      </c>
      <c r="K104" t="s">
        <v>684</v>
      </c>
      <c r="L104">
        <v>1368</v>
      </c>
      <c r="N104">
        <v>1011</v>
      </c>
      <c r="O104" t="s">
        <v>685</v>
      </c>
      <c r="P104" t="s">
        <v>685</v>
      </c>
      <c r="Q104">
        <v>1</v>
      </c>
      <c r="X104">
        <v>0.54</v>
      </c>
      <c r="Y104">
        <v>0</v>
      </c>
      <c r="Z104">
        <v>114.83</v>
      </c>
      <c r="AA104">
        <v>12.62</v>
      </c>
      <c r="AB104">
        <v>0</v>
      </c>
      <c r="AC104">
        <v>0</v>
      </c>
      <c r="AD104">
        <v>1</v>
      </c>
      <c r="AE104">
        <v>0</v>
      </c>
      <c r="AF104" t="s">
        <v>29</v>
      </c>
      <c r="AG104">
        <v>0.19439999999999999</v>
      </c>
      <c r="AH104">
        <v>2</v>
      </c>
      <c r="AI104">
        <v>55983809</v>
      </c>
      <c r="AJ104">
        <v>85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ROW(Source!A41)</f>
        <v>41</v>
      </c>
      <c r="B105">
        <v>55983815</v>
      </c>
      <c r="C105">
        <v>55983807</v>
      </c>
      <c r="D105">
        <v>55489525</v>
      </c>
      <c r="E105">
        <v>1</v>
      </c>
      <c r="F105">
        <v>1</v>
      </c>
      <c r="G105">
        <v>1081</v>
      </c>
      <c r="H105">
        <v>2</v>
      </c>
      <c r="I105" t="s">
        <v>740</v>
      </c>
      <c r="J105" t="s">
        <v>741</v>
      </c>
      <c r="K105" t="s">
        <v>742</v>
      </c>
      <c r="L105">
        <v>1368</v>
      </c>
      <c r="N105">
        <v>1011</v>
      </c>
      <c r="O105" t="s">
        <v>685</v>
      </c>
      <c r="P105" t="s">
        <v>685</v>
      </c>
      <c r="Q105">
        <v>1</v>
      </c>
      <c r="X105">
        <v>1.6</v>
      </c>
      <c r="Y105">
        <v>0</v>
      </c>
      <c r="Z105">
        <v>0.77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29</v>
      </c>
      <c r="AG105">
        <v>0.57599999999999996</v>
      </c>
      <c r="AH105">
        <v>2</v>
      </c>
      <c r="AI105">
        <v>55983810</v>
      </c>
      <c r="AJ105">
        <v>86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ROW(Source!A41)</f>
        <v>41</v>
      </c>
      <c r="B106">
        <v>55983816</v>
      </c>
      <c r="C106">
        <v>55983807</v>
      </c>
      <c r="D106">
        <v>55459457</v>
      </c>
      <c r="E106">
        <v>1</v>
      </c>
      <c r="F106">
        <v>1</v>
      </c>
      <c r="G106">
        <v>1081</v>
      </c>
      <c r="H106">
        <v>3</v>
      </c>
      <c r="I106" t="s">
        <v>743</v>
      </c>
      <c r="J106" t="s">
        <v>744</v>
      </c>
      <c r="K106" t="s">
        <v>745</v>
      </c>
      <c r="L106">
        <v>1346</v>
      </c>
      <c r="N106">
        <v>1009</v>
      </c>
      <c r="O106" t="s">
        <v>185</v>
      </c>
      <c r="P106" t="s">
        <v>185</v>
      </c>
      <c r="Q106">
        <v>1</v>
      </c>
      <c r="X106">
        <v>2.5000000000000001E-2</v>
      </c>
      <c r="Y106">
        <v>23.87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28</v>
      </c>
      <c r="AG106">
        <v>0</v>
      </c>
      <c r="AH106">
        <v>2</v>
      </c>
      <c r="AI106">
        <v>55983811</v>
      </c>
      <c r="AJ106">
        <v>87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ROW(Source!A41)</f>
        <v>41</v>
      </c>
      <c r="B107">
        <v>55983817</v>
      </c>
      <c r="C107">
        <v>55983807</v>
      </c>
      <c r="D107">
        <v>55459641</v>
      </c>
      <c r="E107">
        <v>1</v>
      </c>
      <c r="F107">
        <v>1</v>
      </c>
      <c r="G107">
        <v>1081</v>
      </c>
      <c r="H107">
        <v>3</v>
      </c>
      <c r="I107" t="s">
        <v>746</v>
      </c>
      <c r="J107" t="s">
        <v>747</v>
      </c>
      <c r="K107" t="s">
        <v>748</v>
      </c>
      <c r="L107">
        <v>1327</v>
      </c>
      <c r="N107">
        <v>1005</v>
      </c>
      <c r="O107" t="s">
        <v>749</v>
      </c>
      <c r="P107" t="s">
        <v>749</v>
      </c>
      <c r="Q107">
        <v>1</v>
      </c>
      <c r="X107">
        <v>0.45</v>
      </c>
      <c r="Y107">
        <v>7.39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28</v>
      </c>
      <c r="AG107">
        <v>0</v>
      </c>
      <c r="AH107">
        <v>2</v>
      </c>
      <c r="AI107">
        <v>55983812</v>
      </c>
      <c r="AJ107">
        <v>88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ROW(Source!A41)</f>
        <v>41</v>
      </c>
      <c r="B108">
        <v>55983818</v>
      </c>
      <c r="C108">
        <v>55983807</v>
      </c>
      <c r="D108">
        <v>55448129</v>
      </c>
      <c r="E108">
        <v>1081</v>
      </c>
      <c r="F108">
        <v>1</v>
      </c>
      <c r="G108">
        <v>1081</v>
      </c>
      <c r="H108">
        <v>3</v>
      </c>
      <c r="I108" t="s">
        <v>1002</v>
      </c>
      <c r="J108" t="s">
        <v>3</v>
      </c>
      <c r="K108" t="s">
        <v>1003</v>
      </c>
      <c r="L108">
        <v>1354</v>
      </c>
      <c r="N108">
        <v>1010</v>
      </c>
      <c r="O108" t="s">
        <v>279</v>
      </c>
      <c r="P108" t="s">
        <v>279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28</v>
      </c>
      <c r="AG108">
        <v>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ROW(Source!A42)</f>
        <v>42</v>
      </c>
      <c r="B109">
        <v>55983821</v>
      </c>
      <c r="C109">
        <v>55983819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679</v>
      </c>
      <c r="J109" t="s">
        <v>3</v>
      </c>
      <c r="K109" t="s">
        <v>680</v>
      </c>
      <c r="L109">
        <v>1191</v>
      </c>
      <c r="N109">
        <v>1013</v>
      </c>
      <c r="O109" t="s">
        <v>681</v>
      </c>
      <c r="P109" t="s">
        <v>681</v>
      </c>
      <c r="Q109">
        <v>1</v>
      </c>
      <c r="X109">
        <v>5.84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67</v>
      </c>
      <c r="AG109">
        <v>7.008</v>
      </c>
      <c r="AH109">
        <v>2</v>
      </c>
      <c r="AI109">
        <v>55983820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ROW(Source!A43)</f>
        <v>43</v>
      </c>
      <c r="B110">
        <v>55983821</v>
      </c>
      <c r="C110">
        <v>55983819</v>
      </c>
      <c r="D110">
        <v>55424304</v>
      </c>
      <c r="E110">
        <v>1081</v>
      </c>
      <c r="F110">
        <v>1</v>
      </c>
      <c r="G110">
        <v>1081</v>
      </c>
      <c r="H110">
        <v>1</v>
      </c>
      <c r="I110" t="s">
        <v>679</v>
      </c>
      <c r="J110" t="s">
        <v>3</v>
      </c>
      <c r="K110" t="s">
        <v>680</v>
      </c>
      <c r="L110">
        <v>1191</v>
      </c>
      <c r="N110">
        <v>1013</v>
      </c>
      <c r="O110" t="s">
        <v>681</v>
      </c>
      <c r="P110" t="s">
        <v>681</v>
      </c>
      <c r="Q110">
        <v>1</v>
      </c>
      <c r="X110">
        <v>5.84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67</v>
      </c>
      <c r="AG110">
        <v>7.008</v>
      </c>
      <c r="AH110">
        <v>2</v>
      </c>
      <c r="AI110">
        <v>55983820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ROW(Source!A44)</f>
        <v>44</v>
      </c>
      <c r="B111">
        <v>55983829</v>
      </c>
      <c r="C111">
        <v>55983822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679</v>
      </c>
      <c r="J111" t="s">
        <v>3</v>
      </c>
      <c r="K111" t="s">
        <v>680</v>
      </c>
      <c r="L111">
        <v>1191</v>
      </c>
      <c r="N111">
        <v>1013</v>
      </c>
      <c r="O111" t="s">
        <v>681</v>
      </c>
      <c r="P111" t="s">
        <v>681</v>
      </c>
      <c r="Q111">
        <v>1</v>
      </c>
      <c r="X111">
        <v>30.75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29</v>
      </c>
      <c r="AG111">
        <v>11.069999999999999</v>
      </c>
      <c r="AH111">
        <v>2</v>
      </c>
      <c r="AI111">
        <v>55983823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ROW(Source!A44)</f>
        <v>44</v>
      </c>
      <c r="B112">
        <v>55983830</v>
      </c>
      <c r="C112">
        <v>55983822</v>
      </c>
      <c r="D112">
        <v>55490209</v>
      </c>
      <c r="E112">
        <v>1</v>
      </c>
      <c r="F112">
        <v>1</v>
      </c>
      <c r="G112">
        <v>1081</v>
      </c>
      <c r="H112">
        <v>2</v>
      </c>
      <c r="I112" t="s">
        <v>722</v>
      </c>
      <c r="J112" t="s">
        <v>723</v>
      </c>
      <c r="K112" t="s">
        <v>724</v>
      </c>
      <c r="L112">
        <v>1368</v>
      </c>
      <c r="N112">
        <v>1011</v>
      </c>
      <c r="O112" t="s">
        <v>685</v>
      </c>
      <c r="P112" t="s">
        <v>685</v>
      </c>
      <c r="Q112">
        <v>1</v>
      </c>
      <c r="X112">
        <v>0.01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29</v>
      </c>
      <c r="AG112">
        <v>3.5999999999999999E-3</v>
      </c>
      <c r="AH112">
        <v>2</v>
      </c>
      <c r="AI112">
        <v>55983824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ROW(Source!A44)</f>
        <v>44</v>
      </c>
      <c r="B113">
        <v>55983831</v>
      </c>
      <c r="C113">
        <v>55983822</v>
      </c>
      <c r="D113">
        <v>55490263</v>
      </c>
      <c r="E113">
        <v>1</v>
      </c>
      <c r="F113">
        <v>1</v>
      </c>
      <c r="G113">
        <v>1081</v>
      </c>
      <c r="H113">
        <v>2</v>
      </c>
      <c r="I113" t="s">
        <v>750</v>
      </c>
      <c r="J113" t="s">
        <v>751</v>
      </c>
      <c r="K113" t="s">
        <v>752</v>
      </c>
      <c r="L113">
        <v>1368</v>
      </c>
      <c r="N113">
        <v>1011</v>
      </c>
      <c r="O113" t="s">
        <v>685</v>
      </c>
      <c r="P113" t="s">
        <v>685</v>
      </c>
      <c r="Q113">
        <v>1</v>
      </c>
      <c r="X113">
        <v>18.62</v>
      </c>
      <c r="Y113">
        <v>0</v>
      </c>
      <c r="Z113">
        <v>0.77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29</v>
      </c>
      <c r="AG113">
        <v>6.7031999999999998</v>
      </c>
      <c r="AH113">
        <v>2</v>
      </c>
      <c r="AI113">
        <v>55983825</v>
      </c>
      <c r="AJ113">
        <v>93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ROW(Source!A44)</f>
        <v>44</v>
      </c>
      <c r="B114">
        <v>55983832</v>
      </c>
      <c r="C114">
        <v>55983822</v>
      </c>
      <c r="D114">
        <v>55459237</v>
      </c>
      <c r="E114">
        <v>1</v>
      </c>
      <c r="F114">
        <v>1</v>
      </c>
      <c r="G114">
        <v>1081</v>
      </c>
      <c r="H114">
        <v>3</v>
      </c>
      <c r="I114" t="s">
        <v>753</v>
      </c>
      <c r="J114" t="s">
        <v>754</v>
      </c>
      <c r="K114" t="s">
        <v>755</v>
      </c>
      <c r="L114">
        <v>1339</v>
      </c>
      <c r="N114">
        <v>1007</v>
      </c>
      <c r="O114" t="s">
        <v>756</v>
      </c>
      <c r="P114" t="s">
        <v>756</v>
      </c>
      <c r="Q114">
        <v>1</v>
      </c>
      <c r="X114">
        <v>3.2000000000000002E-3</v>
      </c>
      <c r="Y114">
        <v>7.07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28</v>
      </c>
      <c r="AG114">
        <v>0</v>
      </c>
      <c r="AH114">
        <v>2</v>
      </c>
      <c r="AI114">
        <v>55983826</v>
      </c>
      <c r="AJ114">
        <v>94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ROW(Source!A44)</f>
        <v>44</v>
      </c>
      <c r="B115">
        <v>55983833</v>
      </c>
      <c r="C115">
        <v>55983822</v>
      </c>
      <c r="D115">
        <v>55466860</v>
      </c>
      <c r="E115">
        <v>1</v>
      </c>
      <c r="F115">
        <v>1</v>
      </c>
      <c r="G115">
        <v>1081</v>
      </c>
      <c r="H115">
        <v>3</v>
      </c>
      <c r="I115" t="s">
        <v>757</v>
      </c>
      <c r="J115" t="s">
        <v>758</v>
      </c>
      <c r="K115" t="s">
        <v>759</v>
      </c>
      <c r="L115">
        <v>1346</v>
      </c>
      <c r="N115">
        <v>1009</v>
      </c>
      <c r="O115" t="s">
        <v>185</v>
      </c>
      <c r="P115" t="s">
        <v>185</v>
      </c>
      <c r="Q115">
        <v>1</v>
      </c>
      <c r="X115">
        <v>4.5659999999999998</v>
      </c>
      <c r="Y115">
        <v>3.17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28</v>
      </c>
      <c r="AG115">
        <v>0</v>
      </c>
      <c r="AH115">
        <v>2</v>
      </c>
      <c r="AI115">
        <v>55983827</v>
      </c>
      <c r="AJ115">
        <v>95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ROW(Source!A44)</f>
        <v>44</v>
      </c>
      <c r="B116">
        <v>55983834</v>
      </c>
      <c r="C116">
        <v>55983822</v>
      </c>
      <c r="D116">
        <v>55469280</v>
      </c>
      <c r="E116">
        <v>1</v>
      </c>
      <c r="F116">
        <v>1</v>
      </c>
      <c r="G116">
        <v>1081</v>
      </c>
      <c r="H116">
        <v>3</v>
      </c>
      <c r="I116" t="s">
        <v>760</v>
      </c>
      <c r="J116" t="s">
        <v>761</v>
      </c>
      <c r="K116" t="s">
        <v>762</v>
      </c>
      <c r="L116">
        <v>1354</v>
      </c>
      <c r="N116">
        <v>1010</v>
      </c>
      <c r="O116" t="s">
        <v>279</v>
      </c>
      <c r="P116" t="s">
        <v>279</v>
      </c>
      <c r="Q116">
        <v>1</v>
      </c>
      <c r="X116">
        <v>1.946</v>
      </c>
      <c r="Y116">
        <v>780.82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28</v>
      </c>
      <c r="AG116">
        <v>0</v>
      </c>
      <c r="AH116">
        <v>2</v>
      </c>
      <c r="AI116">
        <v>55983828</v>
      </c>
      <c r="AJ116">
        <v>96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ROW(Source!A44)</f>
        <v>44</v>
      </c>
      <c r="B117">
        <v>55983835</v>
      </c>
      <c r="C117">
        <v>55983822</v>
      </c>
      <c r="D117">
        <v>55431527</v>
      </c>
      <c r="E117">
        <v>1081</v>
      </c>
      <c r="F117">
        <v>1</v>
      </c>
      <c r="G117">
        <v>1081</v>
      </c>
      <c r="H117">
        <v>3</v>
      </c>
      <c r="I117" t="s">
        <v>1004</v>
      </c>
      <c r="J117" t="s">
        <v>3</v>
      </c>
      <c r="K117" t="s">
        <v>1005</v>
      </c>
      <c r="L117">
        <v>1354</v>
      </c>
      <c r="N117">
        <v>1010</v>
      </c>
      <c r="O117" t="s">
        <v>279</v>
      </c>
      <c r="P117" t="s">
        <v>279</v>
      </c>
      <c r="Q117">
        <v>1</v>
      </c>
      <c r="X117">
        <v>102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28</v>
      </c>
      <c r="AG117">
        <v>0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ROW(Source!A45)</f>
        <v>45</v>
      </c>
      <c r="B118">
        <v>55983829</v>
      </c>
      <c r="C118">
        <v>55983822</v>
      </c>
      <c r="D118">
        <v>55424304</v>
      </c>
      <c r="E118">
        <v>1081</v>
      </c>
      <c r="F118">
        <v>1</v>
      </c>
      <c r="G118">
        <v>1081</v>
      </c>
      <c r="H118">
        <v>1</v>
      </c>
      <c r="I118" t="s">
        <v>679</v>
      </c>
      <c r="J118" t="s">
        <v>3</v>
      </c>
      <c r="K118" t="s">
        <v>680</v>
      </c>
      <c r="L118">
        <v>1191</v>
      </c>
      <c r="N118">
        <v>1013</v>
      </c>
      <c r="O118" t="s">
        <v>681</v>
      </c>
      <c r="P118" t="s">
        <v>681</v>
      </c>
      <c r="Q118">
        <v>1</v>
      </c>
      <c r="X118">
        <v>30.75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29</v>
      </c>
      <c r="AG118">
        <v>11.069999999999999</v>
      </c>
      <c r="AH118">
        <v>2</v>
      </c>
      <c r="AI118">
        <v>55983823</v>
      </c>
      <c r="AJ118">
        <v>97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ROW(Source!A45)</f>
        <v>45</v>
      </c>
      <c r="B119">
        <v>55983830</v>
      </c>
      <c r="C119">
        <v>55983822</v>
      </c>
      <c r="D119">
        <v>55490209</v>
      </c>
      <c r="E119">
        <v>1</v>
      </c>
      <c r="F119">
        <v>1</v>
      </c>
      <c r="G119">
        <v>1081</v>
      </c>
      <c r="H119">
        <v>2</v>
      </c>
      <c r="I119" t="s">
        <v>722</v>
      </c>
      <c r="J119" t="s">
        <v>723</v>
      </c>
      <c r="K119" t="s">
        <v>724</v>
      </c>
      <c r="L119">
        <v>1368</v>
      </c>
      <c r="N119">
        <v>1011</v>
      </c>
      <c r="O119" t="s">
        <v>685</v>
      </c>
      <c r="P119" t="s">
        <v>685</v>
      </c>
      <c r="Q119">
        <v>1</v>
      </c>
      <c r="X119">
        <v>0.01</v>
      </c>
      <c r="Y119">
        <v>0</v>
      </c>
      <c r="Z119">
        <v>83.1</v>
      </c>
      <c r="AA119">
        <v>12.62</v>
      </c>
      <c r="AB119">
        <v>0</v>
      </c>
      <c r="AC119">
        <v>0</v>
      </c>
      <c r="AD119">
        <v>1</v>
      </c>
      <c r="AE119">
        <v>0</v>
      </c>
      <c r="AF119" t="s">
        <v>29</v>
      </c>
      <c r="AG119">
        <v>3.5999999999999999E-3</v>
      </c>
      <c r="AH119">
        <v>2</v>
      </c>
      <c r="AI119">
        <v>55983824</v>
      </c>
      <c r="AJ119">
        <v>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ROW(Source!A45)</f>
        <v>45</v>
      </c>
      <c r="B120">
        <v>55983831</v>
      </c>
      <c r="C120">
        <v>55983822</v>
      </c>
      <c r="D120">
        <v>55490263</v>
      </c>
      <c r="E120">
        <v>1</v>
      </c>
      <c r="F120">
        <v>1</v>
      </c>
      <c r="G120">
        <v>1081</v>
      </c>
      <c r="H120">
        <v>2</v>
      </c>
      <c r="I120" t="s">
        <v>750</v>
      </c>
      <c r="J120" t="s">
        <v>751</v>
      </c>
      <c r="K120" t="s">
        <v>752</v>
      </c>
      <c r="L120">
        <v>1368</v>
      </c>
      <c r="N120">
        <v>1011</v>
      </c>
      <c r="O120" t="s">
        <v>685</v>
      </c>
      <c r="P120" t="s">
        <v>685</v>
      </c>
      <c r="Q120">
        <v>1</v>
      </c>
      <c r="X120">
        <v>18.62</v>
      </c>
      <c r="Y120">
        <v>0</v>
      </c>
      <c r="Z120">
        <v>0.77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29</v>
      </c>
      <c r="AG120">
        <v>6.7031999999999998</v>
      </c>
      <c r="AH120">
        <v>2</v>
      </c>
      <c r="AI120">
        <v>55983825</v>
      </c>
      <c r="AJ120">
        <v>99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ROW(Source!A45)</f>
        <v>45</v>
      </c>
      <c r="B121">
        <v>55983832</v>
      </c>
      <c r="C121">
        <v>55983822</v>
      </c>
      <c r="D121">
        <v>55459237</v>
      </c>
      <c r="E121">
        <v>1</v>
      </c>
      <c r="F121">
        <v>1</v>
      </c>
      <c r="G121">
        <v>1081</v>
      </c>
      <c r="H121">
        <v>3</v>
      </c>
      <c r="I121" t="s">
        <v>753</v>
      </c>
      <c r="J121" t="s">
        <v>754</v>
      </c>
      <c r="K121" t="s">
        <v>755</v>
      </c>
      <c r="L121">
        <v>1339</v>
      </c>
      <c r="N121">
        <v>1007</v>
      </c>
      <c r="O121" t="s">
        <v>756</v>
      </c>
      <c r="P121" t="s">
        <v>756</v>
      </c>
      <c r="Q121">
        <v>1</v>
      </c>
      <c r="X121">
        <v>3.2000000000000002E-3</v>
      </c>
      <c r="Y121">
        <v>7.07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28</v>
      </c>
      <c r="AG121">
        <v>0</v>
      </c>
      <c r="AH121">
        <v>2</v>
      </c>
      <c r="AI121">
        <v>55983826</v>
      </c>
      <c r="AJ121">
        <v>100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ROW(Source!A45)</f>
        <v>45</v>
      </c>
      <c r="B122">
        <v>55983833</v>
      </c>
      <c r="C122">
        <v>55983822</v>
      </c>
      <c r="D122">
        <v>55466860</v>
      </c>
      <c r="E122">
        <v>1</v>
      </c>
      <c r="F122">
        <v>1</v>
      </c>
      <c r="G122">
        <v>1081</v>
      </c>
      <c r="H122">
        <v>3</v>
      </c>
      <c r="I122" t="s">
        <v>757</v>
      </c>
      <c r="J122" t="s">
        <v>758</v>
      </c>
      <c r="K122" t="s">
        <v>759</v>
      </c>
      <c r="L122">
        <v>1346</v>
      </c>
      <c r="N122">
        <v>1009</v>
      </c>
      <c r="O122" t="s">
        <v>185</v>
      </c>
      <c r="P122" t="s">
        <v>185</v>
      </c>
      <c r="Q122">
        <v>1</v>
      </c>
      <c r="X122">
        <v>4.5659999999999998</v>
      </c>
      <c r="Y122">
        <v>3.17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28</v>
      </c>
      <c r="AG122">
        <v>0</v>
      </c>
      <c r="AH122">
        <v>2</v>
      </c>
      <c r="AI122">
        <v>55983827</v>
      </c>
      <c r="AJ122">
        <v>101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ROW(Source!A45)</f>
        <v>45</v>
      </c>
      <c r="B123">
        <v>55983834</v>
      </c>
      <c r="C123">
        <v>55983822</v>
      </c>
      <c r="D123">
        <v>55469280</v>
      </c>
      <c r="E123">
        <v>1</v>
      </c>
      <c r="F123">
        <v>1</v>
      </c>
      <c r="G123">
        <v>1081</v>
      </c>
      <c r="H123">
        <v>3</v>
      </c>
      <c r="I123" t="s">
        <v>760</v>
      </c>
      <c r="J123" t="s">
        <v>761</v>
      </c>
      <c r="K123" t="s">
        <v>762</v>
      </c>
      <c r="L123">
        <v>1354</v>
      </c>
      <c r="N123">
        <v>1010</v>
      </c>
      <c r="O123" t="s">
        <v>279</v>
      </c>
      <c r="P123" t="s">
        <v>279</v>
      </c>
      <c r="Q123">
        <v>1</v>
      </c>
      <c r="X123">
        <v>1.946</v>
      </c>
      <c r="Y123">
        <v>780.82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28</v>
      </c>
      <c r="AG123">
        <v>0</v>
      </c>
      <c r="AH123">
        <v>2</v>
      </c>
      <c r="AI123">
        <v>55983828</v>
      </c>
      <c r="AJ123">
        <v>102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ROW(Source!A45)</f>
        <v>45</v>
      </c>
      <c r="B124">
        <v>55983835</v>
      </c>
      <c r="C124">
        <v>55983822</v>
      </c>
      <c r="D124">
        <v>55431527</v>
      </c>
      <c r="E124">
        <v>1081</v>
      </c>
      <c r="F124">
        <v>1</v>
      </c>
      <c r="G124">
        <v>1081</v>
      </c>
      <c r="H124">
        <v>3</v>
      </c>
      <c r="I124" t="s">
        <v>1004</v>
      </c>
      <c r="J124" t="s">
        <v>3</v>
      </c>
      <c r="K124" t="s">
        <v>1005</v>
      </c>
      <c r="L124">
        <v>1354</v>
      </c>
      <c r="N124">
        <v>1010</v>
      </c>
      <c r="O124" t="s">
        <v>279</v>
      </c>
      <c r="P124" t="s">
        <v>279</v>
      </c>
      <c r="Q124">
        <v>1</v>
      </c>
      <c r="X124">
        <v>102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28</v>
      </c>
      <c r="AG124">
        <v>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ROW(Source!A46)</f>
        <v>46</v>
      </c>
      <c r="B125">
        <v>55983843</v>
      </c>
      <c r="C125">
        <v>55983836</v>
      </c>
      <c r="D125">
        <v>55424304</v>
      </c>
      <c r="E125">
        <v>1081</v>
      </c>
      <c r="F125">
        <v>1</v>
      </c>
      <c r="G125">
        <v>1081</v>
      </c>
      <c r="H125">
        <v>1</v>
      </c>
      <c r="I125" t="s">
        <v>679</v>
      </c>
      <c r="J125" t="s">
        <v>3</v>
      </c>
      <c r="K125" t="s">
        <v>680</v>
      </c>
      <c r="L125">
        <v>1191</v>
      </c>
      <c r="N125">
        <v>1013</v>
      </c>
      <c r="O125" t="s">
        <v>681</v>
      </c>
      <c r="P125" t="s">
        <v>681</v>
      </c>
      <c r="Q125">
        <v>1</v>
      </c>
      <c r="X125">
        <v>15.54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29</v>
      </c>
      <c r="AG125">
        <v>5.5943999999999994</v>
      </c>
      <c r="AH125">
        <v>2</v>
      </c>
      <c r="AI125">
        <v>55983837</v>
      </c>
      <c r="AJ125">
        <v>103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ROW(Source!A46)</f>
        <v>46</v>
      </c>
      <c r="B126">
        <v>55983844</v>
      </c>
      <c r="C126">
        <v>55983836</v>
      </c>
      <c r="D126">
        <v>55490209</v>
      </c>
      <c r="E126">
        <v>1</v>
      </c>
      <c r="F126">
        <v>1</v>
      </c>
      <c r="G126">
        <v>1081</v>
      </c>
      <c r="H126">
        <v>2</v>
      </c>
      <c r="I126" t="s">
        <v>722</v>
      </c>
      <c r="J126" t="s">
        <v>723</v>
      </c>
      <c r="K126" t="s">
        <v>724</v>
      </c>
      <c r="L126">
        <v>1368</v>
      </c>
      <c r="N126">
        <v>1011</v>
      </c>
      <c r="O126" t="s">
        <v>685</v>
      </c>
      <c r="P126" t="s">
        <v>685</v>
      </c>
      <c r="Q126">
        <v>1</v>
      </c>
      <c r="X126">
        <v>0.01</v>
      </c>
      <c r="Y126">
        <v>0</v>
      </c>
      <c r="Z126">
        <v>83.1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29</v>
      </c>
      <c r="AG126">
        <v>3.5999999999999999E-3</v>
      </c>
      <c r="AH126">
        <v>2</v>
      </c>
      <c r="AI126">
        <v>55983838</v>
      </c>
      <c r="AJ126">
        <v>104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ROW(Source!A46)</f>
        <v>46</v>
      </c>
      <c r="B127">
        <v>55983845</v>
      </c>
      <c r="C127">
        <v>55983836</v>
      </c>
      <c r="D127">
        <v>55490263</v>
      </c>
      <c r="E127">
        <v>1</v>
      </c>
      <c r="F127">
        <v>1</v>
      </c>
      <c r="G127">
        <v>1081</v>
      </c>
      <c r="H127">
        <v>2</v>
      </c>
      <c r="I127" t="s">
        <v>750</v>
      </c>
      <c r="J127" t="s">
        <v>751</v>
      </c>
      <c r="K127" t="s">
        <v>752</v>
      </c>
      <c r="L127">
        <v>1368</v>
      </c>
      <c r="N127">
        <v>1011</v>
      </c>
      <c r="O127" t="s">
        <v>685</v>
      </c>
      <c r="P127" t="s">
        <v>685</v>
      </c>
      <c r="Q127">
        <v>1</v>
      </c>
      <c r="X127">
        <v>1.87</v>
      </c>
      <c r="Y127">
        <v>0</v>
      </c>
      <c r="Z127">
        <v>0.77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29</v>
      </c>
      <c r="AG127">
        <v>0.67320000000000002</v>
      </c>
      <c r="AH127">
        <v>2</v>
      </c>
      <c r="AI127">
        <v>55983839</v>
      </c>
      <c r="AJ127">
        <v>105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ROW(Source!A46)</f>
        <v>46</v>
      </c>
      <c r="B128">
        <v>55983846</v>
      </c>
      <c r="C128">
        <v>55983836</v>
      </c>
      <c r="D128">
        <v>55490296</v>
      </c>
      <c r="E128">
        <v>1</v>
      </c>
      <c r="F128">
        <v>1</v>
      </c>
      <c r="G128">
        <v>1081</v>
      </c>
      <c r="H128">
        <v>2</v>
      </c>
      <c r="I128" t="s">
        <v>763</v>
      </c>
      <c r="J128" t="s">
        <v>764</v>
      </c>
      <c r="K128" t="s">
        <v>765</v>
      </c>
      <c r="L128">
        <v>1368</v>
      </c>
      <c r="N128">
        <v>1011</v>
      </c>
      <c r="O128" t="s">
        <v>685</v>
      </c>
      <c r="P128" t="s">
        <v>685</v>
      </c>
      <c r="Q128">
        <v>1</v>
      </c>
      <c r="X128">
        <v>0.19</v>
      </c>
      <c r="Y128">
        <v>0</v>
      </c>
      <c r="Z128">
        <v>0.47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29</v>
      </c>
      <c r="AG128">
        <v>6.8399999999999989E-2</v>
      </c>
      <c r="AH128">
        <v>2</v>
      </c>
      <c r="AI128">
        <v>55983840</v>
      </c>
      <c r="AJ128">
        <v>106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ROW(Source!A46)</f>
        <v>46</v>
      </c>
      <c r="B129">
        <v>55983847</v>
      </c>
      <c r="C129">
        <v>55983836</v>
      </c>
      <c r="D129">
        <v>55459340</v>
      </c>
      <c r="E129">
        <v>1</v>
      </c>
      <c r="F129">
        <v>1</v>
      </c>
      <c r="G129">
        <v>1081</v>
      </c>
      <c r="H129">
        <v>3</v>
      </c>
      <c r="I129" t="s">
        <v>766</v>
      </c>
      <c r="J129" t="s">
        <v>767</v>
      </c>
      <c r="K129" t="s">
        <v>768</v>
      </c>
      <c r="L129">
        <v>1354</v>
      </c>
      <c r="N129">
        <v>1010</v>
      </c>
      <c r="O129" t="s">
        <v>279</v>
      </c>
      <c r="P129" t="s">
        <v>279</v>
      </c>
      <c r="Q129">
        <v>1</v>
      </c>
      <c r="X129">
        <v>40</v>
      </c>
      <c r="Y129">
        <v>0.89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28</v>
      </c>
      <c r="AG129">
        <v>0</v>
      </c>
      <c r="AH129">
        <v>2</v>
      </c>
      <c r="AI129">
        <v>55983841</v>
      </c>
      <c r="AJ129">
        <v>107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ROW(Source!A46)</f>
        <v>46</v>
      </c>
      <c r="B130">
        <v>55983848</v>
      </c>
      <c r="C130">
        <v>55983836</v>
      </c>
      <c r="D130">
        <v>55461503</v>
      </c>
      <c r="E130">
        <v>1</v>
      </c>
      <c r="F130">
        <v>1</v>
      </c>
      <c r="G130">
        <v>1081</v>
      </c>
      <c r="H130">
        <v>3</v>
      </c>
      <c r="I130" t="s">
        <v>769</v>
      </c>
      <c r="J130" t="s">
        <v>770</v>
      </c>
      <c r="K130" t="s">
        <v>771</v>
      </c>
      <c r="L130">
        <v>1355</v>
      </c>
      <c r="N130">
        <v>1010</v>
      </c>
      <c r="O130" t="s">
        <v>64</v>
      </c>
      <c r="P130" t="s">
        <v>64</v>
      </c>
      <c r="Q130">
        <v>100</v>
      </c>
      <c r="X130">
        <v>0.4</v>
      </c>
      <c r="Y130">
        <v>17.28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28</v>
      </c>
      <c r="AG130">
        <v>0</v>
      </c>
      <c r="AH130">
        <v>2</v>
      </c>
      <c r="AI130">
        <v>55983842</v>
      </c>
      <c r="AJ130">
        <v>108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ROW(Source!A46)</f>
        <v>46</v>
      </c>
      <c r="B131">
        <v>55983849</v>
      </c>
      <c r="C131">
        <v>55983836</v>
      </c>
      <c r="D131">
        <v>55441140</v>
      </c>
      <c r="E131">
        <v>1081</v>
      </c>
      <c r="F131">
        <v>1</v>
      </c>
      <c r="G131">
        <v>1081</v>
      </c>
      <c r="H131">
        <v>3</v>
      </c>
      <c r="I131" t="s">
        <v>1006</v>
      </c>
      <c r="J131" t="s">
        <v>3</v>
      </c>
      <c r="K131" t="s">
        <v>1007</v>
      </c>
      <c r="L131">
        <v>1358</v>
      </c>
      <c r="N131">
        <v>1010</v>
      </c>
      <c r="O131" t="s">
        <v>81</v>
      </c>
      <c r="P131" t="s">
        <v>81</v>
      </c>
      <c r="Q131">
        <v>10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28</v>
      </c>
      <c r="AG131">
        <v>0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ROW(Source!A47)</f>
        <v>47</v>
      </c>
      <c r="B132">
        <v>55983843</v>
      </c>
      <c r="C132">
        <v>55983836</v>
      </c>
      <c r="D132">
        <v>55424304</v>
      </c>
      <c r="E132">
        <v>1081</v>
      </c>
      <c r="F132">
        <v>1</v>
      </c>
      <c r="G132">
        <v>1081</v>
      </c>
      <c r="H132">
        <v>1</v>
      </c>
      <c r="I132" t="s">
        <v>679</v>
      </c>
      <c r="J132" t="s">
        <v>3</v>
      </c>
      <c r="K132" t="s">
        <v>680</v>
      </c>
      <c r="L132">
        <v>1191</v>
      </c>
      <c r="N132">
        <v>1013</v>
      </c>
      <c r="O132" t="s">
        <v>681</v>
      </c>
      <c r="P132" t="s">
        <v>681</v>
      </c>
      <c r="Q132">
        <v>1</v>
      </c>
      <c r="X132">
        <v>15.54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29</v>
      </c>
      <c r="AG132">
        <v>5.5943999999999994</v>
      </c>
      <c r="AH132">
        <v>2</v>
      </c>
      <c r="AI132">
        <v>55983837</v>
      </c>
      <c r="AJ132">
        <v>109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ROW(Source!A47)</f>
        <v>47</v>
      </c>
      <c r="B133">
        <v>55983844</v>
      </c>
      <c r="C133">
        <v>55983836</v>
      </c>
      <c r="D133">
        <v>55490209</v>
      </c>
      <c r="E133">
        <v>1</v>
      </c>
      <c r="F133">
        <v>1</v>
      </c>
      <c r="G133">
        <v>1081</v>
      </c>
      <c r="H133">
        <v>2</v>
      </c>
      <c r="I133" t="s">
        <v>722</v>
      </c>
      <c r="J133" t="s">
        <v>723</v>
      </c>
      <c r="K133" t="s">
        <v>724</v>
      </c>
      <c r="L133">
        <v>1368</v>
      </c>
      <c r="N133">
        <v>1011</v>
      </c>
      <c r="O133" t="s">
        <v>685</v>
      </c>
      <c r="P133" t="s">
        <v>685</v>
      </c>
      <c r="Q133">
        <v>1</v>
      </c>
      <c r="X133">
        <v>0.01</v>
      </c>
      <c r="Y133">
        <v>0</v>
      </c>
      <c r="Z133">
        <v>83.1</v>
      </c>
      <c r="AA133">
        <v>12.62</v>
      </c>
      <c r="AB133">
        <v>0</v>
      </c>
      <c r="AC133">
        <v>0</v>
      </c>
      <c r="AD133">
        <v>1</v>
      </c>
      <c r="AE133">
        <v>0</v>
      </c>
      <c r="AF133" t="s">
        <v>29</v>
      </c>
      <c r="AG133">
        <v>3.5999999999999999E-3</v>
      </c>
      <c r="AH133">
        <v>2</v>
      </c>
      <c r="AI133">
        <v>55983838</v>
      </c>
      <c r="AJ133">
        <v>110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ROW(Source!A47)</f>
        <v>47</v>
      </c>
      <c r="B134">
        <v>55983845</v>
      </c>
      <c r="C134">
        <v>55983836</v>
      </c>
      <c r="D134">
        <v>55490263</v>
      </c>
      <c r="E134">
        <v>1</v>
      </c>
      <c r="F134">
        <v>1</v>
      </c>
      <c r="G134">
        <v>1081</v>
      </c>
      <c r="H134">
        <v>2</v>
      </c>
      <c r="I134" t="s">
        <v>750</v>
      </c>
      <c r="J134" t="s">
        <v>751</v>
      </c>
      <c r="K134" t="s">
        <v>752</v>
      </c>
      <c r="L134">
        <v>1368</v>
      </c>
      <c r="N134">
        <v>1011</v>
      </c>
      <c r="O134" t="s">
        <v>685</v>
      </c>
      <c r="P134" t="s">
        <v>685</v>
      </c>
      <c r="Q134">
        <v>1</v>
      </c>
      <c r="X134">
        <v>1.87</v>
      </c>
      <c r="Y134">
        <v>0</v>
      </c>
      <c r="Z134">
        <v>0.77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29</v>
      </c>
      <c r="AG134">
        <v>0.67320000000000002</v>
      </c>
      <c r="AH134">
        <v>2</v>
      </c>
      <c r="AI134">
        <v>55983839</v>
      </c>
      <c r="AJ134">
        <v>111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ROW(Source!A47)</f>
        <v>47</v>
      </c>
      <c r="B135">
        <v>55983846</v>
      </c>
      <c r="C135">
        <v>55983836</v>
      </c>
      <c r="D135">
        <v>55490296</v>
      </c>
      <c r="E135">
        <v>1</v>
      </c>
      <c r="F135">
        <v>1</v>
      </c>
      <c r="G135">
        <v>1081</v>
      </c>
      <c r="H135">
        <v>2</v>
      </c>
      <c r="I135" t="s">
        <v>763</v>
      </c>
      <c r="J135" t="s">
        <v>764</v>
      </c>
      <c r="K135" t="s">
        <v>765</v>
      </c>
      <c r="L135">
        <v>1368</v>
      </c>
      <c r="N135">
        <v>1011</v>
      </c>
      <c r="O135" t="s">
        <v>685</v>
      </c>
      <c r="P135" t="s">
        <v>685</v>
      </c>
      <c r="Q135">
        <v>1</v>
      </c>
      <c r="X135">
        <v>0.19</v>
      </c>
      <c r="Y135">
        <v>0</v>
      </c>
      <c r="Z135">
        <v>0.47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29</v>
      </c>
      <c r="AG135">
        <v>6.8399999999999989E-2</v>
      </c>
      <c r="AH135">
        <v>2</v>
      </c>
      <c r="AI135">
        <v>55983840</v>
      </c>
      <c r="AJ135">
        <v>112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ROW(Source!A47)</f>
        <v>47</v>
      </c>
      <c r="B136">
        <v>55983847</v>
      </c>
      <c r="C136">
        <v>55983836</v>
      </c>
      <c r="D136">
        <v>55459340</v>
      </c>
      <c r="E136">
        <v>1</v>
      </c>
      <c r="F136">
        <v>1</v>
      </c>
      <c r="G136">
        <v>1081</v>
      </c>
      <c r="H136">
        <v>3</v>
      </c>
      <c r="I136" t="s">
        <v>766</v>
      </c>
      <c r="J136" t="s">
        <v>767</v>
      </c>
      <c r="K136" t="s">
        <v>768</v>
      </c>
      <c r="L136">
        <v>1354</v>
      </c>
      <c r="N136">
        <v>1010</v>
      </c>
      <c r="O136" t="s">
        <v>279</v>
      </c>
      <c r="P136" t="s">
        <v>279</v>
      </c>
      <c r="Q136">
        <v>1</v>
      </c>
      <c r="X136">
        <v>40</v>
      </c>
      <c r="Y136">
        <v>0.89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28</v>
      </c>
      <c r="AG136">
        <v>0</v>
      </c>
      <c r="AH136">
        <v>2</v>
      </c>
      <c r="AI136">
        <v>55983841</v>
      </c>
      <c r="AJ136">
        <v>113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ROW(Source!A47)</f>
        <v>47</v>
      </c>
      <c r="B137">
        <v>55983848</v>
      </c>
      <c r="C137">
        <v>55983836</v>
      </c>
      <c r="D137">
        <v>55461503</v>
      </c>
      <c r="E137">
        <v>1</v>
      </c>
      <c r="F137">
        <v>1</v>
      </c>
      <c r="G137">
        <v>1081</v>
      </c>
      <c r="H137">
        <v>3</v>
      </c>
      <c r="I137" t="s">
        <v>769</v>
      </c>
      <c r="J137" t="s">
        <v>770</v>
      </c>
      <c r="K137" t="s">
        <v>771</v>
      </c>
      <c r="L137">
        <v>1355</v>
      </c>
      <c r="N137">
        <v>1010</v>
      </c>
      <c r="O137" t="s">
        <v>64</v>
      </c>
      <c r="P137" t="s">
        <v>64</v>
      </c>
      <c r="Q137">
        <v>100</v>
      </c>
      <c r="X137">
        <v>0.4</v>
      </c>
      <c r="Y137">
        <v>17.28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28</v>
      </c>
      <c r="AG137">
        <v>0</v>
      </c>
      <c r="AH137">
        <v>2</v>
      </c>
      <c r="AI137">
        <v>55983842</v>
      </c>
      <c r="AJ137">
        <v>114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ROW(Source!A47)</f>
        <v>47</v>
      </c>
      <c r="B138">
        <v>55983849</v>
      </c>
      <c r="C138">
        <v>55983836</v>
      </c>
      <c r="D138">
        <v>55441140</v>
      </c>
      <c r="E138">
        <v>1081</v>
      </c>
      <c r="F138">
        <v>1</v>
      </c>
      <c r="G138">
        <v>1081</v>
      </c>
      <c r="H138">
        <v>3</v>
      </c>
      <c r="I138" t="s">
        <v>1006</v>
      </c>
      <c r="J138" t="s">
        <v>3</v>
      </c>
      <c r="K138" t="s">
        <v>1007</v>
      </c>
      <c r="L138">
        <v>1358</v>
      </c>
      <c r="N138">
        <v>1010</v>
      </c>
      <c r="O138" t="s">
        <v>81</v>
      </c>
      <c r="P138" t="s">
        <v>81</v>
      </c>
      <c r="Q138">
        <v>10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28</v>
      </c>
      <c r="AG138">
        <v>0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ROW(Source!A48)</f>
        <v>48</v>
      </c>
      <c r="B139">
        <v>57037850</v>
      </c>
      <c r="C139">
        <v>57037842</v>
      </c>
      <c r="D139">
        <v>55424304</v>
      </c>
      <c r="E139">
        <v>1081</v>
      </c>
      <c r="F139">
        <v>1</v>
      </c>
      <c r="G139">
        <v>1081</v>
      </c>
      <c r="H139">
        <v>1</v>
      </c>
      <c r="I139" t="s">
        <v>679</v>
      </c>
      <c r="J139" t="s">
        <v>3</v>
      </c>
      <c r="K139" t="s">
        <v>680</v>
      </c>
      <c r="L139">
        <v>1191</v>
      </c>
      <c r="N139">
        <v>1013</v>
      </c>
      <c r="O139" t="s">
        <v>681</v>
      </c>
      <c r="P139" t="s">
        <v>681</v>
      </c>
      <c r="Q139">
        <v>1</v>
      </c>
      <c r="X139">
        <v>5.29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29</v>
      </c>
      <c r="AG139">
        <v>1.9043999999999999</v>
      </c>
      <c r="AH139">
        <v>2</v>
      </c>
      <c r="AI139">
        <v>57037850</v>
      </c>
      <c r="AJ139">
        <v>115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ROW(Source!A48)</f>
        <v>48</v>
      </c>
      <c r="B140">
        <v>57037851</v>
      </c>
      <c r="C140">
        <v>57037842</v>
      </c>
      <c r="D140">
        <v>55490209</v>
      </c>
      <c r="E140">
        <v>1</v>
      </c>
      <c r="F140">
        <v>1</v>
      </c>
      <c r="G140">
        <v>1081</v>
      </c>
      <c r="H140">
        <v>2</v>
      </c>
      <c r="I140" t="s">
        <v>722</v>
      </c>
      <c r="J140" t="s">
        <v>723</v>
      </c>
      <c r="K140" t="s">
        <v>724</v>
      </c>
      <c r="L140">
        <v>1368</v>
      </c>
      <c r="N140">
        <v>1011</v>
      </c>
      <c r="O140" t="s">
        <v>685</v>
      </c>
      <c r="P140" t="s">
        <v>685</v>
      </c>
      <c r="Q140">
        <v>1</v>
      </c>
      <c r="X140">
        <v>0.01</v>
      </c>
      <c r="Y140">
        <v>0</v>
      </c>
      <c r="Z140">
        <v>83.1</v>
      </c>
      <c r="AA140">
        <v>12.62</v>
      </c>
      <c r="AB140">
        <v>0</v>
      </c>
      <c r="AC140">
        <v>0</v>
      </c>
      <c r="AD140">
        <v>1</v>
      </c>
      <c r="AE140">
        <v>0</v>
      </c>
      <c r="AF140" t="s">
        <v>29</v>
      </c>
      <c r="AG140">
        <v>3.5999999999999999E-3</v>
      </c>
      <c r="AH140">
        <v>2</v>
      </c>
      <c r="AI140">
        <v>57037851</v>
      </c>
      <c r="AJ140">
        <v>116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ROW(Source!A48)</f>
        <v>48</v>
      </c>
      <c r="B141">
        <v>57037852</v>
      </c>
      <c r="C141">
        <v>57037842</v>
      </c>
      <c r="D141">
        <v>55489443</v>
      </c>
      <c r="E141">
        <v>1</v>
      </c>
      <c r="F141">
        <v>1</v>
      </c>
      <c r="G141">
        <v>1081</v>
      </c>
      <c r="H141">
        <v>2</v>
      </c>
      <c r="I141" t="s">
        <v>772</v>
      </c>
      <c r="J141" t="s">
        <v>773</v>
      </c>
      <c r="K141" t="s">
        <v>774</v>
      </c>
      <c r="L141">
        <v>1368</v>
      </c>
      <c r="N141">
        <v>1011</v>
      </c>
      <c r="O141" t="s">
        <v>685</v>
      </c>
      <c r="P141" t="s">
        <v>685</v>
      </c>
      <c r="Q141">
        <v>1</v>
      </c>
      <c r="X141">
        <v>0.01</v>
      </c>
      <c r="Y141">
        <v>0</v>
      </c>
      <c r="Z141">
        <v>179.17</v>
      </c>
      <c r="AA141">
        <v>16.93</v>
      </c>
      <c r="AB141">
        <v>0</v>
      </c>
      <c r="AC141">
        <v>0</v>
      </c>
      <c r="AD141">
        <v>1</v>
      </c>
      <c r="AE141">
        <v>0</v>
      </c>
      <c r="AF141" t="s">
        <v>29</v>
      </c>
      <c r="AG141">
        <v>3.5999999999999999E-3</v>
      </c>
      <c r="AH141">
        <v>2</v>
      </c>
      <c r="AI141">
        <v>57037852</v>
      </c>
      <c r="AJ141">
        <v>117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ROW(Source!A48)</f>
        <v>48</v>
      </c>
      <c r="B142">
        <v>57037853</v>
      </c>
      <c r="C142">
        <v>57037842</v>
      </c>
      <c r="D142">
        <v>55482159</v>
      </c>
      <c r="E142">
        <v>1</v>
      </c>
      <c r="F142">
        <v>1</v>
      </c>
      <c r="G142">
        <v>1081</v>
      </c>
      <c r="H142">
        <v>3</v>
      </c>
      <c r="I142" t="s">
        <v>775</v>
      </c>
      <c r="J142" t="s">
        <v>776</v>
      </c>
      <c r="K142" t="s">
        <v>777</v>
      </c>
      <c r="L142">
        <v>1355</v>
      </c>
      <c r="N142">
        <v>1010</v>
      </c>
      <c r="O142" t="s">
        <v>64</v>
      </c>
      <c r="P142" t="s">
        <v>64</v>
      </c>
      <c r="Q142">
        <v>100</v>
      </c>
      <c r="X142">
        <v>2.1093999999999999</v>
      </c>
      <c r="Y142">
        <v>59.47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28</v>
      </c>
      <c r="AG142">
        <v>0</v>
      </c>
      <c r="AH142">
        <v>2</v>
      </c>
      <c r="AI142">
        <v>57037853</v>
      </c>
      <c r="AJ142">
        <v>118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ROW(Source!A48)</f>
        <v>48</v>
      </c>
      <c r="B143">
        <v>57037854</v>
      </c>
      <c r="C143">
        <v>57037842</v>
      </c>
      <c r="D143">
        <v>55482204</v>
      </c>
      <c r="E143">
        <v>1</v>
      </c>
      <c r="F143">
        <v>1</v>
      </c>
      <c r="G143">
        <v>1081</v>
      </c>
      <c r="H143">
        <v>3</v>
      </c>
      <c r="I143" t="s">
        <v>778</v>
      </c>
      <c r="J143" t="s">
        <v>779</v>
      </c>
      <c r="K143" t="s">
        <v>780</v>
      </c>
      <c r="L143">
        <v>1356</v>
      </c>
      <c r="N143">
        <v>1010</v>
      </c>
      <c r="O143" t="s">
        <v>419</v>
      </c>
      <c r="P143" t="s">
        <v>419</v>
      </c>
      <c r="Q143">
        <v>1000</v>
      </c>
      <c r="X143">
        <v>6.8999999999999999E-3</v>
      </c>
      <c r="Y143">
        <v>56.16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28</v>
      </c>
      <c r="AG143">
        <v>0</v>
      </c>
      <c r="AH143">
        <v>2</v>
      </c>
      <c r="AI143">
        <v>57037854</v>
      </c>
      <c r="AJ143">
        <v>119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ROW(Source!A48)</f>
        <v>48</v>
      </c>
      <c r="B144">
        <v>57037855</v>
      </c>
      <c r="C144">
        <v>57037842</v>
      </c>
      <c r="D144">
        <v>55434505</v>
      </c>
      <c r="E144">
        <v>1081</v>
      </c>
      <c r="F144">
        <v>1</v>
      </c>
      <c r="G144">
        <v>1081</v>
      </c>
      <c r="H144">
        <v>3</v>
      </c>
      <c r="I144" t="s">
        <v>1008</v>
      </c>
      <c r="J144" t="s">
        <v>3</v>
      </c>
      <c r="K144" t="s">
        <v>1009</v>
      </c>
      <c r="L144">
        <v>1303</v>
      </c>
      <c r="N144">
        <v>1003</v>
      </c>
      <c r="O144" t="s">
        <v>1010</v>
      </c>
      <c r="P144" t="s">
        <v>1010</v>
      </c>
      <c r="Q144">
        <v>1000</v>
      </c>
      <c r="X144">
        <v>0.10199999999999999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28</v>
      </c>
      <c r="AG144">
        <v>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ROW(Source!A49)</f>
        <v>49</v>
      </c>
      <c r="B145">
        <v>57037850</v>
      </c>
      <c r="C145">
        <v>57037842</v>
      </c>
      <c r="D145">
        <v>55424304</v>
      </c>
      <c r="E145">
        <v>1081</v>
      </c>
      <c r="F145">
        <v>1</v>
      </c>
      <c r="G145">
        <v>1081</v>
      </c>
      <c r="H145">
        <v>1</v>
      </c>
      <c r="I145" t="s">
        <v>679</v>
      </c>
      <c r="J145" t="s">
        <v>3</v>
      </c>
      <c r="K145" t="s">
        <v>680</v>
      </c>
      <c r="L145">
        <v>1191</v>
      </c>
      <c r="N145">
        <v>1013</v>
      </c>
      <c r="O145" t="s">
        <v>681</v>
      </c>
      <c r="P145" t="s">
        <v>681</v>
      </c>
      <c r="Q145">
        <v>1</v>
      </c>
      <c r="X145">
        <v>5.29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29</v>
      </c>
      <c r="AG145">
        <v>1.9043999999999999</v>
      </c>
      <c r="AH145">
        <v>2</v>
      </c>
      <c r="AI145">
        <v>57037850</v>
      </c>
      <c r="AJ145">
        <v>120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ROW(Source!A49)</f>
        <v>49</v>
      </c>
      <c r="B146">
        <v>57037851</v>
      </c>
      <c r="C146">
        <v>57037842</v>
      </c>
      <c r="D146">
        <v>55490209</v>
      </c>
      <c r="E146">
        <v>1</v>
      </c>
      <c r="F146">
        <v>1</v>
      </c>
      <c r="G146">
        <v>1081</v>
      </c>
      <c r="H146">
        <v>2</v>
      </c>
      <c r="I146" t="s">
        <v>722</v>
      </c>
      <c r="J146" t="s">
        <v>723</v>
      </c>
      <c r="K146" t="s">
        <v>724</v>
      </c>
      <c r="L146">
        <v>1368</v>
      </c>
      <c r="N146">
        <v>1011</v>
      </c>
      <c r="O146" t="s">
        <v>685</v>
      </c>
      <c r="P146" t="s">
        <v>685</v>
      </c>
      <c r="Q146">
        <v>1</v>
      </c>
      <c r="X146">
        <v>0.01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29</v>
      </c>
      <c r="AG146">
        <v>3.5999999999999999E-3</v>
      </c>
      <c r="AH146">
        <v>2</v>
      </c>
      <c r="AI146">
        <v>57037851</v>
      </c>
      <c r="AJ146">
        <v>121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ROW(Source!A49)</f>
        <v>49</v>
      </c>
      <c r="B147">
        <v>57037852</v>
      </c>
      <c r="C147">
        <v>57037842</v>
      </c>
      <c r="D147">
        <v>55489443</v>
      </c>
      <c r="E147">
        <v>1</v>
      </c>
      <c r="F147">
        <v>1</v>
      </c>
      <c r="G147">
        <v>1081</v>
      </c>
      <c r="H147">
        <v>2</v>
      </c>
      <c r="I147" t="s">
        <v>772</v>
      </c>
      <c r="J147" t="s">
        <v>773</v>
      </c>
      <c r="K147" t="s">
        <v>774</v>
      </c>
      <c r="L147">
        <v>1368</v>
      </c>
      <c r="N147">
        <v>1011</v>
      </c>
      <c r="O147" t="s">
        <v>685</v>
      </c>
      <c r="P147" t="s">
        <v>685</v>
      </c>
      <c r="Q147">
        <v>1</v>
      </c>
      <c r="X147">
        <v>0.01</v>
      </c>
      <c r="Y147">
        <v>0</v>
      </c>
      <c r="Z147">
        <v>179.17</v>
      </c>
      <c r="AA147">
        <v>16.93</v>
      </c>
      <c r="AB147">
        <v>0</v>
      </c>
      <c r="AC147">
        <v>0</v>
      </c>
      <c r="AD147">
        <v>1</v>
      </c>
      <c r="AE147">
        <v>0</v>
      </c>
      <c r="AF147" t="s">
        <v>29</v>
      </c>
      <c r="AG147">
        <v>3.5999999999999999E-3</v>
      </c>
      <c r="AH147">
        <v>2</v>
      </c>
      <c r="AI147">
        <v>57037852</v>
      </c>
      <c r="AJ147">
        <v>122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ROW(Source!A49)</f>
        <v>49</v>
      </c>
      <c r="B148">
        <v>57037853</v>
      </c>
      <c r="C148">
        <v>57037842</v>
      </c>
      <c r="D148">
        <v>55482159</v>
      </c>
      <c r="E148">
        <v>1</v>
      </c>
      <c r="F148">
        <v>1</v>
      </c>
      <c r="G148">
        <v>1081</v>
      </c>
      <c r="H148">
        <v>3</v>
      </c>
      <c r="I148" t="s">
        <v>775</v>
      </c>
      <c r="J148" t="s">
        <v>776</v>
      </c>
      <c r="K148" t="s">
        <v>777</v>
      </c>
      <c r="L148">
        <v>1355</v>
      </c>
      <c r="N148">
        <v>1010</v>
      </c>
      <c r="O148" t="s">
        <v>64</v>
      </c>
      <c r="P148" t="s">
        <v>64</v>
      </c>
      <c r="Q148">
        <v>100</v>
      </c>
      <c r="X148">
        <v>2.1093999999999999</v>
      </c>
      <c r="Y148">
        <v>59.47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28</v>
      </c>
      <c r="AG148">
        <v>0</v>
      </c>
      <c r="AH148">
        <v>2</v>
      </c>
      <c r="AI148">
        <v>57037853</v>
      </c>
      <c r="AJ148">
        <v>123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ROW(Source!A49)</f>
        <v>49</v>
      </c>
      <c r="B149">
        <v>57037854</v>
      </c>
      <c r="C149">
        <v>57037842</v>
      </c>
      <c r="D149">
        <v>55482204</v>
      </c>
      <c r="E149">
        <v>1</v>
      </c>
      <c r="F149">
        <v>1</v>
      </c>
      <c r="G149">
        <v>1081</v>
      </c>
      <c r="H149">
        <v>3</v>
      </c>
      <c r="I149" t="s">
        <v>778</v>
      </c>
      <c r="J149" t="s">
        <v>779</v>
      </c>
      <c r="K149" t="s">
        <v>780</v>
      </c>
      <c r="L149">
        <v>1356</v>
      </c>
      <c r="N149">
        <v>1010</v>
      </c>
      <c r="O149" t="s">
        <v>419</v>
      </c>
      <c r="P149" t="s">
        <v>419</v>
      </c>
      <c r="Q149">
        <v>1000</v>
      </c>
      <c r="X149">
        <v>6.8999999999999999E-3</v>
      </c>
      <c r="Y149">
        <v>56.16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28</v>
      </c>
      <c r="AG149">
        <v>0</v>
      </c>
      <c r="AH149">
        <v>2</v>
      </c>
      <c r="AI149">
        <v>57037854</v>
      </c>
      <c r="AJ149">
        <v>124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ROW(Source!A49)</f>
        <v>49</v>
      </c>
      <c r="B150">
        <v>57037855</v>
      </c>
      <c r="C150">
        <v>57037842</v>
      </c>
      <c r="D150">
        <v>55434505</v>
      </c>
      <c r="E150">
        <v>1081</v>
      </c>
      <c r="F150">
        <v>1</v>
      </c>
      <c r="G150">
        <v>1081</v>
      </c>
      <c r="H150">
        <v>3</v>
      </c>
      <c r="I150" t="s">
        <v>1008</v>
      </c>
      <c r="J150" t="s">
        <v>3</v>
      </c>
      <c r="K150" t="s">
        <v>1009</v>
      </c>
      <c r="L150">
        <v>1303</v>
      </c>
      <c r="N150">
        <v>1003</v>
      </c>
      <c r="O150" t="s">
        <v>1010</v>
      </c>
      <c r="P150" t="s">
        <v>1010</v>
      </c>
      <c r="Q150">
        <v>1000</v>
      </c>
      <c r="X150">
        <v>0.10199999999999999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28</v>
      </c>
      <c r="AG150">
        <v>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ROW(Source!A50)</f>
        <v>50</v>
      </c>
      <c r="B151">
        <v>55983852</v>
      </c>
      <c r="C151">
        <v>55983850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679</v>
      </c>
      <c r="J151" t="s">
        <v>3</v>
      </c>
      <c r="K151" t="s">
        <v>680</v>
      </c>
      <c r="L151">
        <v>1191</v>
      </c>
      <c r="N151">
        <v>1013</v>
      </c>
      <c r="O151" t="s">
        <v>681</v>
      </c>
      <c r="P151" t="s">
        <v>681</v>
      </c>
      <c r="Q151">
        <v>1</v>
      </c>
      <c r="X151">
        <v>9.64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67</v>
      </c>
      <c r="AG151">
        <v>11.568</v>
      </c>
      <c r="AH151">
        <v>2</v>
      </c>
      <c r="AI151">
        <v>55983851</v>
      </c>
      <c r="AJ151">
        <v>125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ROW(Source!A51)</f>
        <v>51</v>
      </c>
      <c r="B152">
        <v>55983852</v>
      </c>
      <c r="C152">
        <v>55983850</v>
      </c>
      <c r="D152">
        <v>55424304</v>
      </c>
      <c r="E152">
        <v>1081</v>
      </c>
      <c r="F152">
        <v>1</v>
      </c>
      <c r="G152">
        <v>1081</v>
      </c>
      <c r="H152">
        <v>1</v>
      </c>
      <c r="I152" t="s">
        <v>679</v>
      </c>
      <c r="J152" t="s">
        <v>3</v>
      </c>
      <c r="K152" t="s">
        <v>680</v>
      </c>
      <c r="L152">
        <v>1191</v>
      </c>
      <c r="N152">
        <v>1013</v>
      </c>
      <c r="O152" t="s">
        <v>681</v>
      </c>
      <c r="P152" t="s">
        <v>681</v>
      </c>
      <c r="Q152">
        <v>1</v>
      </c>
      <c r="X152">
        <v>9.64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 t="s">
        <v>67</v>
      </c>
      <c r="AG152">
        <v>11.568</v>
      </c>
      <c r="AH152">
        <v>2</v>
      </c>
      <c r="AI152">
        <v>55983851</v>
      </c>
      <c r="AJ152">
        <v>126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ROW(Source!A52)</f>
        <v>52</v>
      </c>
      <c r="B153">
        <v>55983862</v>
      </c>
      <c r="C153">
        <v>55983853</v>
      </c>
      <c r="D153">
        <v>55424304</v>
      </c>
      <c r="E153">
        <v>1081</v>
      </c>
      <c r="F153">
        <v>1</v>
      </c>
      <c r="G153">
        <v>1081</v>
      </c>
      <c r="H153">
        <v>1</v>
      </c>
      <c r="I153" t="s">
        <v>679</v>
      </c>
      <c r="J153" t="s">
        <v>3</v>
      </c>
      <c r="K153" t="s">
        <v>680</v>
      </c>
      <c r="L153">
        <v>1191</v>
      </c>
      <c r="N153">
        <v>1013</v>
      </c>
      <c r="O153" t="s">
        <v>681</v>
      </c>
      <c r="P153" t="s">
        <v>681</v>
      </c>
      <c r="Q153">
        <v>1</v>
      </c>
      <c r="X153">
        <v>18.14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29</v>
      </c>
      <c r="AG153">
        <v>6.5304000000000002</v>
      </c>
      <c r="AH153">
        <v>2</v>
      </c>
      <c r="AI153">
        <v>55983854</v>
      </c>
      <c r="AJ153">
        <v>127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ROW(Source!A52)</f>
        <v>52</v>
      </c>
      <c r="B154">
        <v>55983863</v>
      </c>
      <c r="C154">
        <v>55983853</v>
      </c>
      <c r="D154">
        <v>55490209</v>
      </c>
      <c r="E154">
        <v>1</v>
      </c>
      <c r="F154">
        <v>1</v>
      </c>
      <c r="G154">
        <v>1081</v>
      </c>
      <c r="H154">
        <v>2</v>
      </c>
      <c r="I154" t="s">
        <v>722</v>
      </c>
      <c r="J154" t="s">
        <v>723</v>
      </c>
      <c r="K154" t="s">
        <v>724</v>
      </c>
      <c r="L154">
        <v>1368</v>
      </c>
      <c r="N154">
        <v>1011</v>
      </c>
      <c r="O154" t="s">
        <v>685</v>
      </c>
      <c r="P154" t="s">
        <v>685</v>
      </c>
      <c r="Q154">
        <v>1</v>
      </c>
      <c r="X154">
        <v>0.05</v>
      </c>
      <c r="Y154">
        <v>0</v>
      </c>
      <c r="Z154">
        <v>83.1</v>
      </c>
      <c r="AA154">
        <v>12.62</v>
      </c>
      <c r="AB154">
        <v>0</v>
      </c>
      <c r="AC154">
        <v>0</v>
      </c>
      <c r="AD154">
        <v>1</v>
      </c>
      <c r="AE154">
        <v>0</v>
      </c>
      <c r="AF154" t="s">
        <v>29</v>
      </c>
      <c r="AG154">
        <v>1.7999999999999999E-2</v>
      </c>
      <c r="AH154">
        <v>2</v>
      </c>
      <c r="AI154">
        <v>55983855</v>
      </c>
      <c r="AJ154">
        <v>128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ROW(Source!A52)</f>
        <v>52</v>
      </c>
      <c r="B155">
        <v>55983864</v>
      </c>
      <c r="C155">
        <v>55983853</v>
      </c>
      <c r="D155">
        <v>55490270</v>
      </c>
      <c r="E155">
        <v>1</v>
      </c>
      <c r="F155">
        <v>1</v>
      </c>
      <c r="G155">
        <v>1081</v>
      </c>
      <c r="H155">
        <v>2</v>
      </c>
      <c r="I155" t="s">
        <v>781</v>
      </c>
      <c r="J155" t="s">
        <v>782</v>
      </c>
      <c r="K155" t="s">
        <v>783</v>
      </c>
      <c r="L155">
        <v>1368</v>
      </c>
      <c r="N155">
        <v>1011</v>
      </c>
      <c r="O155" t="s">
        <v>685</v>
      </c>
      <c r="P155" t="s">
        <v>685</v>
      </c>
      <c r="Q155">
        <v>1</v>
      </c>
      <c r="X155">
        <v>0.21</v>
      </c>
      <c r="Y155">
        <v>0</v>
      </c>
      <c r="Z155">
        <v>0.42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29</v>
      </c>
      <c r="AG155">
        <v>7.5600000000000001E-2</v>
      </c>
      <c r="AH155">
        <v>2</v>
      </c>
      <c r="AI155">
        <v>55983856</v>
      </c>
      <c r="AJ155">
        <v>129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ROW(Source!A52)</f>
        <v>52</v>
      </c>
      <c r="B156">
        <v>55983865</v>
      </c>
      <c r="C156">
        <v>55983853</v>
      </c>
      <c r="D156">
        <v>55489510</v>
      </c>
      <c r="E156">
        <v>1</v>
      </c>
      <c r="F156">
        <v>1</v>
      </c>
      <c r="G156">
        <v>1081</v>
      </c>
      <c r="H156">
        <v>2</v>
      </c>
      <c r="I156" t="s">
        <v>784</v>
      </c>
      <c r="J156" t="s">
        <v>785</v>
      </c>
      <c r="K156" t="s">
        <v>786</v>
      </c>
      <c r="L156">
        <v>1368</v>
      </c>
      <c r="N156">
        <v>1011</v>
      </c>
      <c r="O156" t="s">
        <v>685</v>
      </c>
      <c r="P156" t="s">
        <v>685</v>
      </c>
      <c r="Q156">
        <v>1</v>
      </c>
      <c r="X156">
        <v>4.4999999999999998E-2</v>
      </c>
      <c r="Y156">
        <v>0</v>
      </c>
      <c r="Z156">
        <v>53.9</v>
      </c>
      <c r="AA156">
        <v>12.62</v>
      </c>
      <c r="AB156">
        <v>0</v>
      </c>
      <c r="AC156">
        <v>0</v>
      </c>
      <c r="AD156">
        <v>1</v>
      </c>
      <c r="AE156">
        <v>0</v>
      </c>
      <c r="AF156" t="s">
        <v>29</v>
      </c>
      <c r="AG156">
        <v>1.6199999999999999E-2</v>
      </c>
      <c r="AH156">
        <v>2</v>
      </c>
      <c r="AI156">
        <v>55983857</v>
      </c>
      <c r="AJ156">
        <v>130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ROW(Source!A52)</f>
        <v>52</v>
      </c>
      <c r="B157">
        <v>55983866</v>
      </c>
      <c r="C157">
        <v>55983853</v>
      </c>
      <c r="D157">
        <v>55459234</v>
      </c>
      <c r="E157">
        <v>1</v>
      </c>
      <c r="F157">
        <v>1</v>
      </c>
      <c r="G157">
        <v>1081</v>
      </c>
      <c r="H157">
        <v>3</v>
      </c>
      <c r="I157" t="s">
        <v>734</v>
      </c>
      <c r="J157" t="s">
        <v>735</v>
      </c>
      <c r="K157" t="s">
        <v>736</v>
      </c>
      <c r="L157">
        <v>1346</v>
      </c>
      <c r="N157">
        <v>1009</v>
      </c>
      <c r="O157" t="s">
        <v>185</v>
      </c>
      <c r="P157" t="s">
        <v>185</v>
      </c>
      <c r="Q157">
        <v>1</v>
      </c>
      <c r="X157">
        <v>3.0000000000000001E-3</v>
      </c>
      <c r="Y157">
        <v>1.61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28</v>
      </c>
      <c r="AG157">
        <v>0</v>
      </c>
      <c r="AH157">
        <v>2</v>
      </c>
      <c r="AI157">
        <v>55983858</v>
      </c>
      <c r="AJ157">
        <v>131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ROW(Source!A52)</f>
        <v>52</v>
      </c>
      <c r="B158">
        <v>55983867</v>
      </c>
      <c r="C158">
        <v>55983853</v>
      </c>
      <c r="D158">
        <v>55466158</v>
      </c>
      <c r="E158">
        <v>1</v>
      </c>
      <c r="F158">
        <v>1</v>
      </c>
      <c r="G158">
        <v>1081</v>
      </c>
      <c r="H158">
        <v>3</v>
      </c>
      <c r="I158" t="s">
        <v>787</v>
      </c>
      <c r="J158" t="s">
        <v>788</v>
      </c>
      <c r="K158" t="s">
        <v>789</v>
      </c>
      <c r="L158">
        <v>1354</v>
      </c>
      <c r="N158">
        <v>1010</v>
      </c>
      <c r="O158" t="s">
        <v>279</v>
      </c>
      <c r="P158" t="s">
        <v>279</v>
      </c>
      <c r="Q158">
        <v>1</v>
      </c>
      <c r="X158">
        <v>0.14000000000000001</v>
      </c>
      <c r="Y158">
        <v>48.47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28</v>
      </c>
      <c r="AG158">
        <v>0</v>
      </c>
      <c r="AH158">
        <v>2</v>
      </c>
      <c r="AI158">
        <v>55983859</v>
      </c>
      <c r="AJ158">
        <v>132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ROW(Source!A52)</f>
        <v>52</v>
      </c>
      <c r="B159">
        <v>55983868</v>
      </c>
      <c r="C159">
        <v>55983853</v>
      </c>
      <c r="D159">
        <v>55459835</v>
      </c>
      <c r="E159">
        <v>1</v>
      </c>
      <c r="F159">
        <v>1</v>
      </c>
      <c r="G159">
        <v>1081</v>
      </c>
      <c r="H159">
        <v>3</v>
      </c>
      <c r="I159" t="s">
        <v>790</v>
      </c>
      <c r="J159" t="s">
        <v>791</v>
      </c>
      <c r="K159" t="s">
        <v>792</v>
      </c>
      <c r="L159">
        <v>1348</v>
      </c>
      <c r="N159">
        <v>1009</v>
      </c>
      <c r="O159" t="s">
        <v>566</v>
      </c>
      <c r="P159" t="s">
        <v>566</v>
      </c>
      <c r="Q159">
        <v>1000</v>
      </c>
      <c r="X159">
        <v>7.9999999999999996E-6</v>
      </c>
      <c r="Y159">
        <v>12521.99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28</v>
      </c>
      <c r="AG159">
        <v>0</v>
      </c>
      <c r="AH159">
        <v>2</v>
      </c>
      <c r="AI159">
        <v>55983860</v>
      </c>
      <c r="AJ159">
        <v>133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ROW(Source!A52)</f>
        <v>52</v>
      </c>
      <c r="B160">
        <v>55983869</v>
      </c>
      <c r="C160">
        <v>55983853</v>
      </c>
      <c r="D160">
        <v>55469222</v>
      </c>
      <c r="E160">
        <v>1</v>
      </c>
      <c r="F160">
        <v>1</v>
      </c>
      <c r="G160">
        <v>1081</v>
      </c>
      <c r="H160">
        <v>3</v>
      </c>
      <c r="I160" t="s">
        <v>793</v>
      </c>
      <c r="J160" t="s">
        <v>794</v>
      </c>
      <c r="K160" t="s">
        <v>795</v>
      </c>
      <c r="L160">
        <v>1354</v>
      </c>
      <c r="N160">
        <v>1010</v>
      </c>
      <c r="O160" t="s">
        <v>279</v>
      </c>
      <c r="P160" t="s">
        <v>279</v>
      </c>
      <c r="Q160">
        <v>1</v>
      </c>
      <c r="X160">
        <v>1.02</v>
      </c>
      <c r="Y160">
        <v>4.3600000000000003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28</v>
      </c>
      <c r="AG160">
        <v>0</v>
      </c>
      <c r="AH160">
        <v>2</v>
      </c>
      <c r="AI160">
        <v>55983861</v>
      </c>
      <c r="AJ160">
        <v>134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ROW(Source!A52)</f>
        <v>52</v>
      </c>
      <c r="B161">
        <v>55983870</v>
      </c>
      <c r="C161">
        <v>55983853</v>
      </c>
      <c r="D161">
        <v>55431810</v>
      </c>
      <c r="E161">
        <v>1081</v>
      </c>
      <c r="F161">
        <v>1</v>
      </c>
      <c r="G161">
        <v>1081</v>
      </c>
      <c r="H161">
        <v>3</v>
      </c>
      <c r="I161" t="s">
        <v>1011</v>
      </c>
      <c r="J161" t="s">
        <v>3</v>
      </c>
      <c r="K161" t="s">
        <v>1012</v>
      </c>
      <c r="L161">
        <v>1301</v>
      </c>
      <c r="N161">
        <v>1003</v>
      </c>
      <c r="O161" t="s">
        <v>518</v>
      </c>
      <c r="P161" t="s">
        <v>518</v>
      </c>
      <c r="Q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28</v>
      </c>
      <c r="AG161">
        <v>0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ROW(Source!A52)</f>
        <v>52</v>
      </c>
      <c r="B162">
        <v>55983871</v>
      </c>
      <c r="C162">
        <v>55983853</v>
      </c>
      <c r="D162">
        <v>55431810</v>
      </c>
      <c r="E162">
        <v>1081</v>
      </c>
      <c r="F162">
        <v>1</v>
      </c>
      <c r="G162">
        <v>1081</v>
      </c>
      <c r="H162">
        <v>3</v>
      </c>
      <c r="I162" t="s">
        <v>1011</v>
      </c>
      <c r="J162" t="s">
        <v>3</v>
      </c>
      <c r="K162" t="s">
        <v>1013</v>
      </c>
      <c r="L162">
        <v>1354</v>
      </c>
      <c r="N162">
        <v>1010</v>
      </c>
      <c r="O162" t="s">
        <v>279</v>
      </c>
      <c r="P162" t="s">
        <v>279</v>
      </c>
      <c r="Q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28</v>
      </c>
      <c r="AG162">
        <v>0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ROW(Source!A52)</f>
        <v>52</v>
      </c>
      <c r="B163">
        <v>55983872</v>
      </c>
      <c r="C163">
        <v>55983853</v>
      </c>
      <c r="D163">
        <v>55433140</v>
      </c>
      <c r="E163">
        <v>1081</v>
      </c>
      <c r="F163">
        <v>1</v>
      </c>
      <c r="G163">
        <v>1081</v>
      </c>
      <c r="H163">
        <v>3</v>
      </c>
      <c r="I163" t="s">
        <v>1014</v>
      </c>
      <c r="J163" t="s">
        <v>3</v>
      </c>
      <c r="K163" t="s">
        <v>1015</v>
      </c>
      <c r="L163">
        <v>1354</v>
      </c>
      <c r="N163">
        <v>1010</v>
      </c>
      <c r="O163" t="s">
        <v>279</v>
      </c>
      <c r="P163" t="s">
        <v>279</v>
      </c>
      <c r="Q163">
        <v>1</v>
      </c>
      <c r="X163">
        <v>23.65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28</v>
      </c>
      <c r="AG163">
        <v>0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ROW(Source!A52)</f>
        <v>52</v>
      </c>
      <c r="B164">
        <v>55983873</v>
      </c>
      <c r="C164">
        <v>55983853</v>
      </c>
      <c r="D164">
        <v>55433582</v>
      </c>
      <c r="E164">
        <v>1081</v>
      </c>
      <c r="F164">
        <v>1</v>
      </c>
      <c r="G164">
        <v>1081</v>
      </c>
      <c r="H164">
        <v>3</v>
      </c>
      <c r="I164" t="s">
        <v>1016</v>
      </c>
      <c r="J164" t="s">
        <v>3</v>
      </c>
      <c r="K164" t="s">
        <v>1017</v>
      </c>
      <c r="L164">
        <v>1354</v>
      </c>
      <c r="N164">
        <v>1010</v>
      </c>
      <c r="O164" t="s">
        <v>279</v>
      </c>
      <c r="P164" t="s">
        <v>279</v>
      </c>
      <c r="Q164">
        <v>1</v>
      </c>
      <c r="X164">
        <v>13.34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28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ROW(Source!A52)</f>
        <v>52</v>
      </c>
      <c r="B165">
        <v>55983874</v>
      </c>
      <c r="C165">
        <v>55983853</v>
      </c>
      <c r="D165">
        <v>55441152</v>
      </c>
      <c r="E165">
        <v>1081</v>
      </c>
      <c r="F165">
        <v>1</v>
      </c>
      <c r="G165">
        <v>1081</v>
      </c>
      <c r="H165">
        <v>3</v>
      </c>
      <c r="I165" t="s">
        <v>1018</v>
      </c>
      <c r="J165" t="s">
        <v>3</v>
      </c>
      <c r="K165" t="s">
        <v>1019</v>
      </c>
      <c r="L165">
        <v>1346</v>
      </c>
      <c r="N165">
        <v>1009</v>
      </c>
      <c r="O165" t="s">
        <v>185</v>
      </c>
      <c r="P165" t="s">
        <v>185</v>
      </c>
      <c r="Q165">
        <v>1</v>
      </c>
      <c r="X165">
        <v>8.73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28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ROW(Source!A53)</f>
        <v>53</v>
      </c>
      <c r="B166">
        <v>55983862</v>
      </c>
      <c r="C166">
        <v>55983853</v>
      </c>
      <c r="D166">
        <v>55424304</v>
      </c>
      <c r="E166">
        <v>1081</v>
      </c>
      <c r="F166">
        <v>1</v>
      </c>
      <c r="G166">
        <v>1081</v>
      </c>
      <c r="H166">
        <v>1</v>
      </c>
      <c r="I166" t="s">
        <v>679</v>
      </c>
      <c r="J166" t="s">
        <v>3</v>
      </c>
      <c r="K166" t="s">
        <v>680</v>
      </c>
      <c r="L166">
        <v>1191</v>
      </c>
      <c r="N166">
        <v>1013</v>
      </c>
      <c r="O166" t="s">
        <v>681</v>
      </c>
      <c r="P166" t="s">
        <v>681</v>
      </c>
      <c r="Q166">
        <v>1</v>
      </c>
      <c r="X166">
        <v>18.14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29</v>
      </c>
      <c r="AG166">
        <v>6.5304000000000002</v>
      </c>
      <c r="AH166">
        <v>2</v>
      </c>
      <c r="AI166">
        <v>55983854</v>
      </c>
      <c r="AJ166">
        <v>135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ROW(Source!A53)</f>
        <v>53</v>
      </c>
      <c r="B167">
        <v>55983863</v>
      </c>
      <c r="C167">
        <v>55983853</v>
      </c>
      <c r="D167">
        <v>55490209</v>
      </c>
      <c r="E167">
        <v>1</v>
      </c>
      <c r="F167">
        <v>1</v>
      </c>
      <c r="G167">
        <v>1081</v>
      </c>
      <c r="H167">
        <v>2</v>
      </c>
      <c r="I167" t="s">
        <v>722</v>
      </c>
      <c r="J167" t="s">
        <v>723</v>
      </c>
      <c r="K167" t="s">
        <v>724</v>
      </c>
      <c r="L167">
        <v>1368</v>
      </c>
      <c r="N167">
        <v>1011</v>
      </c>
      <c r="O167" t="s">
        <v>685</v>
      </c>
      <c r="P167" t="s">
        <v>685</v>
      </c>
      <c r="Q167">
        <v>1</v>
      </c>
      <c r="X167">
        <v>0.05</v>
      </c>
      <c r="Y167">
        <v>0</v>
      </c>
      <c r="Z167">
        <v>83.1</v>
      </c>
      <c r="AA167">
        <v>12.62</v>
      </c>
      <c r="AB167">
        <v>0</v>
      </c>
      <c r="AC167">
        <v>0</v>
      </c>
      <c r="AD167">
        <v>1</v>
      </c>
      <c r="AE167">
        <v>0</v>
      </c>
      <c r="AF167" t="s">
        <v>29</v>
      </c>
      <c r="AG167">
        <v>1.7999999999999999E-2</v>
      </c>
      <c r="AH167">
        <v>2</v>
      </c>
      <c r="AI167">
        <v>55983855</v>
      </c>
      <c r="AJ167">
        <v>136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ROW(Source!A53)</f>
        <v>53</v>
      </c>
      <c r="B168">
        <v>55983864</v>
      </c>
      <c r="C168">
        <v>55983853</v>
      </c>
      <c r="D168">
        <v>55490270</v>
      </c>
      <c r="E168">
        <v>1</v>
      </c>
      <c r="F168">
        <v>1</v>
      </c>
      <c r="G168">
        <v>1081</v>
      </c>
      <c r="H168">
        <v>2</v>
      </c>
      <c r="I168" t="s">
        <v>781</v>
      </c>
      <c r="J168" t="s">
        <v>782</v>
      </c>
      <c r="K168" t="s">
        <v>783</v>
      </c>
      <c r="L168">
        <v>1368</v>
      </c>
      <c r="N168">
        <v>1011</v>
      </c>
      <c r="O168" t="s">
        <v>685</v>
      </c>
      <c r="P168" t="s">
        <v>685</v>
      </c>
      <c r="Q168">
        <v>1</v>
      </c>
      <c r="X168">
        <v>0.21</v>
      </c>
      <c r="Y168">
        <v>0</v>
      </c>
      <c r="Z168">
        <v>0.42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29</v>
      </c>
      <c r="AG168">
        <v>7.5600000000000001E-2</v>
      </c>
      <c r="AH168">
        <v>2</v>
      </c>
      <c r="AI168">
        <v>55983856</v>
      </c>
      <c r="AJ168">
        <v>137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ROW(Source!A53)</f>
        <v>53</v>
      </c>
      <c r="B169">
        <v>55983865</v>
      </c>
      <c r="C169">
        <v>55983853</v>
      </c>
      <c r="D169">
        <v>55489510</v>
      </c>
      <c r="E169">
        <v>1</v>
      </c>
      <c r="F169">
        <v>1</v>
      </c>
      <c r="G169">
        <v>1081</v>
      </c>
      <c r="H169">
        <v>2</v>
      </c>
      <c r="I169" t="s">
        <v>784</v>
      </c>
      <c r="J169" t="s">
        <v>785</v>
      </c>
      <c r="K169" t="s">
        <v>786</v>
      </c>
      <c r="L169">
        <v>1368</v>
      </c>
      <c r="N169">
        <v>1011</v>
      </c>
      <c r="O169" t="s">
        <v>685</v>
      </c>
      <c r="P169" t="s">
        <v>685</v>
      </c>
      <c r="Q169">
        <v>1</v>
      </c>
      <c r="X169">
        <v>4.4999999999999998E-2</v>
      </c>
      <c r="Y169">
        <v>0</v>
      </c>
      <c r="Z169">
        <v>53.9</v>
      </c>
      <c r="AA169">
        <v>12.62</v>
      </c>
      <c r="AB169">
        <v>0</v>
      </c>
      <c r="AC169">
        <v>0</v>
      </c>
      <c r="AD169">
        <v>1</v>
      </c>
      <c r="AE169">
        <v>0</v>
      </c>
      <c r="AF169" t="s">
        <v>29</v>
      </c>
      <c r="AG169">
        <v>1.6199999999999999E-2</v>
      </c>
      <c r="AH169">
        <v>2</v>
      </c>
      <c r="AI169">
        <v>55983857</v>
      </c>
      <c r="AJ169">
        <v>138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ROW(Source!A53)</f>
        <v>53</v>
      </c>
      <c r="B170">
        <v>55983866</v>
      </c>
      <c r="C170">
        <v>55983853</v>
      </c>
      <c r="D170">
        <v>55459234</v>
      </c>
      <c r="E170">
        <v>1</v>
      </c>
      <c r="F170">
        <v>1</v>
      </c>
      <c r="G170">
        <v>1081</v>
      </c>
      <c r="H170">
        <v>3</v>
      </c>
      <c r="I170" t="s">
        <v>734</v>
      </c>
      <c r="J170" t="s">
        <v>735</v>
      </c>
      <c r="K170" t="s">
        <v>736</v>
      </c>
      <c r="L170">
        <v>1346</v>
      </c>
      <c r="N170">
        <v>1009</v>
      </c>
      <c r="O170" t="s">
        <v>185</v>
      </c>
      <c r="P170" t="s">
        <v>185</v>
      </c>
      <c r="Q170">
        <v>1</v>
      </c>
      <c r="X170">
        <v>3.0000000000000001E-3</v>
      </c>
      <c r="Y170">
        <v>1.61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28</v>
      </c>
      <c r="AG170">
        <v>0</v>
      </c>
      <c r="AH170">
        <v>2</v>
      </c>
      <c r="AI170">
        <v>55983858</v>
      </c>
      <c r="AJ170">
        <v>139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ROW(Source!A53)</f>
        <v>53</v>
      </c>
      <c r="B171">
        <v>55983867</v>
      </c>
      <c r="C171">
        <v>55983853</v>
      </c>
      <c r="D171">
        <v>55466158</v>
      </c>
      <c r="E171">
        <v>1</v>
      </c>
      <c r="F171">
        <v>1</v>
      </c>
      <c r="G171">
        <v>1081</v>
      </c>
      <c r="H171">
        <v>3</v>
      </c>
      <c r="I171" t="s">
        <v>787</v>
      </c>
      <c r="J171" t="s">
        <v>788</v>
      </c>
      <c r="K171" t="s">
        <v>789</v>
      </c>
      <c r="L171">
        <v>1354</v>
      </c>
      <c r="N171">
        <v>1010</v>
      </c>
      <c r="O171" t="s">
        <v>279</v>
      </c>
      <c r="P171" t="s">
        <v>279</v>
      </c>
      <c r="Q171">
        <v>1</v>
      </c>
      <c r="X171">
        <v>0.14000000000000001</v>
      </c>
      <c r="Y171">
        <v>48.47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28</v>
      </c>
      <c r="AG171">
        <v>0</v>
      </c>
      <c r="AH171">
        <v>2</v>
      </c>
      <c r="AI171">
        <v>55983859</v>
      </c>
      <c r="AJ171">
        <v>140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ROW(Source!A53)</f>
        <v>53</v>
      </c>
      <c r="B172">
        <v>55983868</v>
      </c>
      <c r="C172">
        <v>55983853</v>
      </c>
      <c r="D172">
        <v>55459835</v>
      </c>
      <c r="E172">
        <v>1</v>
      </c>
      <c r="F172">
        <v>1</v>
      </c>
      <c r="G172">
        <v>1081</v>
      </c>
      <c r="H172">
        <v>3</v>
      </c>
      <c r="I172" t="s">
        <v>790</v>
      </c>
      <c r="J172" t="s">
        <v>791</v>
      </c>
      <c r="K172" t="s">
        <v>792</v>
      </c>
      <c r="L172">
        <v>1348</v>
      </c>
      <c r="N172">
        <v>1009</v>
      </c>
      <c r="O172" t="s">
        <v>566</v>
      </c>
      <c r="P172" t="s">
        <v>566</v>
      </c>
      <c r="Q172">
        <v>1000</v>
      </c>
      <c r="X172">
        <v>7.9999999999999996E-6</v>
      </c>
      <c r="Y172">
        <v>12521.99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28</v>
      </c>
      <c r="AG172">
        <v>0</v>
      </c>
      <c r="AH172">
        <v>2</v>
      </c>
      <c r="AI172">
        <v>55983860</v>
      </c>
      <c r="AJ172">
        <v>141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ROW(Source!A53)</f>
        <v>53</v>
      </c>
      <c r="B173">
        <v>55983869</v>
      </c>
      <c r="C173">
        <v>55983853</v>
      </c>
      <c r="D173">
        <v>55469222</v>
      </c>
      <c r="E173">
        <v>1</v>
      </c>
      <c r="F173">
        <v>1</v>
      </c>
      <c r="G173">
        <v>1081</v>
      </c>
      <c r="H173">
        <v>3</v>
      </c>
      <c r="I173" t="s">
        <v>793</v>
      </c>
      <c r="J173" t="s">
        <v>794</v>
      </c>
      <c r="K173" t="s">
        <v>795</v>
      </c>
      <c r="L173">
        <v>1354</v>
      </c>
      <c r="N173">
        <v>1010</v>
      </c>
      <c r="O173" t="s">
        <v>279</v>
      </c>
      <c r="P173" t="s">
        <v>279</v>
      </c>
      <c r="Q173">
        <v>1</v>
      </c>
      <c r="X173">
        <v>1.02</v>
      </c>
      <c r="Y173">
        <v>4.3600000000000003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28</v>
      </c>
      <c r="AG173">
        <v>0</v>
      </c>
      <c r="AH173">
        <v>2</v>
      </c>
      <c r="AI173">
        <v>55983861</v>
      </c>
      <c r="AJ173">
        <v>142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ROW(Source!A53)</f>
        <v>53</v>
      </c>
      <c r="B174">
        <v>55983870</v>
      </c>
      <c r="C174">
        <v>55983853</v>
      </c>
      <c r="D174">
        <v>55431810</v>
      </c>
      <c r="E174">
        <v>1081</v>
      </c>
      <c r="F174">
        <v>1</v>
      </c>
      <c r="G174">
        <v>1081</v>
      </c>
      <c r="H174">
        <v>3</v>
      </c>
      <c r="I174" t="s">
        <v>1011</v>
      </c>
      <c r="J174" t="s">
        <v>3</v>
      </c>
      <c r="K174" t="s">
        <v>1012</v>
      </c>
      <c r="L174">
        <v>1301</v>
      </c>
      <c r="N174">
        <v>1003</v>
      </c>
      <c r="O174" t="s">
        <v>518</v>
      </c>
      <c r="P174" t="s">
        <v>518</v>
      </c>
      <c r="Q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28</v>
      </c>
      <c r="AG174">
        <v>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ROW(Source!A53)</f>
        <v>53</v>
      </c>
      <c r="B175">
        <v>55983871</v>
      </c>
      <c r="C175">
        <v>55983853</v>
      </c>
      <c r="D175">
        <v>55431810</v>
      </c>
      <c r="E175">
        <v>1081</v>
      </c>
      <c r="F175">
        <v>1</v>
      </c>
      <c r="G175">
        <v>1081</v>
      </c>
      <c r="H175">
        <v>3</v>
      </c>
      <c r="I175" t="s">
        <v>1011</v>
      </c>
      <c r="J175" t="s">
        <v>3</v>
      </c>
      <c r="K175" t="s">
        <v>1013</v>
      </c>
      <c r="L175">
        <v>1354</v>
      </c>
      <c r="N175">
        <v>1010</v>
      </c>
      <c r="O175" t="s">
        <v>279</v>
      </c>
      <c r="P175" t="s">
        <v>279</v>
      </c>
      <c r="Q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28</v>
      </c>
      <c r="AG175">
        <v>0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ROW(Source!A53)</f>
        <v>53</v>
      </c>
      <c r="B176">
        <v>55983872</v>
      </c>
      <c r="C176">
        <v>55983853</v>
      </c>
      <c r="D176">
        <v>55433140</v>
      </c>
      <c r="E176">
        <v>1081</v>
      </c>
      <c r="F176">
        <v>1</v>
      </c>
      <c r="G176">
        <v>1081</v>
      </c>
      <c r="H176">
        <v>3</v>
      </c>
      <c r="I176" t="s">
        <v>1014</v>
      </c>
      <c r="J176" t="s">
        <v>3</v>
      </c>
      <c r="K176" t="s">
        <v>1015</v>
      </c>
      <c r="L176">
        <v>1354</v>
      </c>
      <c r="N176">
        <v>1010</v>
      </c>
      <c r="O176" t="s">
        <v>279</v>
      </c>
      <c r="P176" t="s">
        <v>279</v>
      </c>
      <c r="Q176">
        <v>1</v>
      </c>
      <c r="X176">
        <v>23.65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28</v>
      </c>
      <c r="AG176">
        <v>0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ROW(Source!A53)</f>
        <v>53</v>
      </c>
      <c r="B177">
        <v>55983873</v>
      </c>
      <c r="C177">
        <v>55983853</v>
      </c>
      <c r="D177">
        <v>55433582</v>
      </c>
      <c r="E177">
        <v>1081</v>
      </c>
      <c r="F177">
        <v>1</v>
      </c>
      <c r="G177">
        <v>1081</v>
      </c>
      <c r="H177">
        <v>3</v>
      </c>
      <c r="I177" t="s">
        <v>1016</v>
      </c>
      <c r="J177" t="s">
        <v>3</v>
      </c>
      <c r="K177" t="s">
        <v>1017</v>
      </c>
      <c r="L177">
        <v>1354</v>
      </c>
      <c r="N177">
        <v>1010</v>
      </c>
      <c r="O177" t="s">
        <v>279</v>
      </c>
      <c r="P177" t="s">
        <v>279</v>
      </c>
      <c r="Q177">
        <v>1</v>
      </c>
      <c r="X177">
        <v>13.34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28</v>
      </c>
      <c r="AG177">
        <v>0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ROW(Source!A53)</f>
        <v>53</v>
      </c>
      <c r="B178">
        <v>55983874</v>
      </c>
      <c r="C178">
        <v>55983853</v>
      </c>
      <c r="D178">
        <v>55441152</v>
      </c>
      <c r="E178">
        <v>1081</v>
      </c>
      <c r="F178">
        <v>1</v>
      </c>
      <c r="G178">
        <v>1081</v>
      </c>
      <c r="H178">
        <v>3</v>
      </c>
      <c r="I178" t="s">
        <v>1018</v>
      </c>
      <c r="J178" t="s">
        <v>3</v>
      </c>
      <c r="K178" t="s">
        <v>1019</v>
      </c>
      <c r="L178">
        <v>1346</v>
      </c>
      <c r="N178">
        <v>1009</v>
      </c>
      <c r="O178" t="s">
        <v>185</v>
      </c>
      <c r="P178" t="s">
        <v>185</v>
      </c>
      <c r="Q178">
        <v>1</v>
      </c>
      <c r="X178">
        <v>8.73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28</v>
      </c>
      <c r="AG178">
        <v>0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ROW(Source!A54)</f>
        <v>54</v>
      </c>
      <c r="B179">
        <v>55983886</v>
      </c>
      <c r="C179">
        <v>55983875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679</v>
      </c>
      <c r="J179" t="s">
        <v>3</v>
      </c>
      <c r="K179" t="s">
        <v>680</v>
      </c>
      <c r="L179">
        <v>1191</v>
      </c>
      <c r="N179">
        <v>1013</v>
      </c>
      <c r="O179" t="s">
        <v>681</v>
      </c>
      <c r="P179" t="s">
        <v>681</v>
      </c>
      <c r="Q179">
        <v>1</v>
      </c>
      <c r="X179">
        <v>7.27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29</v>
      </c>
      <c r="AG179">
        <v>2.6171999999999995</v>
      </c>
      <c r="AH179">
        <v>2</v>
      </c>
      <c r="AI179">
        <v>55983876</v>
      </c>
      <c r="AJ179">
        <v>143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ROW(Source!A54)</f>
        <v>54</v>
      </c>
      <c r="B180">
        <v>55983887</v>
      </c>
      <c r="C180">
        <v>55983875</v>
      </c>
      <c r="D180">
        <v>55490209</v>
      </c>
      <c r="E180">
        <v>1</v>
      </c>
      <c r="F180">
        <v>1</v>
      </c>
      <c r="G180">
        <v>1081</v>
      </c>
      <c r="H180">
        <v>2</v>
      </c>
      <c r="I180" t="s">
        <v>722</v>
      </c>
      <c r="J180" t="s">
        <v>723</v>
      </c>
      <c r="K180" t="s">
        <v>724</v>
      </c>
      <c r="L180">
        <v>1368</v>
      </c>
      <c r="N180">
        <v>1011</v>
      </c>
      <c r="O180" t="s">
        <v>685</v>
      </c>
      <c r="P180" t="s">
        <v>685</v>
      </c>
      <c r="Q180">
        <v>1</v>
      </c>
      <c r="X180">
        <v>3.7999999999999999E-2</v>
      </c>
      <c r="Y180">
        <v>0</v>
      </c>
      <c r="Z180">
        <v>83.1</v>
      </c>
      <c r="AA180">
        <v>12.62</v>
      </c>
      <c r="AB180">
        <v>0</v>
      </c>
      <c r="AC180">
        <v>0</v>
      </c>
      <c r="AD180">
        <v>1</v>
      </c>
      <c r="AE180">
        <v>0</v>
      </c>
      <c r="AF180" t="s">
        <v>29</v>
      </c>
      <c r="AG180">
        <v>1.3679999999999998E-2</v>
      </c>
      <c r="AH180">
        <v>2</v>
      </c>
      <c r="AI180">
        <v>55983877</v>
      </c>
      <c r="AJ180">
        <v>144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ROW(Source!A54)</f>
        <v>54</v>
      </c>
      <c r="B181">
        <v>55983888</v>
      </c>
      <c r="C181">
        <v>55983875</v>
      </c>
      <c r="D181">
        <v>55490270</v>
      </c>
      <c r="E181">
        <v>1</v>
      </c>
      <c r="F181">
        <v>1</v>
      </c>
      <c r="G181">
        <v>1081</v>
      </c>
      <c r="H181">
        <v>2</v>
      </c>
      <c r="I181" t="s">
        <v>781</v>
      </c>
      <c r="J181" t="s">
        <v>782</v>
      </c>
      <c r="K181" t="s">
        <v>783</v>
      </c>
      <c r="L181">
        <v>1368</v>
      </c>
      <c r="N181">
        <v>1011</v>
      </c>
      <c r="O181" t="s">
        <v>685</v>
      </c>
      <c r="P181" t="s">
        <v>685</v>
      </c>
      <c r="Q181">
        <v>1</v>
      </c>
      <c r="X181">
        <v>0.2</v>
      </c>
      <c r="Y181">
        <v>0</v>
      </c>
      <c r="Z181">
        <v>0.42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29</v>
      </c>
      <c r="AG181">
        <v>7.1999999999999995E-2</v>
      </c>
      <c r="AH181">
        <v>2</v>
      </c>
      <c r="AI181">
        <v>55983878</v>
      </c>
      <c r="AJ181">
        <v>145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ROW(Source!A54)</f>
        <v>54</v>
      </c>
      <c r="B182">
        <v>55983889</v>
      </c>
      <c r="C182">
        <v>55983875</v>
      </c>
      <c r="D182">
        <v>55490296</v>
      </c>
      <c r="E182">
        <v>1</v>
      </c>
      <c r="F182">
        <v>1</v>
      </c>
      <c r="G182">
        <v>1081</v>
      </c>
      <c r="H182">
        <v>2</v>
      </c>
      <c r="I182" t="s">
        <v>763</v>
      </c>
      <c r="J182" t="s">
        <v>764</v>
      </c>
      <c r="K182" t="s">
        <v>765</v>
      </c>
      <c r="L182">
        <v>1368</v>
      </c>
      <c r="N182">
        <v>1011</v>
      </c>
      <c r="O182" t="s">
        <v>685</v>
      </c>
      <c r="P182" t="s">
        <v>685</v>
      </c>
      <c r="Q182">
        <v>1</v>
      </c>
      <c r="X182">
        <v>0.15</v>
      </c>
      <c r="Y182">
        <v>0</v>
      </c>
      <c r="Z182">
        <v>0.47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29</v>
      </c>
      <c r="AG182">
        <v>5.3999999999999999E-2</v>
      </c>
      <c r="AH182">
        <v>2</v>
      </c>
      <c r="AI182">
        <v>55983879</v>
      </c>
      <c r="AJ182">
        <v>146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ROW(Source!A54)</f>
        <v>54</v>
      </c>
      <c r="B183">
        <v>55983890</v>
      </c>
      <c r="C183">
        <v>55983875</v>
      </c>
      <c r="D183">
        <v>55489510</v>
      </c>
      <c r="E183">
        <v>1</v>
      </c>
      <c r="F183">
        <v>1</v>
      </c>
      <c r="G183">
        <v>1081</v>
      </c>
      <c r="H183">
        <v>2</v>
      </c>
      <c r="I183" t="s">
        <v>784</v>
      </c>
      <c r="J183" t="s">
        <v>785</v>
      </c>
      <c r="K183" t="s">
        <v>786</v>
      </c>
      <c r="L183">
        <v>1368</v>
      </c>
      <c r="N183">
        <v>1011</v>
      </c>
      <c r="O183" t="s">
        <v>685</v>
      </c>
      <c r="P183" t="s">
        <v>685</v>
      </c>
      <c r="Q183">
        <v>1</v>
      </c>
      <c r="X183">
        <v>4.4999999999999998E-2</v>
      </c>
      <c r="Y183">
        <v>0</v>
      </c>
      <c r="Z183">
        <v>53.9</v>
      </c>
      <c r="AA183">
        <v>12.62</v>
      </c>
      <c r="AB183">
        <v>0</v>
      </c>
      <c r="AC183">
        <v>0</v>
      </c>
      <c r="AD183">
        <v>1</v>
      </c>
      <c r="AE183">
        <v>0</v>
      </c>
      <c r="AF183" t="s">
        <v>29</v>
      </c>
      <c r="AG183">
        <v>1.6199999999999999E-2</v>
      </c>
      <c r="AH183">
        <v>2</v>
      </c>
      <c r="AI183">
        <v>55983880</v>
      </c>
      <c r="AJ183">
        <v>147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ROW(Source!A54)</f>
        <v>54</v>
      </c>
      <c r="B184">
        <v>55983891</v>
      </c>
      <c r="C184">
        <v>55983875</v>
      </c>
      <c r="D184">
        <v>55459234</v>
      </c>
      <c r="E184">
        <v>1</v>
      </c>
      <c r="F184">
        <v>1</v>
      </c>
      <c r="G184">
        <v>1081</v>
      </c>
      <c r="H184">
        <v>3</v>
      </c>
      <c r="I184" t="s">
        <v>734</v>
      </c>
      <c r="J184" t="s">
        <v>735</v>
      </c>
      <c r="K184" t="s">
        <v>736</v>
      </c>
      <c r="L184">
        <v>1346</v>
      </c>
      <c r="N184">
        <v>1009</v>
      </c>
      <c r="O184" t="s">
        <v>185</v>
      </c>
      <c r="P184" t="s">
        <v>185</v>
      </c>
      <c r="Q184">
        <v>1</v>
      </c>
      <c r="X184">
        <v>3.3999999999999998E-3</v>
      </c>
      <c r="Y184">
        <v>1.61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28</v>
      </c>
      <c r="AG184">
        <v>0</v>
      </c>
      <c r="AH184">
        <v>2</v>
      </c>
      <c r="AI184">
        <v>55983881</v>
      </c>
      <c r="AJ184">
        <v>148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ROW(Source!A54)</f>
        <v>54</v>
      </c>
      <c r="B185">
        <v>55983892</v>
      </c>
      <c r="C185">
        <v>55983875</v>
      </c>
      <c r="D185">
        <v>55466158</v>
      </c>
      <c r="E185">
        <v>1</v>
      </c>
      <c r="F185">
        <v>1</v>
      </c>
      <c r="G185">
        <v>1081</v>
      </c>
      <c r="H185">
        <v>3</v>
      </c>
      <c r="I185" t="s">
        <v>787</v>
      </c>
      <c r="J185" t="s">
        <v>788</v>
      </c>
      <c r="K185" t="s">
        <v>789</v>
      </c>
      <c r="L185">
        <v>1354</v>
      </c>
      <c r="N185">
        <v>1010</v>
      </c>
      <c r="O185" t="s">
        <v>279</v>
      </c>
      <c r="P185" t="s">
        <v>279</v>
      </c>
      <c r="Q185">
        <v>1</v>
      </c>
      <c r="X185">
        <v>0.15</v>
      </c>
      <c r="Y185">
        <v>48.47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28</v>
      </c>
      <c r="AG185">
        <v>0</v>
      </c>
      <c r="AH185">
        <v>2</v>
      </c>
      <c r="AI185">
        <v>55983882</v>
      </c>
      <c r="AJ185">
        <v>149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ROW(Source!A54)</f>
        <v>54</v>
      </c>
      <c r="B186">
        <v>55983893</v>
      </c>
      <c r="C186">
        <v>55983875</v>
      </c>
      <c r="D186">
        <v>55459835</v>
      </c>
      <c r="E186">
        <v>1</v>
      </c>
      <c r="F186">
        <v>1</v>
      </c>
      <c r="G186">
        <v>1081</v>
      </c>
      <c r="H186">
        <v>3</v>
      </c>
      <c r="I186" t="s">
        <v>790</v>
      </c>
      <c r="J186" t="s">
        <v>791</v>
      </c>
      <c r="K186" t="s">
        <v>792</v>
      </c>
      <c r="L186">
        <v>1348</v>
      </c>
      <c r="N186">
        <v>1009</v>
      </c>
      <c r="O186" t="s">
        <v>566</v>
      </c>
      <c r="P186" t="s">
        <v>566</v>
      </c>
      <c r="Q186">
        <v>1000</v>
      </c>
      <c r="X186">
        <v>9.0000000000000002E-6</v>
      </c>
      <c r="Y186">
        <v>12521.99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28</v>
      </c>
      <c r="AG186">
        <v>0</v>
      </c>
      <c r="AH186">
        <v>2</v>
      </c>
      <c r="AI186">
        <v>55983883</v>
      </c>
      <c r="AJ186">
        <v>150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ROW(Source!A54)</f>
        <v>54</v>
      </c>
      <c r="B187">
        <v>55983894</v>
      </c>
      <c r="C187">
        <v>55983875</v>
      </c>
      <c r="D187">
        <v>55469257</v>
      </c>
      <c r="E187">
        <v>1</v>
      </c>
      <c r="F187">
        <v>1</v>
      </c>
      <c r="G187">
        <v>1081</v>
      </c>
      <c r="H187">
        <v>3</v>
      </c>
      <c r="I187" t="s">
        <v>796</v>
      </c>
      <c r="J187" t="s">
        <v>797</v>
      </c>
      <c r="K187" t="s">
        <v>798</v>
      </c>
      <c r="L187">
        <v>1354</v>
      </c>
      <c r="N187">
        <v>1010</v>
      </c>
      <c r="O187" t="s">
        <v>279</v>
      </c>
      <c r="P187" t="s">
        <v>279</v>
      </c>
      <c r="Q187">
        <v>1</v>
      </c>
      <c r="X187">
        <v>9.9000000000000005E-2</v>
      </c>
      <c r="Y187">
        <v>42.43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28</v>
      </c>
      <c r="AG187">
        <v>0</v>
      </c>
      <c r="AH187">
        <v>2</v>
      </c>
      <c r="AI187">
        <v>55983884</v>
      </c>
      <c r="AJ187">
        <v>151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ROW(Source!A54)</f>
        <v>54</v>
      </c>
      <c r="B188">
        <v>55983895</v>
      </c>
      <c r="C188">
        <v>55983875</v>
      </c>
      <c r="D188">
        <v>55469222</v>
      </c>
      <c r="E188">
        <v>1</v>
      </c>
      <c r="F188">
        <v>1</v>
      </c>
      <c r="G188">
        <v>1081</v>
      </c>
      <c r="H188">
        <v>3</v>
      </c>
      <c r="I188" t="s">
        <v>793</v>
      </c>
      <c r="J188" t="s">
        <v>794</v>
      </c>
      <c r="K188" t="s">
        <v>795</v>
      </c>
      <c r="L188">
        <v>1354</v>
      </c>
      <c r="N188">
        <v>1010</v>
      </c>
      <c r="O188" t="s">
        <v>279</v>
      </c>
      <c r="P188" t="s">
        <v>279</v>
      </c>
      <c r="Q188">
        <v>1</v>
      </c>
      <c r="X188">
        <v>1.1180000000000001</v>
      </c>
      <c r="Y188">
        <v>4.3600000000000003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28</v>
      </c>
      <c r="AG188">
        <v>0</v>
      </c>
      <c r="AH188">
        <v>2</v>
      </c>
      <c r="AI188">
        <v>55983885</v>
      </c>
      <c r="AJ188">
        <v>152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ROW(Source!A54)</f>
        <v>54</v>
      </c>
      <c r="B189">
        <v>55983896</v>
      </c>
      <c r="C189">
        <v>55983875</v>
      </c>
      <c r="D189">
        <v>55432828</v>
      </c>
      <c r="E189">
        <v>1081</v>
      </c>
      <c r="F189">
        <v>1</v>
      </c>
      <c r="G189">
        <v>1081</v>
      </c>
      <c r="H189">
        <v>3</v>
      </c>
      <c r="I189" t="s">
        <v>1020</v>
      </c>
      <c r="J189" t="s">
        <v>3</v>
      </c>
      <c r="K189" t="s">
        <v>1021</v>
      </c>
      <c r="L189">
        <v>1301</v>
      </c>
      <c r="N189">
        <v>1003</v>
      </c>
      <c r="O189" t="s">
        <v>518</v>
      </c>
      <c r="P189" t="s">
        <v>518</v>
      </c>
      <c r="Q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28</v>
      </c>
      <c r="AG189">
        <v>0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ROW(Source!A54)</f>
        <v>54</v>
      </c>
      <c r="B190">
        <v>55983897</v>
      </c>
      <c r="C190">
        <v>55983875</v>
      </c>
      <c r="D190">
        <v>55432828</v>
      </c>
      <c r="E190">
        <v>1081</v>
      </c>
      <c r="F190">
        <v>1</v>
      </c>
      <c r="G190">
        <v>1081</v>
      </c>
      <c r="H190">
        <v>3</v>
      </c>
      <c r="I190" t="s">
        <v>1020</v>
      </c>
      <c r="J190" t="s">
        <v>3</v>
      </c>
      <c r="K190" t="s">
        <v>1022</v>
      </c>
      <c r="L190">
        <v>1354</v>
      </c>
      <c r="N190">
        <v>1010</v>
      </c>
      <c r="O190" t="s">
        <v>279</v>
      </c>
      <c r="P190" t="s">
        <v>279</v>
      </c>
      <c r="Q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28</v>
      </c>
      <c r="AG190">
        <v>0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ROW(Source!A54)</f>
        <v>54</v>
      </c>
      <c r="B191">
        <v>55983898</v>
      </c>
      <c r="C191">
        <v>55983875</v>
      </c>
      <c r="D191">
        <v>55433582</v>
      </c>
      <c r="E191">
        <v>1081</v>
      </c>
      <c r="F191">
        <v>1</v>
      </c>
      <c r="G191">
        <v>1081</v>
      </c>
      <c r="H191">
        <v>3</v>
      </c>
      <c r="I191" t="s">
        <v>1016</v>
      </c>
      <c r="J191" t="s">
        <v>3</v>
      </c>
      <c r="K191" t="s">
        <v>1017</v>
      </c>
      <c r="L191">
        <v>1354</v>
      </c>
      <c r="N191">
        <v>1010</v>
      </c>
      <c r="O191" t="s">
        <v>279</v>
      </c>
      <c r="P191" t="s">
        <v>279</v>
      </c>
      <c r="Q191">
        <v>1</v>
      </c>
      <c r="X191">
        <v>13.34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28</v>
      </c>
      <c r="AG191">
        <v>0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ROW(Source!A54)</f>
        <v>54</v>
      </c>
      <c r="B192">
        <v>55983899</v>
      </c>
      <c r="C192">
        <v>55983875</v>
      </c>
      <c r="D192">
        <v>55441152</v>
      </c>
      <c r="E192">
        <v>1081</v>
      </c>
      <c r="F192">
        <v>1</v>
      </c>
      <c r="G192">
        <v>1081</v>
      </c>
      <c r="H192">
        <v>3</v>
      </c>
      <c r="I192" t="s">
        <v>1018</v>
      </c>
      <c r="J192" t="s">
        <v>3</v>
      </c>
      <c r="K192" t="s">
        <v>1019</v>
      </c>
      <c r="L192">
        <v>1346</v>
      </c>
      <c r="N192">
        <v>1009</v>
      </c>
      <c r="O192" t="s">
        <v>185</v>
      </c>
      <c r="P192" t="s">
        <v>185</v>
      </c>
      <c r="Q192">
        <v>1</v>
      </c>
      <c r="X192">
        <v>0.86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28</v>
      </c>
      <c r="AG192">
        <v>0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ROW(Source!A55)</f>
        <v>55</v>
      </c>
      <c r="B193">
        <v>55983886</v>
      </c>
      <c r="C193">
        <v>55983875</v>
      </c>
      <c r="D193">
        <v>55424304</v>
      </c>
      <c r="E193">
        <v>1081</v>
      </c>
      <c r="F193">
        <v>1</v>
      </c>
      <c r="G193">
        <v>1081</v>
      </c>
      <c r="H193">
        <v>1</v>
      </c>
      <c r="I193" t="s">
        <v>679</v>
      </c>
      <c r="J193" t="s">
        <v>3</v>
      </c>
      <c r="K193" t="s">
        <v>680</v>
      </c>
      <c r="L193">
        <v>1191</v>
      </c>
      <c r="N193">
        <v>1013</v>
      </c>
      <c r="O193" t="s">
        <v>681</v>
      </c>
      <c r="P193" t="s">
        <v>681</v>
      </c>
      <c r="Q193">
        <v>1</v>
      </c>
      <c r="X193">
        <v>7.27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29</v>
      </c>
      <c r="AG193">
        <v>2.6171999999999995</v>
      </c>
      <c r="AH193">
        <v>2</v>
      </c>
      <c r="AI193">
        <v>55983876</v>
      </c>
      <c r="AJ193">
        <v>153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ROW(Source!A55)</f>
        <v>55</v>
      </c>
      <c r="B194">
        <v>55983887</v>
      </c>
      <c r="C194">
        <v>55983875</v>
      </c>
      <c r="D194">
        <v>55490209</v>
      </c>
      <c r="E194">
        <v>1</v>
      </c>
      <c r="F194">
        <v>1</v>
      </c>
      <c r="G194">
        <v>1081</v>
      </c>
      <c r="H194">
        <v>2</v>
      </c>
      <c r="I194" t="s">
        <v>722</v>
      </c>
      <c r="J194" t="s">
        <v>723</v>
      </c>
      <c r="K194" t="s">
        <v>724</v>
      </c>
      <c r="L194">
        <v>1368</v>
      </c>
      <c r="N194">
        <v>1011</v>
      </c>
      <c r="O194" t="s">
        <v>685</v>
      </c>
      <c r="P194" t="s">
        <v>685</v>
      </c>
      <c r="Q194">
        <v>1</v>
      </c>
      <c r="X194">
        <v>3.7999999999999999E-2</v>
      </c>
      <c r="Y194">
        <v>0</v>
      </c>
      <c r="Z194">
        <v>83.1</v>
      </c>
      <c r="AA194">
        <v>12.62</v>
      </c>
      <c r="AB194">
        <v>0</v>
      </c>
      <c r="AC194">
        <v>0</v>
      </c>
      <c r="AD194">
        <v>1</v>
      </c>
      <c r="AE194">
        <v>0</v>
      </c>
      <c r="AF194" t="s">
        <v>29</v>
      </c>
      <c r="AG194">
        <v>1.3679999999999998E-2</v>
      </c>
      <c r="AH194">
        <v>2</v>
      </c>
      <c r="AI194">
        <v>55983877</v>
      </c>
      <c r="AJ194">
        <v>154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ROW(Source!A55)</f>
        <v>55</v>
      </c>
      <c r="B195">
        <v>55983888</v>
      </c>
      <c r="C195">
        <v>55983875</v>
      </c>
      <c r="D195">
        <v>55490270</v>
      </c>
      <c r="E195">
        <v>1</v>
      </c>
      <c r="F195">
        <v>1</v>
      </c>
      <c r="G195">
        <v>1081</v>
      </c>
      <c r="H195">
        <v>2</v>
      </c>
      <c r="I195" t="s">
        <v>781</v>
      </c>
      <c r="J195" t="s">
        <v>782</v>
      </c>
      <c r="K195" t="s">
        <v>783</v>
      </c>
      <c r="L195">
        <v>1368</v>
      </c>
      <c r="N195">
        <v>1011</v>
      </c>
      <c r="O195" t="s">
        <v>685</v>
      </c>
      <c r="P195" t="s">
        <v>685</v>
      </c>
      <c r="Q195">
        <v>1</v>
      </c>
      <c r="X195">
        <v>0.2</v>
      </c>
      <c r="Y195">
        <v>0</v>
      </c>
      <c r="Z195">
        <v>0.42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29</v>
      </c>
      <c r="AG195">
        <v>7.1999999999999995E-2</v>
      </c>
      <c r="AH195">
        <v>2</v>
      </c>
      <c r="AI195">
        <v>55983878</v>
      </c>
      <c r="AJ195">
        <v>155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ROW(Source!A55)</f>
        <v>55</v>
      </c>
      <c r="B196">
        <v>55983889</v>
      </c>
      <c r="C196">
        <v>55983875</v>
      </c>
      <c r="D196">
        <v>55490296</v>
      </c>
      <c r="E196">
        <v>1</v>
      </c>
      <c r="F196">
        <v>1</v>
      </c>
      <c r="G196">
        <v>1081</v>
      </c>
      <c r="H196">
        <v>2</v>
      </c>
      <c r="I196" t="s">
        <v>763</v>
      </c>
      <c r="J196" t="s">
        <v>764</v>
      </c>
      <c r="K196" t="s">
        <v>765</v>
      </c>
      <c r="L196">
        <v>1368</v>
      </c>
      <c r="N196">
        <v>1011</v>
      </c>
      <c r="O196" t="s">
        <v>685</v>
      </c>
      <c r="P196" t="s">
        <v>685</v>
      </c>
      <c r="Q196">
        <v>1</v>
      </c>
      <c r="X196">
        <v>0.15</v>
      </c>
      <c r="Y196">
        <v>0</v>
      </c>
      <c r="Z196">
        <v>0.47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29</v>
      </c>
      <c r="AG196">
        <v>5.3999999999999999E-2</v>
      </c>
      <c r="AH196">
        <v>2</v>
      </c>
      <c r="AI196">
        <v>55983879</v>
      </c>
      <c r="AJ196">
        <v>156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ROW(Source!A55)</f>
        <v>55</v>
      </c>
      <c r="B197">
        <v>55983890</v>
      </c>
      <c r="C197">
        <v>55983875</v>
      </c>
      <c r="D197">
        <v>55489510</v>
      </c>
      <c r="E197">
        <v>1</v>
      </c>
      <c r="F197">
        <v>1</v>
      </c>
      <c r="G197">
        <v>1081</v>
      </c>
      <c r="H197">
        <v>2</v>
      </c>
      <c r="I197" t="s">
        <v>784</v>
      </c>
      <c r="J197" t="s">
        <v>785</v>
      </c>
      <c r="K197" t="s">
        <v>786</v>
      </c>
      <c r="L197">
        <v>1368</v>
      </c>
      <c r="N197">
        <v>1011</v>
      </c>
      <c r="O197" t="s">
        <v>685</v>
      </c>
      <c r="P197" t="s">
        <v>685</v>
      </c>
      <c r="Q197">
        <v>1</v>
      </c>
      <c r="X197">
        <v>4.4999999999999998E-2</v>
      </c>
      <c r="Y197">
        <v>0</v>
      </c>
      <c r="Z197">
        <v>53.9</v>
      </c>
      <c r="AA197">
        <v>12.62</v>
      </c>
      <c r="AB197">
        <v>0</v>
      </c>
      <c r="AC197">
        <v>0</v>
      </c>
      <c r="AD197">
        <v>1</v>
      </c>
      <c r="AE197">
        <v>0</v>
      </c>
      <c r="AF197" t="s">
        <v>29</v>
      </c>
      <c r="AG197">
        <v>1.6199999999999999E-2</v>
      </c>
      <c r="AH197">
        <v>2</v>
      </c>
      <c r="AI197">
        <v>55983880</v>
      </c>
      <c r="AJ197">
        <v>157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ROW(Source!A55)</f>
        <v>55</v>
      </c>
      <c r="B198">
        <v>55983891</v>
      </c>
      <c r="C198">
        <v>55983875</v>
      </c>
      <c r="D198">
        <v>55459234</v>
      </c>
      <c r="E198">
        <v>1</v>
      </c>
      <c r="F198">
        <v>1</v>
      </c>
      <c r="G198">
        <v>1081</v>
      </c>
      <c r="H198">
        <v>3</v>
      </c>
      <c r="I198" t="s">
        <v>734</v>
      </c>
      <c r="J198" t="s">
        <v>735</v>
      </c>
      <c r="K198" t="s">
        <v>736</v>
      </c>
      <c r="L198">
        <v>1346</v>
      </c>
      <c r="N198">
        <v>1009</v>
      </c>
      <c r="O198" t="s">
        <v>185</v>
      </c>
      <c r="P198" t="s">
        <v>185</v>
      </c>
      <c r="Q198">
        <v>1</v>
      </c>
      <c r="X198">
        <v>3.3999999999999998E-3</v>
      </c>
      <c r="Y198">
        <v>1.61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28</v>
      </c>
      <c r="AG198">
        <v>0</v>
      </c>
      <c r="AH198">
        <v>2</v>
      </c>
      <c r="AI198">
        <v>55983881</v>
      </c>
      <c r="AJ198">
        <v>158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ROW(Source!A55)</f>
        <v>55</v>
      </c>
      <c r="B199">
        <v>55983892</v>
      </c>
      <c r="C199">
        <v>55983875</v>
      </c>
      <c r="D199">
        <v>55466158</v>
      </c>
      <c r="E199">
        <v>1</v>
      </c>
      <c r="F199">
        <v>1</v>
      </c>
      <c r="G199">
        <v>1081</v>
      </c>
      <c r="H199">
        <v>3</v>
      </c>
      <c r="I199" t="s">
        <v>787</v>
      </c>
      <c r="J199" t="s">
        <v>788</v>
      </c>
      <c r="K199" t="s">
        <v>789</v>
      </c>
      <c r="L199">
        <v>1354</v>
      </c>
      <c r="N199">
        <v>1010</v>
      </c>
      <c r="O199" t="s">
        <v>279</v>
      </c>
      <c r="P199" t="s">
        <v>279</v>
      </c>
      <c r="Q199">
        <v>1</v>
      </c>
      <c r="X199">
        <v>0.15</v>
      </c>
      <c r="Y199">
        <v>48.47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28</v>
      </c>
      <c r="AG199">
        <v>0</v>
      </c>
      <c r="AH199">
        <v>2</v>
      </c>
      <c r="AI199">
        <v>55983882</v>
      </c>
      <c r="AJ199">
        <v>159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ROW(Source!A55)</f>
        <v>55</v>
      </c>
      <c r="B200">
        <v>55983893</v>
      </c>
      <c r="C200">
        <v>55983875</v>
      </c>
      <c r="D200">
        <v>55459835</v>
      </c>
      <c r="E200">
        <v>1</v>
      </c>
      <c r="F200">
        <v>1</v>
      </c>
      <c r="G200">
        <v>1081</v>
      </c>
      <c r="H200">
        <v>3</v>
      </c>
      <c r="I200" t="s">
        <v>790</v>
      </c>
      <c r="J200" t="s">
        <v>791</v>
      </c>
      <c r="K200" t="s">
        <v>792</v>
      </c>
      <c r="L200">
        <v>1348</v>
      </c>
      <c r="N200">
        <v>1009</v>
      </c>
      <c r="O200" t="s">
        <v>566</v>
      </c>
      <c r="P200" t="s">
        <v>566</v>
      </c>
      <c r="Q200">
        <v>1000</v>
      </c>
      <c r="X200">
        <v>9.0000000000000002E-6</v>
      </c>
      <c r="Y200">
        <v>12521.99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28</v>
      </c>
      <c r="AG200">
        <v>0</v>
      </c>
      <c r="AH200">
        <v>2</v>
      </c>
      <c r="AI200">
        <v>55983883</v>
      </c>
      <c r="AJ200">
        <v>160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ROW(Source!A55)</f>
        <v>55</v>
      </c>
      <c r="B201">
        <v>55983894</v>
      </c>
      <c r="C201">
        <v>55983875</v>
      </c>
      <c r="D201">
        <v>55469257</v>
      </c>
      <c r="E201">
        <v>1</v>
      </c>
      <c r="F201">
        <v>1</v>
      </c>
      <c r="G201">
        <v>1081</v>
      </c>
      <c r="H201">
        <v>3</v>
      </c>
      <c r="I201" t="s">
        <v>796</v>
      </c>
      <c r="J201" t="s">
        <v>797</v>
      </c>
      <c r="K201" t="s">
        <v>798</v>
      </c>
      <c r="L201">
        <v>1354</v>
      </c>
      <c r="N201">
        <v>1010</v>
      </c>
      <c r="O201" t="s">
        <v>279</v>
      </c>
      <c r="P201" t="s">
        <v>279</v>
      </c>
      <c r="Q201">
        <v>1</v>
      </c>
      <c r="X201">
        <v>9.9000000000000005E-2</v>
      </c>
      <c r="Y201">
        <v>42.43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28</v>
      </c>
      <c r="AG201">
        <v>0</v>
      </c>
      <c r="AH201">
        <v>2</v>
      </c>
      <c r="AI201">
        <v>55983884</v>
      </c>
      <c r="AJ201">
        <v>161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ROW(Source!A55)</f>
        <v>55</v>
      </c>
      <c r="B202">
        <v>55983895</v>
      </c>
      <c r="C202">
        <v>55983875</v>
      </c>
      <c r="D202">
        <v>55469222</v>
      </c>
      <c r="E202">
        <v>1</v>
      </c>
      <c r="F202">
        <v>1</v>
      </c>
      <c r="G202">
        <v>1081</v>
      </c>
      <c r="H202">
        <v>3</v>
      </c>
      <c r="I202" t="s">
        <v>793</v>
      </c>
      <c r="J202" t="s">
        <v>794</v>
      </c>
      <c r="K202" t="s">
        <v>795</v>
      </c>
      <c r="L202">
        <v>1354</v>
      </c>
      <c r="N202">
        <v>1010</v>
      </c>
      <c r="O202" t="s">
        <v>279</v>
      </c>
      <c r="P202" t="s">
        <v>279</v>
      </c>
      <c r="Q202">
        <v>1</v>
      </c>
      <c r="X202">
        <v>1.1180000000000001</v>
      </c>
      <c r="Y202">
        <v>4.3600000000000003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28</v>
      </c>
      <c r="AG202">
        <v>0</v>
      </c>
      <c r="AH202">
        <v>2</v>
      </c>
      <c r="AI202">
        <v>55983885</v>
      </c>
      <c r="AJ202">
        <v>162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ROW(Source!A55)</f>
        <v>55</v>
      </c>
      <c r="B203">
        <v>55983896</v>
      </c>
      <c r="C203">
        <v>55983875</v>
      </c>
      <c r="D203">
        <v>55432828</v>
      </c>
      <c r="E203">
        <v>1081</v>
      </c>
      <c r="F203">
        <v>1</v>
      </c>
      <c r="G203">
        <v>1081</v>
      </c>
      <c r="H203">
        <v>3</v>
      </c>
      <c r="I203" t="s">
        <v>1020</v>
      </c>
      <c r="J203" t="s">
        <v>3</v>
      </c>
      <c r="K203" t="s">
        <v>1021</v>
      </c>
      <c r="L203">
        <v>1301</v>
      </c>
      <c r="N203">
        <v>1003</v>
      </c>
      <c r="O203" t="s">
        <v>518</v>
      </c>
      <c r="P203" t="s">
        <v>518</v>
      </c>
      <c r="Q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28</v>
      </c>
      <c r="AG203">
        <v>0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ROW(Source!A55)</f>
        <v>55</v>
      </c>
      <c r="B204">
        <v>55983897</v>
      </c>
      <c r="C204">
        <v>55983875</v>
      </c>
      <c r="D204">
        <v>55432828</v>
      </c>
      <c r="E204">
        <v>1081</v>
      </c>
      <c r="F204">
        <v>1</v>
      </c>
      <c r="G204">
        <v>1081</v>
      </c>
      <c r="H204">
        <v>3</v>
      </c>
      <c r="I204" t="s">
        <v>1020</v>
      </c>
      <c r="J204" t="s">
        <v>3</v>
      </c>
      <c r="K204" t="s">
        <v>1022</v>
      </c>
      <c r="L204">
        <v>1354</v>
      </c>
      <c r="N204">
        <v>1010</v>
      </c>
      <c r="O204" t="s">
        <v>279</v>
      </c>
      <c r="P204" t="s">
        <v>279</v>
      </c>
      <c r="Q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28</v>
      </c>
      <c r="AG204">
        <v>0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ROW(Source!A55)</f>
        <v>55</v>
      </c>
      <c r="B205">
        <v>55983898</v>
      </c>
      <c r="C205">
        <v>55983875</v>
      </c>
      <c r="D205">
        <v>55433582</v>
      </c>
      <c r="E205">
        <v>1081</v>
      </c>
      <c r="F205">
        <v>1</v>
      </c>
      <c r="G205">
        <v>1081</v>
      </c>
      <c r="H205">
        <v>3</v>
      </c>
      <c r="I205" t="s">
        <v>1016</v>
      </c>
      <c r="J205" t="s">
        <v>3</v>
      </c>
      <c r="K205" t="s">
        <v>1017</v>
      </c>
      <c r="L205">
        <v>1354</v>
      </c>
      <c r="N205">
        <v>1010</v>
      </c>
      <c r="O205" t="s">
        <v>279</v>
      </c>
      <c r="P205" t="s">
        <v>279</v>
      </c>
      <c r="Q205">
        <v>1</v>
      </c>
      <c r="X205">
        <v>13.34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28</v>
      </c>
      <c r="AG205">
        <v>0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ROW(Source!A55)</f>
        <v>55</v>
      </c>
      <c r="B206">
        <v>55983899</v>
      </c>
      <c r="C206">
        <v>55983875</v>
      </c>
      <c r="D206">
        <v>55441152</v>
      </c>
      <c r="E206">
        <v>1081</v>
      </c>
      <c r="F206">
        <v>1</v>
      </c>
      <c r="G206">
        <v>1081</v>
      </c>
      <c r="H206">
        <v>3</v>
      </c>
      <c r="I206" t="s">
        <v>1018</v>
      </c>
      <c r="J206" t="s">
        <v>3</v>
      </c>
      <c r="K206" t="s">
        <v>1019</v>
      </c>
      <c r="L206">
        <v>1346</v>
      </c>
      <c r="N206">
        <v>1009</v>
      </c>
      <c r="O206" t="s">
        <v>185</v>
      </c>
      <c r="P206" t="s">
        <v>185</v>
      </c>
      <c r="Q206">
        <v>1</v>
      </c>
      <c r="X206">
        <v>0.86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28</v>
      </c>
      <c r="AG206">
        <v>0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ROW(Source!A56)</f>
        <v>56</v>
      </c>
      <c r="B207">
        <v>55983905</v>
      </c>
      <c r="C207">
        <v>55983900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679</v>
      </c>
      <c r="J207" t="s">
        <v>3</v>
      </c>
      <c r="K207" t="s">
        <v>680</v>
      </c>
      <c r="L207">
        <v>1191</v>
      </c>
      <c r="N207">
        <v>1013</v>
      </c>
      <c r="O207" t="s">
        <v>681</v>
      </c>
      <c r="P207" t="s">
        <v>681</v>
      </c>
      <c r="Q207">
        <v>1</v>
      </c>
      <c r="X207">
        <v>21.71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29</v>
      </c>
      <c r="AG207">
        <v>7.8155999999999999</v>
      </c>
      <c r="AH207">
        <v>2</v>
      </c>
      <c r="AI207">
        <v>55983901</v>
      </c>
      <c r="AJ207">
        <v>163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ROW(Source!A56)</f>
        <v>56</v>
      </c>
      <c r="B208">
        <v>55983906</v>
      </c>
      <c r="C208">
        <v>55983900</v>
      </c>
      <c r="D208">
        <v>55490209</v>
      </c>
      <c r="E208">
        <v>1</v>
      </c>
      <c r="F208">
        <v>1</v>
      </c>
      <c r="G208">
        <v>1081</v>
      </c>
      <c r="H208">
        <v>2</v>
      </c>
      <c r="I208" t="s">
        <v>722</v>
      </c>
      <c r="J208" t="s">
        <v>723</v>
      </c>
      <c r="K208" t="s">
        <v>724</v>
      </c>
      <c r="L208">
        <v>1368</v>
      </c>
      <c r="N208">
        <v>1011</v>
      </c>
      <c r="O208" t="s">
        <v>685</v>
      </c>
      <c r="P208" t="s">
        <v>685</v>
      </c>
      <c r="Q208">
        <v>1</v>
      </c>
      <c r="X208">
        <v>0.08</v>
      </c>
      <c r="Y208">
        <v>0</v>
      </c>
      <c r="Z208">
        <v>83.1</v>
      </c>
      <c r="AA208">
        <v>12.62</v>
      </c>
      <c r="AB208">
        <v>0</v>
      </c>
      <c r="AC208">
        <v>0</v>
      </c>
      <c r="AD208">
        <v>1</v>
      </c>
      <c r="AE208">
        <v>0</v>
      </c>
      <c r="AF208" t="s">
        <v>29</v>
      </c>
      <c r="AG208">
        <v>2.8799999999999999E-2</v>
      </c>
      <c r="AH208">
        <v>2</v>
      </c>
      <c r="AI208">
        <v>55983902</v>
      </c>
      <c r="AJ208">
        <v>164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ROW(Source!A56)</f>
        <v>56</v>
      </c>
      <c r="B209">
        <v>55983907</v>
      </c>
      <c r="C209">
        <v>55983900</v>
      </c>
      <c r="D209">
        <v>55490331</v>
      </c>
      <c r="E209">
        <v>1</v>
      </c>
      <c r="F209">
        <v>1</v>
      </c>
      <c r="G209">
        <v>1081</v>
      </c>
      <c r="H209">
        <v>2</v>
      </c>
      <c r="I209" t="s">
        <v>799</v>
      </c>
      <c r="J209" t="s">
        <v>800</v>
      </c>
      <c r="K209" t="s">
        <v>801</v>
      </c>
      <c r="L209">
        <v>1368</v>
      </c>
      <c r="N209">
        <v>1011</v>
      </c>
      <c r="O209" t="s">
        <v>685</v>
      </c>
      <c r="P209" t="s">
        <v>685</v>
      </c>
      <c r="Q209">
        <v>1</v>
      </c>
      <c r="X209">
        <v>2.5</v>
      </c>
      <c r="Y209">
        <v>0</v>
      </c>
      <c r="Z209">
        <v>1.1100000000000001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29</v>
      </c>
      <c r="AG209">
        <v>0.89999999999999991</v>
      </c>
      <c r="AH209">
        <v>2</v>
      </c>
      <c r="AI209">
        <v>55983903</v>
      </c>
      <c r="AJ209">
        <v>165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ROW(Source!A56)</f>
        <v>56</v>
      </c>
      <c r="B210">
        <v>55983908</v>
      </c>
      <c r="C210">
        <v>55983900</v>
      </c>
      <c r="D210">
        <v>55469263</v>
      </c>
      <c r="E210">
        <v>1</v>
      </c>
      <c r="F210">
        <v>1</v>
      </c>
      <c r="G210">
        <v>1081</v>
      </c>
      <c r="H210">
        <v>3</v>
      </c>
      <c r="I210" t="s">
        <v>802</v>
      </c>
      <c r="J210" t="s">
        <v>803</v>
      </c>
      <c r="K210" t="s">
        <v>804</v>
      </c>
      <c r="L210">
        <v>1354</v>
      </c>
      <c r="N210">
        <v>1010</v>
      </c>
      <c r="O210" t="s">
        <v>279</v>
      </c>
      <c r="P210" t="s">
        <v>279</v>
      </c>
      <c r="Q210">
        <v>1</v>
      </c>
      <c r="X210">
        <v>0.27</v>
      </c>
      <c r="Y210">
        <v>14.22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28</v>
      </c>
      <c r="AG210">
        <v>0</v>
      </c>
      <c r="AH210">
        <v>2</v>
      </c>
      <c r="AI210">
        <v>55983904</v>
      </c>
      <c r="AJ210">
        <v>166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ROW(Source!A56)</f>
        <v>56</v>
      </c>
      <c r="B211">
        <v>55983909</v>
      </c>
      <c r="C211">
        <v>55983900</v>
      </c>
      <c r="D211">
        <v>55433010</v>
      </c>
      <c r="E211">
        <v>1081</v>
      </c>
      <c r="F211">
        <v>1</v>
      </c>
      <c r="G211">
        <v>1081</v>
      </c>
      <c r="H211">
        <v>3</v>
      </c>
      <c r="I211" t="s">
        <v>1023</v>
      </c>
      <c r="J211" t="s">
        <v>3</v>
      </c>
      <c r="K211" t="s">
        <v>1024</v>
      </c>
      <c r="L211">
        <v>1354</v>
      </c>
      <c r="N211">
        <v>1010</v>
      </c>
      <c r="O211" t="s">
        <v>279</v>
      </c>
      <c r="P211" t="s">
        <v>279</v>
      </c>
      <c r="Q211">
        <v>1</v>
      </c>
      <c r="X211">
        <v>100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28</v>
      </c>
      <c r="AG211">
        <v>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ROW(Source!A56)</f>
        <v>56</v>
      </c>
      <c r="B212">
        <v>55983910</v>
      </c>
      <c r="C212">
        <v>55983900</v>
      </c>
      <c r="D212">
        <v>55447796</v>
      </c>
      <c r="E212">
        <v>1081</v>
      </c>
      <c r="F212">
        <v>1</v>
      </c>
      <c r="G212">
        <v>1081</v>
      </c>
      <c r="H212">
        <v>3</v>
      </c>
      <c r="I212" t="s">
        <v>1025</v>
      </c>
      <c r="J212" t="s">
        <v>3</v>
      </c>
      <c r="K212" t="s">
        <v>1026</v>
      </c>
      <c r="L212">
        <v>1354</v>
      </c>
      <c r="N212">
        <v>1010</v>
      </c>
      <c r="O212" t="s">
        <v>279</v>
      </c>
      <c r="P212" t="s">
        <v>279</v>
      </c>
      <c r="Q212">
        <v>1</v>
      </c>
      <c r="X212">
        <v>202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28</v>
      </c>
      <c r="AG212">
        <v>0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ROW(Source!A57)</f>
        <v>57</v>
      </c>
      <c r="B213">
        <v>55983905</v>
      </c>
      <c r="C213">
        <v>55983900</v>
      </c>
      <c r="D213">
        <v>55424304</v>
      </c>
      <c r="E213">
        <v>1081</v>
      </c>
      <c r="F213">
        <v>1</v>
      </c>
      <c r="G213">
        <v>1081</v>
      </c>
      <c r="H213">
        <v>1</v>
      </c>
      <c r="I213" t="s">
        <v>679</v>
      </c>
      <c r="J213" t="s">
        <v>3</v>
      </c>
      <c r="K213" t="s">
        <v>680</v>
      </c>
      <c r="L213">
        <v>1191</v>
      </c>
      <c r="N213">
        <v>1013</v>
      </c>
      <c r="O213" t="s">
        <v>681</v>
      </c>
      <c r="P213" t="s">
        <v>681</v>
      </c>
      <c r="Q213">
        <v>1</v>
      </c>
      <c r="X213">
        <v>21.71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29</v>
      </c>
      <c r="AG213">
        <v>7.8155999999999999</v>
      </c>
      <c r="AH213">
        <v>2</v>
      </c>
      <c r="AI213">
        <v>55983901</v>
      </c>
      <c r="AJ213">
        <v>167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ROW(Source!A57)</f>
        <v>57</v>
      </c>
      <c r="B214">
        <v>55983906</v>
      </c>
      <c r="C214">
        <v>55983900</v>
      </c>
      <c r="D214">
        <v>55490209</v>
      </c>
      <c r="E214">
        <v>1</v>
      </c>
      <c r="F214">
        <v>1</v>
      </c>
      <c r="G214">
        <v>1081</v>
      </c>
      <c r="H214">
        <v>2</v>
      </c>
      <c r="I214" t="s">
        <v>722</v>
      </c>
      <c r="J214" t="s">
        <v>723</v>
      </c>
      <c r="K214" t="s">
        <v>724</v>
      </c>
      <c r="L214">
        <v>1368</v>
      </c>
      <c r="N214">
        <v>1011</v>
      </c>
      <c r="O214" t="s">
        <v>685</v>
      </c>
      <c r="P214" t="s">
        <v>685</v>
      </c>
      <c r="Q214">
        <v>1</v>
      </c>
      <c r="X214">
        <v>0.08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29</v>
      </c>
      <c r="AG214">
        <v>2.8799999999999999E-2</v>
      </c>
      <c r="AH214">
        <v>2</v>
      </c>
      <c r="AI214">
        <v>55983902</v>
      </c>
      <c r="AJ214">
        <v>168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ROW(Source!A57)</f>
        <v>57</v>
      </c>
      <c r="B215">
        <v>55983907</v>
      </c>
      <c r="C215">
        <v>55983900</v>
      </c>
      <c r="D215">
        <v>55490331</v>
      </c>
      <c r="E215">
        <v>1</v>
      </c>
      <c r="F215">
        <v>1</v>
      </c>
      <c r="G215">
        <v>1081</v>
      </c>
      <c r="H215">
        <v>2</v>
      </c>
      <c r="I215" t="s">
        <v>799</v>
      </c>
      <c r="J215" t="s">
        <v>800</v>
      </c>
      <c r="K215" t="s">
        <v>801</v>
      </c>
      <c r="L215">
        <v>1368</v>
      </c>
      <c r="N215">
        <v>1011</v>
      </c>
      <c r="O215" t="s">
        <v>685</v>
      </c>
      <c r="P215" t="s">
        <v>685</v>
      </c>
      <c r="Q215">
        <v>1</v>
      </c>
      <c r="X215">
        <v>2.5</v>
      </c>
      <c r="Y215">
        <v>0</v>
      </c>
      <c r="Z215">
        <v>1.1100000000000001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29</v>
      </c>
      <c r="AG215">
        <v>0.89999999999999991</v>
      </c>
      <c r="AH215">
        <v>2</v>
      </c>
      <c r="AI215">
        <v>55983903</v>
      </c>
      <c r="AJ215">
        <v>169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ROW(Source!A57)</f>
        <v>57</v>
      </c>
      <c r="B216">
        <v>55983908</v>
      </c>
      <c r="C216">
        <v>55983900</v>
      </c>
      <c r="D216">
        <v>55469263</v>
      </c>
      <c r="E216">
        <v>1</v>
      </c>
      <c r="F216">
        <v>1</v>
      </c>
      <c r="G216">
        <v>1081</v>
      </c>
      <c r="H216">
        <v>3</v>
      </c>
      <c r="I216" t="s">
        <v>802</v>
      </c>
      <c r="J216" t="s">
        <v>803</v>
      </c>
      <c r="K216" t="s">
        <v>804</v>
      </c>
      <c r="L216">
        <v>1354</v>
      </c>
      <c r="N216">
        <v>1010</v>
      </c>
      <c r="O216" t="s">
        <v>279</v>
      </c>
      <c r="P216" t="s">
        <v>279</v>
      </c>
      <c r="Q216">
        <v>1</v>
      </c>
      <c r="X216">
        <v>0.27</v>
      </c>
      <c r="Y216">
        <v>14.22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28</v>
      </c>
      <c r="AG216">
        <v>0</v>
      </c>
      <c r="AH216">
        <v>2</v>
      </c>
      <c r="AI216">
        <v>55983904</v>
      </c>
      <c r="AJ216">
        <v>170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ROW(Source!A57)</f>
        <v>57</v>
      </c>
      <c r="B217">
        <v>55983909</v>
      </c>
      <c r="C217">
        <v>55983900</v>
      </c>
      <c r="D217">
        <v>55433010</v>
      </c>
      <c r="E217">
        <v>1081</v>
      </c>
      <c r="F217">
        <v>1</v>
      </c>
      <c r="G217">
        <v>1081</v>
      </c>
      <c r="H217">
        <v>3</v>
      </c>
      <c r="I217" t="s">
        <v>1023</v>
      </c>
      <c r="J217" t="s">
        <v>3</v>
      </c>
      <c r="K217" t="s">
        <v>1024</v>
      </c>
      <c r="L217">
        <v>1354</v>
      </c>
      <c r="N217">
        <v>1010</v>
      </c>
      <c r="O217" t="s">
        <v>279</v>
      </c>
      <c r="P217" t="s">
        <v>279</v>
      </c>
      <c r="Q217">
        <v>1</v>
      </c>
      <c r="X217">
        <v>100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28</v>
      </c>
      <c r="AG217">
        <v>0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ROW(Source!A57)</f>
        <v>57</v>
      </c>
      <c r="B218">
        <v>55983910</v>
      </c>
      <c r="C218">
        <v>55983900</v>
      </c>
      <c r="D218">
        <v>55447796</v>
      </c>
      <c r="E218">
        <v>1081</v>
      </c>
      <c r="F218">
        <v>1</v>
      </c>
      <c r="G218">
        <v>1081</v>
      </c>
      <c r="H218">
        <v>3</v>
      </c>
      <c r="I218" t="s">
        <v>1025</v>
      </c>
      <c r="J218" t="s">
        <v>3</v>
      </c>
      <c r="K218" t="s">
        <v>1026</v>
      </c>
      <c r="L218">
        <v>1354</v>
      </c>
      <c r="N218">
        <v>1010</v>
      </c>
      <c r="O218" t="s">
        <v>279</v>
      </c>
      <c r="P218" t="s">
        <v>279</v>
      </c>
      <c r="Q218">
        <v>1</v>
      </c>
      <c r="X218">
        <v>202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28</v>
      </c>
      <c r="AG218">
        <v>0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ROW(Source!A58)</f>
        <v>58</v>
      </c>
      <c r="B219">
        <v>57037858</v>
      </c>
      <c r="C219">
        <v>57037857</v>
      </c>
      <c r="D219">
        <v>55424304</v>
      </c>
      <c r="E219">
        <v>1081</v>
      </c>
      <c r="F219">
        <v>1</v>
      </c>
      <c r="G219">
        <v>1081</v>
      </c>
      <c r="H219">
        <v>1</v>
      </c>
      <c r="I219" t="s">
        <v>679</v>
      </c>
      <c r="J219" t="s">
        <v>3</v>
      </c>
      <c r="K219" t="s">
        <v>680</v>
      </c>
      <c r="L219">
        <v>1191</v>
      </c>
      <c r="N219">
        <v>1013</v>
      </c>
      <c r="O219" t="s">
        <v>681</v>
      </c>
      <c r="P219" t="s">
        <v>681</v>
      </c>
      <c r="Q219">
        <v>1</v>
      </c>
      <c r="X219">
        <v>16.600000000000001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 t="s">
        <v>29</v>
      </c>
      <c r="AG219">
        <v>5.976</v>
      </c>
      <c r="AH219">
        <v>2</v>
      </c>
      <c r="AI219">
        <v>57037858</v>
      </c>
      <c r="AJ219">
        <v>171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ROW(Source!A58)</f>
        <v>58</v>
      </c>
      <c r="B220">
        <v>57037859</v>
      </c>
      <c r="C220">
        <v>57037857</v>
      </c>
      <c r="D220">
        <v>55490263</v>
      </c>
      <c r="E220">
        <v>1</v>
      </c>
      <c r="F220">
        <v>1</v>
      </c>
      <c r="G220">
        <v>1081</v>
      </c>
      <c r="H220">
        <v>2</v>
      </c>
      <c r="I220" t="s">
        <v>750</v>
      </c>
      <c r="J220" t="s">
        <v>751</v>
      </c>
      <c r="K220" t="s">
        <v>752</v>
      </c>
      <c r="L220">
        <v>1368</v>
      </c>
      <c r="N220">
        <v>1011</v>
      </c>
      <c r="O220" t="s">
        <v>685</v>
      </c>
      <c r="P220" t="s">
        <v>685</v>
      </c>
      <c r="Q220">
        <v>1</v>
      </c>
      <c r="X220">
        <v>1.1499999999999999</v>
      </c>
      <c r="Y220">
        <v>0</v>
      </c>
      <c r="Z220">
        <v>0.77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29</v>
      </c>
      <c r="AG220">
        <v>0.41399999999999998</v>
      </c>
      <c r="AH220">
        <v>2</v>
      </c>
      <c r="AI220">
        <v>57037859</v>
      </c>
      <c r="AJ220">
        <v>172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ROW(Source!A58)</f>
        <v>58</v>
      </c>
      <c r="B221">
        <v>57037860</v>
      </c>
      <c r="C221">
        <v>57037857</v>
      </c>
      <c r="D221">
        <v>55490296</v>
      </c>
      <c r="E221">
        <v>1</v>
      </c>
      <c r="F221">
        <v>1</v>
      </c>
      <c r="G221">
        <v>1081</v>
      </c>
      <c r="H221">
        <v>2</v>
      </c>
      <c r="I221" t="s">
        <v>763</v>
      </c>
      <c r="J221" t="s">
        <v>764</v>
      </c>
      <c r="K221" t="s">
        <v>765</v>
      </c>
      <c r="L221">
        <v>1368</v>
      </c>
      <c r="N221">
        <v>1011</v>
      </c>
      <c r="O221" t="s">
        <v>685</v>
      </c>
      <c r="P221" t="s">
        <v>685</v>
      </c>
      <c r="Q221">
        <v>1</v>
      </c>
      <c r="X221">
        <v>1.8</v>
      </c>
      <c r="Y221">
        <v>0</v>
      </c>
      <c r="Z221">
        <v>0.47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29</v>
      </c>
      <c r="AG221">
        <v>0.64800000000000002</v>
      </c>
      <c r="AH221">
        <v>2</v>
      </c>
      <c r="AI221">
        <v>57037860</v>
      </c>
      <c r="AJ221">
        <v>173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ROW(Source!A58)</f>
        <v>58</v>
      </c>
      <c r="B222">
        <v>57037861</v>
      </c>
      <c r="C222">
        <v>57037857</v>
      </c>
      <c r="D222">
        <v>55460960</v>
      </c>
      <c r="E222">
        <v>1</v>
      </c>
      <c r="F222">
        <v>1</v>
      </c>
      <c r="G222">
        <v>1081</v>
      </c>
      <c r="H222">
        <v>3</v>
      </c>
      <c r="I222" t="s">
        <v>805</v>
      </c>
      <c r="J222" t="s">
        <v>806</v>
      </c>
      <c r="K222" t="s">
        <v>807</v>
      </c>
      <c r="L222">
        <v>1348</v>
      </c>
      <c r="N222">
        <v>1009</v>
      </c>
      <c r="O222" t="s">
        <v>566</v>
      </c>
      <c r="P222" t="s">
        <v>566</v>
      </c>
      <c r="Q222">
        <v>1000</v>
      </c>
      <c r="X222">
        <v>1E-3</v>
      </c>
      <c r="Y222">
        <v>58463.58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28</v>
      </c>
      <c r="AG222">
        <v>0</v>
      </c>
      <c r="AH222">
        <v>2</v>
      </c>
      <c r="AI222">
        <v>57037861</v>
      </c>
      <c r="AJ222">
        <v>174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ROW(Source!A58)</f>
        <v>58</v>
      </c>
      <c r="B223">
        <v>57037862</v>
      </c>
      <c r="C223">
        <v>57037857</v>
      </c>
      <c r="D223">
        <v>55461791</v>
      </c>
      <c r="E223">
        <v>1</v>
      </c>
      <c r="F223">
        <v>1</v>
      </c>
      <c r="G223">
        <v>1081</v>
      </c>
      <c r="H223">
        <v>3</v>
      </c>
      <c r="I223" t="s">
        <v>808</v>
      </c>
      <c r="J223" t="s">
        <v>809</v>
      </c>
      <c r="K223" t="s">
        <v>810</v>
      </c>
      <c r="L223">
        <v>1355</v>
      </c>
      <c r="N223">
        <v>1010</v>
      </c>
      <c r="O223" t="s">
        <v>64</v>
      </c>
      <c r="P223" t="s">
        <v>64</v>
      </c>
      <c r="Q223">
        <v>100</v>
      </c>
      <c r="X223">
        <v>2.1419999999999999</v>
      </c>
      <c r="Y223">
        <v>10.6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28</v>
      </c>
      <c r="AG223">
        <v>0</v>
      </c>
      <c r="AH223">
        <v>2</v>
      </c>
      <c r="AI223">
        <v>57037862</v>
      </c>
      <c r="AJ223">
        <v>175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ROW(Source!A58)</f>
        <v>58</v>
      </c>
      <c r="B224">
        <v>57037863</v>
      </c>
      <c r="C224">
        <v>57037857</v>
      </c>
      <c r="D224">
        <v>55482203</v>
      </c>
      <c r="E224">
        <v>1</v>
      </c>
      <c r="F224">
        <v>1</v>
      </c>
      <c r="G224">
        <v>1081</v>
      </c>
      <c r="H224">
        <v>3</v>
      </c>
      <c r="I224" t="s">
        <v>811</v>
      </c>
      <c r="J224" t="s">
        <v>812</v>
      </c>
      <c r="K224" t="s">
        <v>813</v>
      </c>
      <c r="L224">
        <v>1356</v>
      </c>
      <c r="N224">
        <v>1010</v>
      </c>
      <c r="O224" t="s">
        <v>419</v>
      </c>
      <c r="P224" t="s">
        <v>419</v>
      </c>
      <c r="Q224">
        <v>1000</v>
      </c>
      <c r="X224">
        <v>1.7000000000000001E-2</v>
      </c>
      <c r="Y224">
        <v>226.66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28</v>
      </c>
      <c r="AG224">
        <v>0</v>
      </c>
      <c r="AH224">
        <v>2</v>
      </c>
      <c r="AI224">
        <v>57037863</v>
      </c>
      <c r="AJ224">
        <v>176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ROW(Source!A58)</f>
        <v>58</v>
      </c>
      <c r="B225">
        <v>57037864</v>
      </c>
      <c r="C225">
        <v>57037857</v>
      </c>
      <c r="D225">
        <v>55481977</v>
      </c>
      <c r="E225">
        <v>1</v>
      </c>
      <c r="F225">
        <v>1</v>
      </c>
      <c r="G225">
        <v>1081</v>
      </c>
      <c r="H225">
        <v>3</v>
      </c>
      <c r="I225" t="s">
        <v>814</v>
      </c>
      <c r="J225" t="s">
        <v>815</v>
      </c>
      <c r="K225" t="s">
        <v>816</v>
      </c>
      <c r="L225">
        <v>1355</v>
      </c>
      <c r="N225">
        <v>1010</v>
      </c>
      <c r="O225" t="s">
        <v>64</v>
      </c>
      <c r="P225" t="s">
        <v>64</v>
      </c>
      <c r="Q225">
        <v>100</v>
      </c>
      <c r="X225">
        <v>0.17</v>
      </c>
      <c r="Y225">
        <v>26.71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28</v>
      </c>
      <c r="AG225">
        <v>0</v>
      </c>
      <c r="AH225">
        <v>2</v>
      </c>
      <c r="AI225">
        <v>57037864</v>
      </c>
      <c r="AJ225">
        <v>177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ROW(Source!A58)</f>
        <v>58</v>
      </c>
      <c r="B226">
        <v>57037865</v>
      </c>
      <c r="C226">
        <v>57037857</v>
      </c>
      <c r="D226">
        <v>55469271</v>
      </c>
      <c r="E226">
        <v>1</v>
      </c>
      <c r="F226">
        <v>1</v>
      </c>
      <c r="G226">
        <v>1081</v>
      </c>
      <c r="H226">
        <v>3</v>
      </c>
      <c r="I226" t="s">
        <v>817</v>
      </c>
      <c r="J226" t="s">
        <v>818</v>
      </c>
      <c r="K226" t="s">
        <v>819</v>
      </c>
      <c r="L226">
        <v>1354</v>
      </c>
      <c r="N226">
        <v>1010</v>
      </c>
      <c r="O226" t="s">
        <v>279</v>
      </c>
      <c r="P226" t="s">
        <v>279</v>
      </c>
      <c r="Q226">
        <v>1</v>
      </c>
      <c r="X226">
        <v>0.161</v>
      </c>
      <c r="Y226">
        <v>14.56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28</v>
      </c>
      <c r="AG226">
        <v>0</v>
      </c>
      <c r="AH226">
        <v>2</v>
      </c>
      <c r="AI226">
        <v>57037865</v>
      </c>
      <c r="AJ226">
        <v>178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ROW(Source!A58)</f>
        <v>58</v>
      </c>
      <c r="B227">
        <v>57037866</v>
      </c>
      <c r="C227">
        <v>57037857</v>
      </c>
      <c r="D227">
        <v>55428305</v>
      </c>
      <c r="E227">
        <v>1081</v>
      </c>
      <c r="F227">
        <v>1</v>
      </c>
      <c r="G227">
        <v>1081</v>
      </c>
      <c r="H227">
        <v>3</v>
      </c>
      <c r="I227" t="s">
        <v>1027</v>
      </c>
      <c r="J227" t="s">
        <v>3</v>
      </c>
      <c r="K227" t="s">
        <v>1028</v>
      </c>
      <c r="L227">
        <v>1301</v>
      </c>
      <c r="N227">
        <v>1003</v>
      </c>
      <c r="O227" t="s">
        <v>518</v>
      </c>
      <c r="P227" t="s">
        <v>518</v>
      </c>
      <c r="Q227">
        <v>1</v>
      </c>
      <c r="X227">
        <v>102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28</v>
      </c>
      <c r="AG227">
        <v>0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ROW(Source!A58)</f>
        <v>58</v>
      </c>
      <c r="B228">
        <v>57037867</v>
      </c>
      <c r="C228">
        <v>57037857</v>
      </c>
      <c r="D228">
        <v>55432095</v>
      </c>
      <c r="E228">
        <v>1081</v>
      </c>
      <c r="F228">
        <v>1</v>
      </c>
      <c r="G228">
        <v>1081</v>
      </c>
      <c r="H228">
        <v>3</v>
      </c>
      <c r="I228" t="s">
        <v>1029</v>
      </c>
      <c r="J228" t="s">
        <v>3</v>
      </c>
      <c r="K228" t="s">
        <v>1030</v>
      </c>
      <c r="L228">
        <v>1355</v>
      </c>
      <c r="N228">
        <v>1010</v>
      </c>
      <c r="O228" t="s">
        <v>64</v>
      </c>
      <c r="P228" t="s">
        <v>64</v>
      </c>
      <c r="Q228">
        <v>100</v>
      </c>
      <c r="X228">
        <v>2.1640000000000001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28</v>
      </c>
      <c r="AG228">
        <v>0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ROW(Source!A58)</f>
        <v>58</v>
      </c>
      <c r="B229">
        <v>57037868</v>
      </c>
      <c r="C229">
        <v>57037857</v>
      </c>
      <c r="D229">
        <v>55438984</v>
      </c>
      <c r="E229">
        <v>1081</v>
      </c>
      <c r="F229">
        <v>1</v>
      </c>
      <c r="G229">
        <v>1081</v>
      </c>
      <c r="H229">
        <v>3</v>
      </c>
      <c r="I229" t="s">
        <v>1031</v>
      </c>
      <c r="J229" t="s">
        <v>3</v>
      </c>
      <c r="K229" t="s">
        <v>1032</v>
      </c>
      <c r="L229">
        <v>1303</v>
      </c>
      <c r="N229">
        <v>1003</v>
      </c>
      <c r="O229" t="s">
        <v>1010</v>
      </c>
      <c r="P229" t="s">
        <v>1010</v>
      </c>
      <c r="Q229">
        <v>1000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28</v>
      </c>
      <c r="AG229">
        <v>0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ROW(Source!A59)</f>
        <v>59</v>
      </c>
      <c r="B230">
        <v>57037858</v>
      </c>
      <c r="C230">
        <v>57037857</v>
      </c>
      <c r="D230">
        <v>55424304</v>
      </c>
      <c r="E230">
        <v>1081</v>
      </c>
      <c r="F230">
        <v>1</v>
      </c>
      <c r="G230">
        <v>1081</v>
      </c>
      <c r="H230">
        <v>1</v>
      </c>
      <c r="I230" t="s">
        <v>679</v>
      </c>
      <c r="J230" t="s">
        <v>3</v>
      </c>
      <c r="K230" t="s">
        <v>680</v>
      </c>
      <c r="L230">
        <v>1191</v>
      </c>
      <c r="N230">
        <v>1013</v>
      </c>
      <c r="O230" t="s">
        <v>681</v>
      </c>
      <c r="P230" t="s">
        <v>681</v>
      </c>
      <c r="Q230">
        <v>1</v>
      </c>
      <c r="X230">
        <v>16.600000000000001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29</v>
      </c>
      <c r="AG230">
        <v>5.976</v>
      </c>
      <c r="AH230">
        <v>2</v>
      </c>
      <c r="AI230">
        <v>57037858</v>
      </c>
      <c r="AJ230">
        <v>179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ROW(Source!A59)</f>
        <v>59</v>
      </c>
      <c r="B231">
        <v>57037859</v>
      </c>
      <c r="C231">
        <v>57037857</v>
      </c>
      <c r="D231">
        <v>55490263</v>
      </c>
      <c r="E231">
        <v>1</v>
      </c>
      <c r="F231">
        <v>1</v>
      </c>
      <c r="G231">
        <v>1081</v>
      </c>
      <c r="H231">
        <v>2</v>
      </c>
      <c r="I231" t="s">
        <v>750</v>
      </c>
      <c r="J231" t="s">
        <v>751</v>
      </c>
      <c r="K231" t="s">
        <v>752</v>
      </c>
      <c r="L231">
        <v>1368</v>
      </c>
      <c r="N231">
        <v>1011</v>
      </c>
      <c r="O231" t="s">
        <v>685</v>
      </c>
      <c r="P231" t="s">
        <v>685</v>
      </c>
      <c r="Q231">
        <v>1</v>
      </c>
      <c r="X231">
        <v>1.1499999999999999</v>
      </c>
      <c r="Y231">
        <v>0</v>
      </c>
      <c r="Z231">
        <v>0.77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29</v>
      </c>
      <c r="AG231">
        <v>0.41399999999999998</v>
      </c>
      <c r="AH231">
        <v>2</v>
      </c>
      <c r="AI231">
        <v>57037859</v>
      </c>
      <c r="AJ231">
        <v>180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ROW(Source!A59)</f>
        <v>59</v>
      </c>
      <c r="B232">
        <v>57037860</v>
      </c>
      <c r="C232">
        <v>57037857</v>
      </c>
      <c r="D232">
        <v>55490296</v>
      </c>
      <c r="E232">
        <v>1</v>
      </c>
      <c r="F232">
        <v>1</v>
      </c>
      <c r="G232">
        <v>1081</v>
      </c>
      <c r="H232">
        <v>2</v>
      </c>
      <c r="I232" t="s">
        <v>763</v>
      </c>
      <c r="J232" t="s">
        <v>764</v>
      </c>
      <c r="K232" t="s">
        <v>765</v>
      </c>
      <c r="L232">
        <v>1368</v>
      </c>
      <c r="N232">
        <v>1011</v>
      </c>
      <c r="O232" t="s">
        <v>685</v>
      </c>
      <c r="P232" t="s">
        <v>685</v>
      </c>
      <c r="Q232">
        <v>1</v>
      </c>
      <c r="X232">
        <v>1.8</v>
      </c>
      <c r="Y232">
        <v>0</v>
      </c>
      <c r="Z232">
        <v>0.47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29</v>
      </c>
      <c r="AG232">
        <v>0.64800000000000002</v>
      </c>
      <c r="AH232">
        <v>2</v>
      </c>
      <c r="AI232">
        <v>57037860</v>
      </c>
      <c r="AJ232">
        <v>181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ROW(Source!A59)</f>
        <v>59</v>
      </c>
      <c r="B233">
        <v>57037861</v>
      </c>
      <c r="C233">
        <v>57037857</v>
      </c>
      <c r="D233">
        <v>55460960</v>
      </c>
      <c r="E233">
        <v>1</v>
      </c>
      <c r="F233">
        <v>1</v>
      </c>
      <c r="G233">
        <v>1081</v>
      </c>
      <c r="H233">
        <v>3</v>
      </c>
      <c r="I233" t="s">
        <v>805</v>
      </c>
      <c r="J233" t="s">
        <v>806</v>
      </c>
      <c r="K233" t="s">
        <v>807</v>
      </c>
      <c r="L233">
        <v>1348</v>
      </c>
      <c r="N233">
        <v>1009</v>
      </c>
      <c r="O233" t="s">
        <v>566</v>
      </c>
      <c r="P233" t="s">
        <v>566</v>
      </c>
      <c r="Q233">
        <v>1000</v>
      </c>
      <c r="X233">
        <v>1E-3</v>
      </c>
      <c r="Y233">
        <v>58463.58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28</v>
      </c>
      <c r="AG233">
        <v>0</v>
      </c>
      <c r="AH233">
        <v>2</v>
      </c>
      <c r="AI233">
        <v>57037861</v>
      </c>
      <c r="AJ233">
        <v>182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ROW(Source!A59)</f>
        <v>59</v>
      </c>
      <c r="B234">
        <v>57037862</v>
      </c>
      <c r="C234">
        <v>57037857</v>
      </c>
      <c r="D234">
        <v>55461791</v>
      </c>
      <c r="E234">
        <v>1</v>
      </c>
      <c r="F234">
        <v>1</v>
      </c>
      <c r="G234">
        <v>1081</v>
      </c>
      <c r="H234">
        <v>3</v>
      </c>
      <c r="I234" t="s">
        <v>808</v>
      </c>
      <c r="J234" t="s">
        <v>809</v>
      </c>
      <c r="K234" t="s">
        <v>810</v>
      </c>
      <c r="L234">
        <v>1355</v>
      </c>
      <c r="N234">
        <v>1010</v>
      </c>
      <c r="O234" t="s">
        <v>64</v>
      </c>
      <c r="P234" t="s">
        <v>64</v>
      </c>
      <c r="Q234">
        <v>100</v>
      </c>
      <c r="X234">
        <v>2.1419999999999999</v>
      </c>
      <c r="Y234">
        <v>10.6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28</v>
      </c>
      <c r="AG234">
        <v>0</v>
      </c>
      <c r="AH234">
        <v>2</v>
      </c>
      <c r="AI234">
        <v>57037862</v>
      </c>
      <c r="AJ234">
        <v>183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ROW(Source!A59)</f>
        <v>59</v>
      </c>
      <c r="B235">
        <v>57037863</v>
      </c>
      <c r="C235">
        <v>57037857</v>
      </c>
      <c r="D235">
        <v>55482203</v>
      </c>
      <c r="E235">
        <v>1</v>
      </c>
      <c r="F235">
        <v>1</v>
      </c>
      <c r="G235">
        <v>1081</v>
      </c>
      <c r="H235">
        <v>3</v>
      </c>
      <c r="I235" t="s">
        <v>811</v>
      </c>
      <c r="J235" t="s">
        <v>812</v>
      </c>
      <c r="K235" t="s">
        <v>813</v>
      </c>
      <c r="L235">
        <v>1356</v>
      </c>
      <c r="N235">
        <v>1010</v>
      </c>
      <c r="O235" t="s">
        <v>419</v>
      </c>
      <c r="P235" t="s">
        <v>419</v>
      </c>
      <c r="Q235">
        <v>1000</v>
      </c>
      <c r="X235">
        <v>1.7000000000000001E-2</v>
      </c>
      <c r="Y235">
        <v>226.66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28</v>
      </c>
      <c r="AG235">
        <v>0</v>
      </c>
      <c r="AH235">
        <v>2</v>
      </c>
      <c r="AI235">
        <v>57037863</v>
      </c>
      <c r="AJ235">
        <v>184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ROW(Source!A59)</f>
        <v>59</v>
      </c>
      <c r="B236">
        <v>57037864</v>
      </c>
      <c r="C236">
        <v>57037857</v>
      </c>
      <c r="D236">
        <v>55481977</v>
      </c>
      <c r="E236">
        <v>1</v>
      </c>
      <c r="F236">
        <v>1</v>
      </c>
      <c r="G236">
        <v>1081</v>
      </c>
      <c r="H236">
        <v>3</v>
      </c>
      <c r="I236" t="s">
        <v>814</v>
      </c>
      <c r="J236" t="s">
        <v>815</v>
      </c>
      <c r="K236" t="s">
        <v>816</v>
      </c>
      <c r="L236">
        <v>1355</v>
      </c>
      <c r="N236">
        <v>1010</v>
      </c>
      <c r="O236" t="s">
        <v>64</v>
      </c>
      <c r="P236" t="s">
        <v>64</v>
      </c>
      <c r="Q236">
        <v>100</v>
      </c>
      <c r="X236">
        <v>0.17</v>
      </c>
      <c r="Y236">
        <v>26.71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28</v>
      </c>
      <c r="AG236">
        <v>0</v>
      </c>
      <c r="AH236">
        <v>2</v>
      </c>
      <c r="AI236">
        <v>57037864</v>
      </c>
      <c r="AJ236">
        <v>185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ROW(Source!A59)</f>
        <v>59</v>
      </c>
      <c r="B237">
        <v>57037865</v>
      </c>
      <c r="C237">
        <v>57037857</v>
      </c>
      <c r="D237">
        <v>55469271</v>
      </c>
      <c r="E237">
        <v>1</v>
      </c>
      <c r="F237">
        <v>1</v>
      </c>
      <c r="G237">
        <v>1081</v>
      </c>
      <c r="H237">
        <v>3</v>
      </c>
      <c r="I237" t="s">
        <v>817</v>
      </c>
      <c r="J237" t="s">
        <v>818</v>
      </c>
      <c r="K237" t="s">
        <v>819</v>
      </c>
      <c r="L237">
        <v>1354</v>
      </c>
      <c r="N237">
        <v>1010</v>
      </c>
      <c r="O237" t="s">
        <v>279</v>
      </c>
      <c r="P237" t="s">
        <v>279</v>
      </c>
      <c r="Q237">
        <v>1</v>
      </c>
      <c r="X237">
        <v>0.161</v>
      </c>
      <c r="Y237">
        <v>14.56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28</v>
      </c>
      <c r="AG237">
        <v>0</v>
      </c>
      <c r="AH237">
        <v>2</v>
      </c>
      <c r="AI237">
        <v>57037865</v>
      </c>
      <c r="AJ237">
        <v>186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ROW(Source!A59)</f>
        <v>59</v>
      </c>
      <c r="B238">
        <v>57037866</v>
      </c>
      <c r="C238">
        <v>57037857</v>
      </c>
      <c r="D238">
        <v>55428305</v>
      </c>
      <c r="E238">
        <v>1081</v>
      </c>
      <c r="F238">
        <v>1</v>
      </c>
      <c r="G238">
        <v>1081</v>
      </c>
      <c r="H238">
        <v>3</v>
      </c>
      <c r="I238" t="s">
        <v>1027</v>
      </c>
      <c r="J238" t="s">
        <v>3</v>
      </c>
      <c r="K238" t="s">
        <v>1028</v>
      </c>
      <c r="L238">
        <v>1301</v>
      </c>
      <c r="N238">
        <v>1003</v>
      </c>
      <c r="O238" t="s">
        <v>518</v>
      </c>
      <c r="P238" t="s">
        <v>518</v>
      </c>
      <c r="Q238">
        <v>1</v>
      </c>
      <c r="X238">
        <v>102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28</v>
      </c>
      <c r="AG238">
        <v>0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ROW(Source!A59)</f>
        <v>59</v>
      </c>
      <c r="B239">
        <v>57037867</v>
      </c>
      <c r="C239">
        <v>57037857</v>
      </c>
      <c r="D239">
        <v>55432095</v>
      </c>
      <c r="E239">
        <v>1081</v>
      </c>
      <c r="F239">
        <v>1</v>
      </c>
      <c r="G239">
        <v>1081</v>
      </c>
      <c r="H239">
        <v>3</v>
      </c>
      <c r="I239" t="s">
        <v>1029</v>
      </c>
      <c r="J239" t="s">
        <v>3</v>
      </c>
      <c r="K239" t="s">
        <v>1030</v>
      </c>
      <c r="L239">
        <v>1355</v>
      </c>
      <c r="N239">
        <v>1010</v>
      </c>
      <c r="O239" t="s">
        <v>64</v>
      </c>
      <c r="P239" t="s">
        <v>64</v>
      </c>
      <c r="Q239">
        <v>100</v>
      </c>
      <c r="X239">
        <v>2.1640000000000001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28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ROW(Source!A59)</f>
        <v>59</v>
      </c>
      <c r="B240">
        <v>57037868</v>
      </c>
      <c r="C240">
        <v>57037857</v>
      </c>
      <c r="D240">
        <v>55438984</v>
      </c>
      <c r="E240">
        <v>1081</v>
      </c>
      <c r="F240">
        <v>1</v>
      </c>
      <c r="G240">
        <v>1081</v>
      </c>
      <c r="H240">
        <v>3</v>
      </c>
      <c r="I240" t="s">
        <v>1031</v>
      </c>
      <c r="J240" t="s">
        <v>3</v>
      </c>
      <c r="K240" t="s">
        <v>1032</v>
      </c>
      <c r="L240">
        <v>1303</v>
      </c>
      <c r="N240">
        <v>1003</v>
      </c>
      <c r="O240" t="s">
        <v>1010</v>
      </c>
      <c r="P240" t="s">
        <v>1010</v>
      </c>
      <c r="Q240">
        <v>1000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28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ROW(Source!A60)</f>
        <v>60</v>
      </c>
      <c r="B241">
        <v>55983914</v>
      </c>
      <c r="C241">
        <v>55983911</v>
      </c>
      <c r="D241">
        <v>55424304</v>
      </c>
      <c r="E241">
        <v>1081</v>
      </c>
      <c r="F241">
        <v>1</v>
      </c>
      <c r="G241">
        <v>1081</v>
      </c>
      <c r="H241">
        <v>1</v>
      </c>
      <c r="I241" t="s">
        <v>679</v>
      </c>
      <c r="J241" t="s">
        <v>3</v>
      </c>
      <c r="K241" t="s">
        <v>680</v>
      </c>
      <c r="L241">
        <v>1191</v>
      </c>
      <c r="N241">
        <v>1013</v>
      </c>
      <c r="O241" t="s">
        <v>681</v>
      </c>
      <c r="P241" t="s">
        <v>681</v>
      </c>
      <c r="Q241">
        <v>1</v>
      </c>
      <c r="X241">
        <v>30.44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67</v>
      </c>
      <c r="AG241">
        <v>36.527999999999999</v>
      </c>
      <c r="AH241">
        <v>2</v>
      </c>
      <c r="AI241">
        <v>55983912</v>
      </c>
      <c r="AJ241">
        <v>187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ROW(Source!A60)</f>
        <v>60</v>
      </c>
      <c r="B242">
        <v>55983915</v>
      </c>
      <c r="C242">
        <v>55983911</v>
      </c>
      <c r="D242">
        <v>55424288</v>
      </c>
      <c r="E242">
        <v>1081</v>
      </c>
      <c r="F242">
        <v>1</v>
      </c>
      <c r="G242">
        <v>1081</v>
      </c>
      <c r="H242">
        <v>3</v>
      </c>
      <c r="I242" t="s">
        <v>820</v>
      </c>
      <c r="J242" t="s">
        <v>3</v>
      </c>
      <c r="K242" t="s">
        <v>821</v>
      </c>
      <c r="L242">
        <v>1348</v>
      </c>
      <c r="N242">
        <v>1009</v>
      </c>
      <c r="O242" t="s">
        <v>566</v>
      </c>
      <c r="P242" t="s">
        <v>566</v>
      </c>
      <c r="Q242">
        <v>1000</v>
      </c>
      <c r="X242">
        <v>0.247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66</v>
      </c>
      <c r="AG242">
        <v>0.247</v>
      </c>
      <c r="AH242">
        <v>2</v>
      </c>
      <c r="AI242">
        <v>55983913</v>
      </c>
      <c r="AJ242">
        <v>188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ROW(Source!A61)</f>
        <v>61</v>
      </c>
      <c r="B243">
        <v>55983914</v>
      </c>
      <c r="C243">
        <v>55983911</v>
      </c>
      <c r="D243">
        <v>55424304</v>
      </c>
      <c r="E243">
        <v>1081</v>
      </c>
      <c r="F243">
        <v>1</v>
      </c>
      <c r="G243">
        <v>1081</v>
      </c>
      <c r="H243">
        <v>1</v>
      </c>
      <c r="I243" t="s">
        <v>679</v>
      </c>
      <c r="J243" t="s">
        <v>3</v>
      </c>
      <c r="K243" t="s">
        <v>680</v>
      </c>
      <c r="L243">
        <v>1191</v>
      </c>
      <c r="N243">
        <v>1013</v>
      </c>
      <c r="O243" t="s">
        <v>681</v>
      </c>
      <c r="P243" t="s">
        <v>681</v>
      </c>
      <c r="Q243">
        <v>1</v>
      </c>
      <c r="X243">
        <v>30.44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67</v>
      </c>
      <c r="AG243">
        <v>36.527999999999999</v>
      </c>
      <c r="AH243">
        <v>2</v>
      </c>
      <c r="AI243">
        <v>55983912</v>
      </c>
      <c r="AJ243">
        <v>189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ROW(Source!A61)</f>
        <v>61</v>
      </c>
      <c r="B244">
        <v>55983915</v>
      </c>
      <c r="C244">
        <v>55983911</v>
      </c>
      <c r="D244">
        <v>55424288</v>
      </c>
      <c r="E244">
        <v>1081</v>
      </c>
      <c r="F244">
        <v>1</v>
      </c>
      <c r="G244">
        <v>1081</v>
      </c>
      <c r="H244">
        <v>3</v>
      </c>
      <c r="I244" t="s">
        <v>820</v>
      </c>
      <c r="J244" t="s">
        <v>3</v>
      </c>
      <c r="K244" t="s">
        <v>821</v>
      </c>
      <c r="L244">
        <v>1348</v>
      </c>
      <c r="N244">
        <v>1009</v>
      </c>
      <c r="O244" t="s">
        <v>566</v>
      </c>
      <c r="P244" t="s">
        <v>566</v>
      </c>
      <c r="Q244">
        <v>1000</v>
      </c>
      <c r="X244">
        <v>0.247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66</v>
      </c>
      <c r="AG244">
        <v>0.247</v>
      </c>
      <c r="AH244">
        <v>2</v>
      </c>
      <c r="AI244">
        <v>55983913</v>
      </c>
      <c r="AJ244">
        <v>190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ROW(Source!A97)</f>
        <v>97</v>
      </c>
      <c r="B245">
        <v>55929238</v>
      </c>
      <c r="C245">
        <v>55929237</v>
      </c>
      <c r="D245">
        <v>55424304</v>
      </c>
      <c r="E245">
        <v>1081</v>
      </c>
      <c r="F245">
        <v>1</v>
      </c>
      <c r="G245">
        <v>1081</v>
      </c>
      <c r="H245">
        <v>1</v>
      </c>
      <c r="I245" t="s">
        <v>679</v>
      </c>
      <c r="J245" t="s">
        <v>3</v>
      </c>
      <c r="K245" t="s">
        <v>680</v>
      </c>
      <c r="L245">
        <v>1191</v>
      </c>
      <c r="N245">
        <v>1013</v>
      </c>
      <c r="O245" t="s">
        <v>681</v>
      </c>
      <c r="P245" t="s">
        <v>681</v>
      </c>
      <c r="Q245">
        <v>1</v>
      </c>
      <c r="X245">
        <v>6.2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67</v>
      </c>
      <c r="AG245">
        <v>7.4399999999999995</v>
      </c>
      <c r="AH245">
        <v>2</v>
      </c>
      <c r="AI245">
        <v>55929238</v>
      </c>
      <c r="AJ245">
        <v>191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ROW(Source!A97)</f>
        <v>97</v>
      </c>
      <c r="B246">
        <v>55929239</v>
      </c>
      <c r="C246">
        <v>55929237</v>
      </c>
      <c r="D246">
        <v>55489513</v>
      </c>
      <c r="E246">
        <v>1</v>
      </c>
      <c r="F246">
        <v>1</v>
      </c>
      <c r="G246">
        <v>1081</v>
      </c>
      <c r="H246">
        <v>2</v>
      </c>
      <c r="I246" t="s">
        <v>682</v>
      </c>
      <c r="J246" t="s">
        <v>683</v>
      </c>
      <c r="K246" t="s">
        <v>684</v>
      </c>
      <c r="L246">
        <v>1368</v>
      </c>
      <c r="N246">
        <v>1011</v>
      </c>
      <c r="O246" t="s">
        <v>685</v>
      </c>
      <c r="P246" t="s">
        <v>685</v>
      </c>
      <c r="Q246">
        <v>1</v>
      </c>
      <c r="X246">
        <v>0.25</v>
      </c>
      <c r="Y246">
        <v>0</v>
      </c>
      <c r="Z246">
        <v>114.83</v>
      </c>
      <c r="AA246">
        <v>12.62</v>
      </c>
      <c r="AB246">
        <v>0</v>
      </c>
      <c r="AC246">
        <v>0</v>
      </c>
      <c r="AD246">
        <v>1</v>
      </c>
      <c r="AE246">
        <v>0</v>
      </c>
      <c r="AF246" t="s">
        <v>67</v>
      </c>
      <c r="AG246">
        <v>0.3</v>
      </c>
      <c r="AH246">
        <v>2</v>
      </c>
      <c r="AI246">
        <v>55929239</v>
      </c>
      <c r="AJ246">
        <v>192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ROW(Source!A97)</f>
        <v>97</v>
      </c>
      <c r="B247">
        <v>55929240</v>
      </c>
      <c r="C247">
        <v>55929237</v>
      </c>
      <c r="D247">
        <v>55461719</v>
      </c>
      <c r="E247">
        <v>1</v>
      </c>
      <c r="F247">
        <v>1</v>
      </c>
      <c r="G247">
        <v>1081</v>
      </c>
      <c r="H247">
        <v>3</v>
      </c>
      <c r="I247" t="s">
        <v>687</v>
      </c>
      <c r="J247" t="s">
        <v>688</v>
      </c>
      <c r="K247" t="s">
        <v>689</v>
      </c>
      <c r="L247">
        <v>1348</v>
      </c>
      <c r="N247">
        <v>1009</v>
      </c>
      <c r="O247" t="s">
        <v>566</v>
      </c>
      <c r="P247" t="s">
        <v>566</v>
      </c>
      <c r="Q247">
        <v>1000</v>
      </c>
      <c r="X247">
        <v>1.1000000000000001E-3</v>
      </c>
      <c r="Y247">
        <v>10643.18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66</v>
      </c>
      <c r="AG247">
        <v>1.1000000000000001E-3</v>
      </c>
      <c r="AH247">
        <v>2</v>
      </c>
      <c r="AI247">
        <v>55929240</v>
      </c>
      <c r="AJ247">
        <v>193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ROW(Source!A97)</f>
        <v>97</v>
      </c>
      <c r="B248">
        <v>55929241</v>
      </c>
      <c r="C248">
        <v>55929237</v>
      </c>
      <c r="D248">
        <v>55459793</v>
      </c>
      <c r="E248">
        <v>1</v>
      </c>
      <c r="F248">
        <v>1</v>
      </c>
      <c r="G248">
        <v>1081</v>
      </c>
      <c r="H248">
        <v>3</v>
      </c>
      <c r="I248" t="s">
        <v>690</v>
      </c>
      <c r="J248" t="s">
        <v>691</v>
      </c>
      <c r="K248" t="s">
        <v>692</v>
      </c>
      <c r="L248">
        <v>1348</v>
      </c>
      <c r="N248">
        <v>1009</v>
      </c>
      <c r="O248" t="s">
        <v>566</v>
      </c>
      <c r="P248" t="s">
        <v>566</v>
      </c>
      <c r="Q248">
        <v>1000</v>
      </c>
      <c r="X248">
        <v>1.0000000000000001E-5</v>
      </c>
      <c r="Y248">
        <v>64123.05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66</v>
      </c>
      <c r="AG248">
        <v>1.0000000000000001E-5</v>
      </c>
      <c r="AH248">
        <v>2</v>
      </c>
      <c r="AI248">
        <v>55929241</v>
      </c>
      <c r="AJ248">
        <v>194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ROW(Source!A97)</f>
        <v>97</v>
      </c>
      <c r="B249">
        <v>55929242</v>
      </c>
      <c r="C249">
        <v>55929237</v>
      </c>
      <c r="D249">
        <v>55448114</v>
      </c>
      <c r="E249">
        <v>1081</v>
      </c>
      <c r="F249">
        <v>1</v>
      </c>
      <c r="G249">
        <v>1081</v>
      </c>
      <c r="H249">
        <v>3</v>
      </c>
      <c r="I249" t="s">
        <v>990</v>
      </c>
      <c r="J249" t="s">
        <v>3</v>
      </c>
      <c r="K249" t="s">
        <v>991</v>
      </c>
      <c r="L249">
        <v>1354</v>
      </c>
      <c r="N249">
        <v>1010</v>
      </c>
      <c r="O249" t="s">
        <v>279</v>
      </c>
      <c r="P249" t="s">
        <v>279</v>
      </c>
      <c r="Q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66</v>
      </c>
      <c r="AG249">
        <v>1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ROW(Source!A98)</f>
        <v>98</v>
      </c>
      <c r="B250">
        <v>55929238</v>
      </c>
      <c r="C250">
        <v>55929237</v>
      </c>
      <c r="D250">
        <v>55424304</v>
      </c>
      <c r="E250">
        <v>1081</v>
      </c>
      <c r="F250">
        <v>1</v>
      </c>
      <c r="G250">
        <v>1081</v>
      </c>
      <c r="H250">
        <v>1</v>
      </c>
      <c r="I250" t="s">
        <v>679</v>
      </c>
      <c r="J250" t="s">
        <v>3</v>
      </c>
      <c r="K250" t="s">
        <v>680</v>
      </c>
      <c r="L250">
        <v>1191</v>
      </c>
      <c r="N250">
        <v>1013</v>
      </c>
      <c r="O250" t="s">
        <v>681</v>
      </c>
      <c r="P250" t="s">
        <v>681</v>
      </c>
      <c r="Q250">
        <v>1</v>
      </c>
      <c r="X250">
        <v>6.2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 t="s">
        <v>67</v>
      </c>
      <c r="AG250">
        <v>7.4399999999999995</v>
      </c>
      <c r="AH250">
        <v>2</v>
      </c>
      <c r="AI250">
        <v>55929238</v>
      </c>
      <c r="AJ250">
        <v>195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ROW(Source!A98)</f>
        <v>98</v>
      </c>
      <c r="B251">
        <v>55929239</v>
      </c>
      <c r="C251">
        <v>55929237</v>
      </c>
      <c r="D251">
        <v>55489513</v>
      </c>
      <c r="E251">
        <v>1</v>
      </c>
      <c r="F251">
        <v>1</v>
      </c>
      <c r="G251">
        <v>1081</v>
      </c>
      <c r="H251">
        <v>2</v>
      </c>
      <c r="I251" t="s">
        <v>682</v>
      </c>
      <c r="J251" t="s">
        <v>683</v>
      </c>
      <c r="K251" t="s">
        <v>684</v>
      </c>
      <c r="L251">
        <v>1368</v>
      </c>
      <c r="N251">
        <v>1011</v>
      </c>
      <c r="O251" t="s">
        <v>685</v>
      </c>
      <c r="P251" t="s">
        <v>685</v>
      </c>
      <c r="Q251">
        <v>1</v>
      </c>
      <c r="X251">
        <v>0.25</v>
      </c>
      <c r="Y251">
        <v>0</v>
      </c>
      <c r="Z251">
        <v>114.83</v>
      </c>
      <c r="AA251">
        <v>12.62</v>
      </c>
      <c r="AB251">
        <v>0</v>
      </c>
      <c r="AC251">
        <v>0</v>
      </c>
      <c r="AD251">
        <v>1</v>
      </c>
      <c r="AE251">
        <v>0</v>
      </c>
      <c r="AF251" t="s">
        <v>67</v>
      </c>
      <c r="AG251">
        <v>0.3</v>
      </c>
      <c r="AH251">
        <v>2</v>
      </c>
      <c r="AI251">
        <v>55929239</v>
      </c>
      <c r="AJ251">
        <v>196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ROW(Source!A98)</f>
        <v>98</v>
      </c>
      <c r="B252">
        <v>55929240</v>
      </c>
      <c r="C252">
        <v>55929237</v>
      </c>
      <c r="D252">
        <v>55461719</v>
      </c>
      <c r="E252">
        <v>1</v>
      </c>
      <c r="F252">
        <v>1</v>
      </c>
      <c r="G252">
        <v>1081</v>
      </c>
      <c r="H252">
        <v>3</v>
      </c>
      <c r="I252" t="s">
        <v>687</v>
      </c>
      <c r="J252" t="s">
        <v>688</v>
      </c>
      <c r="K252" t="s">
        <v>689</v>
      </c>
      <c r="L252">
        <v>1348</v>
      </c>
      <c r="N252">
        <v>1009</v>
      </c>
      <c r="O252" t="s">
        <v>566</v>
      </c>
      <c r="P252" t="s">
        <v>566</v>
      </c>
      <c r="Q252">
        <v>1000</v>
      </c>
      <c r="X252">
        <v>1.1000000000000001E-3</v>
      </c>
      <c r="Y252">
        <v>10643.18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66</v>
      </c>
      <c r="AG252">
        <v>1.1000000000000001E-3</v>
      </c>
      <c r="AH252">
        <v>2</v>
      </c>
      <c r="AI252">
        <v>55929240</v>
      </c>
      <c r="AJ252">
        <v>197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ROW(Source!A98)</f>
        <v>98</v>
      </c>
      <c r="B253">
        <v>55929241</v>
      </c>
      <c r="C253">
        <v>55929237</v>
      </c>
      <c r="D253">
        <v>55459793</v>
      </c>
      <c r="E253">
        <v>1</v>
      </c>
      <c r="F253">
        <v>1</v>
      </c>
      <c r="G253">
        <v>1081</v>
      </c>
      <c r="H253">
        <v>3</v>
      </c>
      <c r="I253" t="s">
        <v>690</v>
      </c>
      <c r="J253" t="s">
        <v>691</v>
      </c>
      <c r="K253" t="s">
        <v>692</v>
      </c>
      <c r="L253">
        <v>1348</v>
      </c>
      <c r="N253">
        <v>1009</v>
      </c>
      <c r="O253" t="s">
        <v>566</v>
      </c>
      <c r="P253" t="s">
        <v>566</v>
      </c>
      <c r="Q253">
        <v>1000</v>
      </c>
      <c r="X253">
        <v>1.0000000000000001E-5</v>
      </c>
      <c r="Y253">
        <v>64123.05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66</v>
      </c>
      <c r="AG253">
        <v>1.0000000000000001E-5</v>
      </c>
      <c r="AH253">
        <v>2</v>
      </c>
      <c r="AI253">
        <v>55929241</v>
      </c>
      <c r="AJ253">
        <v>198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ROW(Source!A98)</f>
        <v>98</v>
      </c>
      <c r="B254">
        <v>55929242</v>
      </c>
      <c r="C254">
        <v>55929237</v>
      </c>
      <c r="D254">
        <v>55448114</v>
      </c>
      <c r="E254">
        <v>1081</v>
      </c>
      <c r="F254">
        <v>1</v>
      </c>
      <c r="G254">
        <v>1081</v>
      </c>
      <c r="H254">
        <v>3</v>
      </c>
      <c r="I254" t="s">
        <v>990</v>
      </c>
      <c r="J254" t="s">
        <v>3</v>
      </c>
      <c r="K254" t="s">
        <v>991</v>
      </c>
      <c r="L254">
        <v>1354</v>
      </c>
      <c r="N254">
        <v>1010</v>
      </c>
      <c r="O254" t="s">
        <v>279</v>
      </c>
      <c r="P254" t="s">
        <v>279</v>
      </c>
      <c r="Q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66</v>
      </c>
      <c r="AG254">
        <v>1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ROW(Source!A103)</f>
        <v>103</v>
      </c>
      <c r="B255">
        <v>57036684</v>
      </c>
      <c r="C255">
        <v>57036683</v>
      </c>
      <c r="D255">
        <v>55424304</v>
      </c>
      <c r="E255">
        <v>1081</v>
      </c>
      <c r="F255">
        <v>1</v>
      </c>
      <c r="G255">
        <v>1081</v>
      </c>
      <c r="H255">
        <v>1</v>
      </c>
      <c r="I255" t="s">
        <v>679</v>
      </c>
      <c r="J255" t="s">
        <v>3</v>
      </c>
      <c r="K255" t="s">
        <v>680</v>
      </c>
      <c r="L255">
        <v>1191</v>
      </c>
      <c r="N255">
        <v>1013</v>
      </c>
      <c r="O255" t="s">
        <v>681</v>
      </c>
      <c r="P255" t="s">
        <v>681</v>
      </c>
      <c r="Q255">
        <v>1</v>
      </c>
      <c r="X255">
        <v>1.03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 t="s">
        <v>67</v>
      </c>
      <c r="AG255">
        <v>1.236</v>
      </c>
      <c r="AH255">
        <v>2</v>
      </c>
      <c r="AI255">
        <v>57036684</v>
      </c>
      <c r="AJ255">
        <v>199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ROW(Source!A103)</f>
        <v>103</v>
      </c>
      <c r="B256">
        <v>57036685</v>
      </c>
      <c r="C256">
        <v>57036683</v>
      </c>
      <c r="D256">
        <v>55490209</v>
      </c>
      <c r="E256">
        <v>1</v>
      </c>
      <c r="F256">
        <v>1</v>
      </c>
      <c r="G256">
        <v>1081</v>
      </c>
      <c r="H256">
        <v>2</v>
      </c>
      <c r="I256" t="s">
        <v>722</v>
      </c>
      <c r="J256" t="s">
        <v>723</v>
      </c>
      <c r="K256" t="s">
        <v>724</v>
      </c>
      <c r="L256">
        <v>1368</v>
      </c>
      <c r="N256">
        <v>1011</v>
      </c>
      <c r="O256" t="s">
        <v>685</v>
      </c>
      <c r="P256" t="s">
        <v>685</v>
      </c>
      <c r="Q256">
        <v>1</v>
      </c>
      <c r="X256">
        <v>6.0000000000000001E-3</v>
      </c>
      <c r="Y256">
        <v>0</v>
      </c>
      <c r="Z256">
        <v>83.1</v>
      </c>
      <c r="AA256">
        <v>12.62</v>
      </c>
      <c r="AB256">
        <v>0</v>
      </c>
      <c r="AC256">
        <v>0</v>
      </c>
      <c r="AD256">
        <v>1</v>
      </c>
      <c r="AE256">
        <v>0</v>
      </c>
      <c r="AF256" t="s">
        <v>67</v>
      </c>
      <c r="AG256">
        <v>7.1999999999999998E-3</v>
      </c>
      <c r="AH256">
        <v>2</v>
      </c>
      <c r="AI256">
        <v>57036685</v>
      </c>
      <c r="AJ256">
        <v>200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ROW(Source!A103)</f>
        <v>103</v>
      </c>
      <c r="B257">
        <v>57036686</v>
      </c>
      <c r="C257">
        <v>57036683</v>
      </c>
      <c r="D257">
        <v>55440939</v>
      </c>
      <c r="E257">
        <v>1081</v>
      </c>
      <c r="F257">
        <v>1</v>
      </c>
      <c r="G257">
        <v>1081</v>
      </c>
      <c r="H257">
        <v>3</v>
      </c>
      <c r="I257" t="s">
        <v>998</v>
      </c>
      <c r="J257" t="s">
        <v>3</v>
      </c>
      <c r="K257" t="s">
        <v>999</v>
      </c>
      <c r="L257">
        <v>1354</v>
      </c>
      <c r="N257">
        <v>1010</v>
      </c>
      <c r="O257" t="s">
        <v>279</v>
      </c>
      <c r="P257" t="s">
        <v>279</v>
      </c>
      <c r="Q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66</v>
      </c>
      <c r="AG257">
        <v>1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ROW(Source!A104)</f>
        <v>104</v>
      </c>
      <c r="B258">
        <v>57036684</v>
      </c>
      <c r="C258">
        <v>57036683</v>
      </c>
      <c r="D258">
        <v>55424304</v>
      </c>
      <c r="E258">
        <v>1081</v>
      </c>
      <c r="F258">
        <v>1</v>
      </c>
      <c r="G258">
        <v>1081</v>
      </c>
      <c r="H258">
        <v>1</v>
      </c>
      <c r="I258" t="s">
        <v>679</v>
      </c>
      <c r="J258" t="s">
        <v>3</v>
      </c>
      <c r="K258" t="s">
        <v>680</v>
      </c>
      <c r="L258">
        <v>1191</v>
      </c>
      <c r="N258">
        <v>1013</v>
      </c>
      <c r="O258" t="s">
        <v>681</v>
      </c>
      <c r="P258" t="s">
        <v>681</v>
      </c>
      <c r="Q258">
        <v>1</v>
      </c>
      <c r="X258">
        <v>1.03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 t="s">
        <v>67</v>
      </c>
      <c r="AG258">
        <v>1.236</v>
      </c>
      <c r="AH258">
        <v>2</v>
      </c>
      <c r="AI258">
        <v>57036684</v>
      </c>
      <c r="AJ258">
        <v>201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ROW(Source!A104)</f>
        <v>104</v>
      </c>
      <c r="B259">
        <v>57036685</v>
      </c>
      <c r="C259">
        <v>57036683</v>
      </c>
      <c r="D259">
        <v>55490209</v>
      </c>
      <c r="E259">
        <v>1</v>
      </c>
      <c r="F259">
        <v>1</v>
      </c>
      <c r="G259">
        <v>1081</v>
      </c>
      <c r="H259">
        <v>2</v>
      </c>
      <c r="I259" t="s">
        <v>722</v>
      </c>
      <c r="J259" t="s">
        <v>723</v>
      </c>
      <c r="K259" t="s">
        <v>724</v>
      </c>
      <c r="L259">
        <v>1368</v>
      </c>
      <c r="N259">
        <v>1011</v>
      </c>
      <c r="O259" t="s">
        <v>685</v>
      </c>
      <c r="P259" t="s">
        <v>685</v>
      </c>
      <c r="Q259">
        <v>1</v>
      </c>
      <c r="X259">
        <v>6.0000000000000001E-3</v>
      </c>
      <c r="Y259">
        <v>0</v>
      </c>
      <c r="Z259">
        <v>83.1</v>
      </c>
      <c r="AA259">
        <v>12.62</v>
      </c>
      <c r="AB259">
        <v>0</v>
      </c>
      <c r="AC259">
        <v>0</v>
      </c>
      <c r="AD259">
        <v>1</v>
      </c>
      <c r="AE259">
        <v>0</v>
      </c>
      <c r="AF259" t="s">
        <v>67</v>
      </c>
      <c r="AG259">
        <v>7.1999999999999998E-3</v>
      </c>
      <c r="AH259">
        <v>2</v>
      </c>
      <c r="AI259">
        <v>57036685</v>
      </c>
      <c r="AJ259">
        <v>202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ROW(Source!A104)</f>
        <v>104</v>
      </c>
      <c r="B260">
        <v>57036686</v>
      </c>
      <c r="C260">
        <v>57036683</v>
      </c>
      <c r="D260">
        <v>55440939</v>
      </c>
      <c r="E260">
        <v>1081</v>
      </c>
      <c r="F260">
        <v>1</v>
      </c>
      <c r="G260">
        <v>1081</v>
      </c>
      <c r="H260">
        <v>3</v>
      </c>
      <c r="I260" t="s">
        <v>998</v>
      </c>
      <c r="J260" t="s">
        <v>3</v>
      </c>
      <c r="K260" t="s">
        <v>999</v>
      </c>
      <c r="L260">
        <v>1354</v>
      </c>
      <c r="N260">
        <v>1010</v>
      </c>
      <c r="O260" t="s">
        <v>279</v>
      </c>
      <c r="P260" t="s">
        <v>279</v>
      </c>
      <c r="Q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66</v>
      </c>
      <c r="AG260">
        <v>1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ROW(Source!A105)</f>
        <v>105</v>
      </c>
      <c r="B261">
        <v>55929267</v>
      </c>
      <c r="C261">
        <v>55929266</v>
      </c>
      <c r="D261">
        <v>55424304</v>
      </c>
      <c r="E261">
        <v>1081</v>
      </c>
      <c r="F261">
        <v>1</v>
      </c>
      <c r="G261">
        <v>1081</v>
      </c>
      <c r="H261">
        <v>1</v>
      </c>
      <c r="I261" t="s">
        <v>679</v>
      </c>
      <c r="J261" t="s">
        <v>3</v>
      </c>
      <c r="K261" t="s">
        <v>680</v>
      </c>
      <c r="L261">
        <v>1191</v>
      </c>
      <c r="N261">
        <v>1013</v>
      </c>
      <c r="O261" t="s">
        <v>681</v>
      </c>
      <c r="P261" t="s">
        <v>681</v>
      </c>
      <c r="Q261">
        <v>1</v>
      </c>
      <c r="X261">
        <v>9.3000000000000007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67</v>
      </c>
      <c r="AG261">
        <v>11.16</v>
      </c>
      <c r="AH261">
        <v>2</v>
      </c>
      <c r="AI261">
        <v>55929267</v>
      </c>
      <c r="AJ261">
        <v>203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ROW(Source!A105)</f>
        <v>105</v>
      </c>
      <c r="B262">
        <v>55929268</v>
      </c>
      <c r="C262">
        <v>55929266</v>
      </c>
      <c r="D262">
        <v>55489513</v>
      </c>
      <c r="E262">
        <v>1</v>
      </c>
      <c r="F262">
        <v>1</v>
      </c>
      <c r="G262">
        <v>1081</v>
      </c>
      <c r="H262">
        <v>2</v>
      </c>
      <c r="I262" t="s">
        <v>682</v>
      </c>
      <c r="J262" t="s">
        <v>683</v>
      </c>
      <c r="K262" t="s">
        <v>684</v>
      </c>
      <c r="L262">
        <v>1368</v>
      </c>
      <c r="N262">
        <v>1011</v>
      </c>
      <c r="O262" t="s">
        <v>685</v>
      </c>
      <c r="P262" t="s">
        <v>685</v>
      </c>
      <c r="Q262">
        <v>1</v>
      </c>
      <c r="X262">
        <v>0.4</v>
      </c>
      <c r="Y262">
        <v>0</v>
      </c>
      <c r="Z262">
        <v>114.83</v>
      </c>
      <c r="AA262">
        <v>12.62</v>
      </c>
      <c r="AB262">
        <v>0</v>
      </c>
      <c r="AC262">
        <v>0</v>
      </c>
      <c r="AD262">
        <v>1</v>
      </c>
      <c r="AE262">
        <v>0</v>
      </c>
      <c r="AF262" t="s">
        <v>67</v>
      </c>
      <c r="AG262">
        <v>0.48</v>
      </c>
      <c r="AH262">
        <v>2</v>
      </c>
      <c r="AI262">
        <v>55929268</v>
      </c>
      <c r="AJ262">
        <v>204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ROW(Source!A105)</f>
        <v>105</v>
      </c>
      <c r="B263">
        <v>55929269</v>
      </c>
      <c r="C263">
        <v>55929266</v>
      </c>
      <c r="D263">
        <v>55459261</v>
      </c>
      <c r="E263">
        <v>1</v>
      </c>
      <c r="F263">
        <v>1</v>
      </c>
      <c r="G263">
        <v>1081</v>
      </c>
      <c r="H263">
        <v>3</v>
      </c>
      <c r="I263" t="s">
        <v>693</v>
      </c>
      <c r="J263" t="s">
        <v>694</v>
      </c>
      <c r="K263" t="s">
        <v>695</v>
      </c>
      <c r="L263">
        <v>1348</v>
      </c>
      <c r="N263">
        <v>1009</v>
      </c>
      <c r="O263" t="s">
        <v>566</v>
      </c>
      <c r="P263" t="s">
        <v>566</v>
      </c>
      <c r="Q263">
        <v>1000</v>
      </c>
      <c r="X263">
        <v>2.9999999999999997E-4</v>
      </c>
      <c r="Y263">
        <v>1219.68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66</v>
      </c>
      <c r="AG263">
        <v>2.9999999999999997E-4</v>
      </c>
      <c r="AH263">
        <v>2</v>
      </c>
      <c r="AI263">
        <v>55929269</v>
      </c>
      <c r="AJ263">
        <v>205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ROW(Source!A105)</f>
        <v>105</v>
      </c>
      <c r="B264">
        <v>55929270</v>
      </c>
      <c r="C264">
        <v>55929266</v>
      </c>
      <c r="D264">
        <v>55461230</v>
      </c>
      <c r="E264">
        <v>1</v>
      </c>
      <c r="F264">
        <v>1</v>
      </c>
      <c r="G264">
        <v>1081</v>
      </c>
      <c r="H264">
        <v>3</v>
      </c>
      <c r="I264" t="s">
        <v>696</v>
      </c>
      <c r="J264" t="s">
        <v>697</v>
      </c>
      <c r="K264" t="s">
        <v>698</v>
      </c>
      <c r="L264">
        <v>1346</v>
      </c>
      <c r="N264">
        <v>1009</v>
      </c>
      <c r="O264" t="s">
        <v>185</v>
      </c>
      <c r="P264" t="s">
        <v>185</v>
      </c>
      <c r="Q264">
        <v>1</v>
      </c>
      <c r="X264">
        <v>0.03</v>
      </c>
      <c r="Y264">
        <v>15.11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66</v>
      </c>
      <c r="AG264">
        <v>0.03</v>
      </c>
      <c r="AH264">
        <v>2</v>
      </c>
      <c r="AI264">
        <v>55929270</v>
      </c>
      <c r="AJ264">
        <v>206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ROW(Source!A105)</f>
        <v>105</v>
      </c>
      <c r="B265">
        <v>55929271</v>
      </c>
      <c r="C265">
        <v>55929266</v>
      </c>
      <c r="D265">
        <v>55459400</v>
      </c>
      <c r="E265">
        <v>1</v>
      </c>
      <c r="F265">
        <v>1</v>
      </c>
      <c r="G265">
        <v>1081</v>
      </c>
      <c r="H265">
        <v>3</v>
      </c>
      <c r="I265" t="s">
        <v>699</v>
      </c>
      <c r="J265" t="s">
        <v>700</v>
      </c>
      <c r="K265" t="s">
        <v>701</v>
      </c>
      <c r="L265">
        <v>1346</v>
      </c>
      <c r="N265">
        <v>1009</v>
      </c>
      <c r="O265" t="s">
        <v>185</v>
      </c>
      <c r="P265" t="s">
        <v>185</v>
      </c>
      <c r="Q265">
        <v>1</v>
      </c>
      <c r="X265">
        <v>0.01</v>
      </c>
      <c r="Y265">
        <v>16.690000000000001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66</v>
      </c>
      <c r="AG265">
        <v>0.01</v>
      </c>
      <c r="AH265">
        <v>2</v>
      </c>
      <c r="AI265">
        <v>55929271</v>
      </c>
      <c r="AJ265">
        <v>207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ROW(Source!A105)</f>
        <v>105</v>
      </c>
      <c r="B266">
        <v>55929272</v>
      </c>
      <c r="C266">
        <v>55929266</v>
      </c>
      <c r="D266">
        <v>55459485</v>
      </c>
      <c r="E266">
        <v>1</v>
      </c>
      <c r="F266">
        <v>1</v>
      </c>
      <c r="G266">
        <v>1081</v>
      </c>
      <c r="H266">
        <v>3</v>
      </c>
      <c r="I266" t="s">
        <v>702</v>
      </c>
      <c r="J266" t="s">
        <v>703</v>
      </c>
      <c r="K266" t="s">
        <v>704</v>
      </c>
      <c r="L266">
        <v>1348</v>
      </c>
      <c r="N266">
        <v>1009</v>
      </c>
      <c r="O266" t="s">
        <v>566</v>
      </c>
      <c r="P266" t="s">
        <v>566</v>
      </c>
      <c r="Q266">
        <v>1000</v>
      </c>
      <c r="X266">
        <v>2.0000000000000002E-5</v>
      </c>
      <c r="Y266">
        <v>17722.25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66</v>
      </c>
      <c r="AG266">
        <v>2.0000000000000002E-5</v>
      </c>
      <c r="AH266">
        <v>2</v>
      </c>
      <c r="AI266">
        <v>55929272</v>
      </c>
      <c r="AJ266">
        <v>208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ROW(Source!A105)</f>
        <v>105</v>
      </c>
      <c r="B267">
        <v>55929273</v>
      </c>
      <c r="C267">
        <v>55929266</v>
      </c>
      <c r="D267">
        <v>55466000</v>
      </c>
      <c r="E267">
        <v>1</v>
      </c>
      <c r="F267">
        <v>1</v>
      </c>
      <c r="G267">
        <v>1081</v>
      </c>
      <c r="H267">
        <v>3</v>
      </c>
      <c r="I267" t="s">
        <v>705</v>
      </c>
      <c r="J267" t="s">
        <v>706</v>
      </c>
      <c r="K267" t="s">
        <v>707</v>
      </c>
      <c r="L267">
        <v>1355</v>
      </c>
      <c r="N267">
        <v>1010</v>
      </c>
      <c r="O267" t="s">
        <v>64</v>
      </c>
      <c r="P267" t="s">
        <v>64</v>
      </c>
      <c r="Q267">
        <v>100</v>
      </c>
      <c r="X267">
        <v>0.1</v>
      </c>
      <c r="Y267">
        <v>120.19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66</v>
      </c>
      <c r="AG267">
        <v>0.1</v>
      </c>
      <c r="AH267">
        <v>2</v>
      </c>
      <c r="AI267">
        <v>55929273</v>
      </c>
      <c r="AJ267">
        <v>209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ROW(Source!A105)</f>
        <v>105</v>
      </c>
      <c r="B268">
        <v>55929274</v>
      </c>
      <c r="C268">
        <v>55929266</v>
      </c>
      <c r="D268">
        <v>55459793</v>
      </c>
      <c r="E268">
        <v>1</v>
      </c>
      <c r="F268">
        <v>1</v>
      </c>
      <c r="G268">
        <v>1081</v>
      </c>
      <c r="H268">
        <v>3</v>
      </c>
      <c r="I268" t="s">
        <v>690</v>
      </c>
      <c r="J268" t="s">
        <v>691</v>
      </c>
      <c r="K268" t="s">
        <v>692</v>
      </c>
      <c r="L268">
        <v>1348</v>
      </c>
      <c r="N268">
        <v>1009</v>
      </c>
      <c r="O268" t="s">
        <v>566</v>
      </c>
      <c r="P268" t="s">
        <v>566</v>
      </c>
      <c r="Q268">
        <v>1000</v>
      </c>
      <c r="X268">
        <v>6.0000000000000002E-5</v>
      </c>
      <c r="Y268">
        <v>64123.05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66</v>
      </c>
      <c r="AG268">
        <v>6.0000000000000002E-5</v>
      </c>
      <c r="AH268">
        <v>2</v>
      </c>
      <c r="AI268">
        <v>55929274</v>
      </c>
      <c r="AJ268">
        <v>211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ROW(Source!A105)</f>
        <v>105</v>
      </c>
      <c r="B269">
        <v>55929275</v>
      </c>
      <c r="C269">
        <v>55929266</v>
      </c>
      <c r="D269">
        <v>55459801</v>
      </c>
      <c r="E269">
        <v>1</v>
      </c>
      <c r="F269">
        <v>1</v>
      </c>
      <c r="G269">
        <v>1081</v>
      </c>
      <c r="H269">
        <v>3</v>
      </c>
      <c r="I269" t="s">
        <v>708</v>
      </c>
      <c r="J269" t="s">
        <v>709</v>
      </c>
      <c r="K269" t="s">
        <v>710</v>
      </c>
      <c r="L269">
        <v>1348</v>
      </c>
      <c r="N269">
        <v>1009</v>
      </c>
      <c r="O269" t="s">
        <v>566</v>
      </c>
      <c r="P269" t="s">
        <v>566</v>
      </c>
      <c r="Q269">
        <v>1000</v>
      </c>
      <c r="X269">
        <v>1E-4</v>
      </c>
      <c r="Y269">
        <v>81241.14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66</v>
      </c>
      <c r="AG269">
        <v>1E-4</v>
      </c>
      <c r="AH269">
        <v>2</v>
      </c>
      <c r="AI269">
        <v>55929275</v>
      </c>
      <c r="AJ269">
        <v>212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ROW(Source!A105)</f>
        <v>105</v>
      </c>
      <c r="B270">
        <v>55929276</v>
      </c>
      <c r="C270">
        <v>55929266</v>
      </c>
      <c r="D270">
        <v>55482166</v>
      </c>
      <c r="E270">
        <v>1</v>
      </c>
      <c r="F270">
        <v>1</v>
      </c>
      <c r="G270">
        <v>1081</v>
      </c>
      <c r="H270">
        <v>3</v>
      </c>
      <c r="I270" t="s">
        <v>711</v>
      </c>
      <c r="J270" t="s">
        <v>712</v>
      </c>
      <c r="K270" t="s">
        <v>713</v>
      </c>
      <c r="L270">
        <v>1301</v>
      </c>
      <c r="N270">
        <v>1003</v>
      </c>
      <c r="O270" t="s">
        <v>518</v>
      </c>
      <c r="P270" t="s">
        <v>518</v>
      </c>
      <c r="Q270">
        <v>1</v>
      </c>
      <c r="X270">
        <v>5.91</v>
      </c>
      <c r="Y270">
        <v>0.69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66</v>
      </c>
      <c r="AG270">
        <v>5.91</v>
      </c>
      <c r="AH270">
        <v>2</v>
      </c>
      <c r="AI270">
        <v>55929276</v>
      </c>
      <c r="AJ270">
        <v>213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ROW(Source!A105)</f>
        <v>105</v>
      </c>
      <c r="B271">
        <v>55929277</v>
      </c>
      <c r="C271">
        <v>55929266</v>
      </c>
      <c r="D271">
        <v>55482233</v>
      </c>
      <c r="E271">
        <v>1</v>
      </c>
      <c r="F271">
        <v>1</v>
      </c>
      <c r="G271">
        <v>1081</v>
      </c>
      <c r="H271">
        <v>3</v>
      </c>
      <c r="I271" t="s">
        <v>714</v>
      </c>
      <c r="J271" t="s">
        <v>715</v>
      </c>
      <c r="K271" t="s">
        <v>716</v>
      </c>
      <c r="L271">
        <v>1346</v>
      </c>
      <c r="N271">
        <v>1009</v>
      </c>
      <c r="O271" t="s">
        <v>185</v>
      </c>
      <c r="P271" t="s">
        <v>185</v>
      </c>
      <c r="Q271">
        <v>1</v>
      </c>
      <c r="X271">
        <v>0.02</v>
      </c>
      <c r="Y271">
        <v>493.08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66</v>
      </c>
      <c r="AG271">
        <v>0.02</v>
      </c>
      <c r="AH271">
        <v>2</v>
      </c>
      <c r="AI271">
        <v>55929277</v>
      </c>
      <c r="AJ271">
        <v>214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ROW(Source!A105)</f>
        <v>105</v>
      </c>
      <c r="B272">
        <v>55929278</v>
      </c>
      <c r="C272">
        <v>55929266</v>
      </c>
      <c r="D272">
        <v>55481799</v>
      </c>
      <c r="E272">
        <v>1</v>
      </c>
      <c r="F272">
        <v>1</v>
      </c>
      <c r="G272">
        <v>1081</v>
      </c>
      <c r="H272">
        <v>3</v>
      </c>
      <c r="I272" t="s">
        <v>717</v>
      </c>
      <c r="J272" t="s">
        <v>718</v>
      </c>
      <c r="K272" t="s">
        <v>719</v>
      </c>
      <c r="L272">
        <v>1355</v>
      </c>
      <c r="N272">
        <v>1010</v>
      </c>
      <c r="O272" t="s">
        <v>64</v>
      </c>
      <c r="P272" t="s">
        <v>64</v>
      </c>
      <c r="Q272">
        <v>100</v>
      </c>
      <c r="X272">
        <v>0.04</v>
      </c>
      <c r="Y272">
        <v>413.16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66</v>
      </c>
      <c r="AG272">
        <v>0.04</v>
      </c>
      <c r="AH272">
        <v>2</v>
      </c>
      <c r="AI272">
        <v>55929278</v>
      </c>
      <c r="AJ272">
        <v>215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ROW(Source!A105)</f>
        <v>105</v>
      </c>
      <c r="B273">
        <v>55929279</v>
      </c>
      <c r="C273">
        <v>55929266</v>
      </c>
      <c r="D273">
        <v>55417010</v>
      </c>
      <c r="E273">
        <v>1081</v>
      </c>
      <c r="F273">
        <v>1</v>
      </c>
      <c r="G273">
        <v>1081</v>
      </c>
      <c r="H273">
        <v>3</v>
      </c>
      <c r="I273" t="s">
        <v>992</v>
      </c>
      <c r="J273" t="s">
        <v>3</v>
      </c>
      <c r="K273" t="s">
        <v>993</v>
      </c>
      <c r="L273">
        <v>1346</v>
      </c>
      <c r="N273">
        <v>1009</v>
      </c>
      <c r="O273" t="s">
        <v>185</v>
      </c>
      <c r="P273" t="s">
        <v>185</v>
      </c>
      <c r="Q273">
        <v>1</v>
      </c>
      <c r="X273">
        <v>0.3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66</v>
      </c>
      <c r="AG273">
        <v>0.3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ROW(Source!A105)</f>
        <v>105</v>
      </c>
      <c r="B274">
        <v>55929280</v>
      </c>
      <c r="C274">
        <v>55929266</v>
      </c>
      <c r="D274">
        <v>55433410</v>
      </c>
      <c r="E274">
        <v>1081</v>
      </c>
      <c r="F274">
        <v>1</v>
      </c>
      <c r="G274">
        <v>1081</v>
      </c>
      <c r="H274">
        <v>3</v>
      </c>
      <c r="I274" t="s">
        <v>994</v>
      </c>
      <c r="J274" t="s">
        <v>3</v>
      </c>
      <c r="K274" t="s">
        <v>995</v>
      </c>
      <c r="L274">
        <v>1354</v>
      </c>
      <c r="N274">
        <v>1010</v>
      </c>
      <c r="O274" t="s">
        <v>279</v>
      </c>
      <c r="P274" t="s">
        <v>279</v>
      </c>
      <c r="Q274">
        <v>1</v>
      </c>
      <c r="X274">
        <v>10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66</v>
      </c>
      <c r="AG274">
        <v>10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ROW(Source!A105)</f>
        <v>105</v>
      </c>
      <c r="B275">
        <v>55929281</v>
      </c>
      <c r="C275">
        <v>55929266</v>
      </c>
      <c r="D275">
        <v>55448252</v>
      </c>
      <c r="E275">
        <v>1081</v>
      </c>
      <c r="F275">
        <v>1</v>
      </c>
      <c r="G275">
        <v>1081</v>
      </c>
      <c r="H275">
        <v>3</v>
      </c>
      <c r="I275" t="s">
        <v>996</v>
      </c>
      <c r="J275" t="s">
        <v>3</v>
      </c>
      <c r="K275" t="s">
        <v>997</v>
      </c>
      <c r="L275">
        <v>1354</v>
      </c>
      <c r="N275">
        <v>1010</v>
      </c>
      <c r="O275" t="s">
        <v>279</v>
      </c>
      <c r="P275" t="s">
        <v>279</v>
      </c>
      <c r="Q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66</v>
      </c>
      <c r="AG275">
        <v>1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ROW(Source!A105)</f>
        <v>105</v>
      </c>
      <c r="B276">
        <v>55929282</v>
      </c>
      <c r="C276">
        <v>55929266</v>
      </c>
      <c r="D276">
        <v>55424290</v>
      </c>
      <c r="E276">
        <v>1081</v>
      </c>
      <c r="F276">
        <v>1</v>
      </c>
      <c r="G276">
        <v>1081</v>
      </c>
      <c r="H276">
        <v>3</v>
      </c>
      <c r="I276" t="s">
        <v>720</v>
      </c>
      <c r="J276" t="s">
        <v>3</v>
      </c>
      <c r="K276" t="s">
        <v>721</v>
      </c>
      <c r="L276">
        <v>1348</v>
      </c>
      <c r="N276">
        <v>1009</v>
      </c>
      <c r="O276" t="s">
        <v>566</v>
      </c>
      <c r="P276" t="s">
        <v>566</v>
      </c>
      <c r="Q276">
        <v>1000</v>
      </c>
      <c r="X276">
        <v>1E-3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66</v>
      </c>
      <c r="AG276">
        <v>1E-3</v>
      </c>
      <c r="AH276">
        <v>2</v>
      </c>
      <c r="AI276">
        <v>55929282</v>
      </c>
      <c r="AJ276">
        <v>217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ROW(Source!A106)</f>
        <v>106</v>
      </c>
      <c r="B277">
        <v>55929267</v>
      </c>
      <c r="C277">
        <v>55929266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679</v>
      </c>
      <c r="J277" t="s">
        <v>3</v>
      </c>
      <c r="K277" t="s">
        <v>680</v>
      </c>
      <c r="L277">
        <v>1191</v>
      </c>
      <c r="N277">
        <v>1013</v>
      </c>
      <c r="O277" t="s">
        <v>681</v>
      </c>
      <c r="P277" t="s">
        <v>681</v>
      </c>
      <c r="Q277">
        <v>1</v>
      </c>
      <c r="X277">
        <v>9.3000000000000007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67</v>
      </c>
      <c r="AG277">
        <v>11.16</v>
      </c>
      <c r="AH277">
        <v>2</v>
      </c>
      <c r="AI277">
        <v>55929267</v>
      </c>
      <c r="AJ277">
        <v>218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ROW(Source!A106)</f>
        <v>106</v>
      </c>
      <c r="B278">
        <v>55929268</v>
      </c>
      <c r="C278">
        <v>55929266</v>
      </c>
      <c r="D278">
        <v>55489513</v>
      </c>
      <c r="E278">
        <v>1</v>
      </c>
      <c r="F278">
        <v>1</v>
      </c>
      <c r="G278">
        <v>1081</v>
      </c>
      <c r="H278">
        <v>2</v>
      </c>
      <c r="I278" t="s">
        <v>682</v>
      </c>
      <c r="J278" t="s">
        <v>683</v>
      </c>
      <c r="K278" t="s">
        <v>684</v>
      </c>
      <c r="L278">
        <v>1368</v>
      </c>
      <c r="N278">
        <v>1011</v>
      </c>
      <c r="O278" t="s">
        <v>685</v>
      </c>
      <c r="P278" t="s">
        <v>685</v>
      </c>
      <c r="Q278">
        <v>1</v>
      </c>
      <c r="X278">
        <v>0.4</v>
      </c>
      <c r="Y278">
        <v>0</v>
      </c>
      <c r="Z278">
        <v>114.83</v>
      </c>
      <c r="AA278">
        <v>12.62</v>
      </c>
      <c r="AB278">
        <v>0</v>
      </c>
      <c r="AC278">
        <v>0</v>
      </c>
      <c r="AD278">
        <v>1</v>
      </c>
      <c r="AE278">
        <v>0</v>
      </c>
      <c r="AF278" t="s">
        <v>67</v>
      </c>
      <c r="AG278">
        <v>0.48</v>
      </c>
      <c r="AH278">
        <v>2</v>
      </c>
      <c r="AI278">
        <v>55929268</v>
      </c>
      <c r="AJ278">
        <v>219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ROW(Source!A106)</f>
        <v>106</v>
      </c>
      <c r="B279">
        <v>55929269</v>
      </c>
      <c r="C279">
        <v>55929266</v>
      </c>
      <c r="D279">
        <v>55459261</v>
      </c>
      <c r="E279">
        <v>1</v>
      </c>
      <c r="F279">
        <v>1</v>
      </c>
      <c r="G279">
        <v>1081</v>
      </c>
      <c r="H279">
        <v>3</v>
      </c>
      <c r="I279" t="s">
        <v>693</v>
      </c>
      <c r="J279" t="s">
        <v>694</v>
      </c>
      <c r="K279" t="s">
        <v>695</v>
      </c>
      <c r="L279">
        <v>1348</v>
      </c>
      <c r="N279">
        <v>1009</v>
      </c>
      <c r="O279" t="s">
        <v>566</v>
      </c>
      <c r="P279" t="s">
        <v>566</v>
      </c>
      <c r="Q279">
        <v>1000</v>
      </c>
      <c r="X279">
        <v>2.9999999999999997E-4</v>
      </c>
      <c r="Y279">
        <v>1219.68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66</v>
      </c>
      <c r="AG279">
        <v>2.9999999999999997E-4</v>
      </c>
      <c r="AH279">
        <v>2</v>
      </c>
      <c r="AI279">
        <v>55929269</v>
      </c>
      <c r="AJ279">
        <v>220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ROW(Source!A106)</f>
        <v>106</v>
      </c>
      <c r="B280">
        <v>55929270</v>
      </c>
      <c r="C280">
        <v>55929266</v>
      </c>
      <c r="D280">
        <v>55461230</v>
      </c>
      <c r="E280">
        <v>1</v>
      </c>
      <c r="F280">
        <v>1</v>
      </c>
      <c r="G280">
        <v>1081</v>
      </c>
      <c r="H280">
        <v>3</v>
      </c>
      <c r="I280" t="s">
        <v>696</v>
      </c>
      <c r="J280" t="s">
        <v>697</v>
      </c>
      <c r="K280" t="s">
        <v>698</v>
      </c>
      <c r="L280">
        <v>1346</v>
      </c>
      <c r="N280">
        <v>1009</v>
      </c>
      <c r="O280" t="s">
        <v>185</v>
      </c>
      <c r="P280" t="s">
        <v>185</v>
      </c>
      <c r="Q280">
        <v>1</v>
      </c>
      <c r="X280">
        <v>0.03</v>
      </c>
      <c r="Y280">
        <v>15.11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66</v>
      </c>
      <c r="AG280">
        <v>0.03</v>
      </c>
      <c r="AH280">
        <v>2</v>
      </c>
      <c r="AI280">
        <v>55929270</v>
      </c>
      <c r="AJ280">
        <v>221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ROW(Source!A106)</f>
        <v>106</v>
      </c>
      <c r="B281">
        <v>55929271</v>
      </c>
      <c r="C281">
        <v>55929266</v>
      </c>
      <c r="D281">
        <v>55459400</v>
      </c>
      <c r="E281">
        <v>1</v>
      </c>
      <c r="F281">
        <v>1</v>
      </c>
      <c r="G281">
        <v>1081</v>
      </c>
      <c r="H281">
        <v>3</v>
      </c>
      <c r="I281" t="s">
        <v>699</v>
      </c>
      <c r="J281" t="s">
        <v>700</v>
      </c>
      <c r="K281" t="s">
        <v>701</v>
      </c>
      <c r="L281">
        <v>1346</v>
      </c>
      <c r="N281">
        <v>1009</v>
      </c>
      <c r="O281" t="s">
        <v>185</v>
      </c>
      <c r="P281" t="s">
        <v>185</v>
      </c>
      <c r="Q281">
        <v>1</v>
      </c>
      <c r="X281">
        <v>0.01</v>
      </c>
      <c r="Y281">
        <v>16.690000000000001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66</v>
      </c>
      <c r="AG281">
        <v>0.01</v>
      </c>
      <c r="AH281">
        <v>2</v>
      </c>
      <c r="AI281">
        <v>55929271</v>
      </c>
      <c r="AJ281">
        <v>222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ROW(Source!A106)</f>
        <v>106</v>
      </c>
      <c r="B282">
        <v>55929272</v>
      </c>
      <c r="C282">
        <v>55929266</v>
      </c>
      <c r="D282">
        <v>55459485</v>
      </c>
      <c r="E282">
        <v>1</v>
      </c>
      <c r="F282">
        <v>1</v>
      </c>
      <c r="G282">
        <v>1081</v>
      </c>
      <c r="H282">
        <v>3</v>
      </c>
      <c r="I282" t="s">
        <v>702</v>
      </c>
      <c r="J282" t="s">
        <v>703</v>
      </c>
      <c r="K282" t="s">
        <v>704</v>
      </c>
      <c r="L282">
        <v>1348</v>
      </c>
      <c r="N282">
        <v>1009</v>
      </c>
      <c r="O282" t="s">
        <v>566</v>
      </c>
      <c r="P282" t="s">
        <v>566</v>
      </c>
      <c r="Q282">
        <v>1000</v>
      </c>
      <c r="X282">
        <v>2.0000000000000002E-5</v>
      </c>
      <c r="Y282">
        <v>17722.25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66</v>
      </c>
      <c r="AG282">
        <v>2.0000000000000002E-5</v>
      </c>
      <c r="AH282">
        <v>2</v>
      </c>
      <c r="AI282">
        <v>55929272</v>
      </c>
      <c r="AJ282">
        <v>223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ROW(Source!A106)</f>
        <v>106</v>
      </c>
      <c r="B283">
        <v>55929273</v>
      </c>
      <c r="C283">
        <v>55929266</v>
      </c>
      <c r="D283">
        <v>55466000</v>
      </c>
      <c r="E283">
        <v>1</v>
      </c>
      <c r="F283">
        <v>1</v>
      </c>
      <c r="G283">
        <v>1081</v>
      </c>
      <c r="H283">
        <v>3</v>
      </c>
      <c r="I283" t="s">
        <v>705</v>
      </c>
      <c r="J283" t="s">
        <v>706</v>
      </c>
      <c r="K283" t="s">
        <v>707</v>
      </c>
      <c r="L283">
        <v>1355</v>
      </c>
      <c r="N283">
        <v>1010</v>
      </c>
      <c r="O283" t="s">
        <v>64</v>
      </c>
      <c r="P283" t="s">
        <v>64</v>
      </c>
      <c r="Q283">
        <v>100</v>
      </c>
      <c r="X283">
        <v>0.1</v>
      </c>
      <c r="Y283">
        <v>120.19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66</v>
      </c>
      <c r="AG283">
        <v>0.1</v>
      </c>
      <c r="AH283">
        <v>2</v>
      </c>
      <c r="AI283">
        <v>55929273</v>
      </c>
      <c r="AJ283">
        <v>224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ROW(Source!A106)</f>
        <v>106</v>
      </c>
      <c r="B284">
        <v>55929274</v>
      </c>
      <c r="C284">
        <v>55929266</v>
      </c>
      <c r="D284">
        <v>55459793</v>
      </c>
      <c r="E284">
        <v>1</v>
      </c>
      <c r="F284">
        <v>1</v>
      </c>
      <c r="G284">
        <v>1081</v>
      </c>
      <c r="H284">
        <v>3</v>
      </c>
      <c r="I284" t="s">
        <v>690</v>
      </c>
      <c r="J284" t="s">
        <v>691</v>
      </c>
      <c r="K284" t="s">
        <v>692</v>
      </c>
      <c r="L284">
        <v>1348</v>
      </c>
      <c r="N284">
        <v>1009</v>
      </c>
      <c r="O284" t="s">
        <v>566</v>
      </c>
      <c r="P284" t="s">
        <v>566</v>
      </c>
      <c r="Q284">
        <v>1000</v>
      </c>
      <c r="X284">
        <v>6.0000000000000002E-5</v>
      </c>
      <c r="Y284">
        <v>64123.05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66</v>
      </c>
      <c r="AG284">
        <v>6.0000000000000002E-5</v>
      </c>
      <c r="AH284">
        <v>2</v>
      </c>
      <c r="AI284">
        <v>55929274</v>
      </c>
      <c r="AJ284">
        <v>226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ROW(Source!A106)</f>
        <v>106</v>
      </c>
      <c r="B285">
        <v>55929275</v>
      </c>
      <c r="C285">
        <v>55929266</v>
      </c>
      <c r="D285">
        <v>55459801</v>
      </c>
      <c r="E285">
        <v>1</v>
      </c>
      <c r="F285">
        <v>1</v>
      </c>
      <c r="G285">
        <v>1081</v>
      </c>
      <c r="H285">
        <v>3</v>
      </c>
      <c r="I285" t="s">
        <v>708</v>
      </c>
      <c r="J285" t="s">
        <v>709</v>
      </c>
      <c r="K285" t="s">
        <v>710</v>
      </c>
      <c r="L285">
        <v>1348</v>
      </c>
      <c r="N285">
        <v>1009</v>
      </c>
      <c r="O285" t="s">
        <v>566</v>
      </c>
      <c r="P285" t="s">
        <v>566</v>
      </c>
      <c r="Q285">
        <v>1000</v>
      </c>
      <c r="X285">
        <v>1E-4</v>
      </c>
      <c r="Y285">
        <v>81241.14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66</v>
      </c>
      <c r="AG285">
        <v>1E-4</v>
      </c>
      <c r="AH285">
        <v>2</v>
      </c>
      <c r="AI285">
        <v>55929275</v>
      </c>
      <c r="AJ285">
        <v>227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ROW(Source!A106)</f>
        <v>106</v>
      </c>
      <c r="B286">
        <v>55929276</v>
      </c>
      <c r="C286">
        <v>55929266</v>
      </c>
      <c r="D286">
        <v>55482166</v>
      </c>
      <c r="E286">
        <v>1</v>
      </c>
      <c r="F286">
        <v>1</v>
      </c>
      <c r="G286">
        <v>1081</v>
      </c>
      <c r="H286">
        <v>3</v>
      </c>
      <c r="I286" t="s">
        <v>711</v>
      </c>
      <c r="J286" t="s">
        <v>712</v>
      </c>
      <c r="K286" t="s">
        <v>713</v>
      </c>
      <c r="L286">
        <v>1301</v>
      </c>
      <c r="N286">
        <v>1003</v>
      </c>
      <c r="O286" t="s">
        <v>518</v>
      </c>
      <c r="P286" t="s">
        <v>518</v>
      </c>
      <c r="Q286">
        <v>1</v>
      </c>
      <c r="X286">
        <v>5.91</v>
      </c>
      <c r="Y286">
        <v>0.69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66</v>
      </c>
      <c r="AG286">
        <v>5.91</v>
      </c>
      <c r="AH286">
        <v>2</v>
      </c>
      <c r="AI286">
        <v>55929276</v>
      </c>
      <c r="AJ286">
        <v>228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ROW(Source!A106)</f>
        <v>106</v>
      </c>
      <c r="B287">
        <v>55929277</v>
      </c>
      <c r="C287">
        <v>55929266</v>
      </c>
      <c r="D287">
        <v>55482233</v>
      </c>
      <c r="E287">
        <v>1</v>
      </c>
      <c r="F287">
        <v>1</v>
      </c>
      <c r="G287">
        <v>1081</v>
      </c>
      <c r="H287">
        <v>3</v>
      </c>
      <c r="I287" t="s">
        <v>714</v>
      </c>
      <c r="J287" t="s">
        <v>715</v>
      </c>
      <c r="K287" t="s">
        <v>716</v>
      </c>
      <c r="L287">
        <v>1346</v>
      </c>
      <c r="N287">
        <v>1009</v>
      </c>
      <c r="O287" t="s">
        <v>185</v>
      </c>
      <c r="P287" t="s">
        <v>185</v>
      </c>
      <c r="Q287">
        <v>1</v>
      </c>
      <c r="X287">
        <v>0.02</v>
      </c>
      <c r="Y287">
        <v>493.08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66</v>
      </c>
      <c r="AG287">
        <v>0.02</v>
      </c>
      <c r="AH287">
        <v>2</v>
      </c>
      <c r="AI287">
        <v>55929277</v>
      </c>
      <c r="AJ287">
        <v>229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ROW(Source!A106)</f>
        <v>106</v>
      </c>
      <c r="B288">
        <v>55929278</v>
      </c>
      <c r="C288">
        <v>55929266</v>
      </c>
      <c r="D288">
        <v>55481799</v>
      </c>
      <c r="E288">
        <v>1</v>
      </c>
      <c r="F288">
        <v>1</v>
      </c>
      <c r="G288">
        <v>1081</v>
      </c>
      <c r="H288">
        <v>3</v>
      </c>
      <c r="I288" t="s">
        <v>717</v>
      </c>
      <c r="J288" t="s">
        <v>718</v>
      </c>
      <c r="K288" t="s">
        <v>719</v>
      </c>
      <c r="L288">
        <v>1355</v>
      </c>
      <c r="N288">
        <v>1010</v>
      </c>
      <c r="O288" t="s">
        <v>64</v>
      </c>
      <c r="P288" t="s">
        <v>64</v>
      </c>
      <c r="Q288">
        <v>100</v>
      </c>
      <c r="X288">
        <v>0.04</v>
      </c>
      <c r="Y288">
        <v>413.16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66</v>
      </c>
      <c r="AG288">
        <v>0.04</v>
      </c>
      <c r="AH288">
        <v>2</v>
      </c>
      <c r="AI288">
        <v>55929278</v>
      </c>
      <c r="AJ288">
        <v>230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ROW(Source!A106)</f>
        <v>106</v>
      </c>
      <c r="B289">
        <v>55929279</v>
      </c>
      <c r="C289">
        <v>55929266</v>
      </c>
      <c r="D289">
        <v>55417010</v>
      </c>
      <c r="E289">
        <v>1081</v>
      </c>
      <c r="F289">
        <v>1</v>
      </c>
      <c r="G289">
        <v>1081</v>
      </c>
      <c r="H289">
        <v>3</v>
      </c>
      <c r="I289" t="s">
        <v>992</v>
      </c>
      <c r="J289" t="s">
        <v>3</v>
      </c>
      <c r="K289" t="s">
        <v>993</v>
      </c>
      <c r="L289">
        <v>1346</v>
      </c>
      <c r="N289">
        <v>1009</v>
      </c>
      <c r="O289" t="s">
        <v>185</v>
      </c>
      <c r="P289" t="s">
        <v>185</v>
      </c>
      <c r="Q289">
        <v>1</v>
      </c>
      <c r="X289">
        <v>0.3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66</v>
      </c>
      <c r="AG289">
        <v>0.3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ROW(Source!A106)</f>
        <v>106</v>
      </c>
      <c r="B290">
        <v>55929280</v>
      </c>
      <c r="C290">
        <v>55929266</v>
      </c>
      <c r="D290">
        <v>55433410</v>
      </c>
      <c r="E290">
        <v>1081</v>
      </c>
      <c r="F290">
        <v>1</v>
      </c>
      <c r="G290">
        <v>1081</v>
      </c>
      <c r="H290">
        <v>3</v>
      </c>
      <c r="I290" t="s">
        <v>994</v>
      </c>
      <c r="J290" t="s">
        <v>3</v>
      </c>
      <c r="K290" t="s">
        <v>995</v>
      </c>
      <c r="L290">
        <v>1354</v>
      </c>
      <c r="N290">
        <v>1010</v>
      </c>
      <c r="O290" t="s">
        <v>279</v>
      </c>
      <c r="P290" t="s">
        <v>279</v>
      </c>
      <c r="Q290">
        <v>1</v>
      </c>
      <c r="X290">
        <v>10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66</v>
      </c>
      <c r="AG290">
        <v>10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ROW(Source!A106)</f>
        <v>106</v>
      </c>
      <c r="B291">
        <v>55929281</v>
      </c>
      <c r="C291">
        <v>55929266</v>
      </c>
      <c r="D291">
        <v>55448252</v>
      </c>
      <c r="E291">
        <v>1081</v>
      </c>
      <c r="F291">
        <v>1</v>
      </c>
      <c r="G291">
        <v>1081</v>
      </c>
      <c r="H291">
        <v>3</v>
      </c>
      <c r="I291" t="s">
        <v>996</v>
      </c>
      <c r="J291" t="s">
        <v>3</v>
      </c>
      <c r="K291" t="s">
        <v>997</v>
      </c>
      <c r="L291">
        <v>1354</v>
      </c>
      <c r="N291">
        <v>1010</v>
      </c>
      <c r="O291" t="s">
        <v>279</v>
      </c>
      <c r="P291" t="s">
        <v>279</v>
      </c>
      <c r="Q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66</v>
      </c>
      <c r="AG291">
        <v>1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ROW(Source!A106)</f>
        <v>106</v>
      </c>
      <c r="B292">
        <v>55929282</v>
      </c>
      <c r="C292">
        <v>55929266</v>
      </c>
      <c r="D292">
        <v>55424290</v>
      </c>
      <c r="E292">
        <v>1081</v>
      </c>
      <c r="F292">
        <v>1</v>
      </c>
      <c r="G292">
        <v>1081</v>
      </c>
      <c r="H292">
        <v>3</v>
      </c>
      <c r="I292" t="s">
        <v>720</v>
      </c>
      <c r="J292" t="s">
        <v>3</v>
      </c>
      <c r="K292" t="s">
        <v>721</v>
      </c>
      <c r="L292">
        <v>1348</v>
      </c>
      <c r="N292">
        <v>1009</v>
      </c>
      <c r="O292" t="s">
        <v>566</v>
      </c>
      <c r="P292" t="s">
        <v>566</v>
      </c>
      <c r="Q292">
        <v>1000</v>
      </c>
      <c r="X292">
        <v>1E-3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66</v>
      </c>
      <c r="AG292">
        <v>1E-3</v>
      </c>
      <c r="AH292">
        <v>2</v>
      </c>
      <c r="AI292">
        <v>55929282</v>
      </c>
      <c r="AJ292">
        <v>232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ROW(Source!A113)</f>
        <v>113</v>
      </c>
      <c r="B293">
        <v>55929299</v>
      </c>
      <c r="C293">
        <v>55929294</v>
      </c>
      <c r="D293">
        <v>55424304</v>
      </c>
      <c r="E293">
        <v>1081</v>
      </c>
      <c r="F293">
        <v>1</v>
      </c>
      <c r="G293">
        <v>1081</v>
      </c>
      <c r="H293">
        <v>1</v>
      </c>
      <c r="I293" t="s">
        <v>679</v>
      </c>
      <c r="J293" t="s">
        <v>3</v>
      </c>
      <c r="K293" t="s">
        <v>680</v>
      </c>
      <c r="L293">
        <v>1191</v>
      </c>
      <c r="N293">
        <v>1013</v>
      </c>
      <c r="O293" t="s">
        <v>681</v>
      </c>
      <c r="P293" t="s">
        <v>681</v>
      </c>
      <c r="Q293">
        <v>1</v>
      </c>
      <c r="X293">
        <v>6.2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67</v>
      </c>
      <c r="AG293">
        <v>7.4399999999999995</v>
      </c>
      <c r="AH293">
        <v>2</v>
      </c>
      <c r="AI293">
        <v>55929295</v>
      </c>
      <c r="AJ293">
        <v>233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ROW(Source!A113)</f>
        <v>113</v>
      </c>
      <c r="B294">
        <v>55929300</v>
      </c>
      <c r="C294">
        <v>55929294</v>
      </c>
      <c r="D294">
        <v>55489513</v>
      </c>
      <c r="E294">
        <v>1</v>
      </c>
      <c r="F294">
        <v>1</v>
      </c>
      <c r="G294">
        <v>1081</v>
      </c>
      <c r="H294">
        <v>2</v>
      </c>
      <c r="I294" t="s">
        <v>682</v>
      </c>
      <c r="J294" t="s">
        <v>683</v>
      </c>
      <c r="K294" t="s">
        <v>684</v>
      </c>
      <c r="L294">
        <v>1368</v>
      </c>
      <c r="N294">
        <v>1011</v>
      </c>
      <c r="O294" t="s">
        <v>685</v>
      </c>
      <c r="P294" t="s">
        <v>685</v>
      </c>
      <c r="Q294">
        <v>1</v>
      </c>
      <c r="X294">
        <v>0.25</v>
      </c>
      <c r="Y294">
        <v>0</v>
      </c>
      <c r="Z294">
        <v>114.83</v>
      </c>
      <c r="AA294">
        <v>12.62</v>
      </c>
      <c r="AB294">
        <v>0</v>
      </c>
      <c r="AC294">
        <v>0</v>
      </c>
      <c r="AD294">
        <v>1</v>
      </c>
      <c r="AE294">
        <v>0</v>
      </c>
      <c r="AF294" t="s">
        <v>67</v>
      </c>
      <c r="AG294">
        <v>0.3</v>
      </c>
      <c r="AH294">
        <v>2</v>
      </c>
      <c r="AI294">
        <v>55929296</v>
      </c>
      <c r="AJ294">
        <v>234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ROW(Source!A113)</f>
        <v>113</v>
      </c>
      <c r="B295">
        <v>55929301</v>
      </c>
      <c r="C295">
        <v>55929294</v>
      </c>
      <c r="D295">
        <v>55461719</v>
      </c>
      <c r="E295">
        <v>1</v>
      </c>
      <c r="F295">
        <v>1</v>
      </c>
      <c r="G295">
        <v>1081</v>
      </c>
      <c r="H295">
        <v>3</v>
      </c>
      <c r="I295" t="s">
        <v>687</v>
      </c>
      <c r="J295" t="s">
        <v>688</v>
      </c>
      <c r="K295" t="s">
        <v>689</v>
      </c>
      <c r="L295">
        <v>1348</v>
      </c>
      <c r="N295">
        <v>1009</v>
      </c>
      <c r="O295" t="s">
        <v>566</v>
      </c>
      <c r="P295" t="s">
        <v>566</v>
      </c>
      <c r="Q295">
        <v>1000</v>
      </c>
      <c r="X295">
        <v>1.1000000000000001E-3</v>
      </c>
      <c r="Y295">
        <v>10643.18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66</v>
      </c>
      <c r="AG295">
        <v>1.1000000000000001E-3</v>
      </c>
      <c r="AH295">
        <v>2</v>
      </c>
      <c r="AI295">
        <v>55929297</v>
      </c>
      <c r="AJ295">
        <v>235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ROW(Source!A113)</f>
        <v>113</v>
      </c>
      <c r="B296">
        <v>55929302</v>
      </c>
      <c r="C296">
        <v>55929294</v>
      </c>
      <c r="D296">
        <v>55459793</v>
      </c>
      <c r="E296">
        <v>1</v>
      </c>
      <c r="F296">
        <v>1</v>
      </c>
      <c r="G296">
        <v>1081</v>
      </c>
      <c r="H296">
        <v>3</v>
      </c>
      <c r="I296" t="s">
        <v>690</v>
      </c>
      <c r="J296" t="s">
        <v>691</v>
      </c>
      <c r="K296" t="s">
        <v>692</v>
      </c>
      <c r="L296">
        <v>1348</v>
      </c>
      <c r="N296">
        <v>1009</v>
      </c>
      <c r="O296" t="s">
        <v>566</v>
      </c>
      <c r="P296" t="s">
        <v>566</v>
      </c>
      <c r="Q296">
        <v>1000</v>
      </c>
      <c r="X296">
        <v>1.0000000000000001E-5</v>
      </c>
      <c r="Y296">
        <v>64123.05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66</v>
      </c>
      <c r="AG296">
        <v>1.0000000000000001E-5</v>
      </c>
      <c r="AH296">
        <v>2</v>
      </c>
      <c r="AI296">
        <v>55929298</v>
      </c>
      <c r="AJ296">
        <v>236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ROW(Source!A113)</f>
        <v>113</v>
      </c>
      <c r="B297">
        <v>55929303</v>
      </c>
      <c r="C297">
        <v>55929294</v>
      </c>
      <c r="D297">
        <v>55448109</v>
      </c>
      <c r="E297">
        <v>1081</v>
      </c>
      <c r="F297">
        <v>1</v>
      </c>
      <c r="G297">
        <v>1081</v>
      </c>
      <c r="H297">
        <v>3</v>
      </c>
      <c r="I297" t="s">
        <v>990</v>
      </c>
      <c r="J297" t="s">
        <v>3</v>
      </c>
      <c r="K297" t="s">
        <v>991</v>
      </c>
      <c r="L297">
        <v>1354</v>
      </c>
      <c r="N297">
        <v>1010</v>
      </c>
      <c r="O297" t="s">
        <v>279</v>
      </c>
      <c r="P297" t="s">
        <v>279</v>
      </c>
      <c r="Q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66</v>
      </c>
      <c r="AG297">
        <v>1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ROW(Source!A114)</f>
        <v>114</v>
      </c>
      <c r="B298">
        <v>55929299</v>
      </c>
      <c r="C298">
        <v>55929294</v>
      </c>
      <c r="D298">
        <v>55424304</v>
      </c>
      <c r="E298">
        <v>1081</v>
      </c>
      <c r="F298">
        <v>1</v>
      </c>
      <c r="G298">
        <v>1081</v>
      </c>
      <c r="H298">
        <v>1</v>
      </c>
      <c r="I298" t="s">
        <v>679</v>
      </c>
      <c r="J298" t="s">
        <v>3</v>
      </c>
      <c r="K298" t="s">
        <v>680</v>
      </c>
      <c r="L298">
        <v>1191</v>
      </c>
      <c r="N298">
        <v>1013</v>
      </c>
      <c r="O298" t="s">
        <v>681</v>
      </c>
      <c r="P298" t="s">
        <v>681</v>
      </c>
      <c r="Q298">
        <v>1</v>
      </c>
      <c r="X298">
        <v>6.2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67</v>
      </c>
      <c r="AG298">
        <v>7.4399999999999995</v>
      </c>
      <c r="AH298">
        <v>2</v>
      </c>
      <c r="AI298">
        <v>55929295</v>
      </c>
      <c r="AJ298">
        <v>237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ROW(Source!A114)</f>
        <v>114</v>
      </c>
      <c r="B299">
        <v>55929300</v>
      </c>
      <c r="C299">
        <v>55929294</v>
      </c>
      <c r="D299">
        <v>55489513</v>
      </c>
      <c r="E299">
        <v>1</v>
      </c>
      <c r="F299">
        <v>1</v>
      </c>
      <c r="G299">
        <v>1081</v>
      </c>
      <c r="H299">
        <v>2</v>
      </c>
      <c r="I299" t="s">
        <v>682</v>
      </c>
      <c r="J299" t="s">
        <v>683</v>
      </c>
      <c r="K299" t="s">
        <v>684</v>
      </c>
      <c r="L299">
        <v>1368</v>
      </c>
      <c r="N299">
        <v>1011</v>
      </c>
      <c r="O299" t="s">
        <v>685</v>
      </c>
      <c r="P299" t="s">
        <v>685</v>
      </c>
      <c r="Q299">
        <v>1</v>
      </c>
      <c r="X299">
        <v>0.25</v>
      </c>
      <c r="Y299">
        <v>0</v>
      </c>
      <c r="Z299">
        <v>114.83</v>
      </c>
      <c r="AA299">
        <v>12.62</v>
      </c>
      <c r="AB299">
        <v>0</v>
      </c>
      <c r="AC299">
        <v>0</v>
      </c>
      <c r="AD299">
        <v>1</v>
      </c>
      <c r="AE299">
        <v>0</v>
      </c>
      <c r="AF299" t="s">
        <v>67</v>
      </c>
      <c r="AG299">
        <v>0.3</v>
      </c>
      <c r="AH299">
        <v>2</v>
      </c>
      <c r="AI299">
        <v>55929296</v>
      </c>
      <c r="AJ299">
        <v>238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ROW(Source!A114)</f>
        <v>114</v>
      </c>
      <c r="B300">
        <v>55929301</v>
      </c>
      <c r="C300">
        <v>55929294</v>
      </c>
      <c r="D300">
        <v>55461719</v>
      </c>
      <c r="E300">
        <v>1</v>
      </c>
      <c r="F300">
        <v>1</v>
      </c>
      <c r="G300">
        <v>1081</v>
      </c>
      <c r="H300">
        <v>3</v>
      </c>
      <c r="I300" t="s">
        <v>687</v>
      </c>
      <c r="J300" t="s">
        <v>688</v>
      </c>
      <c r="K300" t="s">
        <v>689</v>
      </c>
      <c r="L300">
        <v>1348</v>
      </c>
      <c r="N300">
        <v>1009</v>
      </c>
      <c r="O300" t="s">
        <v>566</v>
      </c>
      <c r="P300" t="s">
        <v>566</v>
      </c>
      <c r="Q300">
        <v>1000</v>
      </c>
      <c r="X300">
        <v>1.1000000000000001E-3</v>
      </c>
      <c r="Y300">
        <v>10643.18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66</v>
      </c>
      <c r="AG300">
        <v>1.1000000000000001E-3</v>
      </c>
      <c r="AH300">
        <v>2</v>
      </c>
      <c r="AI300">
        <v>55929297</v>
      </c>
      <c r="AJ300">
        <v>239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ROW(Source!A114)</f>
        <v>114</v>
      </c>
      <c r="B301">
        <v>55929302</v>
      </c>
      <c r="C301">
        <v>55929294</v>
      </c>
      <c r="D301">
        <v>55459793</v>
      </c>
      <c r="E301">
        <v>1</v>
      </c>
      <c r="F301">
        <v>1</v>
      </c>
      <c r="G301">
        <v>1081</v>
      </c>
      <c r="H301">
        <v>3</v>
      </c>
      <c r="I301" t="s">
        <v>690</v>
      </c>
      <c r="J301" t="s">
        <v>691</v>
      </c>
      <c r="K301" t="s">
        <v>692</v>
      </c>
      <c r="L301">
        <v>1348</v>
      </c>
      <c r="N301">
        <v>1009</v>
      </c>
      <c r="O301" t="s">
        <v>566</v>
      </c>
      <c r="P301" t="s">
        <v>566</v>
      </c>
      <c r="Q301">
        <v>1000</v>
      </c>
      <c r="X301">
        <v>1.0000000000000001E-5</v>
      </c>
      <c r="Y301">
        <v>64123.05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66</v>
      </c>
      <c r="AG301">
        <v>1.0000000000000001E-5</v>
      </c>
      <c r="AH301">
        <v>2</v>
      </c>
      <c r="AI301">
        <v>55929298</v>
      </c>
      <c r="AJ301">
        <v>240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ROW(Source!A114)</f>
        <v>114</v>
      </c>
      <c r="B302">
        <v>55929303</v>
      </c>
      <c r="C302">
        <v>55929294</v>
      </c>
      <c r="D302">
        <v>55448109</v>
      </c>
      <c r="E302">
        <v>1081</v>
      </c>
      <c r="F302">
        <v>1</v>
      </c>
      <c r="G302">
        <v>1081</v>
      </c>
      <c r="H302">
        <v>3</v>
      </c>
      <c r="I302" t="s">
        <v>990</v>
      </c>
      <c r="J302" t="s">
        <v>3</v>
      </c>
      <c r="K302" t="s">
        <v>991</v>
      </c>
      <c r="L302">
        <v>1354</v>
      </c>
      <c r="N302">
        <v>1010</v>
      </c>
      <c r="O302" t="s">
        <v>279</v>
      </c>
      <c r="P302" t="s">
        <v>279</v>
      </c>
      <c r="Q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66</v>
      </c>
      <c r="AG302">
        <v>1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ROW(Source!A117)</f>
        <v>117</v>
      </c>
      <c r="B303">
        <v>55929312</v>
      </c>
      <c r="C303">
        <v>55929311</v>
      </c>
      <c r="D303">
        <v>55424304</v>
      </c>
      <c r="E303">
        <v>1081</v>
      </c>
      <c r="F303">
        <v>1</v>
      </c>
      <c r="G303">
        <v>1081</v>
      </c>
      <c r="H303">
        <v>1</v>
      </c>
      <c r="I303" t="s">
        <v>679</v>
      </c>
      <c r="J303" t="s">
        <v>3</v>
      </c>
      <c r="K303" t="s">
        <v>680</v>
      </c>
      <c r="L303">
        <v>1191</v>
      </c>
      <c r="N303">
        <v>1013</v>
      </c>
      <c r="O303" t="s">
        <v>681</v>
      </c>
      <c r="P303" t="s">
        <v>681</v>
      </c>
      <c r="Q303">
        <v>1</v>
      </c>
      <c r="X303">
        <v>1.03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67</v>
      </c>
      <c r="AG303">
        <v>1.236</v>
      </c>
      <c r="AH303">
        <v>2</v>
      </c>
      <c r="AI303">
        <v>55929312</v>
      </c>
      <c r="AJ303">
        <v>241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ROW(Source!A117)</f>
        <v>117</v>
      </c>
      <c r="B304">
        <v>55929313</v>
      </c>
      <c r="C304">
        <v>55929311</v>
      </c>
      <c r="D304">
        <v>55490209</v>
      </c>
      <c r="E304">
        <v>1</v>
      </c>
      <c r="F304">
        <v>1</v>
      </c>
      <c r="G304">
        <v>1081</v>
      </c>
      <c r="H304">
        <v>2</v>
      </c>
      <c r="I304" t="s">
        <v>722</v>
      </c>
      <c r="J304" t="s">
        <v>723</v>
      </c>
      <c r="K304" t="s">
        <v>724</v>
      </c>
      <c r="L304">
        <v>1368</v>
      </c>
      <c r="N304">
        <v>1011</v>
      </c>
      <c r="O304" t="s">
        <v>685</v>
      </c>
      <c r="P304" t="s">
        <v>685</v>
      </c>
      <c r="Q304">
        <v>1</v>
      </c>
      <c r="X304">
        <v>6.0000000000000001E-3</v>
      </c>
      <c r="Y304">
        <v>0</v>
      </c>
      <c r="Z304">
        <v>83.1</v>
      </c>
      <c r="AA304">
        <v>12.62</v>
      </c>
      <c r="AB304">
        <v>0</v>
      </c>
      <c r="AC304">
        <v>0</v>
      </c>
      <c r="AD304">
        <v>1</v>
      </c>
      <c r="AE304">
        <v>0</v>
      </c>
      <c r="AF304" t="s">
        <v>67</v>
      </c>
      <c r="AG304">
        <v>7.1999999999999998E-3</v>
      </c>
      <c r="AH304">
        <v>2</v>
      </c>
      <c r="AI304">
        <v>55929313</v>
      </c>
      <c r="AJ304">
        <v>242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ROW(Source!A117)</f>
        <v>117</v>
      </c>
      <c r="B305">
        <v>55929314</v>
      </c>
      <c r="C305">
        <v>55929311</v>
      </c>
      <c r="D305">
        <v>55440939</v>
      </c>
      <c r="E305">
        <v>1081</v>
      </c>
      <c r="F305">
        <v>1</v>
      </c>
      <c r="G305">
        <v>1081</v>
      </c>
      <c r="H305">
        <v>3</v>
      </c>
      <c r="I305" t="s">
        <v>998</v>
      </c>
      <c r="J305" t="s">
        <v>3</v>
      </c>
      <c r="K305" t="s">
        <v>999</v>
      </c>
      <c r="L305">
        <v>1354</v>
      </c>
      <c r="N305">
        <v>1010</v>
      </c>
      <c r="O305" t="s">
        <v>279</v>
      </c>
      <c r="P305" t="s">
        <v>279</v>
      </c>
      <c r="Q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66</v>
      </c>
      <c r="AG305">
        <v>1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ROW(Source!A118)</f>
        <v>118</v>
      </c>
      <c r="B306">
        <v>55929312</v>
      </c>
      <c r="C306">
        <v>55929311</v>
      </c>
      <c r="D306">
        <v>55424304</v>
      </c>
      <c r="E306">
        <v>1081</v>
      </c>
      <c r="F306">
        <v>1</v>
      </c>
      <c r="G306">
        <v>1081</v>
      </c>
      <c r="H306">
        <v>1</v>
      </c>
      <c r="I306" t="s">
        <v>679</v>
      </c>
      <c r="J306" t="s">
        <v>3</v>
      </c>
      <c r="K306" t="s">
        <v>680</v>
      </c>
      <c r="L306">
        <v>1191</v>
      </c>
      <c r="N306">
        <v>1013</v>
      </c>
      <c r="O306" t="s">
        <v>681</v>
      </c>
      <c r="P306" t="s">
        <v>681</v>
      </c>
      <c r="Q306">
        <v>1</v>
      </c>
      <c r="X306">
        <v>1.03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67</v>
      </c>
      <c r="AG306">
        <v>1.236</v>
      </c>
      <c r="AH306">
        <v>2</v>
      </c>
      <c r="AI306">
        <v>55929312</v>
      </c>
      <c r="AJ306">
        <v>243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ROW(Source!A118)</f>
        <v>118</v>
      </c>
      <c r="B307">
        <v>55929313</v>
      </c>
      <c r="C307">
        <v>55929311</v>
      </c>
      <c r="D307">
        <v>55490209</v>
      </c>
      <c r="E307">
        <v>1</v>
      </c>
      <c r="F307">
        <v>1</v>
      </c>
      <c r="G307">
        <v>1081</v>
      </c>
      <c r="H307">
        <v>2</v>
      </c>
      <c r="I307" t="s">
        <v>722</v>
      </c>
      <c r="J307" t="s">
        <v>723</v>
      </c>
      <c r="K307" t="s">
        <v>724</v>
      </c>
      <c r="L307">
        <v>1368</v>
      </c>
      <c r="N307">
        <v>1011</v>
      </c>
      <c r="O307" t="s">
        <v>685</v>
      </c>
      <c r="P307" t="s">
        <v>685</v>
      </c>
      <c r="Q307">
        <v>1</v>
      </c>
      <c r="X307">
        <v>6.0000000000000001E-3</v>
      </c>
      <c r="Y307">
        <v>0</v>
      </c>
      <c r="Z307">
        <v>83.1</v>
      </c>
      <c r="AA307">
        <v>12.62</v>
      </c>
      <c r="AB307">
        <v>0</v>
      </c>
      <c r="AC307">
        <v>0</v>
      </c>
      <c r="AD307">
        <v>1</v>
      </c>
      <c r="AE307">
        <v>0</v>
      </c>
      <c r="AF307" t="s">
        <v>67</v>
      </c>
      <c r="AG307">
        <v>7.1999999999999998E-3</v>
      </c>
      <c r="AH307">
        <v>2</v>
      </c>
      <c r="AI307">
        <v>55929313</v>
      </c>
      <c r="AJ307">
        <v>244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ROW(Source!A118)</f>
        <v>118</v>
      </c>
      <c r="B308">
        <v>55929314</v>
      </c>
      <c r="C308">
        <v>55929311</v>
      </c>
      <c r="D308">
        <v>55440939</v>
      </c>
      <c r="E308">
        <v>1081</v>
      </c>
      <c r="F308">
        <v>1</v>
      </c>
      <c r="G308">
        <v>1081</v>
      </c>
      <c r="H308">
        <v>3</v>
      </c>
      <c r="I308" t="s">
        <v>998</v>
      </c>
      <c r="J308" t="s">
        <v>3</v>
      </c>
      <c r="K308" t="s">
        <v>999</v>
      </c>
      <c r="L308">
        <v>1354</v>
      </c>
      <c r="N308">
        <v>1010</v>
      </c>
      <c r="O308" t="s">
        <v>279</v>
      </c>
      <c r="P308" t="s">
        <v>279</v>
      </c>
      <c r="Q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66</v>
      </c>
      <c r="AG308">
        <v>1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ROW(Source!A123)</f>
        <v>123</v>
      </c>
      <c r="B309">
        <v>55929332</v>
      </c>
      <c r="C309">
        <v>55929331</v>
      </c>
      <c r="D309">
        <v>55424304</v>
      </c>
      <c r="E309">
        <v>1081</v>
      </c>
      <c r="F309">
        <v>1</v>
      </c>
      <c r="G309">
        <v>1081</v>
      </c>
      <c r="H309">
        <v>1</v>
      </c>
      <c r="I309" t="s">
        <v>679</v>
      </c>
      <c r="J309" t="s">
        <v>3</v>
      </c>
      <c r="K309" t="s">
        <v>680</v>
      </c>
      <c r="L309">
        <v>1191</v>
      </c>
      <c r="N309">
        <v>1013</v>
      </c>
      <c r="O309" t="s">
        <v>681</v>
      </c>
      <c r="P309" t="s">
        <v>681</v>
      </c>
      <c r="Q309">
        <v>1</v>
      </c>
      <c r="X309">
        <v>39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67</v>
      </c>
      <c r="AG309">
        <v>46.8</v>
      </c>
      <c r="AH309">
        <v>2</v>
      </c>
      <c r="AI309">
        <v>55929332</v>
      </c>
      <c r="AJ309">
        <v>245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ROW(Source!A124)</f>
        <v>124</v>
      </c>
      <c r="B310">
        <v>55929332</v>
      </c>
      <c r="C310">
        <v>55929331</v>
      </c>
      <c r="D310">
        <v>55424304</v>
      </c>
      <c r="E310">
        <v>1081</v>
      </c>
      <c r="F310">
        <v>1</v>
      </c>
      <c r="G310">
        <v>1081</v>
      </c>
      <c r="H310">
        <v>1</v>
      </c>
      <c r="I310" t="s">
        <v>679</v>
      </c>
      <c r="J310" t="s">
        <v>3</v>
      </c>
      <c r="K310" t="s">
        <v>680</v>
      </c>
      <c r="L310">
        <v>1191</v>
      </c>
      <c r="N310">
        <v>1013</v>
      </c>
      <c r="O310" t="s">
        <v>681</v>
      </c>
      <c r="P310" t="s">
        <v>681</v>
      </c>
      <c r="Q310">
        <v>1</v>
      </c>
      <c r="X310">
        <v>39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1</v>
      </c>
      <c r="AF310" t="s">
        <v>67</v>
      </c>
      <c r="AG310">
        <v>46.8</v>
      </c>
      <c r="AH310">
        <v>2</v>
      </c>
      <c r="AI310">
        <v>55929332</v>
      </c>
      <c r="AJ310">
        <v>246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ROW(Source!A127)</f>
        <v>127</v>
      </c>
      <c r="B311">
        <v>55929342</v>
      </c>
      <c r="C311">
        <v>55929341</v>
      </c>
      <c r="D311">
        <v>55424304</v>
      </c>
      <c r="E311">
        <v>1081</v>
      </c>
      <c r="F311">
        <v>1</v>
      </c>
      <c r="G311">
        <v>1081</v>
      </c>
      <c r="H311">
        <v>1</v>
      </c>
      <c r="I311" t="s">
        <v>679</v>
      </c>
      <c r="J311" t="s">
        <v>3</v>
      </c>
      <c r="K311" t="s">
        <v>680</v>
      </c>
      <c r="L311">
        <v>1191</v>
      </c>
      <c r="N311">
        <v>1013</v>
      </c>
      <c r="O311" t="s">
        <v>681</v>
      </c>
      <c r="P311" t="s">
        <v>681</v>
      </c>
      <c r="Q311">
        <v>1</v>
      </c>
      <c r="X311">
        <v>3.1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67</v>
      </c>
      <c r="AG311">
        <v>3.7199999999999998</v>
      </c>
      <c r="AH311">
        <v>2</v>
      </c>
      <c r="AI311">
        <v>55929342</v>
      </c>
      <c r="AJ311">
        <v>247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ROW(Source!A127)</f>
        <v>127</v>
      </c>
      <c r="B312">
        <v>55929343</v>
      </c>
      <c r="C312">
        <v>55929341</v>
      </c>
      <c r="D312">
        <v>55439337</v>
      </c>
      <c r="E312">
        <v>1081</v>
      </c>
      <c r="F312">
        <v>1</v>
      </c>
      <c r="G312">
        <v>1081</v>
      </c>
      <c r="H312">
        <v>3</v>
      </c>
      <c r="I312" t="s">
        <v>1033</v>
      </c>
      <c r="J312" t="s">
        <v>3</v>
      </c>
      <c r="K312" t="s">
        <v>1034</v>
      </c>
      <c r="L312">
        <v>1354</v>
      </c>
      <c r="N312">
        <v>1010</v>
      </c>
      <c r="O312" t="s">
        <v>279</v>
      </c>
      <c r="P312" t="s">
        <v>279</v>
      </c>
      <c r="Q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66</v>
      </c>
      <c r="AG312">
        <v>0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ROW(Source!A128)</f>
        <v>128</v>
      </c>
      <c r="B313">
        <v>55929342</v>
      </c>
      <c r="C313">
        <v>55929341</v>
      </c>
      <c r="D313">
        <v>55424304</v>
      </c>
      <c r="E313">
        <v>1081</v>
      </c>
      <c r="F313">
        <v>1</v>
      </c>
      <c r="G313">
        <v>1081</v>
      </c>
      <c r="H313">
        <v>1</v>
      </c>
      <c r="I313" t="s">
        <v>679</v>
      </c>
      <c r="J313" t="s">
        <v>3</v>
      </c>
      <c r="K313" t="s">
        <v>680</v>
      </c>
      <c r="L313">
        <v>1191</v>
      </c>
      <c r="N313">
        <v>1013</v>
      </c>
      <c r="O313" t="s">
        <v>681</v>
      </c>
      <c r="P313" t="s">
        <v>681</v>
      </c>
      <c r="Q313">
        <v>1</v>
      </c>
      <c r="X313">
        <v>3.1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67</v>
      </c>
      <c r="AG313">
        <v>3.7199999999999998</v>
      </c>
      <c r="AH313">
        <v>2</v>
      </c>
      <c r="AI313">
        <v>55929342</v>
      </c>
      <c r="AJ313">
        <v>249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ROW(Source!A128)</f>
        <v>128</v>
      </c>
      <c r="B314">
        <v>55929343</v>
      </c>
      <c r="C314">
        <v>55929341</v>
      </c>
      <c r="D314">
        <v>55439337</v>
      </c>
      <c r="E314">
        <v>1081</v>
      </c>
      <c r="F314">
        <v>1</v>
      </c>
      <c r="G314">
        <v>1081</v>
      </c>
      <c r="H314">
        <v>3</v>
      </c>
      <c r="I314" t="s">
        <v>1033</v>
      </c>
      <c r="J314" t="s">
        <v>3</v>
      </c>
      <c r="K314" t="s">
        <v>1034</v>
      </c>
      <c r="L314">
        <v>1354</v>
      </c>
      <c r="N314">
        <v>1010</v>
      </c>
      <c r="O314" t="s">
        <v>279</v>
      </c>
      <c r="P314" t="s">
        <v>279</v>
      </c>
      <c r="Q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66</v>
      </c>
      <c r="AG314">
        <v>0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ROW(Source!A131)</f>
        <v>131</v>
      </c>
      <c r="B315">
        <v>57036690</v>
      </c>
      <c r="C315">
        <v>57036689</v>
      </c>
      <c r="D315">
        <v>55424304</v>
      </c>
      <c r="E315">
        <v>1081</v>
      </c>
      <c r="F315">
        <v>1</v>
      </c>
      <c r="G315">
        <v>1081</v>
      </c>
      <c r="H315">
        <v>1</v>
      </c>
      <c r="I315" t="s">
        <v>679</v>
      </c>
      <c r="J315" t="s">
        <v>3</v>
      </c>
      <c r="K315" t="s">
        <v>680</v>
      </c>
      <c r="L315">
        <v>1191</v>
      </c>
      <c r="N315">
        <v>1013</v>
      </c>
      <c r="O315" t="s">
        <v>681</v>
      </c>
      <c r="P315" t="s">
        <v>681</v>
      </c>
      <c r="Q315">
        <v>1</v>
      </c>
      <c r="X315">
        <v>3.18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67</v>
      </c>
      <c r="AG315">
        <v>3.8159999999999998</v>
      </c>
      <c r="AH315">
        <v>2</v>
      </c>
      <c r="AI315">
        <v>57036690</v>
      </c>
      <c r="AJ315">
        <v>251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ROW(Source!A131)</f>
        <v>131</v>
      </c>
      <c r="B316">
        <v>57036691</v>
      </c>
      <c r="C316">
        <v>57036689</v>
      </c>
      <c r="D316">
        <v>55461074</v>
      </c>
      <c r="E316">
        <v>1</v>
      </c>
      <c r="F316">
        <v>1</v>
      </c>
      <c r="G316">
        <v>1081</v>
      </c>
      <c r="H316">
        <v>3</v>
      </c>
      <c r="I316" t="s">
        <v>823</v>
      </c>
      <c r="J316" t="s">
        <v>824</v>
      </c>
      <c r="K316" t="s">
        <v>825</v>
      </c>
      <c r="L316">
        <v>1346</v>
      </c>
      <c r="N316">
        <v>1009</v>
      </c>
      <c r="O316" t="s">
        <v>185</v>
      </c>
      <c r="P316" t="s">
        <v>185</v>
      </c>
      <c r="Q316">
        <v>1</v>
      </c>
      <c r="X316">
        <v>6.2700000000000004E-3</v>
      </c>
      <c r="Y316">
        <v>27.62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66</v>
      </c>
      <c r="AG316">
        <v>6.2700000000000004E-3</v>
      </c>
      <c r="AH316">
        <v>2</v>
      </c>
      <c r="AI316">
        <v>57036691</v>
      </c>
      <c r="AJ316">
        <v>252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ROW(Source!A131)</f>
        <v>131</v>
      </c>
      <c r="B317">
        <v>57036692</v>
      </c>
      <c r="C317">
        <v>57036689</v>
      </c>
      <c r="D317">
        <v>55459793</v>
      </c>
      <c r="E317">
        <v>1</v>
      </c>
      <c r="F317">
        <v>1</v>
      </c>
      <c r="G317">
        <v>1081</v>
      </c>
      <c r="H317">
        <v>3</v>
      </c>
      <c r="I317" t="s">
        <v>690</v>
      </c>
      <c r="J317" t="s">
        <v>691</v>
      </c>
      <c r="K317" t="s">
        <v>692</v>
      </c>
      <c r="L317">
        <v>1348</v>
      </c>
      <c r="N317">
        <v>1009</v>
      </c>
      <c r="O317" t="s">
        <v>566</v>
      </c>
      <c r="P317" t="s">
        <v>566</v>
      </c>
      <c r="Q317">
        <v>1000</v>
      </c>
      <c r="X317">
        <v>1.0000000000000001E-5</v>
      </c>
      <c r="Y317">
        <v>64123.05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66</v>
      </c>
      <c r="AG317">
        <v>1.0000000000000001E-5</v>
      </c>
      <c r="AH317">
        <v>2</v>
      </c>
      <c r="AI317">
        <v>57036692</v>
      </c>
      <c r="AJ317">
        <v>253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ROW(Source!A131)</f>
        <v>131</v>
      </c>
      <c r="B318">
        <v>57036693</v>
      </c>
      <c r="C318">
        <v>57036689</v>
      </c>
      <c r="D318">
        <v>55469253</v>
      </c>
      <c r="E318">
        <v>1</v>
      </c>
      <c r="F318">
        <v>1</v>
      </c>
      <c r="G318">
        <v>1081</v>
      </c>
      <c r="H318">
        <v>3</v>
      </c>
      <c r="I318" t="s">
        <v>826</v>
      </c>
      <c r="J318" t="s">
        <v>827</v>
      </c>
      <c r="K318" t="s">
        <v>828</v>
      </c>
      <c r="L318">
        <v>1354</v>
      </c>
      <c r="N318">
        <v>1010</v>
      </c>
      <c r="O318" t="s">
        <v>279</v>
      </c>
      <c r="P318" t="s">
        <v>279</v>
      </c>
      <c r="Q318">
        <v>1</v>
      </c>
      <c r="X318">
        <v>0.1</v>
      </c>
      <c r="Y318">
        <v>15.25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66</v>
      </c>
      <c r="AG318">
        <v>0.1</v>
      </c>
      <c r="AH318">
        <v>2</v>
      </c>
      <c r="AI318">
        <v>57036693</v>
      </c>
      <c r="AJ318">
        <v>254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ROW(Source!A131)</f>
        <v>131</v>
      </c>
      <c r="B319">
        <v>57036694</v>
      </c>
      <c r="C319">
        <v>57036689</v>
      </c>
      <c r="D319">
        <v>55441135</v>
      </c>
      <c r="E319">
        <v>1081</v>
      </c>
      <c r="F319">
        <v>1</v>
      </c>
      <c r="G319">
        <v>1081</v>
      </c>
      <c r="H319">
        <v>3</v>
      </c>
      <c r="I319" t="s">
        <v>1035</v>
      </c>
      <c r="J319" t="s">
        <v>3</v>
      </c>
      <c r="K319" t="s">
        <v>1036</v>
      </c>
      <c r="L319">
        <v>1354</v>
      </c>
      <c r="N319">
        <v>1010</v>
      </c>
      <c r="O319" t="s">
        <v>279</v>
      </c>
      <c r="P319" t="s">
        <v>279</v>
      </c>
      <c r="Q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66</v>
      </c>
      <c r="AG319">
        <v>1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ROW(Source!A132)</f>
        <v>132</v>
      </c>
      <c r="B320">
        <v>57036690</v>
      </c>
      <c r="C320">
        <v>57036689</v>
      </c>
      <c r="D320">
        <v>55424304</v>
      </c>
      <c r="E320">
        <v>1081</v>
      </c>
      <c r="F320">
        <v>1</v>
      </c>
      <c r="G320">
        <v>1081</v>
      </c>
      <c r="H320">
        <v>1</v>
      </c>
      <c r="I320" t="s">
        <v>679</v>
      </c>
      <c r="J320" t="s">
        <v>3</v>
      </c>
      <c r="K320" t="s">
        <v>680</v>
      </c>
      <c r="L320">
        <v>1191</v>
      </c>
      <c r="N320">
        <v>1013</v>
      </c>
      <c r="O320" t="s">
        <v>681</v>
      </c>
      <c r="P320" t="s">
        <v>681</v>
      </c>
      <c r="Q320">
        <v>1</v>
      </c>
      <c r="X320">
        <v>3.18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67</v>
      </c>
      <c r="AG320">
        <v>3.8159999999999998</v>
      </c>
      <c r="AH320">
        <v>2</v>
      </c>
      <c r="AI320">
        <v>57036690</v>
      </c>
      <c r="AJ320">
        <v>255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ROW(Source!A132)</f>
        <v>132</v>
      </c>
      <c r="B321">
        <v>57036691</v>
      </c>
      <c r="C321">
        <v>57036689</v>
      </c>
      <c r="D321">
        <v>55461074</v>
      </c>
      <c r="E321">
        <v>1</v>
      </c>
      <c r="F321">
        <v>1</v>
      </c>
      <c r="G321">
        <v>1081</v>
      </c>
      <c r="H321">
        <v>3</v>
      </c>
      <c r="I321" t="s">
        <v>823</v>
      </c>
      <c r="J321" t="s">
        <v>824</v>
      </c>
      <c r="K321" t="s">
        <v>825</v>
      </c>
      <c r="L321">
        <v>1346</v>
      </c>
      <c r="N321">
        <v>1009</v>
      </c>
      <c r="O321" t="s">
        <v>185</v>
      </c>
      <c r="P321" t="s">
        <v>185</v>
      </c>
      <c r="Q321">
        <v>1</v>
      </c>
      <c r="X321">
        <v>6.2700000000000004E-3</v>
      </c>
      <c r="Y321">
        <v>27.62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66</v>
      </c>
      <c r="AG321">
        <v>6.2700000000000004E-3</v>
      </c>
      <c r="AH321">
        <v>2</v>
      </c>
      <c r="AI321">
        <v>57036691</v>
      </c>
      <c r="AJ321">
        <v>256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ROW(Source!A132)</f>
        <v>132</v>
      </c>
      <c r="B322">
        <v>57036692</v>
      </c>
      <c r="C322">
        <v>57036689</v>
      </c>
      <c r="D322">
        <v>55459793</v>
      </c>
      <c r="E322">
        <v>1</v>
      </c>
      <c r="F322">
        <v>1</v>
      </c>
      <c r="G322">
        <v>1081</v>
      </c>
      <c r="H322">
        <v>3</v>
      </c>
      <c r="I322" t="s">
        <v>690</v>
      </c>
      <c r="J322" t="s">
        <v>691</v>
      </c>
      <c r="K322" t="s">
        <v>692</v>
      </c>
      <c r="L322">
        <v>1348</v>
      </c>
      <c r="N322">
        <v>1009</v>
      </c>
      <c r="O322" t="s">
        <v>566</v>
      </c>
      <c r="P322" t="s">
        <v>566</v>
      </c>
      <c r="Q322">
        <v>1000</v>
      </c>
      <c r="X322">
        <v>1.0000000000000001E-5</v>
      </c>
      <c r="Y322">
        <v>64123.05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66</v>
      </c>
      <c r="AG322">
        <v>1.0000000000000001E-5</v>
      </c>
      <c r="AH322">
        <v>2</v>
      </c>
      <c r="AI322">
        <v>57036692</v>
      </c>
      <c r="AJ322">
        <v>257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ROW(Source!A132)</f>
        <v>132</v>
      </c>
      <c r="B323">
        <v>57036693</v>
      </c>
      <c r="C323">
        <v>57036689</v>
      </c>
      <c r="D323">
        <v>55469253</v>
      </c>
      <c r="E323">
        <v>1</v>
      </c>
      <c r="F323">
        <v>1</v>
      </c>
      <c r="G323">
        <v>1081</v>
      </c>
      <c r="H323">
        <v>3</v>
      </c>
      <c r="I323" t="s">
        <v>826</v>
      </c>
      <c r="J323" t="s">
        <v>827</v>
      </c>
      <c r="K323" t="s">
        <v>828</v>
      </c>
      <c r="L323">
        <v>1354</v>
      </c>
      <c r="N323">
        <v>1010</v>
      </c>
      <c r="O323" t="s">
        <v>279</v>
      </c>
      <c r="P323" t="s">
        <v>279</v>
      </c>
      <c r="Q323">
        <v>1</v>
      </c>
      <c r="X323">
        <v>0.1</v>
      </c>
      <c r="Y323">
        <v>15.25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66</v>
      </c>
      <c r="AG323">
        <v>0.1</v>
      </c>
      <c r="AH323">
        <v>2</v>
      </c>
      <c r="AI323">
        <v>57036693</v>
      </c>
      <c r="AJ323">
        <v>258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ROW(Source!A132)</f>
        <v>132</v>
      </c>
      <c r="B324">
        <v>57036694</v>
      </c>
      <c r="C324">
        <v>57036689</v>
      </c>
      <c r="D324">
        <v>55441135</v>
      </c>
      <c r="E324">
        <v>1081</v>
      </c>
      <c r="F324">
        <v>1</v>
      </c>
      <c r="G324">
        <v>1081</v>
      </c>
      <c r="H324">
        <v>3</v>
      </c>
      <c r="I324" t="s">
        <v>1035</v>
      </c>
      <c r="J324" t="s">
        <v>3</v>
      </c>
      <c r="K324" t="s">
        <v>1036</v>
      </c>
      <c r="L324">
        <v>1354</v>
      </c>
      <c r="N324">
        <v>1010</v>
      </c>
      <c r="O324" t="s">
        <v>279</v>
      </c>
      <c r="P324" t="s">
        <v>279</v>
      </c>
      <c r="Q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66</v>
      </c>
      <c r="AG324">
        <v>1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ROW(Source!A133)</f>
        <v>133</v>
      </c>
      <c r="B325">
        <v>55929403</v>
      </c>
      <c r="C325">
        <v>55929361</v>
      </c>
      <c r="D325">
        <v>55424304</v>
      </c>
      <c r="E325">
        <v>1081</v>
      </c>
      <c r="F325">
        <v>1</v>
      </c>
      <c r="G325">
        <v>1081</v>
      </c>
      <c r="H325">
        <v>1</v>
      </c>
      <c r="I325" t="s">
        <v>679</v>
      </c>
      <c r="J325" t="s">
        <v>3</v>
      </c>
      <c r="K325" t="s">
        <v>680</v>
      </c>
      <c r="L325">
        <v>1191</v>
      </c>
      <c r="N325">
        <v>1013</v>
      </c>
      <c r="O325" t="s">
        <v>681</v>
      </c>
      <c r="P325" t="s">
        <v>681</v>
      </c>
      <c r="Q325">
        <v>1</v>
      </c>
      <c r="X325">
        <v>9.3000000000000007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67</v>
      </c>
      <c r="AG325">
        <v>11.16</v>
      </c>
      <c r="AH325">
        <v>2</v>
      </c>
      <c r="AI325">
        <v>55929403</v>
      </c>
      <c r="AJ325">
        <v>259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ROW(Source!A133)</f>
        <v>133</v>
      </c>
      <c r="B326">
        <v>55929404</v>
      </c>
      <c r="C326">
        <v>55929361</v>
      </c>
      <c r="D326">
        <v>55489513</v>
      </c>
      <c r="E326">
        <v>1</v>
      </c>
      <c r="F326">
        <v>1</v>
      </c>
      <c r="G326">
        <v>1081</v>
      </c>
      <c r="H326">
        <v>2</v>
      </c>
      <c r="I326" t="s">
        <v>682</v>
      </c>
      <c r="J326" t="s">
        <v>683</v>
      </c>
      <c r="K326" t="s">
        <v>684</v>
      </c>
      <c r="L326">
        <v>1368</v>
      </c>
      <c r="N326">
        <v>1011</v>
      </c>
      <c r="O326" t="s">
        <v>685</v>
      </c>
      <c r="P326" t="s">
        <v>685</v>
      </c>
      <c r="Q326">
        <v>1</v>
      </c>
      <c r="X326">
        <v>0.4</v>
      </c>
      <c r="Y326">
        <v>0</v>
      </c>
      <c r="Z326">
        <v>114.83</v>
      </c>
      <c r="AA326">
        <v>12.62</v>
      </c>
      <c r="AB326">
        <v>0</v>
      </c>
      <c r="AC326">
        <v>0</v>
      </c>
      <c r="AD326">
        <v>1</v>
      </c>
      <c r="AE326">
        <v>0</v>
      </c>
      <c r="AF326" t="s">
        <v>67</v>
      </c>
      <c r="AG326">
        <v>0.48</v>
      </c>
      <c r="AH326">
        <v>2</v>
      </c>
      <c r="AI326">
        <v>55929404</v>
      </c>
      <c r="AJ326">
        <v>260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ROW(Source!A133)</f>
        <v>133</v>
      </c>
      <c r="B327">
        <v>55929405</v>
      </c>
      <c r="C327">
        <v>55929361</v>
      </c>
      <c r="D327">
        <v>55459261</v>
      </c>
      <c r="E327">
        <v>1</v>
      </c>
      <c r="F327">
        <v>1</v>
      </c>
      <c r="G327">
        <v>1081</v>
      </c>
      <c r="H327">
        <v>3</v>
      </c>
      <c r="I327" t="s">
        <v>693</v>
      </c>
      <c r="J327" t="s">
        <v>694</v>
      </c>
      <c r="K327" t="s">
        <v>695</v>
      </c>
      <c r="L327">
        <v>1348</v>
      </c>
      <c r="N327">
        <v>1009</v>
      </c>
      <c r="O327" t="s">
        <v>566</v>
      </c>
      <c r="P327" t="s">
        <v>566</v>
      </c>
      <c r="Q327">
        <v>1000</v>
      </c>
      <c r="X327">
        <v>2.9999999999999997E-4</v>
      </c>
      <c r="Y327">
        <v>1219.68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66</v>
      </c>
      <c r="AG327">
        <v>2.9999999999999997E-4</v>
      </c>
      <c r="AH327">
        <v>2</v>
      </c>
      <c r="AI327">
        <v>55929405</v>
      </c>
      <c r="AJ327">
        <v>261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ROW(Source!A133)</f>
        <v>133</v>
      </c>
      <c r="B328">
        <v>55929406</v>
      </c>
      <c r="C328">
        <v>55929361</v>
      </c>
      <c r="D328">
        <v>55461230</v>
      </c>
      <c r="E328">
        <v>1</v>
      </c>
      <c r="F328">
        <v>1</v>
      </c>
      <c r="G328">
        <v>1081</v>
      </c>
      <c r="H328">
        <v>3</v>
      </c>
      <c r="I328" t="s">
        <v>696</v>
      </c>
      <c r="J328" t="s">
        <v>697</v>
      </c>
      <c r="K328" t="s">
        <v>698</v>
      </c>
      <c r="L328">
        <v>1346</v>
      </c>
      <c r="N328">
        <v>1009</v>
      </c>
      <c r="O328" t="s">
        <v>185</v>
      </c>
      <c r="P328" t="s">
        <v>185</v>
      </c>
      <c r="Q328">
        <v>1</v>
      </c>
      <c r="X328">
        <v>0.03</v>
      </c>
      <c r="Y328">
        <v>15.11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66</v>
      </c>
      <c r="AG328">
        <v>0.03</v>
      </c>
      <c r="AH328">
        <v>2</v>
      </c>
      <c r="AI328">
        <v>55929406</v>
      </c>
      <c r="AJ328">
        <v>262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ROW(Source!A133)</f>
        <v>133</v>
      </c>
      <c r="B329">
        <v>55929407</v>
      </c>
      <c r="C329">
        <v>55929361</v>
      </c>
      <c r="D329">
        <v>55459400</v>
      </c>
      <c r="E329">
        <v>1</v>
      </c>
      <c r="F329">
        <v>1</v>
      </c>
      <c r="G329">
        <v>1081</v>
      </c>
      <c r="H329">
        <v>3</v>
      </c>
      <c r="I329" t="s">
        <v>699</v>
      </c>
      <c r="J329" t="s">
        <v>700</v>
      </c>
      <c r="K329" t="s">
        <v>701</v>
      </c>
      <c r="L329">
        <v>1346</v>
      </c>
      <c r="N329">
        <v>1009</v>
      </c>
      <c r="O329" t="s">
        <v>185</v>
      </c>
      <c r="P329" t="s">
        <v>185</v>
      </c>
      <c r="Q329">
        <v>1</v>
      </c>
      <c r="X329">
        <v>0.01</v>
      </c>
      <c r="Y329">
        <v>16.690000000000001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66</v>
      </c>
      <c r="AG329">
        <v>0.01</v>
      </c>
      <c r="AH329">
        <v>2</v>
      </c>
      <c r="AI329">
        <v>55929407</v>
      </c>
      <c r="AJ329">
        <v>263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ROW(Source!A133)</f>
        <v>133</v>
      </c>
      <c r="B330">
        <v>55929408</v>
      </c>
      <c r="C330">
        <v>55929361</v>
      </c>
      <c r="D330">
        <v>55459485</v>
      </c>
      <c r="E330">
        <v>1</v>
      </c>
      <c r="F330">
        <v>1</v>
      </c>
      <c r="G330">
        <v>1081</v>
      </c>
      <c r="H330">
        <v>3</v>
      </c>
      <c r="I330" t="s">
        <v>702</v>
      </c>
      <c r="J330" t="s">
        <v>703</v>
      </c>
      <c r="K330" t="s">
        <v>704</v>
      </c>
      <c r="L330">
        <v>1348</v>
      </c>
      <c r="N330">
        <v>1009</v>
      </c>
      <c r="O330" t="s">
        <v>566</v>
      </c>
      <c r="P330" t="s">
        <v>566</v>
      </c>
      <c r="Q330">
        <v>1000</v>
      </c>
      <c r="X330">
        <v>2.0000000000000002E-5</v>
      </c>
      <c r="Y330">
        <v>17722.25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66</v>
      </c>
      <c r="AG330">
        <v>2.0000000000000002E-5</v>
      </c>
      <c r="AH330">
        <v>2</v>
      </c>
      <c r="AI330">
        <v>55929408</v>
      </c>
      <c r="AJ330">
        <v>264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ROW(Source!A133)</f>
        <v>133</v>
      </c>
      <c r="B331">
        <v>55929409</v>
      </c>
      <c r="C331">
        <v>55929361</v>
      </c>
      <c r="D331">
        <v>55466000</v>
      </c>
      <c r="E331">
        <v>1</v>
      </c>
      <c r="F331">
        <v>1</v>
      </c>
      <c r="G331">
        <v>1081</v>
      </c>
      <c r="H331">
        <v>3</v>
      </c>
      <c r="I331" t="s">
        <v>705</v>
      </c>
      <c r="J331" t="s">
        <v>706</v>
      </c>
      <c r="K331" t="s">
        <v>707</v>
      </c>
      <c r="L331">
        <v>1355</v>
      </c>
      <c r="N331">
        <v>1010</v>
      </c>
      <c r="O331" t="s">
        <v>64</v>
      </c>
      <c r="P331" t="s">
        <v>64</v>
      </c>
      <c r="Q331">
        <v>100</v>
      </c>
      <c r="X331">
        <v>0.1</v>
      </c>
      <c r="Y331">
        <v>120.19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66</v>
      </c>
      <c r="AG331">
        <v>0.1</v>
      </c>
      <c r="AH331">
        <v>2</v>
      </c>
      <c r="AI331">
        <v>55929409</v>
      </c>
      <c r="AJ331">
        <v>265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ROW(Source!A133)</f>
        <v>133</v>
      </c>
      <c r="B332">
        <v>55929410</v>
      </c>
      <c r="C332">
        <v>55929361</v>
      </c>
      <c r="D332">
        <v>55459793</v>
      </c>
      <c r="E332">
        <v>1</v>
      </c>
      <c r="F332">
        <v>1</v>
      </c>
      <c r="G332">
        <v>1081</v>
      </c>
      <c r="H332">
        <v>3</v>
      </c>
      <c r="I332" t="s">
        <v>690</v>
      </c>
      <c r="J332" t="s">
        <v>691</v>
      </c>
      <c r="K332" t="s">
        <v>692</v>
      </c>
      <c r="L332">
        <v>1348</v>
      </c>
      <c r="N332">
        <v>1009</v>
      </c>
      <c r="O332" t="s">
        <v>566</v>
      </c>
      <c r="P332" t="s">
        <v>566</v>
      </c>
      <c r="Q332">
        <v>1000</v>
      </c>
      <c r="X332">
        <v>6.0000000000000002E-5</v>
      </c>
      <c r="Y332">
        <v>64123.05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66</v>
      </c>
      <c r="AG332">
        <v>6.0000000000000002E-5</v>
      </c>
      <c r="AH332">
        <v>2</v>
      </c>
      <c r="AI332">
        <v>55929410</v>
      </c>
      <c r="AJ332">
        <v>267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ROW(Source!A133)</f>
        <v>133</v>
      </c>
      <c r="B333">
        <v>55929411</v>
      </c>
      <c r="C333">
        <v>55929361</v>
      </c>
      <c r="D333">
        <v>55459801</v>
      </c>
      <c r="E333">
        <v>1</v>
      </c>
      <c r="F333">
        <v>1</v>
      </c>
      <c r="G333">
        <v>1081</v>
      </c>
      <c r="H333">
        <v>3</v>
      </c>
      <c r="I333" t="s">
        <v>708</v>
      </c>
      <c r="J333" t="s">
        <v>709</v>
      </c>
      <c r="K333" t="s">
        <v>710</v>
      </c>
      <c r="L333">
        <v>1348</v>
      </c>
      <c r="N333">
        <v>1009</v>
      </c>
      <c r="O333" t="s">
        <v>566</v>
      </c>
      <c r="P333" t="s">
        <v>566</v>
      </c>
      <c r="Q333">
        <v>1000</v>
      </c>
      <c r="X333">
        <v>1E-4</v>
      </c>
      <c r="Y333">
        <v>81241.14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66</v>
      </c>
      <c r="AG333">
        <v>1E-4</v>
      </c>
      <c r="AH333">
        <v>2</v>
      </c>
      <c r="AI333">
        <v>55929411</v>
      </c>
      <c r="AJ333">
        <v>268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ROW(Source!A133)</f>
        <v>133</v>
      </c>
      <c r="B334">
        <v>55929412</v>
      </c>
      <c r="C334">
        <v>55929361</v>
      </c>
      <c r="D334">
        <v>55482166</v>
      </c>
      <c r="E334">
        <v>1</v>
      </c>
      <c r="F334">
        <v>1</v>
      </c>
      <c r="G334">
        <v>1081</v>
      </c>
      <c r="H334">
        <v>3</v>
      </c>
      <c r="I334" t="s">
        <v>711</v>
      </c>
      <c r="J334" t="s">
        <v>712</v>
      </c>
      <c r="K334" t="s">
        <v>713</v>
      </c>
      <c r="L334">
        <v>1301</v>
      </c>
      <c r="N334">
        <v>1003</v>
      </c>
      <c r="O334" t="s">
        <v>518</v>
      </c>
      <c r="P334" t="s">
        <v>518</v>
      </c>
      <c r="Q334">
        <v>1</v>
      </c>
      <c r="X334">
        <v>5.91</v>
      </c>
      <c r="Y334">
        <v>0.69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66</v>
      </c>
      <c r="AG334">
        <v>5.91</v>
      </c>
      <c r="AH334">
        <v>2</v>
      </c>
      <c r="AI334">
        <v>55929412</v>
      </c>
      <c r="AJ334">
        <v>269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ROW(Source!A133)</f>
        <v>133</v>
      </c>
      <c r="B335">
        <v>55929413</v>
      </c>
      <c r="C335">
        <v>55929361</v>
      </c>
      <c r="D335">
        <v>55482233</v>
      </c>
      <c r="E335">
        <v>1</v>
      </c>
      <c r="F335">
        <v>1</v>
      </c>
      <c r="G335">
        <v>1081</v>
      </c>
      <c r="H335">
        <v>3</v>
      </c>
      <c r="I335" t="s">
        <v>714</v>
      </c>
      <c r="J335" t="s">
        <v>715</v>
      </c>
      <c r="K335" t="s">
        <v>716</v>
      </c>
      <c r="L335">
        <v>1346</v>
      </c>
      <c r="N335">
        <v>1009</v>
      </c>
      <c r="O335" t="s">
        <v>185</v>
      </c>
      <c r="P335" t="s">
        <v>185</v>
      </c>
      <c r="Q335">
        <v>1</v>
      </c>
      <c r="X335">
        <v>0.02</v>
      </c>
      <c r="Y335">
        <v>493.08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66</v>
      </c>
      <c r="AG335">
        <v>0.02</v>
      </c>
      <c r="AH335">
        <v>2</v>
      </c>
      <c r="AI335">
        <v>55929413</v>
      </c>
      <c r="AJ335">
        <v>270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ROW(Source!A133)</f>
        <v>133</v>
      </c>
      <c r="B336">
        <v>55929414</v>
      </c>
      <c r="C336">
        <v>55929361</v>
      </c>
      <c r="D336">
        <v>55481799</v>
      </c>
      <c r="E336">
        <v>1</v>
      </c>
      <c r="F336">
        <v>1</v>
      </c>
      <c r="G336">
        <v>1081</v>
      </c>
      <c r="H336">
        <v>3</v>
      </c>
      <c r="I336" t="s">
        <v>717</v>
      </c>
      <c r="J336" t="s">
        <v>718</v>
      </c>
      <c r="K336" t="s">
        <v>719</v>
      </c>
      <c r="L336">
        <v>1355</v>
      </c>
      <c r="N336">
        <v>1010</v>
      </c>
      <c r="O336" t="s">
        <v>64</v>
      </c>
      <c r="P336" t="s">
        <v>64</v>
      </c>
      <c r="Q336">
        <v>100</v>
      </c>
      <c r="X336">
        <v>0.04</v>
      </c>
      <c r="Y336">
        <v>413.16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66</v>
      </c>
      <c r="AG336">
        <v>0.04</v>
      </c>
      <c r="AH336">
        <v>2</v>
      </c>
      <c r="AI336">
        <v>55929414</v>
      </c>
      <c r="AJ336">
        <v>271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ROW(Source!A133)</f>
        <v>133</v>
      </c>
      <c r="B337">
        <v>55929415</v>
      </c>
      <c r="C337">
        <v>55929361</v>
      </c>
      <c r="D337">
        <v>55417010</v>
      </c>
      <c r="E337">
        <v>1081</v>
      </c>
      <c r="F337">
        <v>1</v>
      </c>
      <c r="G337">
        <v>1081</v>
      </c>
      <c r="H337">
        <v>3</v>
      </c>
      <c r="I337" t="s">
        <v>992</v>
      </c>
      <c r="J337" t="s">
        <v>3</v>
      </c>
      <c r="K337" t="s">
        <v>993</v>
      </c>
      <c r="L337">
        <v>1346</v>
      </c>
      <c r="N337">
        <v>1009</v>
      </c>
      <c r="O337" t="s">
        <v>185</v>
      </c>
      <c r="P337" t="s">
        <v>185</v>
      </c>
      <c r="Q337">
        <v>1</v>
      </c>
      <c r="X337">
        <v>0.3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66</v>
      </c>
      <c r="AG337">
        <v>0.3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ROW(Source!A133)</f>
        <v>133</v>
      </c>
      <c r="B338">
        <v>55929416</v>
      </c>
      <c r="C338">
        <v>55929361</v>
      </c>
      <c r="D338">
        <v>55433410</v>
      </c>
      <c r="E338">
        <v>1081</v>
      </c>
      <c r="F338">
        <v>1</v>
      </c>
      <c r="G338">
        <v>1081</v>
      </c>
      <c r="H338">
        <v>3</v>
      </c>
      <c r="I338" t="s">
        <v>994</v>
      </c>
      <c r="J338" t="s">
        <v>3</v>
      </c>
      <c r="K338" t="s">
        <v>995</v>
      </c>
      <c r="L338">
        <v>1354</v>
      </c>
      <c r="N338">
        <v>1010</v>
      </c>
      <c r="O338" t="s">
        <v>279</v>
      </c>
      <c r="P338" t="s">
        <v>279</v>
      </c>
      <c r="Q338">
        <v>1</v>
      </c>
      <c r="X338">
        <v>10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66</v>
      </c>
      <c r="AG338">
        <v>10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ROW(Source!A133)</f>
        <v>133</v>
      </c>
      <c r="B339">
        <v>55929417</v>
      </c>
      <c r="C339">
        <v>55929361</v>
      </c>
      <c r="D339">
        <v>55448252</v>
      </c>
      <c r="E339">
        <v>1081</v>
      </c>
      <c r="F339">
        <v>1</v>
      </c>
      <c r="G339">
        <v>1081</v>
      </c>
      <c r="H339">
        <v>3</v>
      </c>
      <c r="I339" t="s">
        <v>996</v>
      </c>
      <c r="J339" t="s">
        <v>3</v>
      </c>
      <c r="K339" t="s">
        <v>997</v>
      </c>
      <c r="L339">
        <v>1354</v>
      </c>
      <c r="N339">
        <v>1010</v>
      </c>
      <c r="O339" t="s">
        <v>279</v>
      </c>
      <c r="P339" t="s">
        <v>279</v>
      </c>
      <c r="Q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66</v>
      </c>
      <c r="AG339">
        <v>1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ROW(Source!A133)</f>
        <v>133</v>
      </c>
      <c r="B340">
        <v>55929418</v>
      </c>
      <c r="C340">
        <v>55929361</v>
      </c>
      <c r="D340">
        <v>55424290</v>
      </c>
      <c r="E340">
        <v>1081</v>
      </c>
      <c r="F340">
        <v>1</v>
      </c>
      <c r="G340">
        <v>1081</v>
      </c>
      <c r="H340">
        <v>3</v>
      </c>
      <c r="I340" t="s">
        <v>720</v>
      </c>
      <c r="J340" t="s">
        <v>3</v>
      </c>
      <c r="K340" t="s">
        <v>721</v>
      </c>
      <c r="L340">
        <v>1348</v>
      </c>
      <c r="N340">
        <v>1009</v>
      </c>
      <c r="O340" t="s">
        <v>566</v>
      </c>
      <c r="P340" t="s">
        <v>566</v>
      </c>
      <c r="Q340">
        <v>1000</v>
      </c>
      <c r="X340">
        <v>1E-3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66</v>
      </c>
      <c r="AG340">
        <v>1E-3</v>
      </c>
      <c r="AH340">
        <v>2</v>
      </c>
      <c r="AI340">
        <v>55929418</v>
      </c>
      <c r="AJ340">
        <v>273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ROW(Source!A134)</f>
        <v>134</v>
      </c>
      <c r="B341">
        <v>55929403</v>
      </c>
      <c r="C341">
        <v>55929361</v>
      </c>
      <c r="D341">
        <v>55424304</v>
      </c>
      <c r="E341">
        <v>1081</v>
      </c>
      <c r="F341">
        <v>1</v>
      </c>
      <c r="G341">
        <v>1081</v>
      </c>
      <c r="H341">
        <v>1</v>
      </c>
      <c r="I341" t="s">
        <v>679</v>
      </c>
      <c r="J341" t="s">
        <v>3</v>
      </c>
      <c r="K341" t="s">
        <v>680</v>
      </c>
      <c r="L341">
        <v>1191</v>
      </c>
      <c r="N341">
        <v>1013</v>
      </c>
      <c r="O341" t="s">
        <v>681</v>
      </c>
      <c r="P341" t="s">
        <v>681</v>
      </c>
      <c r="Q341">
        <v>1</v>
      </c>
      <c r="X341">
        <v>9.3000000000000007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67</v>
      </c>
      <c r="AG341">
        <v>11.16</v>
      </c>
      <c r="AH341">
        <v>2</v>
      </c>
      <c r="AI341">
        <v>55929403</v>
      </c>
      <c r="AJ341">
        <v>274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ROW(Source!A134)</f>
        <v>134</v>
      </c>
      <c r="B342">
        <v>55929404</v>
      </c>
      <c r="C342">
        <v>55929361</v>
      </c>
      <c r="D342">
        <v>55489513</v>
      </c>
      <c r="E342">
        <v>1</v>
      </c>
      <c r="F342">
        <v>1</v>
      </c>
      <c r="G342">
        <v>1081</v>
      </c>
      <c r="H342">
        <v>2</v>
      </c>
      <c r="I342" t="s">
        <v>682</v>
      </c>
      <c r="J342" t="s">
        <v>683</v>
      </c>
      <c r="K342" t="s">
        <v>684</v>
      </c>
      <c r="L342">
        <v>1368</v>
      </c>
      <c r="N342">
        <v>1011</v>
      </c>
      <c r="O342" t="s">
        <v>685</v>
      </c>
      <c r="P342" t="s">
        <v>685</v>
      </c>
      <c r="Q342">
        <v>1</v>
      </c>
      <c r="X342">
        <v>0.4</v>
      </c>
      <c r="Y342">
        <v>0</v>
      </c>
      <c r="Z342">
        <v>114.83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67</v>
      </c>
      <c r="AG342">
        <v>0.48</v>
      </c>
      <c r="AH342">
        <v>2</v>
      </c>
      <c r="AI342">
        <v>55929404</v>
      </c>
      <c r="AJ342">
        <v>275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ROW(Source!A134)</f>
        <v>134</v>
      </c>
      <c r="B343">
        <v>55929405</v>
      </c>
      <c r="C343">
        <v>55929361</v>
      </c>
      <c r="D343">
        <v>55459261</v>
      </c>
      <c r="E343">
        <v>1</v>
      </c>
      <c r="F343">
        <v>1</v>
      </c>
      <c r="G343">
        <v>1081</v>
      </c>
      <c r="H343">
        <v>3</v>
      </c>
      <c r="I343" t="s">
        <v>693</v>
      </c>
      <c r="J343" t="s">
        <v>694</v>
      </c>
      <c r="K343" t="s">
        <v>695</v>
      </c>
      <c r="L343">
        <v>1348</v>
      </c>
      <c r="N343">
        <v>1009</v>
      </c>
      <c r="O343" t="s">
        <v>566</v>
      </c>
      <c r="P343" t="s">
        <v>566</v>
      </c>
      <c r="Q343">
        <v>1000</v>
      </c>
      <c r="X343">
        <v>2.9999999999999997E-4</v>
      </c>
      <c r="Y343">
        <v>1219.68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66</v>
      </c>
      <c r="AG343">
        <v>2.9999999999999997E-4</v>
      </c>
      <c r="AH343">
        <v>2</v>
      </c>
      <c r="AI343">
        <v>55929405</v>
      </c>
      <c r="AJ343">
        <v>276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ROW(Source!A134)</f>
        <v>134</v>
      </c>
      <c r="B344">
        <v>55929406</v>
      </c>
      <c r="C344">
        <v>55929361</v>
      </c>
      <c r="D344">
        <v>55461230</v>
      </c>
      <c r="E344">
        <v>1</v>
      </c>
      <c r="F344">
        <v>1</v>
      </c>
      <c r="G344">
        <v>1081</v>
      </c>
      <c r="H344">
        <v>3</v>
      </c>
      <c r="I344" t="s">
        <v>696</v>
      </c>
      <c r="J344" t="s">
        <v>697</v>
      </c>
      <c r="K344" t="s">
        <v>698</v>
      </c>
      <c r="L344">
        <v>1346</v>
      </c>
      <c r="N344">
        <v>1009</v>
      </c>
      <c r="O344" t="s">
        <v>185</v>
      </c>
      <c r="P344" t="s">
        <v>185</v>
      </c>
      <c r="Q344">
        <v>1</v>
      </c>
      <c r="X344">
        <v>0.03</v>
      </c>
      <c r="Y344">
        <v>15.11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66</v>
      </c>
      <c r="AG344">
        <v>0.03</v>
      </c>
      <c r="AH344">
        <v>2</v>
      </c>
      <c r="AI344">
        <v>55929406</v>
      </c>
      <c r="AJ344">
        <v>277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ROW(Source!A134)</f>
        <v>134</v>
      </c>
      <c r="B345">
        <v>55929407</v>
      </c>
      <c r="C345">
        <v>55929361</v>
      </c>
      <c r="D345">
        <v>55459400</v>
      </c>
      <c r="E345">
        <v>1</v>
      </c>
      <c r="F345">
        <v>1</v>
      </c>
      <c r="G345">
        <v>1081</v>
      </c>
      <c r="H345">
        <v>3</v>
      </c>
      <c r="I345" t="s">
        <v>699</v>
      </c>
      <c r="J345" t="s">
        <v>700</v>
      </c>
      <c r="K345" t="s">
        <v>701</v>
      </c>
      <c r="L345">
        <v>1346</v>
      </c>
      <c r="N345">
        <v>1009</v>
      </c>
      <c r="O345" t="s">
        <v>185</v>
      </c>
      <c r="P345" t="s">
        <v>185</v>
      </c>
      <c r="Q345">
        <v>1</v>
      </c>
      <c r="X345">
        <v>0.01</v>
      </c>
      <c r="Y345">
        <v>16.690000000000001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66</v>
      </c>
      <c r="AG345">
        <v>0.01</v>
      </c>
      <c r="AH345">
        <v>2</v>
      </c>
      <c r="AI345">
        <v>55929407</v>
      </c>
      <c r="AJ345">
        <v>278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ROW(Source!A134)</f>
        <v>134</v>
      </c>
      <c r="B346">
        <v>55929408</v>
      </c>
      <c r="C346">
        <v>55929361</v>
      </c>
      <c r="D346">
        <v>55459485</v>
      </c>
      <c r="E346">
        <v>1</v>
      </c>
      <c r="F346">
        <v>1</v>
      </c>
      <c r="G346">
        <v>1081</v>
      </c>
      <c r="H346">
        <v>3</v>
      </c>
      <c r="I346" t="s">
        <v>702</v>
      </c>
      <c r="J346" t="s">
        <v>703</v>
      </c>
      <c r="K346" t="s">
        <v>704</v>
      </c>
      <c r="L346">
        <v>1348</v>
      </c>
      <c r="N346">
        <v>1009</v>
      </c>
      <c r="O346" t="s">
        <v>566</v>
      </c>
      <c r="P346" t="s">
        <v>566</v>
      </c>
      <c r="Q346">
        <v>1000</v>
      </c>
      <c r="X346">
        <v>2.0000000000000002E-5</v>
      </c>
      <c r="Y346">
        <v>17722.25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66</v>
      </c>
      <c r="AG346">
        <v>2.0000000000000002E-5</v>
      </c>
      <c r="AH346">
        <v>2</v>
      </c>
      <c r="AI346">
        <v>55929408</v>
      </c>
      <c r="AJ346">
        <v>279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ROW(Source!A134)</f>
        <v>134</v>
      </c>
      <c r="B347">
        <v>55929409</v>
      </c>
      <c r="C347">
        <v>55929361</v>
      </c>
      <c r="D347">
        <v>55466000</v>
      </c>
      <c r="E347">
        <v>1</v>
      </c>
      <c r="F347">
        <v>1</v>
      </c>
      <c r="G347">
        <v>1081</v>
      </c>
      <c r="H347">
        <v>3</v>
      </c>
      <c r="I347" t="s">
        <v>705</v>
      </c>
      <c r="J347" t="s">
        <v>706</v>
      </c>
      <c r="K347" t="s">
        <v>707</v>
      </c>
      <c r="L347">
        <v>1355</v>
      </c>
      <c r="N347">
        <v>1010</v>
      </c>
      <c r="O347" t="s">
        <v>64</v>
      </c>
      <c r="P347" t="s">
        <v>64</v>
      </c>
      <c r="Q347">
        <v>100</v>
      </c>
      <c r="X347">
        <v>0.1</v>
      </c>
      <c r="Y347">
        <v>120.19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66</v>
      </c>
      <c r="AG347">
        <v>0.1</v>
      </c>
      <c r="AH347">
        <v>2</v>
      </c>
      <c r="AI347">
        <v>55929409</v>
      </c>
      <c r="AJ347">
        <v>280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ROW(Source!A134)</f>
        <v>134</v>
      </c>
      <c r="B348">
        <v>55929410</v>
      </c>
      <c r="C348">
        <v>55929361</v>
      </c>
      <c r="D348">
        <v>55459793</v>
      </c>
      <c r="E348">
        <v>1</v>
      </c>
      <c r="F348">
        <v>1</v>
      </c>
      <c r="G348">
        <v>1081</v>
      </c>
      <c r="H348">
        <v>3</v>
      </c>
      <c r="I348" t="s">
        <v>690</v>
      </c>
      <c r="J348" t="s">
        <v>691</v>
      </c>
      <c r="K348" t="s">
        <v>692</v>
      </c>
      <c r="L348">
        <v>1348</v>
      </c>
      <c r="N348">
        <v>1009</v>
      </c>
      <c r="O348" t="s">
        <v>566</v>
      </c>
      <c r="P348" t="s">
        <v>566</v>
      </c>
      <c r="Q348">
        <v>1000</v>
      </c>
      <c r="X348">
        <v>6.0000000000000002E-5</v>
      </c>
      <c r="Y348">
        <v>64123.05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66</v>
      </c>
      <c r="AG348">
        <v>6.0000000000000002E-5</v>
      </c>
      <c r="AH348">
        <v>2</v>
      </c>
      <c r="AI348">
        <v>55929410</v>
      </c>
      <c r="AJ348">
        <v>282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ROW(Source!A134)</f>
        <v>134</v>
      </c>
      <c r="B349">
        <v>55929411</v>
      </c>
      <c r="C349">
        <v>55929361</v>
      </c>
      <c r="D349">
        <v>55459801</v>
      </c>
      <c r="E349">
        <v>1</v>
      </c>
      <c r="F349">
        <v>1</v>
      </c>
      <c r="G349">
        <v>1081</v>
      </c>
      <c r="H349">
        <v>3</v>
      </c>
      <c r="I349" t="s">
        <v>708</v>
      </c>
      <c r="J349" t="s">
        <v>709</v>
      </c>
      <c r="K349" t="s">
        <v>710</v>
      </c>
      <c r="L349">
        <v>1348</v>
      </c>
      <c r="N349">
        <v>1009</v>
      </c>
      <c r="O349" t="s">
        <v>566</v>
      </c>
      <c r="P349" t="s">
        <v>566</v>
      </c>
      <c r="Q349">
        <v>1000</v>
      </c>
      <c r="X349">
        <v>1E-4</v>
      </c>
      <c r="Y349">
        <v>81241.14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66</v>
      </c>
      <c r="AG349">
        <v>1E-4</v>
      </c>
      <c r="AH349">
        <v>2</v>
      </c>
      <c r="AI349">
        <v>55929411</v>
      </c>
      <c r="AJ349">
        <v>283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ROW(Source!A134)</f>
        <v>134</v>
      </c>
      <c r="B350">
        <v>55929412</v>
      </c>
      <c r="C350">
        <v>55929361</v>
      </c>
      <c r="D350">
        <v>55482166</v>
      </c>
      <c r="E350">
        <v>1</v>
      </c>
      <c r="F350">
        <v>1</v>
      </c>
      <c r="G350">
        <v>1081</v>
      </c>
      <c r="H350">
        <v>3</v>
      </c>
      <c r="I350" t="s">
        <v>711</v>
      </c>
      <c r="J350" t="s">
        <v>712</v>
      </c>
      <c r="K350" t="s">
        <v>713</v>
      </c>
      <c r="L350">
        <v>1301</v>
      </c>
      <c r="N350">
        <v>1003</v>
      </c>
      <c r="O350" t="s">
        <v>518</v>
      </c>
      <c r="P350" t="s">
        <v>518</v>
      </c>
      <c r="Q350">
        <v>1</v>
      </c>
      <c r="X350">
        <v>5.91</v>
      </c>
      <c r="Y350">
        <v>0.69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66</v>
      </c>
      <c r="AG350">
        <v>5.91</v>
      </c>
      <c r="AH350">
        <v>2</v>
      </c>
      <c r="AI350">
        <v>55929412</v>
      </c>
      <c r="AJ350">
        <v>284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ROW(Source!A134)</f>
        <v>134</v>
      </c>
      <c r="B351">
        <v>55929413</v>
      </c>
      <c r="C351">
        <v>55929361</v>
      </c>
      <c r="D351">
        <v>55482233</v>
      </c>
      <c r="E351">
        <v>1</v>
      </c>
      <c r="F351">
        <v>1</v>
      </c>
      <c r="G351">
        <v>1081</v>
      </c>
      <c r="H351">
        <v>3</v>
      </c>
      <c r="I351" t="s">
        <v>714</v>
      </c>
      <c r="J351" t="s">
        <v>715</v>
      </c>
      <c r="K351" t="s">
        <v>716</v>
      </c>
      <c r="L351">
        <v>1346</v>
      </c>
      <c r="N351">
        <v>1009</v>
      </c>
      <c r="O351" t="s">
        <v>185</v>
      </c>
      <c r="P351" t="s">
        <v>185</v>
      </c>
      <c r="Q351">
        <v>1</v>
      </c>
      <c r="X351">
        <v>0.02</v>
      </c>
      <c r="Y351">
        <v>493.08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66</v>
      </c>
      <c r="AG351">
        <v>0.02</v>
      </c>
      <c r="AH351">
        <v>2</v>
      </c>
      <c r="AI351">
        <v>55929413</v>
      </c>
      <c r="AJ351">
        <v>285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ROW(Source!A134)</f>
        <v>134</v>
      </c>
      <c r="B352">
        <v>55929414</v>
      </c>
      <c r="C352">
        <v>55929361</v>
      </c>
      <c r="D352">
        <v>55481799</v>
      </c>
      <c r="E352">
        <v>1</v>
      </c>
      <c r="F352">
        <v>1</v>
      </c>
      <c r="G352">
        <v>1081</v>
      </c>
      <c r="H352">
        <v>3</v>
      </c>
      <c r="I352" t="s">
        <v>717</v>
      </c>
      <c r="J352" t="s">
        <v>718</v>
      </c>
      <c r="K352" t="s">
        <v>719</v>
      </c>
      <c r="L352">
        <v>1355</v>
      </c>
      <c r="N352">
        <v>1010</v>
      </c>
      <c r="O352" t="s">
        <v>64</v>
      </c>
      <c r="P352" t="s">
        <v>64</v>
      </c>
      <c r="Q352">
        <v>100</v>
      </c>
      <c r="X352">
        <v>0.04</v>
      </c>
      <c r="Y352">
        <v>413.16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66</v>
      </c>
      <c r="AG352">
        <v>0.04</v>
      </c>
      <c r="AH352">
        <v>2</v>
      </c>
      <c r="AI352">
        <v>55929414</v>
      </c>
      <c r="AJ352">
        <v>286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ROW(Source!A134)</f>
        <v>134</v>
      </c>
      <c r="B353">
        <v>55929415</v>
      </c>
      <c r="C353">
        <v>55929361</v>
      </c>
      <c r="D353">
        <v>55417010</v>
      </c>
      <c r="E353">
        <v>1081</v>
      </c>
      <c r="F353">
        <v>1</v>
      </c>
      <c r="G353">
        <v>1081</v>
      </c>
      <c r="H353">
        <v>3</v>
      </c>
      <c r="I353" t="s">
        <v>992</v>
      </c>
      <c r="J353" t="s">
        <v>3</v>
      </c>
      <c r="K353" t="s">
        <v>993</v>
      </c>
      <c r="L353">
        <v>1346</v>
      </c>
      <c r="N353">
        <v>1009</v>
      </c>
      <c r="O353" t="s">
        <v>185</v>
      </c>
      <c r="P353" t="s">
        <v>185</v>
      </c>
      <c r="Q353">
        <v>1</v>
      </c>
      <c r="X353">
        <v>0.3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66</v>
      </c>
      <c r="AG353">
        <v>0.3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ROW(Source!A134)</f>
        <v>134</v>
      </c>
      <c r="B354">
        <v>55929416</v>
      </c>
      <c r="C354">
        <v>55929361</v>
      </c>
      <c r="D354">
        <v>55433410</v>
      </c>
      <c r="E354">
        <v>1081</v>
      </c>
      <c r="F354">
        <v>1</v>
      </c>
      <c r="G354">
        <v>1081</v>
      </c>
      <c r="H354">
        <v>3</v>
      </c>
      <c r="I354" t="s">
        <v>994</v>
      </c>
      <c r="J354" t="s">
        <v>3</v>
      </c>
      <c r="K354" t="s">
        <v>995</v>
      </c>
      <c r="L354">
        <v>1354</v>
      </c>
      <c r="N354">
        <v>1010</v>
      </c>
      <c r="O354" t="s">
        <v>279</v>
      </c>
      <c r="P354" t="s">
        <v>279</v>
      </c>
      <c r="Q354">
        <v>1</v>
      </c>
      <c r="X354">
        <v>10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66</v>
      </c>
      <c r="AG354">
        <v>10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ROW(Source!A134)</f>
        <v>134</v>
      </c>
      <c r="B355">
        <v>55929417</v>
      </c>
      <c r="C355">
        <v>55929361</v>
      </c>
      <c r="D355">
        <v>55448252</v>
      </c>
      <c r="E355">
        <v>1081</v>
      </c>
      <c r="F355">
        <v>1</v>
      </c>
      <c r="G355">
        <v>1081</v>
      </c>
      <c r="H355">
        <v>3</v>
      </c>
      <c r="I355" t="s">
        <v>996</v>
      </c>
      <c r="J355" t="s">
        <v>3</v>
      </c>
      <c r="K355" t="s">
        <v>997</v>
      </c>
      <c r="L355">
        <v>1354</v>
      </c>
      <c r="N355">
        <v>1010</v>
      </c>
      <c r="O355" t="s">
        <v>279</v>
      </c>
      <c r="P355" t="s">
        <v>279</v>
      </c>
      <c r="Q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66</v>
      </c>
      <c r="AG355">
        <v>1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ROW(Source!A134)</f>
        <v>134</v>
      </c>
      <c r="B356">
        <v>55929418</v>
      </c>
      <c r="C356">
        <v>55929361</v>
      </c>
      <c r="D356">
        <v>55424290</v>
      </c>
      <c r="E356">
        <v>1081</v>
      </c>
      <c r="F356">
        <v>1</v>
      </c>
      <c r="G356">
        <v>1081</v>
      </c>
      <c r="H356">
        <v>3</v>
      </c>
      <c r="I356" t="s">
        <v>720</v>
      </c>
      <c r="J356" t="s">
        <v>3</v>
      </c>
      <c r="K356" t="s">
        <v>721</v>
      </c>
      <c r="L356">
        <v>1348</v>
      </c>
      <c r="N356">
        <v>1009</v>
      </c>
      <c r="O356" t="s">
        <v>566</v>
      </c>
      <c r="P356" t="s">
        <v>566</v>
      </c>
      <c r="Q356">
        <v>1000</v>
      </c>
      <c r="X356">
        <v>1E-3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66</v>
      </c>
      <c r="AG356">
        <v>1E-3</v>
      </c>
      <c r="AH356">
        <v>2</v>
      </c>
      <c r="AI356">
        <v>55929418</v>
      </c>
      <c r="AJ356">
        <v>288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ROW(Source!A141)</f>
        <v>141</v>
      </c>
      <c r="B357">
        <v>55929425</v>
      </c>
      <c r="C357">
        <v>55929424</v>
      </c>
      <c r="D357">
        <v>55424304</v>
      </c>
      <c r="E357">
        <v>1081</v>
      </c>
      <c r="F357">
        <v>1</v>
      </c>
      <c r="G357">
        <v>1081</v>
      </c>
      <c r="H357">
        <v>1</v>
      </c>
      <c r="I357" t="s">
        <v>679</v>
      </c>
      <c r="J357" t="s">
        <v>3</v>
      </c>
      <c r="K357" t="s">
        <v>680</v>
      </c>
      <c r="L357">
        <v>1191</v>
      </c>
      <c r="N357">
        <v>1013</v>
      </c>
      <c r="O357" t="s">
        <v>681</v>
      </c>
      <c r="P357" t="s">
        <v>681</v>
      </c>
      <c r="Q357">
        <v>1</v>
      </c>
      <c r="X357">
        <v>5.2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67</v>
      </c>
      <c r="AG357">
        <v>6.24</v>
      </c>
      <c r="AH357">
        <v>2</v>
      </c>
      <c r="AI357">
        <v>55929425</v>
      </c>
      <c r="AJ357">
        <v>289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ROW(Source!A141)</f>
        <v>141</v>
      </c>
      <c r="B358">
        <v>55929426</v>
      </c>
      <c r="C358">
        <v>55929424</v>
      </c>
      <c r="D358">
        <v>55489513</v>
      </c>
      <c r="E358">
        <v>1</v>
      </c>
      <c r="F358">
        <v>1</v>
      </c>
      <c r="G358">
        <v>1081</v>
      </c>
      <c r="H358">
        <v>2</v>
      </c>
      <c r="I358" t="s">
        <v>682</v>
      </c>
      <c r="J358" t="s">
        <v>683</v>
      </c>
      <c r="K358" t="s">
        <v>684</v>
      </c>
      <c r="L358">
        <v>1368</v>
      </c>
      <c r="N358">
        <v>1011</v>
      </c>
      <c r="O358" t="s">
        <v>685</v>
      </c>
      <c r="P358" t="s">
        <v>685</v>
      </c>
      <c r="Q358">
        <v>1</v>
      </c>
      <c r="X358">
        <v>0.2</v>
      </c>
      <c r="Y358">
        <v>0</v>
      </c>
      <c r="Z358">
        <v>114.83</v>
      </c>
      <c r="AA358">
        <v>12.62</v>
      </c>
      <c r="AB358">
        <v>0</v>
      </c>
      <c r="AC358">
        <v>0</v>
      </c>
      <c r="AD358">
        <v>1</v>
      </c>
      <c r="AE358">
        <v>0</v>
      </c>
      <c r="AF358" t="s">
        <v>67</v>
      </c>
      <c r="AG358">
        <v>0.24</v>
      </c>
      <c r="AH358">
        <v>2</v>
      </c>
      <c r="AI358">
        <v>55929426</v>
      </c>
      <c r="AJ358">
        <v>290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ROW(Source!A141)</f>
        <v>141</v>
      </c>
      <c r="B359">
        <v>55929427</v>
      </c>
      <c r="C359">
        <v>55929424</v>
      </c>
      <c r="D359">
        <v>55459261</v>
      </c>
      <c r="E359">
        <v>1</v>
      </c>
      <c r="F359">
        <v>1</v>
      </c>
      <c r="G359">
        <v>1081</v>
      </c>
      <c r="H359">
        <v>3</v>
      </c>
      <c r="I359" t="s">
        <v>693</v>
      </c>
      <c r="J359" t="s">
        <v>694</v>
      </c>
      <c r="K359" t="s">
        <v>695</v>
      </c>
      <c r="L359">
        <v>1348</v>
      </c>
      <c r="N359">
        <v>1009</v>
      </c>
      <c r="O359" t="s">
        <v>566</v>
      </c>
      <c r="P359" t="s">
        <v>566</v>
      </c>
      <c r="Q359">
        <v>1000</v>
      </c>
      <c r="X359">
        <v>5.0000000000000001E-4</v>
      </c>
      <c r="Y359">
        <v>1219.68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66</v>
      </c>
      <c r="AG359">
        <v>5.0000000000000001E-4</v>
      </c>
      <c r="AH359">
        <v>2</v>
      </c>
      <c r="AI359">
        <v>55929427</v>
      </c>
      <c r="AJ359">
        <v>291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ROW(Source!A141)</f>
        <v>141</v>
      </c>
      <c r="B360">
        <v>55929428</v>
      </c>
      <c r="C360">
        <v>55929424</v>
      </c>
      <c r="D360">
        <v>55459172</v>
      </c>
      <c r="E360">
        <v>1</v>
      </c>
      <c r="F360">
        <v>1</v>
      </c>
      <c r="G360">
        <v>1081</v>
      </c>
      <c r="H360">
        <v>3</v>
      </c>
      <c r="I360" t="s">
        <v>830</v>
      </c>
      <c r="J360" t="s">
        <v>831</v>
      </c>
      <c r="K360" t="s">
        <v>832</v>
      </c>
      <c r="L360">
        <v>1348</v>
      </c>
      <c r="N360">
        <v>1009</v>
      </c>
      <c r="O360" t="s">
        <v>566</v>
      </c>
      <c r="P360" t="s">
        <v>566</v>
      </c>
      <c r="Q360">
        <v>1000</v>
      </c>
      <c r="X360">
        <v>6.9999999999999994E-5</v>
      </c>
      <c r="Y360">
        <v>23389.85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66</v>
      </c>
      <c r="AG360">
        <v>6.9999999999999994E-5</v>
      </c>
      <c r="AH360">
        <v>2</v>
      </c>
      <c r="AI360">
        <v>55929428</v>
      </c>
      <c r="AJ360">
        <v>292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ROW(Source!A141)</f>
        <v>141</v>
      </c>
      <c r="B361">
        <v>55929429</v>
      </c>
      <c r="C361">
        <v>55929424</v>
      </c>
      <c r="D361">
        <v>55461880</v>
      </c>
      <c r="E361">
        <v>1</v>
      </c>
      <c r="F361">
        <v>1</v>
      </c>
      <c r="G361">
        <v>1081</v>
      </c>
      <c r="H361">
        <v>3</v>
      </c>
      <c r="I361" t="s">
        <v>833</v>
      </c>
      <c r="J361" t="s">
        <v>834</v>
      </c>
      <c r="K361" t="s">
        <v>835</v>
      </c>
      <c r="L361">
        <v>1355</v>
      </c>
      <c r="N361">
        <v>1010</v>
      </c>
      <c r="O361" t="s">
        <v>64</v>
      </c>
      <c r="P361" t="s">
        <v>64</v>
      </c>
      <c r="Q361">
        <v>100</v>
      </c>
      <c r="X361">
        <v>0.12</v>
      </c>
      <c r="Y361">
        <v>10.89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66</v>
      </c>
      <c r="AG361">
        <v>0.12</v>
      </c>
      <c r="AH361">
        <v>2</v>
      </c>
      <c r="AI361">
        <v>55929429</v>
      </c>
      <c r="AJ361">
        <v>293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ROW(Source!A141)</f>
        <v>141</v>
      </c>
      <c r="B362">
        <v>55929430</v>
      </c>
      <c r="C362">
        <v>55929424</v>
      </c>
      <c r="D362">
        <v>55440766</v>
      </c>
      <c r="E362">
        <v>1081</v>
      </c>
      <c r="F362">
        <v>1</v>
      </c>
      <c r="G362">
        <v>1081</v>
      </c>
      <c r="H362">
        <v>3</v>
      </c>
      <c r="I362" t="s">
        <v>1037</v>
      </c>
      <c r="J362" t="s">
        <v>3</v>
      </c>
      <c r="K362" t="s">
        <v>1038</v>
      </c>
      <c r="L362">
        <v>1354</v>
      </c>
      <c r="N362">
        <v>1010</v>
      </c>
      <c r="O362" t="s">
        <v>279</v>
      </c>
      <c r="P362" t="s">
        <v>279</v>
      </c>
      <c r="Q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66</v>
      </c>
      <c r="AG362">
        <v>1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ROW(Source!A141)</f>
        <v>141</v>
      </c>
      <c r="B363">
        <v>55929431</v>
      </c>
      <c r="C363">
        <v>55929424</v>
      </c>
      <c r="D363">
        <v>55424290</v>
      </c>
      <c r="E363">
        <v>1081</v>
      </c>
      <c r="F363">
        <v>1</v>
      </c>
      <c r="G363">
        <v>1081</v>
      </c>
      <c r="H363">
        <v>3</v>
      </c>
      <c r="I363" t="s">
        <v>720</v>
      </c>
      <c r="J363" t="s">
        <v>3</v>
      </c>
      <c r="K363" t="s">
        <v>721</v>
      </c>
      <c r="L363">
        <v>1348</v>
      </c>
      <c r="N363">
        <v>1009</v>
      </c>
      <c r="O363" t="s">
        <v>566</v>
      </c>
      <c r="P363" t="s">
        <v>566</v>
      </c>
      <c r="Q363">
        <v>1000</v>
      </c>
      <c r="X363">
        <v>0.05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66</v>
      </c>
      <c r="AG363">
        <v>0.05</v>
      </c>
      <c r="AH363">
        <v>2</v>
      </c>
      <c r="AI363">
        <v>55929431</v>
      </c>
      <c r="AJ363">
        <v>294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ROW(Source!A142)</f>
        <v>142</v>
      </c>
      <c r="B364">
        <v>55929425</v>
      </c>
      <c r="C364">
        <v>55929424</v>
      </c>
      <c r="D364">
        <v>55424304</v>
      </c>
      <c r="E364">
        <v>1081</v>
      </c>
      <c r="F364">
        <v>1</v>
      </c>
      <c r="G364">
        <v>1081</v>
      </c>
      <c r="H364">
        <v>1</v>
      </c>
      <c r="I364" t="s">
        <v>679</v>
      </c>
      <c r="J364" t="s">
        <v>3</v>
      </c>
      <c r="K364" t="s">
        <v>680</v>
      </c>
      <c r="L364">
        <v>1191</v>
      </c>
      <c r="N364">
        <v>1013</v>
      </c>
      <c r="O364" t="s">
        <v>681</v>
      </c>
      <c r="P364" t="s">
        <v>681</v>
      </c>
      <c r="Q364">
        <v>1</v>
      </c>
      <c r="X364">
        <v>5.2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 t="s">
        <v>67</v>
      </c>
      <c r="AG364">
        <v>6.24</v>
      </c>
      <c r="AH364">
        <v>2</v>
      </c>
      <c r="AI364">
        <v>55929425</v>
      </c>
      <c r="AJ364">
        <v>296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ROW(Source!A142)</f>
        <v>142</v>
      </c>
      <c r="B365">
        <v>55929426</v>
      </c>
      <c r="C365">
        <v>55929424</v>
      </c>
      <c r="D365">
        <v>55489513</v>
      </c>
      <c r="E365">
        <v>1</v>
      </c>
      <c r="F365">
        <v>1</v>
      </c>
      <c r="G365">
        <v>1081</v>
      </c>
      <c r="H365">
        <v>2</v>
      </c>
      <c r="I365" t="s">
        <v>682</v>
      </c>
      <c r="J365" t="s">
        <v>683</v>
      </c>
      <c r="K365" t="s">
        <v>684</v>
      </c>
      <c r="L365">
        <v>1368</v>
      </c>
      <c r="N365">
        <v>1011</v>
      </c>
      <c r="O365" t="s">
        <v>685</v>
      </c>
      <c r="P365" t="s">
        <v>685</v>
      </c>
      <c r="Q365">
        <v>1</v>
      </c>
      <c r="X365">
        <v>0.2</v>
      </c>
      <c r="Y365">
        <v>0</v>
      </c>
      <c r="Z365">
        <v>114.83</v>
      </c>
      <c r="AA365">
        <v>12.62</v>
      </c>
      <c r="AB365">
        <v>0</v>
      </c>
      <c r="AC365">
        <v>0</v>
      </c>
      <c r="AD365">
        <v>1</v>
      </c>
      <c r="AE365">
        <v>0</v>
      </c>
      <c r="AF365" t="s">
        <v>67</v>
      </c>
      <c r="AG365">
        <v>0.24</v>
      </c>
      <c r="AH365">
        <v>2</v>
      </c>
      <c r="AI365">
        <v>55929426</v>
      </c>
      <c r="AJ365">
        <v>297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ROW(Source!A142)</f>
        <v>142</v>
      </c>
      <c r="B366">
        <v>55929427</v>
      </c>
      <c r="C366">
        <v>55929424</v>
      </c>
      <c r="D366">
        <v>55459261</v>
      </c>
      <c r="E366">
        <v>1</v>
      </c>
      <c r="F366">
        <v>1</v>
      </c>
      <c r="G366">
        <v>1081</v>
      </c>
      <c r="H366">
        <v>3</v>
      </c>
      <c r="I366" t="s">
        <v>693</v>
      </c>
      <c r="J366" t="s">
        <v>694</v>
      </c>
      <c r="K366" t="s">
        <v>695</v>
      </c>
      <c r="L366">
        <v>1348</v>
      </c>
      <c r="N366">
        <v>1009</v>
      </c>
      <c r="O366" t="s">
        <v>566</v>
      </c>
      <c r="P366" t="s">
        <v>566</v>
      </c>
      <c r="Q366">
        <v>1000</v>
      </c>
      <c r="X366">
        <v>5.0000000000000001E-4</v>
      </c>
      <c r="Y366">
        <v>1219.68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66</v>
      </c>
      <c r="AG366">
        <v>5.0000000000000001E-4</v>
      </c>
      <c r="AH366">
        <v>2</v>
      </c>
      <c r="AI366">
        <v>55929427</v>
      </c>
      <c r="AJ366">
        <v>298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ROW(Source!A142)</f>
        <v>142</v>
      </c>
      <c r="B367">
        <v>55929428</v>
      </c>
      <c r="C367">
        <v>55929424</v>
      </c>
      <c r="D367">
        <v>55459172</v>
      </c>
      <c r="E367">
        <v>1</v>
      </c>
      <c r="F367">
        <v>1</v>
      </c>
      <c r="G367">
        <v>1081</v>
      </c>
      <c r="H367">
        <v>3</v>
      </c>
      <c r="I367" t="s">
        <v>830</v>
      </c>
      <c r="J367" t="s">
        <v>831</v>
      </c>
      <c r="K367" t="s">
        <v>832</v>
      </c>
      <c r="L367">
        <v>1348</v>
      </c>
      <c r="N367">
        <v>1009</v>
      </c>
      <c r="O367" t="s">
        <v>566</v>
      </c>
      <c r="P367" t="s">
        <v>566</v>
      </c>
      <c r="Q367">
        <v>1000</v>
      </c>
      <c r="X367">
        <v>6.9999999999999994E-5</v>
      </c>
      <c r="Y367">
        <v>23389.85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66</v>
      </c>
      <c r="AG367">
        <v>6.9999999999999994E-5</v>
      </c>
      <c r="AH367">
        <v>2</v>
      </c>
      <c r="AI367">
        <v>55929428</v>
      </c>
      <c r="AJ367">
        <v>299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ROW(Source!A142)</f>
        <v>142</v>
      </c>
      <c r="B368">
        <v>55929429</v>
      </c>
      <c r="C368">
        <v>55929424</v>
      </c>
      <c r="D368">
        <v>55461880</v>
      </c>
      <c r="E368">
        <v>1</v>
      </c>
      <c r="F368">
        <v>1</v>
      </c>
      <c r="G368">
        <v>1081</v>
      </c>
      <c r="H368">
        <v>3</v>
      </c>
      <c r="I368" t="s">
        <v>833</v>
      </c>
      <c r="J368" t="s">
        <v>834</v>
      </c>
      <c r="K368" t="s">
        <v>835</v>
      </c>
      <c r="L368">
        <v>1355</v>
      </c>
      <c r="N368">
        <v>1010</v>
      </c>
      <c r="O368" t="s">
        <v>64</v>
      </c>
      <c r="P368" t="s">
        <v>64</v>
      </c>
      <c r="Q368">
        <v>100</v>
      </c>
      <c r="X368">
        <v>0.12</v>
      </c>
      <c r="Y368">
        <v>10.89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66</v>
      </c>
      <c r="AG368">
        <v>0.12</v>
      </c>
      <c r="AH368">
        <v>2</v>
      </c>
      <c r="AI368">
        <v>55929429</v>
      </c>
      <c r="AJ368">
        <v>300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ROW(Source!A142)</f>
        <v>142</v>
      </c>
      <c r="B369">
        <v>55929430</v>
      </c>
      <c r="C369">
        <v>55929424</v>
      </c>
      <c r="D369">
        <v>55440766</v>
      </c>
      <c r="E369">
        <v>1081</v>
      </c>
      <c r="F369">
        <v>1</v>
      </c>
      <c r="G369">
        <v>1081</v>
      </c>
      <c r="H369">
        <v>3</v>
      </c>
      <c r="I369" t="s">
        <v>1037</v>
      </c>
      <c r="J369" t="s">
        <v>3</v>
      </c>
      <c r="K369" t="s">
        <v>1038</v>
      </c>
      <c r="L369">
        <v>1354</v>
      </c>
      <c r="N369">
        <v>1010</v>
      </c>
      <c r="O369" t="s">
        <v>279</v>
      </c>
      <c r="P369" t="s">
        <v>279</v>
      </c>
      <c r="Q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66</v>
      </c>
      <c r="AG369">
        <v>1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ROW(Source!A142)</f>
        <v>142</v>
      </c>
      <c r="B370">
        <v>55929431</v>
      </c>
      <c r="C370">
        <v>55929424</v>
      </c>
      <c r="D370">
        <v>55424290</v>
      </c>
      <c r="E370">
        <v>1081</v>
      </c>
      <c r="F370">
        <v>1</v>
      </c>
      <c r="G370">
        <v>1081</v>
      </c>
      <c r="H370">
        <v>3</v>
      </c>
      <c r="I370" t="s">
        <v>720</v>
      </c>
      <c r="J370" t="s">
        <v>3</v>
      </c>
      <c r="K370" t="s">
        <v>721</v>
      </c>
      <c r="L370">
        <v>1348</v>
      </c>
      <c r="N370">
        <v>1009</v>
      </c>
      <c r="O370" t="s">
        <v>566</v>
      </c>
      <c r="P370" t="s">
        <v>566</v>
      </c>
      <c r="Q370">
        <v>1000</v>
      </c>
      <c r="X370">
        <v>0.05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66</v>
      </c>
      <c r="AG370">
        <v>0.05</v>
      </c>
      <c r="AH370">
        <v>2</v>
      </c>
      <c r="AI370">
        <v>55929431</v>
      </c>
      <c r="AJ370">
        <v>301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ROW(Source!A145)</f>
        <v>145</v>
      </c>
      <c r="B371">
        <v>55929439</v>
      </c>
      <c r="C371">
        <v>55929438</v>
      </c>
      <c r="D371">
        <v>55424304</v>
      </c>
      <c r="E371">
        <v>1081</v>
      </c>
      <c r="F371">
        <v>1</v>
      </c>
      <c r="G371">
        <v>1081</v>
      </c>
      <c r="H371">
        <v>1</v>
      </c>
      <c r="I371" t="s">
        <v>679</v>
      </c>
      <c r="J371" t="s">
        <v>3</v>
      </c>
      <c r="K371" t="s">
        <v>680</v>
      </c>
      <c r="L371">
        <v>1191</v>
      </c>
      <c r="N371">
        <v>1013</v>
      </c>
      <c r="O371" t="s">
        <v>681</v>
      </c>
      <c r="P371" t="s">
        <v>681</v>
      </c>
      <c r="Q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67</v>
      </c>
      <c r="AG371">
        <v>1.2</v>
      </c>
      <c r="AH371">
        <v>2</v>
      </c>
      <c r="AI371">
        <v>55929439</v>
      </c>
      <c r="AJ371">
        <v>303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ROW(Source!A146)</f>
        <v>146</v>
      </c>
      <c r="B372">
        <v>55929439</v>
      </c>
      <c r="C372">
        <v>55929438</v>
      </c>
      <c r="D372">
        <v>55424304</v>
      </c>
      <c r="E372">
        <v>1081</v>
      </c>
      <c r="F372">
        <v>1</v>
      </c>
      <c r="G372">
        <v>1081</v>
      </c>
      <c r="H372">
        <v>1</v>
      </c>
      <c r="I372" t="s">
        <v>679</v>
      </c>
      <c r="J372" t="s">
        <v>3</v>
      </c>
      <c r="K372" t="s">
        <v>680</v>
      </c>
      <c r="L372">
        <v>1191</v>
      </c>
      <c r="N372">
        <v>1013</v>
      </c>
      <c r="O372" t="s">
        <v>681</v>
      </c>
      <c r="P372" t="s">
        <v>681</v>
      </c>
      <c r="Q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 t="s">
        <v>67</v>
      </c>
      <c r="AG372">
        <v>1.2</v>
      </c>
      <c r="AH372">
        <v>2</v>
      </c>
      <c r="AI372">
        <v>55929439</v>
      </c>
      <c r="AJ372">
        <v>304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ROW(Source!A147)</f>
        <v>147</v>
      </c>
      <c r="B373">
        <v>57036698</v>
      </c>
      <c r="C373">
        <v>57036697</v>
      </c>
      <c r="D373">
        <v>55424304</v>
      </c>
      <c r="E373">
        <v>1081</v>
      </c>
      <c r="F373">
        <v>1</v>
      </c>
      <c r="G373">
        <v>1081</v>
      </c>
      <c r="H373">
        <v>1</v>
      </c>
      <c r="I373" t="s">
        <v>679</v>
      </c>
      <c r="J373" t="s">
        <v>3</v>
      </c>
      <c r="K373" t="s">
        <v>680</v>
      </c>
      <c r="L373">
        <v>1191</v>
      </c>
      <c r="N373">
        <v>1013</v>
      </c>
      <c r="O373" t="s">
        <v>681</v>
      </c>
      <c r="P373" t="s">
        <v>681</v>
      </c>
      <c r="Q373">
        <v>1</v>
      </c>
      <c r="X373">
        <v>1.03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67</v>
      </c>
      <c r="AG373">
        <v>1.236</v>
      </c>
      <c r="AH373">
        <v>2</v>
      </c>
      <c r="AI373">
        <v>57036698</v>
      </c>
      <c r="AJ373">
        <v>305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ROW(Source!A147)</f>
        <v>147</v>
      </c>
      <c r="B374">
        <v>57036699</v>
      </c>
      <c r="C374">
        <v>57036697</v>
      </c>
      <c r="D374">
        <v>55489910</v>
      </c>
      <c r="E374">
        <v>1</v>
      </c>
      <c r="F374">
        <v>1</v>
      </c>
      <c r="G374">
        <v>1081</v>
      </c>
      <c r="H374">
        <v>2</v>
      </c>
      <c r="I374" t="s">
        <v>836</v>
      </c>
      <c r="J374" t="s">
        <v>837</v>
      </c>
      <c r="K374" t="s">
        <v>838</v>
      </c>
      <c r="L374">
        <v>1368</v>
      </c>
      <c r="N374">
        <v>1011</v>
      </c>
      <c r="O374" t="s">
        <v>685</v>
      </c>
      <c r="P374" t="s">
        <v>685</v>
      </c>
      <c r="Q374">
        <v>1</v>
      </c>
      <c r="X374">
        <v>0.2</v>
      </c>
      <c r="Y374">
        <v>0</v>
      </c>
      <c r="Z374">
        <v>7.11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67</v>
      </c>
      <c r="AG374">
        <v>0.24</v>
      </c>
      <c r="AH374">
        <v>2</v>
      </c>
      <c r="AI374">
        <v>57036699</v>
      </c>
      <c r="AJ374">
        <v>306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ROW(Source!A147)</f>
        <v>147</v>
      </c>
      <c r="B375">
        <v>57036700</v>
      </c>
      <c r="C375">
        <v>57036697</v>
      </c>
      <c r="D375">
        <v>55489942</v>
      </c>
      <c r="E375">
        <v>1</v>
      </c>
      <c r="F375">
        <v>1</v>
      </c>
      <c r="G375">
        <v>1081</v>
      </c>
      <c r="H375">
        <v>2</v>
      </c>
      <c r="I375" t="s">
        <v>839</v>
      </c>
      <c r="J375" t="s">
        <v>840</v>
      </c>
      <c r="K375" t="s">
        <v>841</v>
      </c>
      <c r="L375">
        <v>1368</v>
      </c>
      <c r="N375">
        <v>1011</v>
      </c>
      <c r="O375" t="s">
        <v>685</v>
      </c>
      <c r="P375" t="s">
        <v>685</v>
      </c>
      <c r="Q375">
        <v>1</v>
      </c>
      <c r="X375">
        <v>0.09</v>
      </c>
      <c r="Y375">
        <v>0</v>
      </c>
      <c r="Z375">
        <v>0.46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67</v>
      </c>
      <c r="AG375">
        <v>0.108</v>
      </c>
      <c r="AH375">
        <v>2</v>
      </c>
      <c r="AI375">
        <v>57036700</v>
      </c>
      <c r="AJ375">
        <v>307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ROW(Source!A147)</f>
        <v>147</v>
      </c>
      <c r="B376">
        <v>57036701</v>
      </c>
      <c r="C376">
        <v>57036697</v>
      </c>
      <c r="D376">
        <v>55490209</v>
      </c>
      <c r="E376">
        <v>1</v>
      </c>
      <c r="F376">
        <v>1</v>
      </c>
      <c r="G376">
        <v>1081</v>
      </c>
      <c r="H376">
        <v>2</v>
      </c>
      <c r="I376" t="s">
        <v>722</v>
      </c>
      <c r="J376" t="s">
        <v>723</v>
      </c>
      <c r="K376" t="s">
        <v>724</v>
      </c>
      <c r="L376">
        <v>1368</v>
      </c>
      <c r="N376">
        <v>1011</v>
      </c>
      <c r="O376" t="s">
        <v>685</v>
      </c>
      <c r="P376" t="s">
        <v>685</v>
      </c>
      <c r="Q376">
        <v>1</v>
      </c>
      <c r="X376">
        <v>3.0000000000000001E-3</v>
      </c>
      <c r="Y376">
        <v>0</v>
      </c>
      <c r="Z376">
        <v>83.1</v>
      </c>
      <c r="AA376">
        <v>12.62</v>
      </c>
      <c r="AB376">
        <v>0</v>
      </c>
      <c r="AC376">
        <v>0</v>
      </c>
      <c r="AD376">
        <v>1</v>
      </c>
      <c r="AE376">
        <v>0</v>
      </c>
      <c r="AF376" t="s">
        <v>67</v>
      </c>
      <c r="AG376">
        <v>3.5999999999999999E-3</v>
      </c>
      <c r="AH376">
        <v>2</v>
      </c>
      <c r="AI376">
        <v>57036701</v>
      </c>
      <c r="AJ376">
        <v>308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ROW(Source!A147)</f>
        <v>147</v>
      </c>
      <c r="B377">
        <v>57036702</v>
      </c>
      <c r="C377">
        <v>57036697</v>
      </c>
      <c r="D377">
        <v>55490285</v>
      </c>
      <c r="E377">
        <v>1</v>
      </c>
      <c r="F377">
        <v>1</v>
      </c>
      <c r="G377">
        <v>1081</v>
      </c>
      <c r="H377">
        <v>2</v>
      </c>
      <c r="I377" t="s">
        <v>842</v>
      </c>
      <c r="J377" t="s">
        <v>843</v>
      </c>
      <c r="K377" t="s">
        <v>844</v>
      </c>
      <c r="L377">
        <v>1368</v>
      </c>
      <c r="N377">
        <v>1011</v>
      </c>
      <c r="O377" t="s">
        <v>685</v>
      </c>
      <c r="P377" t="s">
        <v>685</v>
      </c>
      <c r="Q377">
        <v>1</v>
      </c>
      <c r="X377">
        <v>0.05</v>
      </c>
      <c r="Y377">
        <v>0</v>
      </c>
      <c r="Z377">
        <v>0.78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67</v>
      </c>
      <c r="AG377">
        <v>0.06</v>
      </c>
      <c r="AH377">
        <v>2</v>
      </c>
      <c r="AI377">
        <v>57036702</v>
      </c>
      <c r="AJ377">
        <v>309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ROW(Source!A147)</f>
        <v>147</v>
      </c>
      <c r="B378">
        <v>57036703</v>
      </c>
      <c r="C378">
        <v>57036697</v>
      </c>
      <c r="D378">
        <v>55490301</v>
      </c>
      <c r="E378">
        <v>1</v>
      </c>
      <c r="F378">
        <v>1</v>
      </c>
      <c r="G378">
        <v>1081</v>
      </c>
      <c r="H378">
        <v>2</v>
      </c>
      <c r="I378" t="s">
        <v>845</v>
      </c>
      <c r="J378" t="s">
        <v>846</v>
      </c>
      <c r="K378" t="s">
        <v>847</v>
      </c>
      <c r="L378">
        <v>1368</v>
      </c>
      <c r="N378">
        <v>1011</v>
      </c>
      <c r="O378" t="s">
        <v>685</v>
      </c>
      <c r="P378" t="s">
        <v>685</v>
      </c>
      <c r="Q378">
        <v>1</v>
      </c>
      <c r="X378">
        <v>0.05</v>
      </c>
      <c r="Y378">
        <v>0</v>
      </c>
      <c r="Z378">
        <v>2.59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67</v>
      </c>
      <c r="AG378">
        <v>0.06</v>
      </c>
      <c r="AH378">
        <v>2</v>
      </c>
      <c r="AI378">
        <v>57036703</v>
      </c>
      <c r="AJ378">
        <v>310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ROW(Source!A147)</f>
        <v>147</v>
      </c>
      <c r="B379">
        <v>57036704</v>
      </c>
      <c r="C379">
        <v>57036697</v>
      </c>
      <c r="D379">
        <v>55490304</v>
      </c>
      <c r="E379">
        <v>1</v>
      </c>
      <c r="F379">
        <v>1</v>
      </c>
      <c r="G379">
        <v>1081</v>
      </c>
      <c r="H379">
        <v>2</v>
      </c>
      <c r="I379" t="s">
        <v>848</v>
      </c>
      <c r="J379" t="s">
        <v>849</v>
      </c>
      <c r="K379" t="s">
        <v>850</v>
      </c>
      <c r="L379">
        <v>1368</v>
      </c>
      <c r="N379">
        <v>1011</v>
      </c>
      <c r="O379" t="s">
        <v>685</v>
      </c>
      <c r="P379" t="s">
        <v>685</v>
      </c>
      <c r="Q379">
        <v>1</v>
      </c>
      <c r="X379">
        <v>0.05</v>
      </c>
      <c r="Y379">
        <v>0</v>
      </c>
      <c r="Z379">
        <v>17.41</v>
      </c>
      <c r="AA379">
        <v>11.18</v>
      </c>
      <c r="AB379">
        <v>0</v>
      </c>
      <c r="AC379">
        <v>0</v>
      </c>
      <c r="AD379">
        <v>1</v>
      </c>
      <c r="AE379">
        <v>0</v>
      </c>
      <c r="AF379" t="s">
        <v>67</v>
      </c>
      <c r="AG379">
        <v>0.06</v>
      </c>
      <c r="AH379">
        <v>2</v>
      </c>
      <c r="AI379">
        <v>57036704</v>
      </c>
      <c r="AJ379">
        <v>311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ROW(Source!A147)</f>
        <v>147</v>
      </c>
      <c r="B380">
        <v>57036705</v>
      </c>
      <c r="C380">
        <v>57036697</v>
      </c>
      <c r="D380">
        <v>55490305</v>
      </c>
      <c r="E380">
        <v>1</v>
      </c>
      <c r="F380">
        <v>1</v>
      </c>
      <c r="G380">
        <v>1081</v>
      </c>
      <c r="H380">
        <v>2</v>
      </c>
      <c r="I380" t="s">
        <v>851</v>
      </c>
      <c r="J380" t="s">
        <v>852</v>
      </c>
      <c r="K380" t="s">
        <v>853</v>
      </c>
      <c r="L380">
        <v>1368</v>
      </c>
      <c r="N380">
        <v>1011</v>
      </c>
      <c r="O380" t="s">
        <v>685</v>
      </c>
      <c r="P380" t="s">
        <v>685</v>
      </c>
      <c r="Q380">
        <v>1</v>
      </c>
      <c r="X380">
        <v>0.05</v>
      </c>
      <c r="Y380">
        <v>0</v>
      </c>
      <c r="Z380">
        <v>52.3</v>
      </c>
      <c r="AA380">
        <v>12.62</v>
      </c>
      <c r="AB380">
        <v>0</v>
      </c>
      <c r="AC380">
        <v>0</v>
      </c>
      <c r="AD380">
        <v>1</v>
      </c>
      <c r="AE380">
        <v>0</v>
      </c>
      <c r="AF380" t="s">
        <v>67</v>
      </c>
      <c r="AG380">
        <v>0.06</v>
      </c>
      <c r="AH380">
        <v>2</v>
      </c>
      <c r="AI380">
        <v>57036705</v>
      </c>
      <c r="AJ380">
        <v>312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ROW(Source!A147)</f>
        <v>147</v>
      </c>
      <c r="B381">
        <v>57036706</v>
      </c>
      <c r="C381">
        <v>57036697</v>
      </c>
      <c r="D381">
        <v>55459912</v>
      </c>
      <c r="E381">
        <v>1</v>
      </c>
      <c r="F381">
        <v>1</v>
      </c>
      <c r="G381">
        <v>1081</v>
      </c>
      <c r="H381">
        <v>3</v>
      </c>
      <c r="I381" t="s">
        <v>854</v>
      </c>
      <c r="J381" t="s">
        <v>855</v>
      </c>
      <c r="K381" t="s">
        <v>856</v>
      </c>
      <c r="L381">
        <v>1348</v>
      </c>
      <c r="N381">
        <v>1009</v>
      </c>
      <c r="O381" t="s">
        <v>566</v>
      </c>
      <c r="P381" t="s">
        <v>566</v>
      </c>
      <c r="Q381">
        <v>1000</v>
      </c>
      <c r="X381">
        <v>3.0000000000000001E-3</v>
      </c>
      <c r="Y381">
        <v>7512.16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66</v>
      </c>
      <c r="AG381">
        <v>3.0000000000000001E-3</v>
      </c>
      <c r="AH381">
        <v>2</v>
      </c>
      <c r="AI381">
        <v>57036706</v>
      </c>
      <c r="AJ381">
        <v>313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ROW(Source!A147)</f>
        <v>147</v>
      </c>
      <c r="B382">
        <v>57036707</v>
      </c>
      <c r="C382">
        <v>57036697</v>
      </c>
      <c r="D382">
        <v>55460300</v>
      </c>
      <c r="E382">
        <v>1</v>
      </c>
      <c r="F382">
        <v>1</v>
      </c>
      <c r="G382">
        <v>1081</v>
      </c>
      <c r="H382">
        <v>3</v>
      </c>
      <c r="I382" t="s">
        <v>857</v>
      </c>
      <c r="J382" t="s">
        <v>858</v>
      </c>
      <c r="K382" t="s">
        <v>859</v>
      </c>
      <c r="L382">
        <v>1348</v>
      </c>
      <c r="N382">
        <v>1009</v>
      </c>
      <c r="O382" t="s">
        <v>566</v>
      </c>
      <c r="P382" t="s">
        <v>566</v>
      </c>
      <c r="Q382">
        <v>1000</v>
      </c>
      <c r="X382">
        <v>2.1000000000000001E-4</v>
      </c>
      <c r="Y382">
        <v>7185.82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66</v>
      </c>
      <c r="AG382">
        <v>2.1000000000000001E-4</v>
      </c>
      <c r="AH382">
        <v>2</v>
      </c>
      <c r="AI382">
        <v>57036707</v>
      </c>
      <c r="AJ382">
        <v>314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ROW(Source!A147)</f>
        <v>147</v>
      </c>
      <c r="B383">
        <v>57036708</v>
      </c>
      <c r="C383">
        <v>57036697</v>
      </c>
      <c r="D383">
        <v>55459280</v>
      </c>
      <c r="E383">
        <v>1</v>
      </c>
      <c r="F383">
        <v>1</v>
      </c>
      <c r="G383">
        <v>1081</v>
      </c>
      <c r="H383">
        <v>3</v>
      </c>
      <c r="I383" t="s">
        <v>860</v>
      </c>
      <c r="J383" t="s">
        <v>861</v>
      </c>
      <c r="K383" t="s">
        <v>862</v>
      </c>
      <c r="L383">
        <v>1348</v>
      </c>
      <c r="N383">
        <v>1009</v>
      </c>
      <c r="O383" t="s">
        <v>566</v>
      </c>
      <c r="P383" t="s">
        <v>566</v>
      </c>
      <c r="Q383">
        <v>1000</v>
      </c>
      <c r="X383">
        <v>1.1E-4</v>
      </c>
      <c r="Y383">
        <v>18653.07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66</v>
      </c>
      <c r="AG383">
        <v>1.1E-4</v>
      </c>
      <c r="AH383">
        <v>2</v>
      </c>
      <c r="AI383">
        <v>57036708</v>
      </c>
      <c r="AJ383">
        <v>315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ROW(Source!A147)</f>
        <v>147</v>
      </c>
      <c r="B384">
        <v>57036709</v>
      </c>
      <c r="C384">
        <v>57036697</v>
      </c>
      <c r="D384">
        <v>55459340</v>
      </c>
      <c r="E384">
        <v>1</v>
      </c>
      <c r="F384">
        <v>1</v>
      </c>
      <c r="G384">
        <v>1081</v>
      </c>
      <c r="H384">
        <v>3</v>
      </c>
      <c r="I384" t="s">
        <v>766</v>
      </c>
      <c r="J384" t="s">
        <v>767</v>
      </c>
      <c r="K384" t="s">
        <v>768</v>
      </c>
      <c r="L384">
        <v>1354</v>
      </c>
      <c r="N384">
        <v>1010</v>
      </c>
      <c r="O384" t="s">
        <v>279</v>
      </c>
      <c r="P384" t="s">
        <v>279</v>
      </c>
      <c r="Q384">
        <v>1</v>
      </c>
      <c r="X384">
        <v>2</v>
      </c>
      <c r="Y384">
        <v>0.89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66</v>
      </c>
      <c r="AG384">
        <v>2</v>
      </c>
      <c r="AH384">
        <v>2</v>
      </c>
      <c r="AI384">
        <v>57036709</v>
      </c>
      <c r="AJ384">
        <v>316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ROW(Source!A147)</f>
        <v>147</v>
      </c>
      <c r="B385">
        <v>57036710</v>
      </c>
      <c r="C385">
        <v>57036697</v>
      </c>
      <c r="D385">
        <v>55461712</v>
      </c>
      <c r="E385">
        <v>1</v>
      </c>
      <c r="F385">
        <v>1</v>
      </c>
      <c r="G385">
        <v>1081</v>
      </c>
      <c r="H385">
        <v>3</v>
      </c>
      <c r="I385" t="s">
        <v>863</v>
      </c>
      <c r="J385" t="s">
        <v>864</v>
      </c>
      <c r="K385" t="s">
        <v>865</v>
      </c>
      <c r="L385">
        <v>1346</v>
      </c>
      <c r="N385">
        <v>1009</v>
      </c>
      <c r="O385" t="s">
        <v>185</v>
      </c>
      <c r="P385" t="s">
        <v>185</v>
      </c>
      <c r="Q385">
        <v>1</v>
      </c>
      <c r="X385">
        <v>0.14000000000000001</v>
      </c>
      <c r="Y385">
        <v>35.090000000000003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66</v>
      </c>
      <c r="AG385">
        <v>0.14000000000000001</v>
      </c>
      <c r="AH385">
        <v>2</v>
      </c>
      <c r="AI385">
        <v>57036710</v>
      </c>
      <c r="AJ385">
        <v>317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ROW(Source!A147)</f>
        <v>147</v>
      </c>
      <c r="B386">
        <v>57036711</v>
      </c>
      <c r="C386">
        <v>57036697</v>
      </c>
      <c r="D386">
        <v>55459831</v>
      </c>
      <c r="E386">
        <v>1</v>
      </c>
      <c r="F386">
        <v>1</v>
      </c>
      <c r="G386">
        <v>1081</v>
      </c>
      <c r="H386">
        <v>3</v>
      </c>
      <c r="I386" t="s">
        <v>866</v>
      </c>
      <c r="J386" t="s">
        <v>867</v>
      </c>
      <c r="K386" t="s">
        <v>868</v>
      </c>
      <c r="L386">
        <v>1348</v>
      </c>
      <c r="N386">
        <v>1009</v>
      </c>
      <c r="O386" t="s">
        <v>566</v>
      </c>
      <c r="P386" t="s">
        <v>566</v>
      </c>
      <c r="Q386">
        <v>1000</v>
      </c>
      <c r="X386">
        <v>6.0000000000000002E-5</v>
      </c>
      <c r="Y386">
        <v>8582.42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66</v>
      </c>
      <c r="AG386">
        <v>6.0000000000000002E-5</v>
      </c>
      <c r="AH386">
        <v>2</v>
      </c>
      <c r="AI386">
        <v>57036711</v>
      </c>
      <c r="AJ386">
        <v>318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ROW(Source!A147)</f>
        <v>147</v>
      </c>
      <c r="B387">
        <v>57036712</v>
      </c>
      <c r="C387">
        <v>57036697</v>
      </c>
      <c r="D387">
        <v>55459835</v>
      </c>
      <c r="E387">
        <v>1</v>
      </c>
      <c r="F387">
        <v>1</v>
      </c>
      <c r="G387">
        <v>1081</v>
      </c>
      <c r="H387">
        <v>3</v>
      </c>
      <c r="I387" t="s">
        <v>790</v>
      </c>
      <c r="J387" t="s">
        <v>791</v>
      </c>
      <c r="K387" t="s">
        <v>792</v>
      </c>
      <c r="L387">
        <v>1348</v>
      </c>
      <c r="N387">
        <v>1009</v>
      </c>
      <c r="O387" t="s">
        <v>566</v>
      </c>
      <c r="P387" t="s">
        <v>566</v>
      </c>
      <c r="Q387">
        <v>1000</v>
      </c>
      <c r="X387">
        <v>1.0000000000000001E-5</v>
      </c>
      <c r="Y387">
        <v>12521.99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66</v>
      </c>
      <c r="AG387">
        <v>1.0000000000000001E-5</v>
      </c>
      <c r="AH387">
        <v>2</v>
      </c>
      <c r="AI387">
        <v>57036712</v>
      </c>
      <c r="AJ387">
        <v>319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ROW(Source!A147)</f>
        <v>147</v>
      </c>
      <c r="B388">
        <v>57036713</v>
      </c>
      <c r="C388">
        <v>57036697</v>
      </c>
      <c r="D388">
        <v>55481845</v>
      </c>
      <c r="E388">
        <v>1</v>
      </c>
      <c r="F388">
        <v>1</v>
      </c>
      <c r="G388">
        <v>1081</v>
      </c>
      <c r="H388">
        <v>3</v>
      </c>
      <c r="I388" t="s">
        <v>869</v>
      </c>
      <c r="J388" t="s">
        <v>870</v>
      </c>
      <c r="K388" t="s">
        <v>871</v>
      </c>
      <c r="L388">
        <v>1354</v>
      </c>
      <c r="N388">
        <v>1010</v>
      </c>
      <c r="O388" t="s">
        <v>279</v>
      </c>
      <c r="P388" t="s">
        <v>279</v>
      </c>
      <c r="Q388">
        <v>1</v>
      </c>
      <c r="X388">
        <v>0.41499999999999998</v>
      </c>
      <c r="Y388">
        <v>42.42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66</v>
      </c>
      <c r="AG388">
        <v>0.41499999999999998</v>
      </c>
      <c r="AH388">
        <v>2</v>
      </c>
      <c r="AI388">
        <v>57036713</v>
      </c>
      <c r="AJ388">
        <v>320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ROW(Source!A147)</f>
        <v>147</v>
      </c>
      <c r="B389">
        <v>57036714</v>
      </c>
      <c r="C389">
        <v>57036697</v>
      </c>
      <c r="D389">
        <v>55417010</v>
      </c>
      <c r="E389">
        <v>1081</v>
      </c>
      <c r="F389">
        <v>1</v>
      </c>
      <c r="G389">
        <v>1081</v>
      </c>
      <c r="H389">
        <v>3</v>
      </c>
      <c r="I389" t="s">
        <v>992</v>
      </c>
      <c r="J389" t="s">
        <v>3</v>
      </c>
      <c r="K389" t="s">
        <v>993</v>
      </c>
      <c r="L389">
        <v>1346</v>
      </c>
      <c r="N389">
        <v>1009</v>
      </c>
      <c r="O389" t="s">
        <v>185</v>
      </c>
      <c r="P389" t="s">
        <v>185</v>
      </c>
      <c r="Q389">
        <v>1</v>
      </c>
      <c r="X389">
        <v>0.01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66</v>
      </c>
      <c r="AG389">
        <v>0.01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ROW(Source!A148)</f>
        <v>148</v>
      </c>
      <c r="B390">
        <v>57036698</v>
      </c>
      <c r="C390">
        <v>57036697</v>
      </c>
      <c r="D390">
        <v>55424304</v>
      </c>
      <c r="E390">
        <v>1081</v>
      </c>
      <c r="F390">
        <v>1</v>
      </c>
      <c r="G390">
        <v>1081</v>
      </c>
      <c r="H390">
        <v>1</v>
      </c>
      <c r="I390" t="s">
        <v>679</v>
      </c>
      <c r="J390" t="s">
        <v>3</v>
      </c>
      <c r="K390" t="s">
        <v>680</v>
      </c>
      <c r="L390">
        <v>1191</v>
      </c>
      <c r="N390">
        <v>1013</v>
      </c>
      <c r="O390" t="s">
        <v>681</v>
      </c>
      <c r="P390" t="s">
        <v>681</v>
      </c>
      <c r="Q390">
        <v>1</v>
      </c>
      <c r="X390">
        <v>1.03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 t="s">
        <v>67</v>
      </c>
      <c r="AG390">
        <v>1.236</v>
      </c>
      <c r="AH390">
        <v>2</v>
      </c>
      <c r="AI390">
        <v>57036698</v>
      </c>
      <c r="AJ390">
        <v>321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ROW(Source!A148)</f>
        <v>148</v>
      </c>
      <c r="B391">
        <v>57036699</v>
      </c>
      <c r="C391">
        <v>57036697</v>
      </c>
      <c r="D391">
        <v>55489910</v>
      </c>
      <c r="E391">
        <v>1</v>
      </c>
      <c r="F391">
        <v>1</v>
      </c>
      <c r="G391">
        <v>1081</v>
      </c>
      <c r="H391">
        <v>2</v>
      </c>
      <c r="I391" t="s">
        <v>836</v>
      </c>
      <c r="J391" t="s">
        <v>837</v>
      </c>
      <c r="K391" t="s">
        <v>838</v>
      </c>
      <c r="L391">
        <v>1368</v>
      </c>
      <c r="N391">
        <v>1011</v>
      </c>
      <c r="O391" t="s">
        <v>685</v>
      </c>
      <c r="P391" t="s">
        <v>685</v>
      </c>
      <c r="Q391">
        <v>1</v>
      </c>
      <c r="X391">
        <v>0.2</v>
      </c>
      <c r="Y391">
        <v>0</v>
      </c>
      <c r="Z391">
        <v>7.11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67</v>
      </c>
      <c r="AG391">
        <v>0.24</v>
      </c>
      <c r="AH391">
        <v>2</v>
      </c>
      <c r="AI391">
        <v>57036699</v>
      </c>
      <c r="AJ391">
        <v>322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ROW(Source!A148)</f>
        <v>148</v>
      </c>
      <c r="B392">
        <v>57036700</v>
      </c>
      <c r="C392">
        <v>57036697</v>
      </c>
      <c r="D392">
        <v>55489942</v>
      </c>
      <c r="E392">
        <v>1</v>
      </c>
      <c r="F392">
        <v>1</v>
      </c>
      <c r="G392">
        <v>1081</v>
      </c>
      <c r="H392">
        <v>2</v>
      </c>
      <c r="I392" t="s">
        <v>839</v>
      </c>
      <c r="J392" t="s">
        <v>840</v>
      </c>
      <c r="K392" t="s">
        <v>841</v>
      </c>
      <c r="L392">
        <v>1368</v>
      </c>
      <c r="N392">
        <v>1011</v>
      </c>
      <c r="O392" t="s">
        <v>685</v>
      </c>
      <c r="P392" t="s">
        <v>685</v>
      </c>
      <c r="Q392">
        <v>1</v>
      </c>
      <c r="X392">
        <v>0.09</v>
      </c>
      <c r="Y392">
        <v>0</v>
      </c>
      <c r="Z392">
        <v>0.46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67</v>
      </c>
      <c r="AG392">
        <v>0.108</v>
      </c>
      <c r="AH392">
        <v>2</v>
      </c>
      <c r="AI392">
        <v>57036700</v>
      </c>
      <c r="AJ392">
        <v>323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ROW(Source!A148)</f>
        <v>148</v>
      </c>
      <c r="B393">
        <v>57036701</v>
      </c>
      <c r="C393">
        <v>57036697</v>
      </c>
      <c r="D393">
        <v>55490209</v>
      </c>
      <c r="E393">
        <v>1</v>
      </c>
      <c r="F393">
        <v>1</v>
      </c>
      <c r="G393">
        <v>1081</v>
      </c>
      <c r="H393">
        <v>2</v>
      </c>
      <c r="I393" t="s">
        <v>722</v>
      </c>
      <c r="J393" t="s">
        <v>723</v>
      </c>
      <c r="K393" t="s">
        <v>724</v>
      </c>
      <c r="L393">
        <v>1368</v>
      </c>
      <c r="N393">
        <v>1011</v>
      </c>
      <c r="O393" t="s">
        <v>685</v>
      </c>
      <c r="P393" t="s">
        <v>685</v>
      </c>
      <c r="Q393">
        <v>1</v>
      </c>
      <c r="X393">
        <v>3.0000000000000001E-3</v>
      </c>
      <c r="Y393">
        <v>0</v>
      </c>
      <c r="Z393">
        <v>83.1</v>
      </c>
      <c r="AA393">
        <v>12.62</v>
      </c>
      <c r="AB393">
        <v>0</v>
      </c>
      <c r="AC393">
        <v>0</v>
      </c>
      <c r="AD393">
        <v>1</v>
      </c>
      <c r="AE393">
        <v>0</v>
      </c>
      <c r="AF393" t="s">
        <v>67</v>
      </c>
      <c r="AG393">
        <v>3.5999999999999999E-3</v>
      </c>
      <c r="AH393">
        <v>2</v>
      </c>
      <c r="AI393">
        <v>57036701</v>
      </c>
      <c r="AJ393">
        <v>324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ROW(Source!A148)</f>
        <v>148</v>
      </c>
      <c r="B394">
        <v>57036702</v>
      </c>
      <c r="C394">
        <v>57036697</v>
      </c>
      <c r="D394">
        <v>55490285</v>
      </c>
      <c r="E394">
        <v>1</v>
      </c>
      <c r="F394">
        <v>1</v>
      </c>
      <c r="G394">
        <v>1081</v>
      </c>
      <c r="H394">
        <v>2</v>
      </c>
      <c r="I394" t="s">
        <v>842</v>
      </c>
      <c r="J394" t="s">
        <v>843</v>
      </c>
      <c r="K394" t="s">
        <v>844</v>
      </c>
      <c r="L394">
        <v>1368</v>
      </c>
      <c r="N394">
        <v>1011</v>
      </c>
      <c r="O394" t="s">
        <v>685</v>
      </c>
      <c r="P394" t="s">
        <v>685</v>
      </c>
      <c r="Q394">
        <v>1</v>
      </c>
      <c r="X394">
        <v>0.05</v>
      </c>
      <c r="Y394">
        <v>0</v>
      </c>
      <c r="Z394">
        <v>0.78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67</v>
      </c>
      <c r="AG394">
        <v>0.06</v>
      </c>
      <c r="AH394">
        <v>2</v>
      </c>
      <c r="AI394">
        <v>57036702</v>
      </c>
      <c r="AJ394">
        <v>325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ROW(Source!A148)</f>
        <v>148</v>
      </c>
      <c r="B395">
        <v>57036703</v>
      </c>
      <c r="C395">
        <v>57036697</v>
      </c>
      <c r="D395">
        <v>55490301</v>
      </c>
      <c r="E395">
        <v>1</v>
      </c>
      <c r="F395">
        <v>1</v>
      </c>
      <c r="G395">
        <v>1081</v>
      </c>
      <c r="H395">
        <v>2</v>
      </c>
      <c r="I395" t="s">
        <v>845</v>
      </c>
      <c r="J395" t="s">
        <v>846</v>
      </c>
      <c r="K395" t="s">
        <v>847</v>
      </c>
      <c r="L395">
        <v>1368</v>
      </c>
      <c r="N395">
        <v>1011</v>
      </c>
      <c r="O395" t="s">
        <v>685</v>
      </c>
      <c r="P395" t="s">
        <v>685</v>
      </c>
      <c r="Q395">
        <v>1</v>
      </c>
      <c r="X395">
        <v>0.05</v>
      </c>
      <c r="Y395">
        <v>0</v>
      </c>
      <c r="Z395">
        <v>2.59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67</v>
      </c>
      <c r="AG395">
        <v>0.06</v>
      </c>
      <c r="AH395">
        <v>2</v>
      </c>
      <c r="AI395">
        <v>57036703</v>
      </c>
      <c r="AJ395">
        <v>326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ROW(Source!A148)</f>
        <v>148</v>
      </c>
      <c r="B396">
        <v>57036704</v>
      </c>
      <c r="C396">
        <v>57036697</v>
      </c>
      <c r="D396">
        <v>55490304</v>
      </c>
      <c r="E396">
        <v>1</v>
      </c>
      <c r="F396">
        <v>1</v>
      </c>
      <c r="G396">
        <v>1081</v>
      </c>
      <c r="H396">
        <v>2</v>
      </c>
      <c r="I396" t="s">
        <v>848</v>
      </c>
      <c r="J396" t="s">
        <v>849</v>
      </c>
      <c r="K396" t="s">
        <v>850</v>
      </c>
      <c r="L396">
        <v>1368</v>
      </c>
      <c r="N396">
        <v>1011</v>
      </c>
      <c r="O396" t="s">
        <v>685</v>
      </c>
      <c r="P396" t="s">
        <v>685</v>
      </c>
      <c r="Q396">
        <v>1</v>
      </c>
      <c r="X396">
        <v>0.05</v>
      </c>
      <c r="Y396">
        <v>0</v>
      </c>
      <c r="Z396">
        <v>17.41</v>
      </c>
      <c r="AA396">
        <v>11.18</v>
      </c>
      <c r="AB396">
        <v>0</v>
      </c>
      <c r="AC396">
        <v>0</v>
      </c>
      <c r="AD396">
        <v>1</v>
      </c>
      <c r="AE396">
        <v>0</v>
      </c>
      <c r="AF396" t="s">
        <v>67</v>
      </c>
      <c r="AG396">
        <v>0.06</v>
      </c>
      <c r="AH396">
        <v>2</v>
      </c>
      <c r="AI396">
        <v>57036704</v>
      </c>
      <c r="AJ396">
        <v>327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ROW(Source!A148)</f>
        <v>148</v>
      </c>
      <c r="B397">
        <v>57036705</v>
      </c>
      <c r="C397">
        <v>57036697</v>
      </c>
      <c r="D397">
        <v>55490305</v>
      </c>
      <c r="E397">
        <v>1</v>
      </c>
      <c r="F397">
        <v>1</v>
      </c>
      <c r="G397">
        <v>1081</v>
      </c>
      <c r="H397">
        <v>2</v>
      </c>
      <c r="I397" t="s">
        <v>851</v>
      </c>
      <c r="J397" t="s">
        <v>852</v>
      </c>
      <c r="K397" t="s">
        <v>853</v>
      </c>
      <c r="L397">
        <v>1368</v>
      </c>
      <c r="N397">
        <v>1011</v>
      </c>
      <c r="O397" t="s">
        <v>685</v>
      </c>
      <c r="P397" t="s">
        <v>685</v>
      </c>
      <c r="Q397">
        <v>1</v>
      </c>
      <c r="X397">
        <v>0.05</v>
      </c>
      <c r="Y397">
        <v>0</v>
      </c>
      <c r="Z397">
        <v>52.3</v>
      </c>
      <c r="AA397">
        <v>12.62</v>
      </c>
      <c r="AB397">
        <v>0</v>
      </c>
      <c r="AC397">
        <v>0</v>
      </c>
      <c r="AD397">
        <v>1</v>
      </c>
      <c r="AE397">
        <v>0</v>
      </c>
      <c r="AF397" t="s">
        <v>67</v>
      </c>
      <c r="AG397">
        <v>0.06</v>
      </c>
      <c r="AH397">
        <v>2</v>
      </c>
      <c r="AI397">
        <v>57036705</v>
      </c>
      <c r="AJ397">
        <v>328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ROW(Source!A148)</f>
        <v>148</v>
      </c>
      <c r="B398">
        <v>57036706</v>
      </c>
      <c r="C398">
        <v>57036697</v>
      </c>
      <c r="D398">
        <v>55459912</v>
      </c>
      <c r="E398">
        <v>1</v>
      </c>
      <c r="F398">
        <v>1</v>
      </c>
      <c r="G398">
        <v>1081</v>
      </c>
      <c r="H398">
        <v>3</v>
      </c>
      <c r="I398" t="s">
        <v>854</v>
      </c>
      <c r="J398" t="s">
        <v>855</v>
      </c>
      <c r="K398" t="s">
        <v>856</v>
      </c>
      <c r="L398">
        <v>1348</v>
      </c>
      <c r="N398">
        <v>1009</v>
      </c>
      <c r="O398" t="s">
        <v>566</v>
      </c>
      <c r="P398" t="s">
        <v>566</v>
      </c>
      <c r="Q398">
        <v>1000</v>
      </c>
      <c r="X398">
        <v>3.0000000000000001E-3</v>
      </c>
      <c r="Y398">
        <v>7512.16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66</v>
      </c>
      <c r="AG398">
        <v>3.0000000000000001E-3</v>
      </c>
      <c r="AH398">
        <v>2</v>
      </c>
      <c r="AI398">
        <v>57036706</v>
      </c>
      <c r="AJ398">
        <v>329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ROW(Source!A148)</f>
        <v>148</v>
      </c>
      <c r="B399">
        <v>57036707</v>
      </c>
      <c r="C399">
        <v>57036697</v>
      </c>
      <c r="D399">
        <v>55460300</v>
      </c>
      <c r="E399">
        <v>1</v>
      </c>
      <c r="F399">
        <v>1</v>
      </c>
      <c r="G399">
        <v>1081</v>
      </c>
      <c r="H399">
        <v>3</v>
      </c>
      <c r="I399" t="s">
        <v>857</v>
      </c>
      <c r="J399" t="s">
        <v>858</v>
      </c>
      <c r="K399" t="s">
        <v>859</v>
      </c>
      <c r="L399">
        <v>1348</v>
      </c>
      <c r="N399">
        <v>1009</v>
      </c>
      <c r="O399" t="s">
        <v>566</v>
      </c>
      <c r="P399" t="s">
        <v>566</v>
      </c>
      <c r="Q399">
        <v>1000</v>
      </c>
      <c r="X399">
        <v>2.1000000000000001E-4</v>
      </c>
      <c r="Y399">
        <v>7185.82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66</v>
      </c>
      <c r="AG399">
        <v>2.1000000000000001E-4</v>
      </c>
      <c r="AH399">
        <v>2</v>
      </c>
      <c r="AI399">
        <v>57036707</v>
      </c>
      <c r="AJ399">
        <v>330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ROW(Source!A148)</f>
        <v>148</v>
      </c>
      <c r="B400">
        <v>57036708</v>
      </c>
      <c r="C400">
        <v>57036697</v>
      </c>
      <c r="D400">
        <v>55459280</v>
      </c>
      <c r="E400">
        <v>1</v>
      </c>
      <c r="F400">
        <v>1</v>
      </c>
      <c r="G400">
        <v>1081</v>
      </c>
      <c r="H400">
        <v>3</v>
      </c>
      <c r="I400" t="s">
        <v>860</v>
      </c>
      <c r="J400" t="s">
        <v>861</v>
      </c>
      <c r="K400" t="s">
        <v>862</v>
      </c>
      <c r="L400">
        <v>1348</v>
      </c>
      <c r="N400">
        <v>1009</v>
      </c>
      <c r="O400" t="s">
        <v>566</v>
      </c>
      <c r="P400" t="s">
        <v>566</v>
      </c>
      <c r="Q400">
        <v>1000</v>
      </c>
      <c r="X400">
        <v>1.1E-4</v>
      </c>
      <c r="Y400">
        <v>18653.07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66</v>
      </c>
      <c r="AG400">
        <v>1.1E-4</v>
      </c>
      <c r="AH400">
        <v>2</v>
      </c>
      <c r="AI400">
        <v>57036708</v>
      </c>
      <c r="AJ400">
        <v>331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ROW(Source!A148)</f>
        <v>148</v>
      </c>
      <c r="B401">
        <v>57036709</v>
      </c>
      <c r="C401">
        <v>57036697</v>
      </c>
      <c r="D401">
        <v>55459340</v>
      </c>
      <c r="E401">
        <v>1</v>
      </c>
      <c r="F401">
        <v>1</v>
      </c>
      <c r="G401">
        <v>1081</v>
      </c>
      <c r="H401">
        <v>3</v>
      </c>
      <c r="I401" t="s">
        <v>766</v>
      </c>
      <c r="J401" t="s">
        <v>767</v>
      </c>
      <c r="K401" t="s">
        <v>768</v>
      </c>
      <c r="L401">
        <v>1354</v>
      </c>
      <c r="N401">
        <v>1010</v>
      </c>
      <c r="O401" t="s">
        <v>279</v>
      </c>
      <c r="P401" t="s">
        <v>279</v>
      </c>
      <c r="Q401">
        <v>1</v>
      </c>
      <c r="X401">
        <v>2</v>
      </c>
      <c r="Y401">
        <v>0.89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66</v>
      </c>
      <c r="AG401">
        <v>2</v>
      </c>
      <c r="AH401">
        <v>2</v>
      </c>
      <c r="AI401">
        <v>57036709</v>
      </c>
      <c r="AJ401">
        <v>332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ROW(Source!A148)</f>
        <v>148</v>
      </c>
      <c r="B402">
        <v>57036710</v>
      </c>
      <c r="C402">
        <v>57036697</v>
      </c>
      <c r="D402">
        <v>55461712</v>
      </c>
      <c r="E402">
        <v>1</v>
      </c>
      <c r="F402">
        <v>1</v>
      </c>
      <c r="G402">
        <v>1081</v>
      </c>
      <c r="H402">
        <v>3</v>
      </c>
      <c r="I402" t="s">
        <v>863</v>
      </c>
      <c r="J402" t="s">
        <v>864</v>
      </c>
      <c r="K402" t="s">
        <v>865</v>
      </c>
      <c r="L402">
        <v>1346</v>
      </c>
      <c r="N402">
        <v>1009</v>
      </c>
      <c r="O402" t="s">
        <v>185</v>
      </c>
      <c r="P402" t="s">
        <v>185</v>
      </c>
      <c r="Q402">
        <v>1</v>
      </c>
      <c r="X402">
        <v>0.14000000000000001</v>
      </c>
      <c r="Y402">
        <v>35.090000000000003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66</v>
      </c>
      <c r="AG402">
        <v>0.14000000000000001</v>
      </c>
      <c r="AH402">
        <v>2</v>
      </c>
      <c r="AI402">
        <v>57036710</v>
      </c>
      <c r="AJ402">
        <v>333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ROW(Source!A148)</f>
        <v>148</v>
      </c>
      <c r="B403">
        <v>57036711</v>
      </c>
      <c r="C403">
        <v>57036697</v>
      </c>
      <c r="D403">
        <v>55459831</v>
      </c>
      <c r="E403">
        <v>1</v>
      </c>
      <c r="F403">
        <v>1</v>
      </c>
      <c r="G403">
        <v>1081</v>
      </c>
      <c r="H403">
        <v>3</v>
      </c>
      <c r="I403" t="s">
        <v>866</v>
      </c>
      <c r="J403" t="s">
        <v>867</v>
      </c>
      <c r="K403" t="s">
        <v>868</v>
      </c>
      <c r="L403">
        <v>1348</v>
      </c>
      <c r="N403">
        <v>1009</v>
      </c>
      <c r="O403" t="s">
        <v>566</v>
      </c>
      <c r="P403" t="s">
        <v>566</v>
      </c>
      <c r="Q403">
        <v>1000</v>
      </c>
      <c r="X403">
        <v>6.0000000000000002E-5</v>
      </c>
      <c r="Y403">
        <v>8582.42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66</v>
      </c>
      <c r="AG403">
        <v>6.0000000000000002E-5</v>
      </c>
      <c r="AH403">
        <v>2</v>
      </c>
      <c r="AI403">
        <v>57036711</v>
      </c>
      <c r="AJ403">
        <v>334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ROW(Source!A148)</f>
        <v>148</v>
      </c>
      <c r="B404">
        <v>57036712</v>
      </c>
      <c r="C404">
        <v>57036697</v>
      </c>
      <c r="D404">
        <v>55459835</v>
      </c>
      <c r="E404">
        <v>1</v>
      </c>
      <c r="F404">
        <v>1</v>
      </c>
      <c r="G404">
        <v>1081</v>
      </c>
      <c r="H404">
        <v>3</v>
      </c>
      <c r="I404" t="s">
        <v>790</v>
      </c>
      <c r="J404" t="s">
        <v>791</v>
      </c>
      <c r="K404" t="s">
        <v>792</v>
      </c>
      <c r="L404">
        <v>1348</v>
      </c>
      <c r="N404">
        <v>1009</v>
      </c>
      <c r="O404" t="s">
        <v>566</v>
      </c>
      <c r="P404" t="s">
        <v>566</v>
      </c>
      <c r="Q404">
        <v>1000</v>
      </c>
      <c r="X404">
        <v>1.0000000000000001E-5</v>
      </c>
      <c r="Y404">
        <v>12521.99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66</v>
      </c>
      <c r="AG404">
        <v>1.0000000000000001E-5</v>
      </c>
      <c r="AH404">
        <v>2</v>
      </c>
      <c r="AI404">
        <v>57036712</v>
      </c>
      <c r="AJ404">
        <v>335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ROW(Source!A148)</f>
        <v>148</v>
      </c>
      <c r="B405">
        <v>57036713</v>
      </c>
      <c r="C405">
        <v>57036697</v>
      </c>
      <c r="D405">
        <v>55481845</v>
      </c>
      <c r="E405">
        <v>1</v>
      </c>
      <c r="F405">
        <v>1</v>
      </c>
      <c r="G405">
        <v>1081</v>
      </c>
      <c r="H405">
        <v>3</v>
      </c>
      <c r="I405" t="s">
        <v>869</v>
      </c>
      <c r="J405" t="s">
        <v>870</v>
      </c>
      <c r="K405" t="s">
        <v>871</v>
      </c>
      <c r="L405">
        <v>1354</v>
      </c>
      <c r="N405">
        <v>1010</v>
      </c>
      <c r="O405" t="s">
        <v>279</v>
      </c>
      <c r="P405" t="s">
        <v>279</v>
      </c>
      <c r="Q405">
        <v>1</v>
      </c>
      <c r="X405">
        <v>0.41499999999999998</v>
      </c>
      <c r="Y405">
        <v>42.42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66</v>
      </c>
      <c r="AG405">
        <v>0.41499999999999998</v>
      </c>
      <c r="AH405">
        <v>2</v>
      </c>
      <c r="AI405">
        <v>57036713</v>
      </c>
      <c r="AJ405">
        <v>336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ROW(Source!A148)</f>
        <v>148</v>
      </c>
      <c r="B406">
        <v>57036714</v>
      </c>
      <c r="C406">
        <v>57036697</v>
      </c>
      <c r="D406">
        <v>55417010</v>
      </c>
      <c r="E406">
        <v>1081</v>
      </c>
      <c r="F406">
        <v>1</v>
      </c>
      <c r="G406">
        <v>1081</v>
      </c>
      <c r="H406">
        <v>3</v>
      </c>
      <c r="I406" t="s">
        <v>992</v>
      </c>
      <c r="J406" t="s">
        <v>3</v>
      </c>
      <c r="K406" t="s">
        <v>993</v>
      </c>
      <c r="L406">
        <v>1346</v>
      </c>
      <c r="N406">
        <v>1009</v>
      </c>
      <c r="O406" t="s">
        <v>185</v>
      </c>
      <c r="P406" t="s">
        <v>185</v>
      </c>
      <c r="Q406">
        <v>1</v>
      </c>
      <c r="X406">
        <v>0.01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66</v>
      </c>
      <c r="AG406">
        <v>0.01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ROW(Source!A151)</f>
        <v>151</v>
      </c>
      <c r="B407">
        <v>55929455</v>
      </c>
      <c r="C407">
        <v>55929454</v>
      </c>
      <c r="D407">
        <v>55424304</v>
      </c>
      <c r="E407">
        <v>1081</v>
      </c>
      <c r="F407">
        <v>1</v>
      </c>
      <c r="G407">
        <v>1081</v>
      </c>
      <c r="H407">
        <v>1</v>
      </c>
      <c r="I407" t="s">
        <v>679</v>
      </c>
      <c r="J407" t="s">
        <v>3</v>
      </c>
      <c r="K407" t="s">
        <v>680</v>
      </c>
      <c r="L407">
        <v>1191</v>
      </c>
      <c r="N407">
        <v>1013</v>
      </c>
      <c r="O407" t="s">
        <v>681</v>
      </c>
      <c r="P407" t="s">
        <v>681</v>
      </c>
      <c r="Q407">
        <v>1</v>
      </c>
      <c r="X407">
        <v>1.03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67</v>
      </c>
      <c r="AG407">
        <v>1.236</v>
      </c>
      <c r="AH407">
        <v>2</v>
      </c>
      <c r="AI407">
        <v>55929455</v>
      </c>
      <c r="AJ407">
        <v>337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ROW(Source!A151)</f>
        <v>151</v>
      </c>
      <c r="B408">
        <v>55929456</v>
      </c>
      <c r="C408">
        <v>55929454</v>
      </c>
      <c r="D408">
        <v>55490209</v>
      </c>
      <c r="E408">
        <v>1</v>
      </c>
      <c r="F408">
        <v>1</v>
      </c>
      <c r="G408">
        <v>1081</v>
      </c>
      <c r="H408">
        <v>2</v>
      </c>
      <c r="I408" t="s">
        <v>722</v>
      </c>
      <c r="J408" t="s">
        <v>723</v>
      </c>
      <c r="K408" t="s">
        <v>724</v>
      </c>
      <c r="L408">
        <v>1368</v>
      </c>
      <c r="N408">
        <v>1011</v>
      </c>
      <c r="O408" t="s">
        <v>685</v>
      </c>
      <c r="P408" t="s">
        <v>685</v>
      </c>
      <c r="Q408">
        <v>1</v>
      </c>
      <c r="X408">
        <v>6.0000000000000001E-3</v>
      </c>
      <c r="Y408">
        <v>0</v>
      </c>
      <c r="Z408">
        <v>83.1</v>
      </c>
      <c r="AA408">
        <v>12.62</v>
      </c>
      <c r="AB408">
        <v>0</v>
      </c>
      <c r="AC408">
        <v>0</v>
      </c>
      <c r="AD408">
        <v>1</v>
      </c>
      <c r="AE408">
        <v>0</v>
      </c>
      <c r="AF408" t="s">
        <v>67</v>
      </c>
      <c r="AG408">
        <v>7.1999999999999998E-3</v>
      </c>
      <c r="AH408">
        <v>2</v>
      </c>
      <c r="AI408">
        <v>55929456</v>
      </c>
      <c r="AJ408">
        <v>338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ROW(Source!A151)</f>
        <v>151</v>
      </c>
      <c r="B409">
        <v>55929457</v>
      </c>
      <c r="C409">
        <v>55929454</v>
      </c>
      <c r="D409">
        <v>55440939</v>
      </c>
      <c r="E409">
        <v>1081</v>
      </c>
      <c r="F409">
        <v>1</v>
      </c>
      <c r="G409">
        <v>1081</v>
      </c>
      <c r="H409">
        <v>3</v>
      </c>
      <c r="I409" t="s">
        <v>998</v>
      </c>
      <c r="J409" t="s">
        <v>3</v>
      </c>
      <c r="K409" t="s">
        <v>999</v>
      </c>
      <c r="L409">
        <v>1354</v>
      </c>
      <c r="N409">
        <v>1010</v>
      </c>
      <c r="O409" t="s">
        <v>279</v>
      </c>
      <c r="P409" t="s">
        <v>279</v>
      </c>
      <c r="Q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66</v>
      </c>
      <c r="AG409">
        <v>1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ROW(Source!A152)</f>
        <v>152</v>
      </c>
      <c r="B410">
        <v>55929455</v>
      </c>
      <c r="C410">
        <v>55929454</v>
      </c>
      <c r="D410">
        <v>55424304</v>
      </c>
      <c r="E410">
        <v>1081</v>
      </c>
      <c r="F410">
        <v>1</v>
      </c>
      <c r="G410">
        <v>1081</v>
      </c>
      <c r="H410">
        <v>1</v>
      </c>
      <c r="I410" t="s">
        <v>679</v>
      </c>
      <c r="J410" t="s">
        <v>3</v>
      </c>
      <c r="K410" t="s">
        <v>680</v>
      </c>
      <c r="L410">
        <v>1191</v>
      </c>
      <c r="N410">
        <v>1013</v>
      </c>
      <c r="O410" t="s">
        <v>681</v>
      </c>
      <c r="P410" t="s">
        <v>681</v>
      </c>
      <c r="Q410">
        <v>1</v>
      </c>
      <c r="X410">
        <v>1.03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67</v>
      </c>
      <c r="AG410">
        <v>1.236</v>
      </c>
      <c r="AH410">
        <v>2</v>
      </c>
      <c r="AI410">
        <v>55929455</v>
      </c>
      <c r="AJ410">
        <v>340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ROW(Source!A152)</f>
        <v>152</v>
      </c>
      <c r="B411">
        <v>55929456</v>
      </c>
      <c r="C411">
        <v>55929454</v>
      </c>
      <c r="D411">
        <v>55490209</v>
      </c>
      <c r="E411">
        <v>1</v>
      </c>
      <c r="F411">
        <v>1</v>
      </c>
      <c r="G411">
        <v>1081</v>
      </c>
      <c r="H411">
        <v>2</v>
      </c>
      <c r="I411" t="s">
        <v>722</v>
      </c>
      <c r="J411" t="s">
        <v>723</v>
      </c>
      <c r="K411" t="s">
        <v>724</v>
      </c>
      <c r="L411">
        <v>1368</v>
      </c>
      <c r="N411">
        <v>1011</v>
      </c>
      <c r="O411" t="s">
        <v>685</v>
      </c>
      <c r="P411" t="s">
        <v>685</v>
      </c>
      <c r="Q411">
        <v>1</v>
      </c>
      <c r="X411">
        <v>6.0000000000000001E-3</v>
      </c>
      <c r="Y411">
        <v>0</v>
      </c>
      <c r="Z411">
        <v>83.1</v>
      </c>
      <c r="AA411">
        <v>12.62</v>
      </c>
      <c r="AB411">
        <v>0</v>
      </c>
      <c r="AC411">
        <v>0</v>
      </c>
      <c r="AD411">
        <v>1</v>
      </c>
      <c r="AE411">
        <v>0</v>
      </c>
      <c r="AF411" t="s">
        <v>67</v>
      </c>
      <c r="AG411">
        <v>7.1999999999999998E-3</v>
      </c>
      <c r="AH411">
        <v>2</v>
      </c>
      <c r="AI411">
        <v>55929456</v>
      </c>
      <c r="AJ411">
        <v>341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ROW(Source!A152)</f>
        <v>152</v>
      </c>
      <c r="B412">
        <v>55929457</v>
      </c>
      <c r="C412">
        <v>55929454</v>
      </c>
      <c r="D412">
        <v>55440939</v>
      </c>
      <c r="E412">
        <v>1081</v>
      </c>
      <c r="F412">
        <v>1</v>
      </c>
      <c r="G412">
        <v>1081</v>
      </c>
      <c r="H412">
        <v>3</v>
      </c>
      <c r="I412" t="s">
        <v>998</v>
      </c>
      <c r="J412" t="s">
        <v>3</v>
      </c>
      <c r="K412" t="s">
        <v>999</v>
      </c>
      <c r="L412">
        <v>1354</v>
      </c>
      <c r="N412">
        <v>1010</v>
      </c>
      <c r="O412" t="s">
        <v>279</v>
      </c>
      <c r="P412" t="s">
        <v>279</v>
      </c>
      <c r="Q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66</v>
      </c>
      <c r="AG412">
        <v>1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ROW(Source!A155)</f>
        <v>155</v>
      </c>
      <c r="B413">
        <v>57036718</v>
      </c>
      <c r="C413">
        <v>57036717</v>
      </c>
      <c r="D413">
        <v>55424304</v>
      </c>
      <c r="E413">
        <v>1081</v>
      </c>
      <c r="F413">
        <v>1</v>
      </c>
      <c r="G413">
        <v>1081</v>
      </c>
      <c r="H413">
        <v>1</v>
      </c>
      <c r="I413" t="s">
        <v>679</v>
      </c>
      <c r="J413" t="s">
        <v>3</v>
      </c>
      <c r="K413" t="s">
        <v>680</v>
      </c>
      <c r="L413">
        <v>1191</v>
      </c>
      <c r="N413">
        <v>1013</v>
      </c>
      <c r="O413" t="s">
        <v>681</v>
      </c>
      <c r="P413" t="s">
        <v>681</v>
      </c>
      <c r="Q413">
        <v>1</v>
      </c>
      <c r="X413">
        <v>3.18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67</v>
      </c>
      <c r="AG413">
        <v>3.8159999999999998</v>
      </c>
      <c r="AH413">
        <v>2</v>
      </c>
      <c r="AI413">
        <v>57036718</v>
      </c>
      <c r="AJ413">
        <v>343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ROW(Source!A155)</f>
        <v>155</v>
      </c>
      <c r="B414">
        <v>57036719</v>
      </c>
      <c r="C414">
        <v>57036717</v>
      </c>
      <c r="D414">
        <v>55461074</v>
      </c>
      <c r="E414">
        <v>1</v>
      </c>
      <c r="F414">
        <v>1</v>
      </c>
      <c r="G414">
        <v>1081</v>
      </c>
      <c r="H414">
        <v>3</v>
      </c>
      <c r="I414" t="s">
        <v>823</v>
      </c>
      <c r="J414" t="s">
        <v>824</v>
      </c>
      <c r="K414" t="s">
        <v>825</v>
      </c>
      <c r="L414">
        <v>1346</v>
      </c>
      <c r="N414">
        <v>1009</v>
      </c>
      <c r="O414" t="s">
        <v>185</v>
      </c>
      <c r="P414" t="s">
        <v>185</v>
      </c>
      <c r="Q414">
        <v>1</v>
      </c>
      <c r="X414">
        <v>6.2700000000000004E-3</v>
      </c>
      <c r="Y414">
        <v>27.62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66</v>
      </c>
      <c r="AG414">
        <v>6.2700000000000004E-3</v>
      </c>
      <c r="AH414">
        <v>2</v>
      </c>
      <c r="AI414">
        <v>57036719</v>
      </c>
      <c r="AJ414">
        <v>344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ROW(Source!A155)</f>
        <v>155</v>
      </c>
      <c r="B415">
        <v>57036720</v>
      </c>
      <c r="C415">
        <v>57036717</v>
      </c>
      <c r="D415">
        <v>55459793</v>
      </c>
      <c r="E415">
        <v>1</v>
      </c>
      <c r="F415">
        <v>1</v>
      </c>
      <c r="G415">
        <v>1081</v>
      </c>
      <c r="H415">
        <v>3</v>
      </c>
      <c r="I415" t="s">
        <v>690</v>
      </c>
      <c r="J415" t="s">
        <v>691</v>
      </c>
      <c r="K415" t="s">
        <v>692</v>
      </c>
      <c r="L415">
        <v>1348</v>
      </c>
      <c r="N415">
        <v>1009</v>
      </c>
      <c r="O415" t="s">
        <v>566</v>
      </c>
      <c r="P415" t="s">
        <v>566</v>
      </c>
      <c r="Q415">
        <v>1000</v>
      </c>
      <c r="X415">
        <v>1.0000000000000001E-5</v>
      </c>
      <c r="Y415">
        <v>64123.05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66</v>
      </c>
      <c r="AG415">
        <v>1.0000000000000001E-5</v>
      </c>
      <c r="AH415">
        <v>2</v>
      </c>
      <c r="AI415">
        <v>57036720</v>
      </c>
      <c r="AJ415">
        <v>345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ROW(Source!A155)</f>
        <v>155</v>
      </c>
      <c r="B416">
        <v>57036721</v>
      </c>
      <c r="C416">
        <v>57036717</v>
      </c>
      <c r="D416">
        <v>55469253</v>
      </c>
      <c r="E416">
        <v>1</v>
      </c>
      <c r="F416">
        <v>1</v>
      </c>
      <c r="G416">
        <v>1081</v>
      </c>
      <c r="H416">
        <v>3</v>
      </c>
      <c r="I416" t="s">
        <v>826</v>
      </c>
      <c r="J416" t="s">
        <v>827</v>
      </c>
      <c r="K416" t="s">
        <v>828</v>
      </c>
      <c r="L416">
        <v>1354</v>
      </c>
      <c r="N416">
        <v>1010</v>
      </c>
      <c r="O416" t="s">
        <v>279</v>
      </c>
      <c r="P416" t="s">
        <v>279</v>
      </c>
      <c r="Q416">
        <v>1</v>
      </c>
      <c r="X416">
        <v>0.1</v>
      </c>
      <c r="Y416">
        <v>15.25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66</v>
      </c>
      <c r="AG416">
        <v>0.1</v>
      </c>
      <c r="AH416">
        <v>2</v>
      </c>
      <c r="AI416">
        <v>57036721</v>
      </c>
      <c r="AJ416">
        <v>346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ROW(Source!A155)</f>
        <v>155</v>
      </c>
      <c r="B417">
        <v>57036722</v>
      </c>
      <c r="C417">
        <v>57036717</v>
      </c>
      <c r="D417">
        <v>55441135</v>
      </c>
      <c r="E417">
        <v>1081</v>
      </c>
      <c r="F417">
        <v>1</v>
      </c>
      <c r="G417">
        <v>1081</v>
      </c>
      <c r="H417">
        <v>3</v>
      </c>
      <c r="I417" t="s">
        <v>1035</v>
      </c>
      <c r="J417" t="s">
        <v>3</v>
      </c>
      <c r="K417" t="s">
        <v>1036</v>
      </c>
      <c r="L417">
        <v>1354</v>
      </c>
      <c r="N417">
        <v>1010</v>
      </c>
      <c r="O417" t="s">
        <v>279</v>
      </c>
      <c r="P417" t="s">
        <v>279</v>
      </c>
      <c r="Q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66</v>
      </c>
      <c r="AG417">
        <v>1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ROW(Source!A156)</f>
        <v>156</v>
      </c>
      <c r="B418">
        <v>57036718</v>
      </c>
      <c r="C418">
        <v>57036717</v>
      </c>
      <c r="D418">
        <v>55424304</v>
      </c>
      <c r="E418">
        <v>1081</v>
      </c>
      <c r="F418">
        <v>1</v>
      </c>
      <c r="G418">
        <v>1081</v>
      </c>
      <c r="H418">
        <v>1</v>
      </c>
      <c r="I418" t="s">
        <v>679</v>
      </c>
      <c r="J418" t="s">
        <v>3</v>
      </c>
      <c r="K418" t="s">
        <v>680</v>
      </c>
      <c r="L418">
        <v>1191</v>
      </c>
      <c r="N418">
        <v>1013</v>
      </c>
      <c r="O418" t="s">
        <v>681</v>
      </c>
      <c r="P418" t="s">
        <v>681</v>
      </c>
      <c r="Q418">
        <v>1</v>
      </c>
      <c r="X418">
        <v>3.18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67</v>
      </c>
      <c r="AG418">
        <v>3.8159999999999998</v>
      </c>
      <c r="AH418">
        <v>2</v>
      </c>
      <c r="AI418">
        <v>57036718</v>
      </c>
      <c r="AJ418">
        <v>347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ROW(Source!A156)</f>
        <v>156</v>
      </c>
      <c r="B419">
        <v>57036719</v>
      </c>
      <c r="C419">
        <v>57036717</v>
      </c>
      <c r="D419">
        <v>55461074</v>
      </c>
      <c r="E419">
        <v>1</v>
      </c>
      <c r="F419">
        <v>1</v>
      </c>
      <c r="G419">
        <v>1081</v>
      </c>
      <c r="H419">
        <v>3</v>
      </c>
      <c r="I419" t="s">
        <v>823</v>
      </c>
      <c r="J419" t="s">
        <v>824</v>
      </c>
      <c r="K419" t="s">
        <v>825</v>
      </c>
      <c r="L419">
        <v>1346</v>
      </c>
      <c r="N419">
        <v>1009</v>
      </c>
      <c r="O419" t="s">
        <v>185</v>
      </c>
      <c r="P419" t="s">
        <v>185</v>
      </c>
      <c r="Q419">
        <v>1</v>
      </c>
      <c r="X419">
        <v>6.2700000000000004E-3</v>
      </c>
      <c r="Y419">
        <v>27.62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66</v>
      </c>
      <c r="AG419">
        <v>6.2700000000000004E-3</v>
      </c>
      <c r="AH419">
        <v>2</v>
      </c>
      <c r="AI419">
        <v>57036719</v>
      </c>
      <c r="AJ419">
        <v>348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ROW(Source!A156)</f>
        <v>156</v>
      </c>
      <c r="B420">
        <v>57036720</v>
      </c>
      <c r="C420">
        <v>57036717</v>
      </c>
      <c r="D420">
        <v>55459793</v>
      </c>
      <c r="E420">
        <v>1</v>
      </c>
      <c r="F420">
        <v>1</v>
      </c>
      <c r="G420">
        <v>1081</v>
      </c>
      <c r="H420">
        <v>3</v>
      </c>
      <c r="I420" t="s">
        <v>690</v>
      </c>
      <c r="J420" t="s">
        <v>691</v>
      </c>
      <c r="K420" t="s">
        <v>692</v>
      </c>
      <c r="L420">
        <v>1348</v>
      </c>
      <c r="N420">
        <v>1009</v>
      </c>
      <c r="O420" t="s">
        <v>566</v>
      </c>
      <c r="P420" t="s">
        <v>566</v>
      </c>
      <c r="Q420">
        <v>1000</v>
      </c>
      <c r="X420">
        <v>1.0000000000000001E-5</v>
      </c>
      <c r="Y420">
        <v>64123.05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66</v>
      </c>
      <c r="AG420">
        <v>1.0000000000000001E-5</v>
      </c>
      <c r="AH420">
        <v>2</v>
      </c>
      <c r="AI420">
        <v>57036720</v>
      </c>
      <c r="AJ420">
        <v>349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ROW(Source!A156)</f>
        <v>156</v>
      </c>
      <c r="B421">
        <v>57036721</v>
      </c>
      <c r="C421">
        <v>57036717</v>
      </c>
      <c r="D421">
        <v>55469253</v>
      </c>
      <c r="E421">
        <v>1</v>
      </c>
      <c r="F421">
        <v>1</v>
      </c>
      <c r="G421">
        <v>1081</v>
      </c>
      <c r="H421">
        <v>3</v>
      </c>
      <c r="I421" t="s">
        <v>826</v>
      </c>
      <c r="J421" t="s">
        <v>827</v>
      </c>
      <c r="K421" t="s">
        <v>828</v>
      </c>
      <c r="L421">
        <v>1354</v>
      </c>
      <c r="N421">
        <v>1010</v>
      </c>
      <c r="O421" t="s">
        <v>279</v>
      </c>
      <c r="P421" t="s">
        <v>279</v>
      </c>
      <c r="Q421">
        <v>1</v>
      </c>
      <c r="X421">
        <v>0.1</v>
      </c>
      <c r="Y421">
        <v>15.25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66</v>
      </c>
      <c r="AG421">
        <v>0.1</v>
      </c>
      <c r="AH421">
        <v>2</v>
      </c>
      <c r="AI421">
        <v>57036721</v>
      </c>
      <c r="AJ421">
        <v>350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ROW(Source!A156)</f>
        <v>156</v>
      </c>
      <c r="B422">
        <v>57036722</v>
      </c>
      <c r="C422">
        <v>57036717</v>
      </c>
      <c r="D422">
        <v>55441135</v>
      </c>
      <c r="E422">
        <v>1081</v>
      </c>
      <c r="F422">
        <v>1</v>
      </c>
      <c r="G422">
        <v>1081</v>
      </c>
      <c r="H422">
        <v>3</v>
      </c>
      <c r="I422" t="s">
        <v>1035</v>
      </c>
      <c r="J422" t="s">
        <v>3</v>
      </c>
      <c r="K422" t="s">
        <v>1036</v>
      </c>
      <c r="L422">
        <v>1354</v>
      </c>
      <c r="N422">
        <v>1010</v>
      </c>
      <c r="O422" t="s">
        <v>279</v>
      </c>
      <c r="P422" t="s">
        <v>279</v>
      </c>
      <c r="Q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66</v>
      </c>
      <c r="AG422">
        <v>1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ROW(Source!A159)</f>
        <v>159</v>
      </c>
      <c r="B423">
        <v>55929502</v>
      </c>
      <c r="C423">
        <v>55929468</v>
      </c>
      <c r="D423">
        <v>55424304</v>
      </c>
      <c r="E423">
        <v>1081</v>
      </c>
      <c r="F423">
        <v>1</v>
      </c>
      <c r="G423">
        <v>1081</v>
      </c>
      <c r="H423">
        <v>1</v>
      </c>
      <c r="I423" t="s">
        <v>679</v>
      </c>
      <c r="J423" t="s">
        <v>3</v>
      </c>
      <c r="K423" t="s">
        <v>680</v>
      </c>
      <c r="L423">
        <v>1191</v>
      </c>
      <c r="N423">
        <v>1013</v>
      </c>
      <c r="O423" t="s">
        <v>681</v>
      </c>
      <c r="P423" t="s">
        <v>681</v>
      </c>
      <c r="Q423">
        <v>1</v>
      </c>
      <c r="X423">
        <v>9.3000000000000007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 t="s">
        <v>67</v>
      </c>
      <c r="AG423">
        <v>11.16</v>
      </c>
      <c r="AH423">
        <v>2</v>
      </c>
      <c r="AI423">
        <v>55929502</v>
      </c>
      <c r="AJ423">
        <v>351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ROW(Source!A159)</f>
        <v>159</v>
      </c>
      <c r="B424">
        <v>55929503</v>
      </c>
      <c r="C424">
        <v>55929468</v>
      </c>
      <c r="D424">
        <v>55489513</v>
      </c>
      <c r="E424">
        <v>1</v>
      </c>
      <c r="F424">
        <v>1</v>
      </c>
      <c r="G424">
        <v>1081</v>
      </c>
      <c r="H424">
        <v>2</v>
      </c>
      <c r="I424" t="s">
        <v>682</v>
      </c>
      <c r="J424" t="s">
        <v>683</v>
      </c>
      <c r="K424" t="s">
        <v>684</v>
      </c>
      <c r="L424">
        <v>1368</v>
      </c>
      <c r="N424">
        <v>1011</v>
      </c>
      <c r="O424" t="s">
        <v>685</v>
      </c>
      <c r="P424" t="s">
        <v>685</v>
      </c>
      <c r="Q424">
        <v>1</v>
      </c>
      <c r="X424">
        <v>0.4</v>
      </c>
      <c r="Y424">
        <v>0</v>
      </c>
      <c r="Z424">
        <v>114.83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67</v>
      </c>
      <c r="AG424">
        <v>0.48</v>
      </c>
      <c r="AH424">
        <v>2</v>
      </c>
      <c r="AI424">
        <v>55929503</v>
      </c>
      <c r="AJ424">
        <v>352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ROW(Source!A159)</f>
        <v>159</v>
      </c>
      <c r="B425">
        <v>55929504</v>
      </c>
      <c r="C425">
        <v>55929468</v>
      </c>
      <c r="D425">
        <v>55459261</v>
      </c>
      <c r="E425">
        <v>1</v>
      </c>
      <c r="F425">
        <v>1</v>
      </c>
      <c r="G425">
        <v>1081</v>
      </c>
      <c r="H425">
        <v>3</v>
      </c>
      <c r="I425" t="s">
        <v>693</v>
      </c>
      <c r="J425" t="s">
        <v>694</v>
      </c>
      <c r="K425" t="s">
        <v>695</v>
      </c>
      <c r="L425">
        <v>1348</v>
      </c>
      <c r="N425">
        <v>1009</v>
      </c>
      <c r="O425" t="s">
        <v>566</v>
      </c>
      <c r="P425" t="s">
        <v>566</v>
      </c>
      <c r="Q425">
        <v>1000</v>
      </c>
      <c r="X425">
        <v>2.9999999999999997E-4</v>
      </c>
      <c r="Y425">
        <v>1219.68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66</v>
      </c>
      <c r="AG425">
        <v>2.9999999999999997E-4</v>
      </c>
      <c r="AH425">
        <v>2</v>
      </c>
      <c r="AI425">
        <v>55929504</v>
      </c>
      <c r="AJ425">
        <v>353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ROW(Source!A159)</f>
        <v>159</v>
      </c>
      <c r="B426">
        <v>55929505</v>
      </c>
      <c r="C426">
        <v>55929468</v>
      </c>
      <c r="D426">
        <v>55461230</v>
      </c>
      <c r="E426">
        <v>1</v>
      </c>
      <c r="F426">
        <v>1</v>
      </c>
      <c r="G426">
        <v>1081</v>
      </c>
      <c r="H426">
        <v>3</v>
      </c>
      <c r="I426" t="s">
        <v>696</v>
      </c>
      <c r="J426" t="s">
        <v>697</v>
      </c>
      <c r="K426" t="s">
        <v>698</v>
      </c>
      <c r="L426">
        <v>1346</v>
      </c>
      <c r="N426">
        <v>1009</v>
      </c>
      <c r="O426" t="s">
        <v>185</v>
      </c>
      <c r="P426" t="s">
        <v>185</v>
      </c>
      <c r="Q426">
        <v>1</v>
      </c>
      <c r="X426">
        <v>0.03</v>
      </c>
      <c r="Y426">
        <v>15.11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66</v>
      </c>
      <c r="AG426">
        <v>0.03</v>
      </c>
      <c r="AH426">
        <v>2</v>
      </c>
      <c r="AI426">
        <v>55929505</v>
      </c>
      <c r="AJ426">
        <v>354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ROW(Source!A159)</f>
        <v>159</v>
      </c>
      <c r="B427">
        <v>55929506</v>
      </c>
      <c r="C427">
        <v>55929468</v>
      </c>
      <c r="D427">
        <v>55459400</v>
      </c>
      <c r="E427">
        <v>1</v>
      </c>
      <c r="F427">
        <v>1</v>
      </c>
      <c r="G427">
        <v>1081</v>
      </c>
      <c r="H427">
        <v>3</v>
      </c>
      <c r="I427" t="s">
        <v>699</v>
      </c>
      <c r="J427" t="s">
        <v>700</v>
      </c>
      <c r="K427" t="s">
        <v>701</v>
      </c>
      <c r="L427">
        <v>1346</v>
      </c>
      <c r="N427">
        <v>1009</v>
      </c>
      <c r="O427" t="s">
        <v>185</v>
      </c>
      <c r="P427" t="s">
        <v>185</v>
      </c>
      <c r="Q427">
        <v>1</v>
      </c>
      <c r="X427">
        <v>0.01</v>
      </c>
      <c r="Y427">
        <v>16.690000000000001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66</v>
      </c>
      <c r="AG427">
        <v>0.01</v>
      </c>
      <c r="AH427">
        <v>2</v>
      </c>
      <c r="AI427">
        <v>55929506</v>
      </c>
      <c r="AJ427">
        <v>355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ROW(Source!A159)</f>
        <v>159</v>
      </c>
      <c r="B428">
        <v>55929507</v>
      </c>
      <c r="C428">
        <v>55929468</v>
      </c>
      <c r="D428">
        <v>55459485</v>
      </c>
      <c r="E428">
        <v>1</v>
      </c>
      <c r="F428">
        <v>1</v>
      </c>
      <c r="G428">
        <v>1081</v>
      </c>
      <c r="H428">
        <v>3</v>
      </c>
      <c r="I428" t="s">
        <v>702</v>
      </c>
      <c r="J428" t="s">
        <v>703</v>
      </c>
      <c r="K428" t="s">
        <v>704</v>
      </c>
      <c r="L428">
        <v>1348</v>
      </c>
      <c r="N428">
        <v>1009</v>
      </c>
      <c r="O428" t="s">
        <v>566</v>
      </c>
      <c r="P428" t="s">
        <v>566</v>
      </c>
      <c r="Q428">
        <v>1000</v>
      </c>
      <c r="X428">
        <v>2.0000000000000002E-5</v>
      </c>
      <c r="Y428">
        <v>17722.25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66</v>
      </c>
      <c r="AG428">
        <v>2.0000000000000002E-5</v>
      </c>
      <c r="AH428">
        <v>2</v>
      </c>
      <c r="AI428">
        <v>55929507</v>
      </c>
      <c r="AJ428">
        <v>356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ROW(Source!A159)</f>
        <v>159</v>
      </c>
      <c r="B429">
        <v>55929508</v>
      </c>
      <c r="C429">
        <v>55929468</v>
      </c>
      <c r="D429">
        <v>55466000</v>
      </c>
      <c r="E429">
        <v>1</v>
      </c>
      <c r="F429">
        <v>1</v>
      </c>
      <c r="G429">
        <v>1081</v>
      </c>
      <c r="H429">
        <v>3</v>
      </c>
      <c r="I429" t="s">
        <v>705</v>
      </c>
      <c r="J429" t="s">
        <v>706</v>
      </c>
      <c r="K429" t="s">
        <v>707</v>
      </c>
      <c r="L429">
        <v>1355</v>
      </c>
      <c r="N429">
        <v>1010</v>
      </c>
      <c r="O429" t="s">
        <v>64</v>
      </c>
      <c r="P429" t="s">
        <v>64</v>
      </c>
      <c r="Q429">
        <v>100</v>
      </c>
      <c r="X429">
        <v>0.1</v>
      </c>
      <c r="Y429">
        <v>120.19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66</v>
      </c>
      <c r="AG429">
        <v>0.1</v>
      </c>
      <c r="AH429">
        <v>2</v>
      </c>
      <c r="AI429">
        <v>55929508</v>
      </c>
      <c r="AJ429">
        <v>357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ROW(Source!A159)</f>
        <v>159</v>
      </c>
      <c r="B430">
        <v>55929509</v>
      </c>
      <c r="C430">
        <v>55929468</v>
      </c>
      <c r="D430">
        <v>55459793</v>
      </c>
      <c r="E430">
        <v>1</v>
      </c>
      <c r="F430">
        <v>1</v>
      </c>
      <c r="G430">
        <v>1081</v>
      </c>
      <c r="H430">
        <v>3</v>
      </c>
      <c r="I430" t="s">
        <v>690</v>
      </c>
      <c r="J430" t="s">
        <v>691</v>
      </c>
      <c r="K430" t="s">
        <v>692</v>
      </c>
      <c r="L430">
        <v>1348</v>
      </c>
      <c r="N430">
        <v>1009</v>
      </c>
      <c r="O430" t="s">
        <v>566</v>
      </c>
      <c r="P430" t="s">
        <v>566</v>
      </c>
      <c r="Q430">
        <v>1000</v>
      </c>
      <c r="X430">
        <v>6.0000000000000002E-5</v>
      </c>
      <c r="Y430">
        <v>64123.05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66</v>
      </c>
      <c r="AG430">
        <v>6.0000000000000002E-5</v>
      </c>
      <c r="AH430">
        <v>2</v>
      </c>
      <c r="AI430">
        <v>55929509</v>
      </c>
      <c r="AJ430">
        <v>359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ROW(Source!A159)</f>
        <v>159</v>
      </c>
      <c r="B431">
        <v>55929510</v>
      </c>
      <c r="C431">
        <v>55929468</v>
      </c>
      <c r="D431">
        <v>55459801</v>
      </c>
      <c r="E431">
        <v>1</v>
      </c>
      <c r="F431">
        <v>1</v>
      </c>
      <c r="G431">
        <v>1081</v>
      </c>
      <c r="H431">
        <v>3</v>
      </c>
      <c r="I431" t="s">
        <v>708</v>
      </c>
      <c r="J431" t="s">
        <v>709</v>
      </c>
      <c r="K431" t="s">
        <v>710</v>
      </c>
      <c r="L431">
        <v>1348</v>
      </c>
      <c r="N431">
        <v>1009</v>
      </c>
      <c r="O431" t="s">
        <v>566</v>
      </c>
      <c r="P431" t="s">
        <v>566</v>
      </c>
      <c r="Q431">
        <v>1000</v>
      </c>
      <c r="X431">
        <v>1E-4</v>
      </c>
      <c r="Y431">
        <v>81241.14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66</v>
      </c>
      <c r="AG431">
        <v>1E-4</v>
      </c>
      <c r="AH431">
        <v>2</v>
      </c>
      <c r="AI431">
        <v>55929510</v>
      </c>
      <c r="AJ431">
        <v>360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ROW(Source!A159)</f>
        <v>159</v>
      </c>
      <c r="B432">
        <v>55929511</v>
      </c>
      <c r="C432">
        <v>55929468</v>
      </c>
      <c r="D432">
        <v>55482166</v>
      </c>
      <c r="E432">
        <v>1</v>
      </c>
      <c r="F432">
        <v>1</v>
      </c>
      <c r="G432">
        <v>1081</v>
      </c>
      <c r="H432">
        <v>3</v>
      </c>
      <c r="I432" t="s">
        <v>711</v>
      </c>
      <c r="J432" t="s">
        <v>712</v>
      </c>
      <c r="K432" t="s">
        <v>713</v>
      </c>
      <c r="L432">
        <v>1301</v>
      </c>
      <c r="N432">
        <v>1003</v>
      </c>
      <c r="O432" t="s">
        <v>518</v>
      </c>
      <c r="P432" t="s">
        <v>518</v>
      </c>
      <c r="Q432">
        <v>1</v>
      </c>
      <c r="X432">
        <v>5.91</v>
      </c>
      <c r="Y432">
        <v>0.69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66</v>
      </c>
      <c r="AG432">
        <v>5.91</v>
      </c>
      <c r="AH432">
        <v>2</v>
      </c>
      <c r="AI432">
        <v>55929511</v>
      </c>
      <c r="AJ432">
        <v>361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ROW(Source!A159)</f>
        <v>159</v>
      </c>
      <c r="B433">
        <v>55929512</v>
      </c>
      <c r="C433">
        <v>55929468</v>
      </c>
      <c r="D433">
        <v>55482233</v>
      </c>
      <c r="E433">
        <v>1</v>
      </c>
      <c r="F433">
        <v>1</v>
      </c>
      <c r="G433">
        <v>1081</v>
      </c>
      <c r="H433">
        <v>3</v>
      </c>
      <c r="I433" t="s">
        <v>714</v>
      </c>
      <c r="J433" t="s">
        <v>715</v>
      </c>
      <c r="K433" t="s">
        <v>716</v>
      </c>
      <c r="L433">
        <v>1346</v>
      </c>
      <c r="N433">
        <v>1009</v>
      </c>
      <c r="O433" t="s">
        <v>185</v>
      </c>
      <c r="P433" t="s">
        <v>185</v>
      </c>
      <c r="Q433">
        <v>1</v>
      </c>
      <c r="X433">
        <v>0.02</v>
      </c>
      <c r="Y433">
        <v>493.08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66</v>
      </c>
      <c r="AG433">
        <v>0.02</v>
      </c>
      <c r="AH433">
        <v>2</v>
      </c>
      <c r="AI433">
        <v>55929512</v>
      </c>
      <c r="AJ433">
        <v>362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ROW(Source!A159)</f>
        <v>159</v>
      </c>
      <c r="B434">
        <v>55929513</v>
      </c>
      <c r="C434">
        <v>55929468</v>
      </c>
      <c r="D434">
        <v>55481799</v>
      </c>
      <c r="E434">
        <v>1</v>
      </c>
      <c r="F434">
        <v>1</v>
      </c>
      <c r="G434">
        <v>1081</v>
      </c>
      <c r="H434">
        <v>3</v>
      </c>
      <c r="I434" t="s">
        <v>717</v>
      </c>
      <c r="J434" t="s">
        <v>718</v>
      </c>
      <c r="K434" t="s">
        <v>719</v>
      </c>
      <c r="L434">
        <v>1355</v>
      </c>
      <c r="N434">
        <v>1010</v>
      </c>
      <c r="O434" t="s">
        <v>64</v>
      </c>
      <c r="P434" t="s">
        <v>64</v>
      </c>
      <c r="Q434">
        <v>100</v>
      </c>
      <c r="X434">
        <v>0.04</v>
      </c>
      <c r="Y434">
        <v>413.16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66</v>
      </c>
      <c r="AG434">
        <v>0.04</v>
      </c>
      <c r="AH434">
        <v>2</v>
      </c>
      <c r="AI434">
        <v>55929513</v>
      </c>
      <c r="AJ434">
        <v>363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ROW(Source!A159)</f>
        <v>159</v>
      </c>
      <c r="B435">
        <v>55929514</v>
      </c>
      <c r="C435">
        <v>55929468</v>
      </c>
      <c r="D435">
        <v>55417010</v>
      </c>
      <c r="E435">
        <v>1081</v>
      </c>
      <c r="F435">
        <v>1</v>
      </c>
      <c r="G435">
        <v>1081</v>
      </c>
      <c r="H435">
        <v>3</v>
      </c>
      <c r="I435" t="s">
        <v>992</v>
      </c>
      <c r="J435" t="s">
        <v>3</v>
      </c>
      <c r="K435" t="s">
        <v>993</v>
      </c>
      <c r="L435">
        <v>1346</v>
      </c>
      <c r="N435">
        <v>1009</v>
      </c>
      <c r="O435" t="s">
        <v>185</v>
      </c>
      <c r="P435" t="s">
        <v>185</v>
      </c>
      <c r="Q435">
        <v>1</v>
      </c>
      <c r="X435">
        <v>0.3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66</v>
      </c>
      <c r="AG435">
        <v>0.3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ROW(Source!A159)</f>
        <v>159</v>
      </c>
      <c r="B436">
        <v>55929515</v>
      </c>
      <c r="C436">
        <v>55929468</v>
      </c>
      <c r="D436">
        <v>55433410</v>
      </c>
      <c r="E436">
        <v>1081</v>
      </c>
      <c r="F436">
        <v>1</v>
      </c>
      <c r="G436">
        <v>1081</v>
      </c>
      <c r="H436">
        <v>3</v>
      </c>
      <c r="I436" t="s">
        <v>994</v>
      </c>
      <c r="J436" t="s">
        <v>3</v>
      </c>
      <c r="K436" t="s">
        <v>995</v>
      </c>
      <c r="L436">
        <v>1354</v>
      </c>
      <c r="N436">
        <v>1010</v>
      </c>
      <c r="O436" t="s">
        <v>279</v>
      </c>
      <c r="P436" t="s">
        <v>279</v>
      </c>
      <c r="Q436">
        <v>1</v>
      </c>
      <c r="X436">
        <v>10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66</v>
      </c>
      <c r="AG436">
        <v>10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ROW(Source!A159)</f>
        <v>159</v>
      </c>
      <c r="B437">
        <v>55929516</v>
      </c>
      <c r="C437">
        <v>55929468</v>
      </c>
      <c r="D437">
        <v>55448252</v>
      </c>
      <c r="E437">
        <v>1081</v>
      </c>
      <c r="F437">
        <v>1</v>
      </c>
      <c r="G437">
        <v>1081</v>
      </c>
      <c r="H437">
        <v>3</v>
      </c>
      <c r="I437" t="s">
        <v>996</v>
      </c>
      <c r="J437" t="s">
        <v>3</v>
      </c>
      <c r="K437" t="s">
        <v>997</v>
      </c>
      <c r="L437">
        <v>1354</v>
      </c>
      <c r="N437">
        <v>1010</v>
      </c>
      <c r="O437" t="s">
        <v>279</v>
      </c>
      <c r="P437" t="s">
        <v>279</v>
      </c>
      <c r="Q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66</v>
      </c>
      <c r="AG437">
        <v>1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ROW(Source!A159)</f>
        <v>159</v>
      </c>
      <c r="B438">
        <v>55929517</v>
      </c>
      <c r="C438">
        <v>55929468</v>
      </c>
      <c r="D438">
        <v>55424290</v>
      </c>
      <c r="E438">
        <v>1081</v>
      </c>
      <c r="F438">
        <v>1</v>
      </c>
      <c r="G438">
        <v>1081</v>
      </c>
      <c r="H438">
        <v>3</v>
      </c>
      <c r="I438" t="s">
        <v>720</v>
      </c>
      <c r="J438" t="s">
        <v>3</v>
      </c>
      <c r="K438" t="s">
        <v>721</v>
      </c>
      <c r="L438">
        <v>1348</v>
      </c>
      <c r="N438">
        <v>1009</v>
      </c>
      <c r="O438" t="s">
        <v>566</v>
      </c>
      <c r="P438" t="s">
        <v>566</v>
      </c>
      <c r="Q438">
        <v>1000</v>
      </c>
      <c r="X438">
        <v>1E-3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66</v>
      </c>
      <c r="AG438">
        <v>1E-3</v>
      </c>
      <c r="AH438">
        <v>2</v>
      </c>
      <c r="AI438">
        <v>55929517</v>
      </c>
      <c r="AJ438">
        <v>365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ROW(Source!A160)</f>
        <v>160</v>
      </c>
      <c r="B439">
        <v>55929502</v>
      </c>
      <c r="C439">
        <v>55929468</v>
      </c>
      <c r="D439">
        <v>55424304</v>
      </c>
      <c r="E439">
        <v>1081</v>
      </c>
      <c r="F439">
        <v>1</v>
      </c>
      <c r="G439">
        <v>1081</v>
      </c>
      <c r="H439">
        <v>1</v>
      </c>
      <c r="I439" t="s">
        <v>679</v>
      </c>
      <c r="J439" t="s">
        <v>3</v>
      </c>
      <c r="K439" t="s">
        <v>680</v>
      </c>
      <c r="L439">
        <v>1191</v>
      </c>
      <c r="N439">
        <v>1013</v>
      </c>
      <c r="O439" t="s">
        <v>681</v>
      </c>
      <c r="P439" t="s">
        <v>681</v>
      </c>
      <c r="Q439">
        <v>1</v>
      </c>
      <c r="X439">
        <v>9.3000000000000007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67</v>
      </c>
      <c r="AG439">
        <v>11.16</v>
      </c>
      <c r="AH439">
        <v>2</v>
      </c>
      <c r="AI439">
        <v>55929502</v>
      </c>
      <c r="AJ439">
        <v>366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ROW(Source!A160)</f>
        <v>160</v>
      </c>
      <c r="B440">
        <v>55929503</v>
      </c>
      <c r="C440">
        <v>55929468</v>
      </c>
      <c r="D440">
        <v>55489513</v>
      </c>
      <c r="E440">
        <v>1</v>
      </c>
      <c r="F440">
        <v>1</v>
      </c>
      <c r="G440">
        <v>1081</v>
      </c>
      <c r="H440">
        <v>2</v>
      </c>
      <c r="I440" t="s">
        <v>682</v>
      </c>
      <c r="J440" t="s">
        <v>683</v>
      </c>
      <c r="K440" t="s">
        <v>684</v>
      </c>
      <c r="L440">
        <v>1368</v>
      </c>
      <c r="N440">
        <v>1011</v>
      </c>
      <c r="O440" t="s">
        <v>685</v>
      </c>
      <c r="P440" t="s">
        <v>685</v>
      </c>
      <c r="Q440">
        <v>1</v>
      </c>
      <c r="X440">
        <v>0.4</v>
      </c>
      <c r="Y440">
        <v>0</v>
      </c>
      <c r="Z440">
        <v>114.83</v>
      </c>
      <c r="AA440">
        <v>12.62</v>
      </c>
      <c r="AB440">
        <v>0</v>
      </c>
      <c r="AC440">
        <v>0</v>
      </c>
      <c r="AD440">
        <v>1</v>
      </c>
      <c r="AE440">
        <v>0</v>
      </c>
      <c r="AF440" t="s">
        <v>67</v>
      </c>
      <c r="AG440">
        <v>0.48</v>
      </c>
      <c r="AH440">
        <v>2</v>
      </c>
      <c r="AI440">
        <v>55929503</v>
      </c>
      <c r="AJ440">
        <v>367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ROW(Source!A160)</f>
        <v>160</v>
      </c>
      <c r="B441">
        <v>55929504</v>
      </c>
      <c r="C441">
        <v>55929468</v>
      </c>
      <c r="D441">
        <v>55459261</v>
      </c>
      <c r="E441">
        <v>1</v>
      </c>
      <c r="F441">
        <v>1</v>
      </c>
      <c r="G441">
        <v>1081</v>
      </c>
      <c r="H441">
        <v>3</v>
      </c>
      <c r="I441" t="s">
        <v>693</v>
      </c>
      <c r="J441" t="s">
        <v>694</v>
      </c>
      <c r="K441" t="s">
        <v>695</v>
      </c>
      <c r="L441">
        <v>1348</v>
      </c>
      <c r="N441">
        <v>1009</v>
      </c>
      <c r="O441" t="s">
        <v>566</v>
      </c>
      <c r="P441" t="s">
        <v>566</v>
      </c>
      <c r="Q441">
        <v>1000</v>
      </c>
      <c r="X441">
        <v>2.9999999999999997E-4</v>
      </c>
      <c r="Y441">
        <v>1219.68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66</v>
      </c>
      <c r="AG441">
        <v>2.9999999999999997E-4</v>
      </c>
      <c r="AH441">
        <v>2</v>
      </c>
      <c r="AI441">
        <v>55929504</v>
      </c>
      <c r="AJ441">
        <v>368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ROW(Source!A160)</f>
        <v>160</v>
      </c>
      <c r="B442">
        <v>55929505</v>
      </c>
      <c r="C442">
        <v>55929468</v>
      </c>
      <c r="D442">
        <v>55461230</v>
      </c>
      <c r="E442">
        <v>1</v>
      </c>
      <c r="F442">
        <v>1</v>
      </c>
      <c r="G442">
        <v>1081</v>
      </c>
      <c r="H442">
        <v>3</v>
      </c>
      <c r="I442" t="s">
        <v>696</v>
      </c>
      <c r="J442" t="s">
        <v>697</v>
      </c>
      <c r="K442" t="s">
        <v>698</v>
      </c>
      <c r="L442">
        <v>1346</v>
      </c>
      <c r="N442">
        <v>1009</v>
      </c>
      <c r="O442" t="s">
        <v>185</v>
      </c>
      <c r="P442" t="s">
        <v>185</v>
      </c>
      <c r="Q442">
        <v>1</v>
      </c>
      <c r="X442">
        <v>0.03</v>
      </c>
      <c r="Y442">
        <v>15.11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66</v>
      </c>
      <c r="AG442">
        <v>0.03</v>
      </c>
      <c r="AH442">
        <v>2</v>
      </c>
      <c r="AI442">
        <v>55929505</v>
      </c>
      <c r="AJ442">
        <v>369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ROW(Source!A160)</f>
        <v>160</v>
      </c>
      <c r="B443">
        <v>55929506</v>
      </c>
      <c r="C443">
        <v>55929468</v>
      </c>
      <c r="D443">
        <v>55459400</v>
      </c>
      <c r="E443">
        <v>1</v>
      </c>
      <c r="F443">
        <v>1</v>
      </c>
      <c r="G443">
        <v>1081</v>
      </c>
      <c r="H443">
        <v>3</v>
      </c>
      <c r="I443" t="s">
        <v>699</v>
      </c>
      <c r="J443" t="s">
        <v>700</v>
      </c>
      <c r="K443" t="s">
        <v>701</v>
      </c>
      <c r="L443">
        <v>1346</v>
      </c>
      <c r="N443">
        <v>1009</v>
      </c>
      <c r="O443" t="s">
        <v>185</v>
      </c>
      <c r="P443" t="s">
        <v>185</v>
      </c>
      <c r="Q443">
        <v>1</v>
      </c>
      <c r="X443">
        <v>0.01</v>
      </c>
      <c r="Y443">
        <v>16.690000000000001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66</v>
      </c>
      <c r="AG443">
        <v>0.01</v>
      </c>
      <c r="AH443">
        <v>2</v>
      </c>
      <c r="AI443">
        <v>55929506</v>
      </c>
      <c r="AJ443">
        <v>370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ROW(Source!A160)</f>
        <v>160</v>
      </c>
      <c r="B444">
        <v>55929507</v>
      </c>
      <c r="C444">
        <v>55929468</v>
      </c>
      <c r="D444">
        <v>55459485</v>
      </c>
      <c r="E444">
        <v>1</v>
      </c>
      <c r="F444">
        <v>1</v>
      </c>
      <c r="G444">
        <v>1081</v>
      </c>
      <c r="H444">
        <v>3</v>
      </c>
      <c r="I444" t="s">
        <v>702</v>
      </c>
      <c r="J444" t="s">
        <v>703</v>
      </c>
      <c r="K444" t="s">
        <v>704</v>
      </c>
      <c r="L444">
        <v>1348</v>
      </c>
      <c r="N444">
        <v>1009</v>
      </c>
      <c r="O444" t="s">
        <v>566</v>
      </c>
      <c r="P444" t="s">
        <v>566</v>
      </c>
      <c r="Q444">
        <v>1000</v>
      </c>
      <c r="X444">
        <v>2.0000000000000002E-5</v>
      </c>
      <c r="Y444">
        <v>17722.25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66</v>
      </c>
      <c r="AG444">
        <v>2.0000000000000002E-5</v>
      </c>
      <c r="AH444">
        <v>2</v>
      </c>
      <c r="AI444">
        <v>55929507</v>
      </c>
      <c r="AJ444">
        <v>371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ROW(Source!A160)</f>
        <v>160</v>
      </c>
      <c r="B445">
        <v>55929508</v>
      </c>
      <c r="C445">
        <v>55929468</v>
      </c>
      <c r="D445">
        <v>55466000</v>
      </c>
      <c r="E445">
        <v>1</v>
      </c>
      <c r="F445">
        <v>1</v>
      </c>
      <c r="G445">
        <v>1081</v>
      </c>
      <c r="H445">
        <v>3</v>
      </c>
      <c r="I445" t="s">
        <v>705</v>
      </c>
      <c r="J445" t="s">
        <v>706</v>
      </c>
      <c r="K445" t="s">
        <v>707</v>
      </c>
      <c r="L445">
        <v>1355</v>
      </c>
      <c r="N445">
        <v>1010</v>
      </c>
      <c r="O445" t="s">
        <v>64</v>
      </c>
      <c r="P445" t="s">
        <v>64</v>
      </c>
      <c r="Q445">
        <v>100</v>
      </c>
      <c r="X445">
        <v>0.1</v>
      </c>
      <c r="Y445">
        <v>120.19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66</v>
      </c>
      <c r="AG445">
        <v>0.1</v>
      </c>
      <c r="AH445">
        <v>2</v>
      </c>
      <c r="AI445">
        <v>55929508</v>
      </c>
      <c r="AJ445">
        <v>372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ROW(Source!A160)</f>
        <v>160</v>
      </c>
      <c r="B446">
        <v>55929509</v>
      </c>
      <c r="C446">
        <v>55929468</v>
      </c>
      <c r="D446">
        <v>55459793</v>
      </c>
      <c r="E446">
        <v>1</v>
      </c>
      <c r="F446">
        <v>1</v>
      </c>
      <c r="G446">
        <v>1081</v>
      </c>
      <c r="H446">
        <v>3</v>
      </c>
      <c r="I446" t="s">
        <v>690</v>
      </c>
      <c r="J446" t="s">
        <v>691</v>
      </c>
      <c r="K446" t="s">
        <v>692</v>
      </c>
      <c r="L446">
        <v>1348</v>
      </c>
      <c r="N446">
        <v>1009</v>
      </c>
      <c r="O446" t="s">
        <v>566</v>
      </c>
      <c r="P446" t="s">
        <v>566</v>
      </c>
      <c r="Q446">
        <v>1000</v>
      </c>
      <c r="X446">
        <v>6.0000000000000002E-5</v>
      </c>
      <c r="Y446">
        <v>64123.05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66</v>
      </c>
      <c r="AG446">
        <v>6.0000000000000002E-5</v>
      </c>
      <c r="AH446">
        <v>2</v>
      </c>
      <c r="AI446">
        <v>55929509</v>
      </c>
      <c r="AJ446">
        <v>374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ROW(Source!A160)</f>
        <v>160</v>
      </c>
      <c r="B447">
        <v>55929510</v>
      </c>
      <c r="C447">
        <v>55929468</v>
      </c>
      <c r="D447">
        <v>55459801</v>
      </c>
      <c r="E447">
        <v>1</v>
      </c>
      <c r="F447">
        <v>1</v>
      </c>
      <c r="G447">
        <v>1081</v>
      </c>
      <c r="H447">
        <v>3</v>
      </c>
      <c r="I447" t="s">
        <v>708</v>
      </c>
      <c r="J447" t="s">
        <v>709</v>
      </c>
      <c r="K447" t="s">
        <v>710</v>
      </c>
      <c r="L447">
        <v>1348</v>
      </c>
      <c r="N447">
        <v>1009</v>
      </c>
      <c r="O447" t="s">
        <v>566</v>
      </c>
      <c r="P447" t="s">
        <v>566</v>
      </c>
      <c r="Q447">
        <v>1000</v>
      </c>
      <c r="X447">
        <v>1E-4</v>
      </c>
      <c r="Y447">
        <v>81241.14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66</v>
      </c>
      <c r="AG447">
        <v>1E-4</v>
      </c>
      <c r="AH447">
        <v>2</v>
      </c>
      <c r="AI447">
        <v>55929510</v>
      </c>
      <c r="AJ447">
        <v>375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ROW(Source!A160)</f>
        <v>160</v>
      </c>
      <c r="B448">
        <v>55929511</v>
      </c>
      <c r="C448">
        <v>55929468</v>
      </c>
      <c r="D448">
        <v>55482166</v>
      </c>
      <c r="E448">
        <v>1</v>
      </c>
      <c r="F448">
        <v>1</v>
      </c>
      <c r="G448">
        <v>1081</v>
      </c>
      <c r="H448">
        <v>3</v>
      </c>
      <c r="I448" t="s">
        <v>711</v>
      </c>
      <c r="J448" t="s">
        <v>712</v>
      </c>
      <c r="K448" t="s">
        <v>713</v>
      </c>
      <c r="L448">
        <v>1301</v>
      </c>
      <c r="N448">
        <v>1003</v>
      </c>
      <c r="O448" t="s">
        <v>518</v>
      </c>
      <c r="P448" t="s">
        <v>518</v>
      </c>
      <c r="Q448">
        <v>1</v>
      </c>
      <c r="X448">
        <v>5.91</v>
      </c>
      <c r="Y448">
        <v>0.69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66</v>
      </c>
      <c r="AG448">
        <v>5.91</v>
      </c>
      <c r="AH448">
        <v>2</v>
      </c>
      <c r="AI448">
        <v>55929511</v>
      </c>
      <c r="AJ448">
        <v>376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ROW(Source!A160)</f>
        <v>160</v>
      </c>
      <c r="B449">
        <v>55929512</v>
      </c>
      <c r="C449">
        <v>55929468</v>
      </c>
      <c r="D449">
        <v>55482233</v>
      </c>
      <c r="E449">
        <v>1</v>
      </c>
      <c r="F449">
        <v>1</v>
      </c>
      <c r="G449">
        <v>1081</v>
      </c>
      <c r="H449">
        <v>3</v>
      </c>
      <c r="I449" t="s">
        <v>714</v>
      </c>
      <c r="J449" t="s">
        <v>715</v>
      </c>
      <c r="K449" t="s">
        <v>716</v>
      </c>
      <c r="L449">
        <v>1346</v>
      </c>
      <c r="N449">
        <v>1009</v>
      </c>
      <c r="O449" t="s">
        <v>185</v>
      </c>
      <c r="P449" t="s">
        <v>185</v>
      </c>
      <c r="Q449">
        <v>1</v>
      </c>
      <c r="X449">
        <v>0.02</v>
      </c>
      <c r="Y449">
        <v>493.08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66</v>
      </c>
      <c r="AG449">
        <v>0.02</v>
      </c>
      <c r="AH449">
        <v>2</v>
      </c>
      <c r="AI449">
        <v>55929512</v>
      </c>
      <c r="AJ449">
        <v>377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ROW(Source!A160)</f>
        <v>160</v>
      </c>
      <c r="B450">
        <v>55929513</v>
      </c>
      <c r="C450">
        <v>55929468</v>
      </c>
      <c r="D450">
        <v>55481799</v>
      </c>
      <c r="E450">
        <v>1</v>
      </c>
      <c r="F450">
        <v>1</v>
      </c>
      <c r="G450">
        <v>1081</v>
      </c>
      <c r="H450">
        <v>3</v>
      </c>
      <c r="I450" t="s">
        <v>717</v>
      </c>
      <c r="J450" t="s">
        <v>718</v>
      </c>
      <c r="K450" t="s">
        <v>719</v>
      </c>
      <c r="L450">
        <v>1355</v>
      </c>
      <c r="N450">
        <v>1010</v>
      </c>
      <c r="O450" t="s">
        <v>64</v>
      </c>
      <c r="P450" t="s">
        <v>64</v>
      </c>
      <c r="Q450">
        <v>100</v>
      </c>
      <c r="X450">
        <v>0.04</v>
      </c>
      <c r="Y450">
        <v>413.16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66</v>
      </c>
      <c r="AG450">
        <v>0.04</v>
      </c>
      <c r="AH450">
        <v>2</v>
      </c>
      <c r="AI450">
        <v>55929513</v>
      </c>
      <c r="AJ450">
        <v>378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ROW(Source!A160)</f>
        <v>160</v>
      </c>
      <c r="B451">
        <v>55929514</v>
      </c>
      <c r="C451">
        <v>55929468</v>
      </c>
      <c r="D451">
        <v>55417010</v>
      </c>
      <c r="E451">
        <v>1081</v>
      </c>
      <c r="F451">
        <v>1</v>
      </c>
      <c r="G451">
        <v>1081</v>
      </c>
      <c r="H451">
        <v>3</v>
      </c>
      <c r="I451" t="s">
        <v>992</v>
      </c>
      <c r="J451" t="s">
        <v>3</v>
      </c>
      <c r="K451" t="s">
        <v>993</v>
      </c>
      <c r="L451">
        <v>1346</v>
      </c>
      <c r="N451">
        <v>1009</v>
      </c>
      <c r="O451" t="s">
        <v>185</v>
      </c>
      <c r="P451" t="s">
        <v>185</v>
      </c>
      <c r="Q451">
        <v>1</v>
      </c>
      <c r="X451">
        <v>0.3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66</v>
      </c>
      <c r="AG451">
        <v>0.3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ROW(Source!A160)</f>
        <v>160</v>
      </c>
      <c r="B452">
        <v>55929515</v>
      </c>
      <c r="C452">
        <v>55929468</v>
      </c>
      <c r="D452">
        <v>55433410</v>
      </c>
      <c r="E452">
        <v>1081</v>
      </c>
      <c r="F452">
        <v>1</v>
      </c>
      <c r="G452">
        <v>1081</v>
      </c>
      <c r="H452">
        <v>3</v>
      </c>
      <c r="I452" t="s">
        <v>994</v>
      </c>
      <c r="J452" t="s">
        <v>3</v>
      </c>
      <c r="K452" t="s">
        <v>995</v>
      </c>
      <c r="L452">
        <v>1354</v>
      </c>
      <c r="N452">
        <v>1010</v>
      </c>
      <c r="O452" t="s">
        <v>279</v>
      </c>
      <c r="P452" t="s">
        <v>279</v>
      </c>
      <c r="Q452">
        <v>1</v>
      </c>
      <c r="X452">
        <v>10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66</v>
      </c>
      <c r="AG452">
        <v>10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ROW(Source!A160)</f>
        <v>160</v>
      </c>
      <c r="B453">
        <v>55929516</v>
      </c>
      <c r="C453">
        <v>55929468</v>
      </c>
      <c r="D453">
        <v>55448252</v>
      </c>
      <c r="E453">
        <v>1081</v>
      </c>
      <c r="F453">
        <v>1</v>
      </c>
      <c r="G453">
        <v>1081</v>
      </c>
      <c r="H453">
        <v>3</v>
      </c>
      <c r="I453" t="s">
        <v>996</v>
      </c>
      <c r="J453" t="s">
        <v>3</v>
      </c>
      <c r="K453" t="s">
        <v>997</v>
      </c>
      <c r="L453">
        <v>1354</v>
      </c>
      <c r="N453">
        <v>1010</v>
      </c>
      <c r="O453" t="s">
        <v>279</v>
      </c>
      <c r="P453" t="s">
        <v>279</v>
      </c>
      <c r="Q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66</v>
      </c>
      <c r="AG453">
        <v>1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ROW(Source!A160)</f>
        <v>160</v>
      </c>
      <c r="B454">
        <v>55929517</v>
      </c>
      <c r="C454">
        <v>55929468</v>
      </c>
      <c r="D454">
        <v>55424290</v>
      </c>
      <c r="E454">
        <v>1081</v>
      </c>
      <c r="F454">
        <v>1</v>
      </c>
      <c r="G454">
        <v>1081</v>
      </c>
      <c r="H454">
        <v>3</v>
      </c>
      <c r="I454" t="s">
        <v>720</v>
      </c>
      <c r="J454" t="s">
        <v>3</v>
      </c>
      <c r="K454" t="s">
        <v>721</v>
      </c>
      <c r="L454">
        <v>1348</v>
      </c>
      <c r="N454">
        <v>1009</v>
      </c>
      <c r="O454" t="s">
        <v>566</v>
      </c>
      <c r="P454" t="s">
        <v>566</v>
      </c>
      <c r="Q454">
        <v>1000</v>
      </c>
      <c r="X454">
        <v>1E-3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66</v>
      </c>
      <c r="AG454">
        <v>1E-3</v>
      </c>
      <c r="AH454">
        <v>2</v>
      </c>
      <c r="AI454">
        <v>55929517</v>
      </c>
      <c r="AJ454">
        <v>380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ROW(Source!A165)</f>
        <v>165</v>
      </c>
      <c r="B455">
        <v>55929547</v>
      </c>
      <c r="C455">
        <v>55929531</v>
      </c>
      <c r="D455">
        <v>55424304</v>
      </c>
      <c r="E455">
        <v>1081</v>
      </c>
      <c r="F455">
        <v>1</v>
      </c>
      <c r="G455">
        <v>1081</v>
      </c>
      <c r="H455">
        <v>1</v>
      </c>
      <c r="I455" t="s">
        <v>679</v>
      </c>
      <c r="J455" t="s">
        <v>3</v>
      </c>
      <c r="K455" t="s">
        <v>680</v>
      </c>
      <c r="L455">
        <v>1191</v>
      </c>
      <c r="N455">
        <v>1013</v>
      </c>
      <c r="O455" t="s">
        <v>681</v>
      </c>
      <c r="P455" t="s">
        <v>681</v>
      </c>
      <c r="Q455">
        <v>1</v>
      </c>
      <c r="X455">
        <v>5.2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 t="s">
        <v>67</v>
      </c>
      <c r="AG455">
        <v>6.24</v>
      </c>
      <c r="AH455">
        <v>2</v>
      </c>
      <c r="AI455">
        <v>55929547</v>
      </c>
      <c r="AJ455">
        <v>381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ROW(Source!A165)</f>
        <v>165</v>
      </c>
      <c r="B456">
        <v>55929548</v>
      </c>
      <c r="C456">
        <v>55929531</v>
      </c>
      <c r="D456">
        <v>55489513</v>
      </c>
      <c r="E456">
        <v>1</v>
      </c>
      <c r="F456">
        <v>1</v>
      </c>
      <c r="G456">
        <v>1081</v>
      </c>
      <c r="H456">
        <v>2</v>
      </c>
      <c r="I456" t="s">
        <v>682</v>
      </c>
      <c r="J456" t="s">
        <v>683</v>
      </c>
      <c r="K456" t="s">
        <v>684</v>
      </c>
      <c r="L456">
        <v>1368</v>
      </c>
      <c r="N456">
        <v>1011</v>
      </c>
      <c r="O456" t="s">
        <v>685</v>
      </c>
      <c r="P456" t="s">
        <v>685</v>
      </c>
      <c r="Q456">
        <v>1</v>
      </c>
      <c r="X456">
        <v>0.2</v>
      </c>
      <c r="Y456">
        <v>0</v>
      </c>
      <c r="Z456">
        <v>114.83</v>
      </c>
      <c r="AA456">
        <v>12.62</v>
      </c>
      <c r="AB456">
        <v>0</v>
      </c>
      <c r="AC456">
        <v>0</v>
      </c>
      <c r="AD456">
        <v>1</v>
      </c>
      <c r="AE456">
        <v>0</v>
      </c>
      <c r="AF456" t="s">
        <v>67</v>
      </c>
      <c r="AG456">
        <v>0.24</v>
      </c>
      <c r="AH456">
        <v>2</v>
      </c>
      <c r="AI456">
        <v>55929548</v>
      </c>
      <c r="AJ456">
        <v>382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ROW(Source!A165)</f>
        <v>165</v>
      </c>
      <c r="B457">
        <v>55929549</v>
      </c>
      <c r="C457">
        <v>55929531</v>
      </c>
      <c r="D457">
        <v>55459261</v>
      </c>
      <c r="E457">
        <v>1</v>
      </c>
      <c r="F457">
        <v>1</v>
      </c>
      <c r="G457">
        <v>1081</v>
      </c>
      <c r="H457">
        <v>3</v>
      </c>
      <c r="I457" t="s">
        <v>693</v>
      </c>
      <c r="J457" t="s">
        <v>694</v>
      </c>
      <c r="K457" t="s">
        <v>695</v>
      </c>
      <c r="L457">
        <v>1348</v>
      </c>
      <c r="N457">
        <v>1009</v>
      </c>
      <c r="O457" t="s">
        <v>566</v>
      </c>
      <c r="P457" t="s">
        <v>566</v>
      </c>
      <c r="Q457">
        <v>1000</v>
      </c>
      <c r="X457">
        <v>5.0000000000000001E-4</v>
      </c>
      <c r="Y457">
        <v>1219.68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66</v>
      </c>
      <c r="AG457">
        <v>5.0000000000000001E-4</v>
      </c>
      <c r="AH457">
        <v>2</v>
      </c>
      <c r="AI457">
        <v>55929549</v>
      </c>
      <c r="AJ457">
        <v>383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ROW(Source!A165)</f>
        <v>165</v>
      </c>
      <c r="B458">
        <v>55929550</v>
      </c>
      <c r="C458">
        <v>55929531</v>
      </c>
      <c r="D458">
        <v>55459172</v>
      </c>
      <c r="E458">
        <v>1</v>
      </c>
      <c r="F458">
        <v>1</v>
      </c>
      <c r="G458">
        <v>1081</v>
      </c>
      <c r="H458">
        <v>3</v>
      </c>
      <c r="I458" t="s">
        <v>830</v>
      </c>
      <c r="J458" t="s">
        <v>831</v>
      </c>
      <c r="K458" t="s">
        <v>832</v>
      </c>
      <c r="L458">
        <v>1348</v>
      </c>
      <c r="N458">
        <v>1009</v>
      </c>
      <c r="O458" t="s">
        <v>566</v>
      </c>
      <c r="P458" t="s">
        <v>566</v>
      </c>
      <c r="Q458">
        <v>1000</v>
      </c>
      <c r="X458">
        <v>6.9999999999999994E-5</v>
      </c>
      <c r="Y458">
        <v>23389.85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66</v>
      </c>
      <c r="AG458">
        <v>6.9999999999999994E-5</v>
      </c>
      <c r="AH458">
        <v>2</v>
      </c>
      <c r="AI458">
        <v>55929550</v>
      </c>
      <c r="AJ458">
        <v>384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ROW(Source!A165)</f>
        <v>165</v>
      </c>
      <c r="B459">
        <v>55929551</v>
      </c>
      <c r="C459">
        <v>55929531</v>
      </c>
      <c r="D459">
        <v>55461880</v>
      </c>
      <c r="E459">
        <v>1</v>
      </c>
      <c r="F459">
        <v>1</v>
      </c>
      <c r="G459">
        <v>1081</v>
      </c>
      <c r="H459">
        <v>3</v>
      </c>
      <c r="I459" t="s">
        <v>833</v>
      </c>
      <c r="J459" t="s">
        <v>834</v>
      </c>
      <c r="K459" t="s">
        <v>835</v>
      </c>
      <c r="L459">
        <v>1355</v>
      </c>
      <c r="N459">
        <v>1010</v>
      </c>
      <c r="O459" t="s">
        <v>64</v>
      </c>
      <c r="P459" t="s">
        <v>64</v>
      </c>
      <c r="Q459">
        <v>100</v>
      </c>
      <c r="X459">
        <v>0.12</v>
      </c>
      <c r="Y459">
        <v>10.89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66</v>
      </c>
      <c r="AG459">
        <v>0.12</v>
      </c>
      <c r="AH459">
        <v>2</v>
      </c>
      <c r="AI459">
        <v>55929551</v>
      </c>
      <c r="AJ459">
        <v>385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ROW(Source!A165)</f>
        <v>165</v>
      </c>
      <c r="B460">
        <v>55929552</v>
      </c>
      <c r="C460">
        <v>55929531</v>
      </c>
      <c r="D460">
        <v>55440766</v>
      </c>
      <c r="E460">
        <v>1081</v>
      </c>
      <c r="F460">
        <v>1</v>
      </c>
      <c r="G460">
        <v>1081</v>
      </c>
      <c r="H460">
        <v>3</v>
      </c>
      <c r="I460" t="s">
        <v>1037</v>
      </c>
      <c r="J460" t="s">
        <v>3</v>
      </c>
      <c r="K460" t="s">
        <v>1038</v>
      </c>
      <c r="L460">
        <v>1354</v>
      </c>
      <c r="N460">
        <v>1010</v>
      </c>
      <c r="O460" t="s">
        <v>279</v>
      </c>
      <c r="P460" t="s">
        <v>279</v>
      </c>
      <c r="Q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66</v>
      </c>
      <c r="AG460">
        <v>1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ROW(Source!A165)</f>
        <v>165</v>
      </c>
      <c r="B461">
        <v>55929553</v>
      </c>
      <c r="C461">
        <v>55929531</v>
      </c>
      <c r="D461">
        <v>55424290</v>
      </c>
      <c r="E461">
        <v>1081</v>
      </c>
      <c r="F461">
        <v>1</v>
      </c>
      <c r="G461">
        <v>1081</v>
      </c>
      <c r="H461">
        <v>3</v>
      </c>
      <c r="I461" t="s">
        <v>720</v>
      </c>
      <c r="J461" t="s">
        <v>3</v>
      </c>
      <c r="K461" t="s">
        <v>721</v>
      </c>
      <c r="L461">
        <v>1348</v>
      </c>
      <c r="N461">
        <v>1009</v>
      </c>
      <c r="O461" t="s">
        <v>566</v>
      </c>
      <c r="P461" t="s">
        <v>566</v>
      </c>
      <c r="Q461">
        <v>1000</v>
      </c>
      <c r="X461">
        <v>0.05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66</v>
      </c>
      <c r="AG461">
        <v>0.05</v>
      </c>
      <c r="AH461">
        <v>2</v>
      </c>
      <c r="AI461">
        <v>55929553</v>
      </c>
      <c r="AJ461">
        <v>386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ROW(Source!A166)</f>
        <v>166</v>
      </c>
      <c r="B462">
        <v>55929547</v>
      </c>
      <c r="C462">
        <v>55929531</v>
      </c>
      <c r="D462">
        <v>55424304</v>
      </c>
      <c r="E462">
        <v>1081</v>
      </c>
      <c r="F462">
        <v>1</v>
      </c>
      <c r="G462">
        <v>1081</v>
      </c>
      <c r="H462">
        <v>1</v>
      </c>
      <c r="I462" t="s">
        <v>679</v>
      </c>
      <c r="J462" t="s">
        <v>3</v>
      </c>
      <c r="K462" t="s">
        <v>680</v>
      </c>
      <c r="L462">
        <v>1191</v>
      </c>
      <c r="N462">
        <v>1013</v>
      </c>
      <c r="O462" t="s">
        <v>681</v>
      </c>
      <c r="P462" t="s">
        <v>681</v>
      </c>
      <c r="Q462">
        <v>1</v>
      </c>
      <c r="X462">
        <v>5.2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67</v>
      </c>
      <c r="AG462">
        <v>6.24</v>
      </c>
      <c r="AH462">
        <v>2</v>
      </c>
      <c r="AI462">
        <v>55929547</v>
      </c>
      <c r="AJ462">
        <v>388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ROW(Source!A166)</f>
        <v>166</v>
      </c>
      <c r="B463">
        <v>55929548</v>
      </c>
      <c r="C463">
        <v>55929531</v>
      </c>
      <c r="D463">
        <v>55489513</v>
      </c>
      <c r="E463">
        <v>1</v>
      </c>
      <c r="F463">
        <v>1</v>
      </c>
      <c r="G463">
        <v>1081</v>
      </c>
      <c r="H463">
        <v>2</v>
      </c>
      <c r="I463" t="s">
        <v>682</v>
      </c>
      <c r="J463" t="s">
        <v>683</v>
      </c>
      <c r="K463" t="s">
        <v>684</v>
      </c>
      <c r="L463">
        <v>1368</v>
      </c>
      <c r="N463">
        <v>1011</v>
      </c>
      <c r="O463" t="s">
        <v>685</v>
      </c>
      <c r="P463" t="s">
        <v>685</v>
      </c>
      <c r="Q463">
        <v>1</v>
      </c>
      <c r="X463">
        <v>0.2</v>
      </c>
      <c r="Y463">
        <v>0</v>
      </c>
      <c r="Z463">
        <v>114.83</v>
      </c>
      <c r="AA463">
        <v>12.62</v>
      </c>
      <c r="AB463">
        <v>0</v>
      </c>
      <c r="AC463">
        <v>0</v>
      </c>
      <c r="AD463">
        <v>1</v>
      </c>
      <c r="AE463">
        <v>0</v>
      </c>
      <c r="AF463" t="s">
        <v>67</v>
      </c>
      <c r="AG463">
        <v>0.24</v>
      </c>
      <c r="AH463">
        <v>2</v>
      </c>
      <c r="AI463">
        <v>55929548</v>
      </c>
      <c r="AJ463">
        <v>389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ROW(Source!A166)</f>
        <v>166</v>
      </c>
      <c r="B464">
        <v>55929549</v>
      </c>
      <c r="C464">
        <v>55929531</v>
      </c>
      <c r="D464">
        <v>55459261</v>
      </c>
      <c r="E464">
        <v>1</v>
      </c>
      <c r="F464">
        <v>1</v>
      </c>
      <c r="G464">
        <v>1081</v>
      </c>
      <c r="H464">
        <v>3</v>
      </c>
      <c r="I464" t="s">
        <v>693</v>
      </c>
      <c r="J464" t="s">
        <v>694</v>
      </c>
      <c r="K464" t="s">
        <v>695</v>
      </c>
      <c r="L464">
        <v>1348</v>
      </c>
      <c r="N464">
        <v>1009</v>
      </c>
      <c r="O464" t="s">
        <v>566</v>
      </c>
      <c r="P464" t="s">
        <v>566</v>
      </c>
      <c r="Q464">
        <v>1000</v>
      </c>
      <c r="X464">
        <v>5.0000000000000001E-4</v>
      </c>
      <c r="Y464">
        <v>1219.68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66</v>
      </c>
      <c r="AG464">
        <v>5.0000000000000001E-4</v>
      </c>
      <c r="AH464">
        <v>2</v>
      </c>
      <c r="AI464">
        <v>55929549</v>
      </c>
      <c r="AJ464">
        <v>390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ROW(Source!A166)</f>
        <v>166</v>
      </c>
      <c r="B465">
        <v>55929550</v>
      </c>
      <c r="C465">
        <v>55929531</v>
      </c>
      <c r="D465">
        <v>55459172</v>
      </c>
      <c r="E465">
        <v>1</v>
      </c>
      <c r="F465">
        <v>1</v>
      </c>
      <c r="G465">
        <v>1081</v>
      </c>
      <c r="H465">
        <v>3</v>
      </c>
      <c r="I465" t="s">
        <v>830</v>
      </c>
      <c r="J465" t="s">
        <v>831</v>
      </c>
      <c r="K465" t="s">
        <v>832</v>
      </c>
      <c r="L465">
        <v>1348</v>
      </c>
      <c r="N465">
        <v>1009</v>
      </c>
      <c r="O465" t="s">
        <v>566</v>
      </c>
      <c r="P465" t="s">
        <v>566</v>
      </c>
      <c r="Q465">
        <v>1000</v>
      </c>
      <c r="X465">
        <v>6.9999999999999994E-5</v>
      </c>
      <c r="Y465">
        <v>23389.85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66</v>
      </c>
      <c r="AG465">
        <v>6.9999999999999994E-5</v>
      </c>
      <c r="AH465">
        <v>2</v>
      </c>
      <c r="AI465">
        <v>55929550</v>
      </c>
      <c r="AJ465">
        <v>391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ROW(Source!A166)</f>
        <v>166</v>
      </c>
      <c r="B466">
        <v>55929551</v>
      </c>
      <c r="C466">
        <v>55929531</v>
      </c>
      <c r="D466">
        <v>55461880</v>
      </c>
      <c r="E466">
        <v>1</v>
      </c>
      <c r="F466">
        <v>1</v>
      </c>
      <c r="G466">
        <v>1081</v>
      </c>
      <c r="H466">
        <v>3</v>
      </c>
      <c r="I466" t="s">
        <v>833</v>
      </c>
      <c r="J466" t="s">
        <v>834</v>
      </c>
      <c r="K466" t="s">
        <v>835</v>
      </c>
      <c r="L466">
        <v>1355</v>
      </c>
      <c r="N466">
        <v>1010</v>
      </c>
      <c r="O466" t="s">
        <v>64</v>
      </c>
      <c r="P466" t="s">
        <v>64</v>
      </c>
      <c r="Q466">
        <v>100</v>
      </c>
      <c r="X466">
        <v>0.12</v>
      </c>
      <c r="Y466">
        <v>10.89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66</v>
      </c>
      <c r="AG466">
        <v>0.12</v>
      </c>
      <c r="AH466">
        <v>2</v>
      </c>
      <c r="AI466">
        <v>55929551</v>
      </c>
      <c r="AJ466">
        <v>392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ROW(Source!A166)</f>
        <v>166</v>
      </c>
      <c r="B467">
        <v>55929552</v>
      </c>
      <c r="C467">
        <v>55929531</v>
      </c>
      <c r="D467">
        <v>55440766</v>
      </c>
      <c r="E467">
        <v>1081</v>
      </c>
      <c r="F467">
        <v>1</v>
      </c>
      <c r="G467">
        <v>1081</v>
      </c>
      <c r="H467">
        <v>3</v>
      </c>
      <c r="I467" t="s">
        <v>1037</v>
      </c>
      <c r="J467" t="s">
        <v>3</v>
      </c>
      <c r="K467" t="s">
        <v>1038</v>
      </c>
      <c r="L467">
        <v>1354</v>
      </c>
      <c r="N467">
        <v>1010</v>
      </c>
      <c r="O467" t="s">
        <v>279</v>
      </c>
      <c r="P467" t="s">
        <v>279</v>
      </c>
      <c r="Q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66</v>
      </c>
      <c r="AG467">
        <v>1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ROW(Source!A166)</f>
        <v>166</v>
      </c>
      <c r="B468">
        <v>55929553</v>
      </c>
      <c r="C468">
        <v>55929531</v>
      </c>
      <c r="D468">
        <v>55424290</v>
      </c>
      <c r="E468">
        <v>1081</v>
      </c>
      <c r="F468">
        <v>1</v>
      </c>
      <c r="G468">
        <v>1081</v>
      </c>
      <c r="H468">
        <v>3</v>
      </c>
      <c r="I468" t="s">
        <v>720</v>
      </c>
      <c r="J468" t="s">
        <v>3</v>
      </c>
      <c r="K468" t="s">
        <v>721</v>
      </c>
      <c r="L468">
        <v>1348</v>
      </c>
      <c r="N468">
        <v>1009</v>
      </c>
      <c r="O468" t="s">
        <v>566</v>
      </c>
      <c r="P468" t="s">
        <v>566</v>
      </c>
      <c r="Q468">
        <v>1000</v>
      </c>
      <c r="X468">
        <v>0.05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66</v>
      </c>
      <c r="AG468">
        <v>0.05</v>
      </c>
      <c r="AH468">
        <v>2</v>
      </c>
      <c r="AI468">
        <v>55929553</v>
      </c>
      <c r="AJ468">
        <v>393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ROW(Source!A169)</f>
        <v>169</v>
      </c>
      <c r="B469">
        <v>57036730</v>
      </c>
      <c r="C469">
        <v>57036729</v>
      </c>
      <c r="D469">
        <v>55424304</v>
      </c>
      <c r="E469">
        <v>1081</v>
      </c>
      <c r="F469">
        <v>1</v>
      </c>
      <c r="G469">
        <v>1081</v>
      </c>
      <c r="H469">
        <v>1</v>
      </c>
      <c r="I469" t="s">
        <v>679</v>
      </c>
      <c r="J469" t="s">
        <v>3</v>
      </c>
      <c r="K469" t="s">
        <v>680</v>
      </c>
      <c r="L469">
        <v>1191</v>
      </c>
      <c r="N469">
        <v>1013</v>
      </c>
      <c r="O469" t="s">
        <v>681</v>
      </c>
      <c r="P469" t="s">
        <v>681</v>
      </c>
      <c r="Q469">
        <v>1</v>
      </c>
      <c r="X469">
        <v>1.03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67</v>
      </c>
      <c r="AG469">
        <v>1.236</v>
      </c>
      <c r="AH469">
        <v>2</v>
      </c>
      <c r="AI469">
        <v>57036730</v>
      </c>
      <c r="AJ469">
        <v>395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ROW(Source!A169)</f>
        <v>169</v>
      </c>
      <c r="B470">
        <v>57036731</v>
      </c>
      <c r="C470">
        <v>57036729</v>
      </c>
      <c r="D470">
        <v>55489910</v>
      </c>
      <c r="E470">
        <v>1</v>
      </c>
      <c r="F470">
        <v>1</v>
      </c>
      <c r="G470">
        <v>1081</v>
      </c>
      <c r="H470">
        <v>2</v>
      </c>
      <c r="I470" t="s">
        <v>836</v>
      </c>
      <c r="J470" t="s">
        <v>837</v>
      </c>
      <c r="K470" t="s">
        <v>838</v>
      </c>
      <c r="L470">
        <v>1368</v>
      </c>
      <c r="N470">
        <v>1011</v>
      </c>
      <c r="O470" t="s">
        <v>685</v>
      </c>
      <c r="P470" t="s">
        <v>685</v>
      </c>
      <c r="Q470">
        <v>1</v>
      </c>
      <c r="X470">
        <v>0.2</v>
      </c>
      <c r="Y470">
        <v>0</v>
      </c>
      <c r="Z470">
        <v>7.11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67</v>
      </c>
      <c r="AG470">
        <v>0.24</v>
      </c>
      <c r="AH470">
        <v>2</v>
      </c>
      <c r="AI470">
        <v>57036731</v>
      </c>
      <c r="AJ470">
        <v>396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ROW(Source!A169)</f>
        <v>169</v>
      </c>
      <c r="B471">
        <v>57036732</v>
      </c>
      <c r="C471">
        <v>57036729</v>
      </c>
      <c r="D471">
        <v>55489942</v>
      </c>
      <c r="E471">
        <v>1</v>
      </c>
      <c r="F471">
        <v>1</v>
      </c>
      <c r="G471">
        <v>1081</v>
      </c>
      <c r="H471">
        <v>2</v>
      </c>
      <c r="I471" t="s">
        <v>839</v>
      </c>
      <c r="J471" t="s">
        <v>840</v>
      </c>
      <c r="K471" t="s">
        <v>841</v>
      </c>
      <c r="L471">
        <v>1368</v>
      </c>
      <c r="N471">
        <v>1011</v>
      </c>
      <c r="O471" t="s">
        <v>685</v>
      </c>
      <c r="P471" t="s">
        <v>685</v>
      </c>
      <c r="Q471">
        <v>1</v>
      </c>
      <c r="X471">
        <v>0.09</v>
      </c>
      <c r="Y471">
        <v>0</v>
      </c>
      <c r="Z471">
        <v>0.46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67</v>
      </c>
      <c r="AG471">
        <v>0.108</v>
      </c>
      <c r="AH471">
        <v>2</v>
      </c>
      <c r="AI471">
        <v>57036732</v>
      </c>
      <c r="AJ471">
        <v>397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ROW(Source!A169)</f>
        <v>169</v>
      </c>
      <c r="B472">
        <v>57036733</v>
      </c>
      <c r="C472">
        <v>57036729</v>
      </c>
      <c r="D472">
        <v>55490209</v>
      </c>
      <c r="E472">
        <v>1</v>
      </c>
      <c r="F472">
        <v>1</v>
      </c>
      <c r="G472">
        <v>1081</v>
      </c>
      <c r="H472">
        <v>2</v>
      </c>
      <c r="I472" t="s">
        <v>722</v>
      </c>
      <c r="J472" t="s">
        <v>723</v>
      </c>
      <c r="K472" t="s">
        <v>724</v>
      </c>
      <c r="L472">
        <v>1368</v>
      </c>
      <c r="N472">
        <v>1011</v>
      </c>
      <c r="O472" t="s">
        <v>685</v>
      </c>
      <c r="P472" t="s">
        <v>685</v>
      </c>
      <c r="Q472">
        <v>1</v>
      </c>
      <c r="X472">
        <v>3.0000000000000001E-3</v>
      </c>
      <c r="Y472">
        <v>0</v>
      </c>
      <c r="Z472">
        <v>83.1</v>
      </c>
      <c r="AA472">
        <v>12.62</v>
      </c>
      <c r="AB472">
        <v>0</v>
      </c>
      <c r="AC472">
        <v>0</v>
      </c>
      <c r="AD472">
        <v>1</v>
      </c>
      <c r="AE472">
        <v>0</v>
      </c>
      <c r="AF472" t="s">
        <v>67</v>
      </c>
      <c r="AG472">
        <v>3.5999999999999999E-3</v>
      </c>
      <c r="AH472">
        <v>2</v>
      </c>
      <c r="AI472">
        <v>57036733</v>
      </c>
      <c r="AJ472">
        <v>398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ROW(Source!A169)</f>
        <v>169</v>
      </c>
      <c r="B473">
        <v>57036734</v>
      </c>
      <c r="C473">
        <v>57036729</v>
      </c>
      <c r="D473">
        <v>55490285</v>
      </c>
      <c r="E473">
        <v>1</v>
      </c>
      <c r="F473">
        <v>1</v>
      </c>
      <c r="G473">
        <v>1081</v>
      </c>
      <c r="H473">
        <v>2</v>
      </c>
      <c r="I473" t="s">
        <v>842</v>
      </c>
      <c r="J473" t="s">
        <v>843</v>
      </c>
      <c r="K473" t="s">
        <v>844</v>
      </c>
      <c r="L473">
        <v>1368</v>
      </c>
      <c r="N473">
        <v>1011</v>
      </c>
      <c r="O473" t="s">
        <v>685</v>
      </c>
      <c r="P473" t="s">
        <v>685</v>
      </c>
      <c r="Q473">
        <v>1</v>
      </c>
      <c r="X473">
        <v>0.05</v>
      </c>
      <c r="Y473">
        <v>0</v>
      </c>
      <c r="Z473">
        <v>0.78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67</v>
      </c>
      <c r="AG473">
        <v>0.06</v>
      </c>
      <c r="AH473">
        <v>2</v>
      </c>
      <c r="AI473">
        <v>57036734</v>
      </c>
      <c r="AJ473">
        <v>399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ROW(Source!A169)</f>
        <v>169</v>
      </c>
      <c r="B474">
        <v>57036735</v>
      </c>
      <c r="C474">
        <v>57036729</v>
      </c>
      <c r="D474">
        <v>55490301</v>
      </c>
      <c r="E474">
        <v>1</v>
      </c>
      <c r="F474">
        <v>1</v>
      </c>
      <c r="G474">
        <v>1081</v>
      </c>
      <c r="H474">
        <v>2</v>
      </c>
      <c r="I474" t="s">
        <v>845</v>
      </c>
      <c r="J474" t="s">
        <v>846</v>
      </c>
      <c r="K474" t="s">
        <v>847</v>
      </c>
      <c r="L474">
        <v>1368</v>
      </c>
      <c r="N474">
        <v>1011</v>
      </c>
      <c r="O474" t="s">
        <v>685</v>
      </c>
      <c r="P474" t="s">
        <v>685</v>
      </c>
      <c r="Q474">
        <v>1</v>
      </c>
      <c r="X474">
        <v>0.05</v>
      </c>
      <c r="Y474">
        <v>0</v>
      </c>
      <c r="Z474">
        <v>2.59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67</v>
      </c>
      <c r="AG474">
        <v>0.06</v>
      </c>
      <c r="AH474">
        <v>2</v>
      </c>
      <c r="AI474">
        <v>57036735</v>
      </c>
      <c r="AJ474">
        <v>400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ROW(Source!A169)</f>
        <v>169</v>
      </c>
      <c r="B475">
        <v>57036736</v>
      </c>
      <c r="C475">
        <v>57036729</v>
      </c>
      <c r="D475">
        <v>55490304</v>
      </c>
      <c r="E475">
        <v>1</v>
      </c>
      <c r="F475">
        <v>1</v>
      </c>
      <c r="G475">
        <v>1081</v>
      </c>
      <c r="H475">
        <v>2</v>
      </c>
      <c r="I475" t="s">
        <v>848</v>
      </c>
      <c r="J475" t="s">
        <v>849</v>
      </c>
      <c r="K475" t="s">
        <v>850</v>
      </c>
      <c r="L475">
        <v>1368</v>
      </c>
      <c r="N475">
        <v>1011</v>
      </c>
      <c r="O475" t="s">
        <v>685</v>
      </c>
      <c r="P475" t="s">
        <v>685</v>
      </c>
      <c r="Q475">
        <v>1</v>
      </c>
      <c r="X475">
        <v>0.05</v>
      </c>
      <c r="Y475">
        <v>0</v>
      </c>
      <c r="Z475">
        <v>17.41</v>
      </c>
      <c r="AA475">
        <v>11.18</v>
      </c>
      <c r="AB475">
        <v>0</v>
      </c>
      <c r="AC475">
        <v>0</v>
      </c>
      <c r="AD475">
        <v>1</v>
      </c>
      <c r="AE475">
        <v>0</v>
      </c>
      <c r="AF475" t="s">
        <v>67</v>
      </c>
      <c r="AG475">
        <v>0.06</v>
      </c>
      <c r="AH475">
        <v>2</v>
      </c>
      <c r="AI475">
        <v>57036736</v>
      </c>
      <c r="AJ475">
        <v>401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ROW(Source!A169)</f>
        <v>169</v>
      </c>
      <c r="B476">
        <v>57036737</v>
      </c>
      <c r="C476">
        <v>57036729</v>
      </c>
      <c r="D476">
        <v>55490305</v>
      </c>
      <c r="E476">
        <v>1</v>
      </c>
      <c r="F476">
        <v>1</v>
      </c>
      <c r="G476">
        <v>1081</v>
      </c>
      <c r="H476">
        <v>2</v>
      </c>
      <c r="I476" t="s">
        <v>851</v>
      </c>
      <c r="J476" t="s">
        <v>852</v>
      </c>
      <c r="K476" t="s">
        <v>853</v>
      </c>
      <c r="L476">
        <v>1368</v>
      </c>
      <c r="N476">
        <v>1011</v>
      </c>
      <c r="O476" t="s">
        <v>685</v>
      </c>
      <c r="P476" t="s">
        <v>685</v>
      </c>
      <c r="Q476">
        <v>1</v>
      </c>
      <c r="X476">
        <v>0.05</v>
      </c>
      <c r="Y476">
        <v>0</v>
      </c>
      <c r="Z476">
        <v>52.3</v>
      </c>
      <c r="AA476">
        <v>12.62</v>
      </c>
      <c r="AB476">
        <v>0</v>
      </c>
      <c r="AC476">
        <v>0</v>
      </c>
      <c r="AD476">
        <v>1</v>
      </c>
      <c r="AE476">
        <v>0</v>
      </c>
      <c r="AF476" t="s">
        <v>67</v>
      </c>
      <c r="AG476">
        <v>0.06</v>
      </c>
      <c r="AH476">
        <v>2</v>
      </c>
      <c r="AI476">
        <v>57036737</v>
      </c>
      <c r="AJ476">
        <v>402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ROW(Source!A169)</f>
        <v>169</v>
      </c>
      <c r="B477">
        <v>57036738</v>
      </c>
      <c r="C477">
        <v>57036729</v>
      </c>
      <c r="D477">
        <v>55459912</v>
      </c>
      <c r="E477">
        <v>1</v>
      </c>
      <c r="F477">
        <v>1</v>
      </c>
      <c r="G477">
        <v>1081</v>
      </c>
      <c r="H477">
        <v>3</v>
      </c>
      <c r="I477" t="s">
        <v>854</v>
      </c>
      <c r="J477" t="s">
        <v>855</v>
      </c>
      <c r="K477" t="s">
        <v>856</v>
      </c>
      <c r="L477">
        <v>1348</v>
      </c>
      <c r="N477">
        <v>1009</v>
      </c>
      <c r="O477" t="s">
        <v>566</v>
      </c>
      <c r="P477" t="s">
        <v>566</v>
      </c>
      <c r="Q477">
        <v>1000</v>
      </c>
      <c r="X477">
        <v>3.0000000000000001E-3</v>
      </c>
      <c r="Y477">
        <v>7512.16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66</v>
      </c>
      <c r="AG477">
        <v>3.0000000000000001E-3</v>
      </c>
      <c r="AH477">
        <v>2</v>
      </c>
      <c r="AI477">
        <v>57036738</v>
      </c>
      <c r="AJ477">
        <v>403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ROW(Source!A169)</f>
        <v>169</v>
      </c>
      <c r="B478">
        <v>57036739</v>
      </c>
      <c r="C478">
        <v>57036729</v>
      </c>
      <c r="D478">
        <v>55460300</v>
      </c>
      <c r="E478">
        <v>1</v>
      </c>
      <c r="F478">
        <v>1</v>
      </c>
      <c r="G478">
        <v>1081</v>
      </c>
      <c r="H478">
        <v>3</v>
      </c>
      <c r="I478" t="s">
        <v>857</v>
      </c>
      <c r="J478" t="s">
        <v>858</v>
      </c>
      <c r="K478" t="s">
        <v>859</v>
      </c>
      <c r="L478">
        <v>1348</v>
      </c>
      <c r="N478">
        <v>1009</v>
      </c>
      <c r="O478" t="s">
        <v>566</v>
      </c>
      <c r="P478" t="s">
        <v>566</v>
      </c>
      <c r="Q478">
        <v>1000</v>
      </c>
      <c r="X478">
        <v>2.1000000000000001E-4</v>
      </c>
      <c r="Y478">
        <v>7185.82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66</v>
      </c>
      <c r="AG478">
        <v>2.1000000000000001E-4</v>
      </c>
      <c r="AH478">
        <v>2</v>
      </c>
      <c r="AI478">
        <v>57036739</v>
      </c>
      <c r="AJ478">
        <v>404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ROW(Source!A169)</f>
        <v>169</v>
      </c>
      <c r="B479">
        <v>57036740</v>
      </c>
      <c r="C479">
        <v>57036729</v>
      </c>
      <c r="D479">
        <v>55459280</v>
      </c>
      <c r="E479">
        <v>1</v>
      </c>
      <c r="F479">
        <v>1</v>
      </c>
      <c r="G479">
        <v>1081</v>
      </c>
      <c r="H479">
        <v>3</v>
      </c>
      <c r="I479" t="s">
        <v>860</v>
      </c>
      <c r="J479" t="s">
        <v>861</v>
      </c>
      <c r="K479" t="s">
        <v>862</v>
      </c>
      <c r="L479">
        <v>1348</v>
      </c>
      <c r="N479">
        <v>1009</v>
      </c>
      <c r="O479" t="s">
        <v>566</v>
      </c>
      <c r="P479" t="s">
        <v>566</v>
      </c>
      <c r="Q479">
        <v>1000</v>
      </c>
      <c r="X479">
        <v>1.1E-4</v>
      </c>
      <c r="Y479">
        <v>18653.07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66</v>
      </c>
      <c r="AG479">
        <v>1.1E-4</v>
      </c>
      <c r="AH479">
        <v>2</v>
      </c>
      <c r="AI479">
        <v>57036740</v>
      </c>
      <c r="AJ479">
        <v>405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ROW(Source!A169)</f>
        <v>169</v>
      </c>
      <c r="B480">
        <v>57036741</v>
      </c>
      <c r="C480">
        <v>57036729</v>
      </c>
      <c r="D480">
        <v>55459340</v>
      </c>
      <c r="E480">
        <v>1</v>
      </c>
      <c r="F480">
        <v>1</v>
      </c>
      <c r="G480">
        <v>1081</v>
      </c>
      <c r="H480">
        <v>3</v>
      </c>
      <c r="I480" t="s">
        <v>766</v>
      </c>
      <c r="J480" t="s">
        <v>767</v>
      </c>
      <c r="K480" t="s">
        <v>768</v>
      </c>
      <c r="L480">
        <v>1354</v>
      </c>
      <c r="N480">
        <v>1010</v>
      </c>
      <c r="O480" t="s">
        <v>279</v>
      </c>
      <c r="P480" t="s">
        <v>279</v>
      </c>
      <c r="Q480">
        <v>1</v>
      </c>
      <c r="X480">
        <v>2</v>
      </c>
      <c r="Y480">
        <v>0.89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66</v>
      </c>
      <c r="AG480">
        <v>2</v>
      </c>
      <c r="AH480">
        <v>2</v>
      </c>
      <c r="AI480">
        <v>57036741</v>
      </c>
      <c r="AJ480">
        <v>406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ROW(Source!A169)</f>
        <v>169</v>
      </c>
      <c r="B481">
        <v>57036742</v>
      </c>
      <c r="C481">
        <v>57036729</v>
      </c>
      <c r="D481">
        <v>55461712</v>
      </c>
      <c r="E481">
        <v>1</v>
      </c>
      <c r="F481">
        <v>1</v>
      </c>
      <c r="G481">
        <v>1081</v>
      </c>
      <c r="H481">
        <v>3</v>
      </c>
      <c r="I481" t="s">
        <v>863</v>
      </c>
      <c r="J481" t="s">
        <v>864</v>
      </c>
      <c r="K481" t="s">
        <v>865</v>
      </c>
      <c r="L481">
        <v>1346</v>
      </c>
      <c r="N481">
        <v>1009</v>
      </c>
      <c r="O481" t="s">
        <v>185</v>
      </c>
      <c r="P481" t="s">
        <v>185</v>
      </c>
      <c r="Q481">
        <v>1</v>
      </c>
      <c r="X481">
        <v>0.14000000000000001</v>
      </c>
      <c r="Y481">
        <v>35.090000000000003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66</v>
      </c>
      <c r="AG481">
        <v>0.14000000000000001</v>
      </c>
      <c r="AH481">
        <v>2</v>
      </c>
      <c r="AI481">
        <v>57036742</v>
      </c>
      <c r="AJ481">
        <v>407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ROW(Source!A169)</f>
        <v>169</v>
      </c>
      <c r="B482">
        <v>57036743</v>
      </c>
      <c r="C482">
        <v>57036729</v>
      </c>
      <c r="D482">
        <v>55459831</v>
      </c>
      <c r="E482">
        <v>1</v>
      </c>
      <c r="F482">
        <v>1</v>
      </c>
      <c r="G482">
        <v>1081</v>
      </c>
      <c r="H482">
        <v>3</v>
      </c>
      <c r="I482" t="s">
        <v>866</v>
      </c>
      <c r="J482" t="s">
        <v>867</v>
      </c>
      <c r="K482" t="s">
        <v>868</v>
      </c>
      <c r="L482">
        <v>1348</v>
      </c>
      <c r="N482">
        <v>1009</v>
      </c>
      <c r="O482" t="s">
        <v>566</v>
      </c>
      <c r="P482" t="s">
        <v>566</v>
      </c>
      <c r="Q482">
        <v>1000</v>
      </c>
      <c r="X482">
        <v>6.0000000000000002E-5</v>
      </c>
      <c r="Y482">
        <v>8582.42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66</v>
      </c>
      <c r="AG482">
        <v>6.0000000000000002E-5</v>
      </c>
      <c r="AH482">
        <v>2</v>
      </c>
      <c r="AI482">
        <v>57036743</v>
      </c>
      <c r="AJ482">
        <v>408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ROW(Source!A169)</f>
        <v>169</v>
      </c>
      <c r="B483">
        <v>57036744</v>
      </c>
      <c r="C483">
        <v>57036729</v>
      </c>
      <c r="D483">
        <v>55459835</v>
      </c>
      <c r="E483">
        <v>1</v>
      </c>
      <c r="F483">
        <v>1</v>
      </c>
      <c r="G483">
        <v>1081</v>
      </c>
      <c r="H483">
        <v>3</v>
      </c>
      <c r="I483" t="s">
        <v>790</v>
      </c>
      <c r="J483" t="s">
        <v>791</v>
      </c>
      <c r="K483" t="s">
        <v>792</v>
      </c>
      <c r="L483">
        <v>1348</v>
      </c>
      <c r="N483">
        <v>1009</v>
      </c>
      <c r="O483" t="s">
        <v>566</v>
      </c>
      <c r="P483" t="s">
        <v>566</v>
      </c>
      <c r="Q483">
        <v>1000</v>
      </c>
      <c r="X483">
        <v>1.0000000000000001E-5</v>
      </c>
      <c r="Y483">
        <v>12521.99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66</v>
      </c>
      <c r="AG483">
        <v>1.0000000000000001E-5</v>
      </c>
      <c r="AH483">
        <v>2</v>
      </c>
      <c r="AI483">
        <v>57036744</v>
      </c>
      <c r="AJ483">
        <v>409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ROW(Source!A169)</f>
        <v>169</v>
      </c>
      <c r="B484">
        <v>57036745</v>
      </c>
      <c r="C484">
        <v>57036729</v>
      </c>
      <c r="D484">
        <v>55481845</v>
      </c>
      <c r="E484">
        <v>1</v>
      </c>
      <c r="F484">
        <v>1</v>
      </c>
      <c r="G484">
        <v>1081</v>
      </c>
      <c r="H484">
        <v>3</v>
      </c>
      <c r="I484" t="s">
        <v>869</v>
      </c>
      <c r="J484" t="s">
        <v>870</v>
      </c>
      <c r="K484" t="s">
        <v>871</v>
      </c>
      <c r="L484">
        <v>1354</v>
      </c>
      <c r="N484">
        <v>1010</v>
      </c>
      <c r="O484" t="s">
        <v>279</v>
      </c>
      <c r="P484" t="s">
        <v>279</v>
      </c>
      <c r="Q484">
        <v>1</v>
      </c>
      <c r="X484">
        <v>0.41499999999999998</v>
      </c>
      <c r="Y484">
        <v>42.42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66</v>
      </c>
      <c r="AG484">
        <v>0.41499999999999998</v>
      </c>
      <c r="AH484">
        <v>2</v>
      </c>
      <c r="AI484">
        <v>57036745</v>
      </c>
      <c r="AJ484">
        <v>410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ROW(Source!A169)</f>
        <v>169</v>
      </c>
      <c r="B485">
        <v>57036746</v>
      </c>
      <c r="C485">
        <v>57036729</v>
      </c>
      <c r="D485">
        <v>55417010</v>
      </c>
      <c r="E485">
        <v>1081</v>
      </c>
      <c r="F485">
        <v>1</v>
      </c>
      <c r="G485">
        <v>1081</v>
      </c>
      <c r="H485">
        <v>3</v>
      </c>
      <c r="I485" t="s">
        <v>992</v>
      </c>
      <c r="J485" t="s">
        <v>3</v>
      </c>
      <c r="K485" t="s">
        <v>993</v>
      </c>
      <c r="L485">
        <v>1346</v>
      </c>
      <c r="N485">
        <v>1009</v>
      </c>
      <c r="O485" t="s">
        <v>185</v>
      </c>
      <c r="P485" t="s">
        <v>185</v>
      </c>
      <c r="Q485">
        <v>1</v>
      </c>
      <c r="X485">
        <v>0.01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66</v>
      </c>
      <c r="AG485">
        <v>0.01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ROW(Source!A170)</f>
        <v>170</v>
      </c>
      <c r="B486">
        <v>57036730</v>
      </c>
      <c r="C486">
        <v>57036729</v>
      </c>
      <c r="D486">
        <v>55424304</v>
      </c>
      <c r="E486">
        <v>1081</v>
      </c>
      <c r="F486">
        <v>1</v>
      </c>
      <c r="G486">
        <v>1081</v>
      </c>
      <c r="H486">
        <v>1</v>
      </c>
      <c r="I486" t="s">
        <v>679</v>
      </c>
      <c r="J486" t="s">
        <v>3</v>
      </c>
      <c r="K486" t="s">
        <v>680</v>
      </c>
      <c r="L486">
        <v>1191</v>
      </c>
      <c r="N486">
        <v>1013</v>
      </c>
      <c r="O486" t="s">
        <v>681</v>
      </c>
      <c r="P486" t="s">
        <v>681</v>
      </c>
      <c r="Q486">
        <v>1</v>
      </c>
      <c r="X486">
        <v>1.03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 t="s">
        <v>67</v>
      </c>
      <c r="AG486">
        <v>1.236</v>
      </c>
      <c r="AH486">
        <v>2</v>
      </c>
      <c r="AI486">
        <v>57036730</v>
      </c>
      <c r="AJ486">
        <v>411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ROW(Source!A170)</f>
        <v>170</v>
      </c>
      <c r="B487">
        <v>57036731</v>
      </c>
      <c r="C487">
        <v>57036729</v>
      </c>
      <c r="D487">
        <v>55489910</v>
      </c>
      <c r="E487">
        <v>1</v>
      </c>
      <c r="F487">
        <v>1</v>
      </c>
      <c r="G487">
        <v>1081</v>
      </c>
      <c r="H487">
        <v>2</v>
      </c>
      <c r="I487" t="s">
        <v>836</v>
      </c>
      <c r="J487" t="s">
        <v>837</v>
      </c>
      <c r="K487" t="s">
        <v>838</v>
      </c>
      <c r="L487">
        <v>1368</v>
      </c>
      <c r="N487">
        <v>1011</v>
      </c>
      <c r="O487" t="s">
        <v>685</v>
      </c>
      <c r="P487" t="s">
        <v>685</v>
      </c>
      <c r="Q487">
        <v>1</v>
      </c>
      <c r="X487">
        <v>0.2</v>
      </c>
      <c r="Y487">
        <v>0</v>
      </c>
      <c r="Z487">
        <v>7.11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67</v>
      </c>
      <c r="AG487">
        <v>0.24</v>
      </c>
      <c r="AH487">
        <v>2</v>
      </c>
      <c r="AI487">
        <v>57036731</v>
      </c>
      <c r="AJ487">
        <v>412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ROW(Source!A170)</f>
        <v>170</v>
      </c>
      <c r="B488">
        <v>57036732</v>
      </c>
      <c r="C488">
        <v>57036729</v>
      </c>
      <c r="D488">
        <v>55489942</v>
      </c>
      <c r="E488">
        <v>1</v>
      </c>
      <c r="F488">
        <v>1</v>
      </c>
      <c r="G488">
        <v>1081</v>
      </c>
      <c r="H488">
        <v>2</v>
      </c>
      <c r="I488" t="s">
        <v>839</v>
      </c>
      <c r="J488" t="s">
        <v>840</v>
      </c>
      <c r="K488" t="s">
        <v>841</v>
      </c>
      <c r="L488">
        <v>1368</v>
      </c>
      <c r="N488">
        <v>1011</v>
      </c>
      <c r="O488" t="s">
        <v>685</v>
      </c>
      <c r="P488" t="s">
        <v>685</v>
      </c>
      <c r="Q488">
        <v>1</v>
      </c>
      <c r="X488">
        <v>0.09</v>
      </c>
      <c r="Y488">
        <v>0</v>
      </c>
      <c r="Z488">
        <v>0.46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67</v>
      </c>
      <c r="AG488">
        <v>0.108</v>
      </c>
      <c r="AH488">
        <v>2</v>
      </c>
      <c r="AI488">
        <v>57036732</v>
      </c>
      <c r="AJ488">
        <v>413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ROW(Source!A170)</f>
        <v>170</v>
      </c>
      <c r="B489">
        <v>57036733</v>
      </c>
      <c r="C489">
        <v>57036729</v>
      </c>
      <c r="D489">
        <v>55490209</v>
      </c>
      <c r="E489">
        <v>1</v>
      </c>
      <c r="F489">
        <v>1</v>
      </c>
      <c r="G489">
        <v>1081</v>
      </c>
      <c r="H489">
        <v>2</v>
      </c>
      <c r="I489" t="s">
        <v>722</v>
      </c>
      <c r="J489" t="s">
        <v>723</v>
      </c>
      <c r="K489" t="s">
        <v>724</v>
      </c>
      <c r="L489">
        <v>1368</v>
      </c>
      <c r="N489">
        <v>1011</v>
      </c>
      <c r="O489" t="s">
        <v>685</v>
      </c>
      <c r="P489" t="s">
        <v>685</v>
      </c>
      <c r="Q489">
        <v>1</v>
      </c>
      <c r="X489">
        <v>3.0000000000000001E-3</v>
      </c>
      <c r="Y489">
        <v>0</v>
      </c>
      <c r="Z489">
        <v>83.1</v>
      </c>
      <c r="AA489">
        <v>12.62</v>
      </c>
      <c r="AB489">
        <v>0</v>
      </c>
      <c r="AC489">
        <v>0</v>
      </c>
      <c r="AD489">
        <v>1</v>
      </c>
      <c r="AE489">
        <v>0</v>
      </c>
      <c r="AF489" t="s">
        <v>67</v>
      </c>
      <c r="AG489">
        <v>3.5999999999999999E-3</v>
      </c>
      <c r="AH489">
        <v>2</v>
      </c>
      <c r="AI489">
        <v>57036733</v>
      </c>
      <c r="AJ489">
        <v>414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ROW(Source!A170)</f>
        <v>170</v>
      </c>
      <c r="B490">
        <v>57036734</v>
      </c>
      <c r="C490">
        <v>57036729</v>
      </c>
      <c r="D490">
        <v>55490285</v>
      </c>
      <c r="E490">
        <v>1</v>
      </c>
      <c r="F490">
        <v>1</v>
      </c>
      <c r="G490">
        <v>1081</v>
      </c>
      <c r="H490">
        <v>2</v>
      </c>
      <c r="I490" t="s">
        <v>842</v>
      </c>
      <c r="J490" t="s">
        <v>843</v>
      </c>
      <c r="K490" t="s">
        <v>844</v>
      </c>
      <c r="L490">
        <v>1368</v>
      </c>
      <c r="N490">
        <v>1011</v>
      </c>
      <c r="O490" t="s">
        <v>685</v>
      </c>
      <c r="P490" t="s">
        <v>685</v>
      </c>
      <c r="Q490">
        <v>1</v>
      </c>
      <c r="X490">
        <v>0.05</v>
      </c>
      <c r="Y490">
        <v>0</v>
      </c>
      <c r="Z490">
        <v>0.78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67</v>
      </c>
      <c r="AG490">
        <v>0.06</v>
      </c>
      <c r="AH490">
        <v>2</v>
      </c>
      <c r="AI490">
        <v>57036734</v>
      </c>
      <c r="AJ490">
        <v>415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ROW(Source!A170)</f>
        <v>170</v>
      </c>
      <c r="B491">
        <v>57036735</v>
      </c>
      <c r="C491">
        <v>57036729</v>
      </c>
      <c r="D491">
        <v>55490301</v>
      </c>
      <c r="E491">
        <v>1</v>
      </c>
      <c r="F491">
        <v>1</v>
      </c>
      <c r="G491">
        <v>1081</v>
      </c>
      <c r="H491">
        <v>2</v>
      </c>
      <c r="I491" t="s">
        <v>845</v>
      </c>
      <c r="J491" t="s">
        <v>846</v>
      </c>
      <c r="K491" t="s">
        <v>847</v>
      </c>
      <c r="L491">
        <v>1368</v>
      </c>
      <c r="N491">
        <v>1011</v>
      </c>
      <c r="O491" t="s">
        <v>685</v>
      </c>
      <c r="P491" t="s">
        <v>685</v>
      </c>
      <c r="Q491">
        <v>1</v>
      </c>
      <c r="X491">
        <v>0.05</v>
      </c>
      <c r="Y491">
        <v>0</v>
      </c>
      <c r="Z491">
        <v>2.59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67</v>
      </c>
      <c r="AG491">
        <v>0.06</v>
      </c>
      <c r="AH491">
        <v>2</v>
      </c>
      <c r="AI491">
        <v>57036735</v>
      </c>
      <c r="AJ491">
        <v>416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ROW(Source!A170)</f>
        <v>170</v>
      </c>
      <c r="B492">
        <v>57036736</v>
      </c>
      <c r="C492">
        <v>57036729</v>
      </c>
      <c r="D492">
        <v>55490304</v>
      </c>
      <c r="E492">
        <v>1</v>
      </c>
      <c r="F492">
        <v>1</v>
      </c>
      <c r="G492">
        <v>1081</v>
      </c>
      <c r="H492">
        <v>2</v>
      </c>
      <c r="I492" t="s">
        <v>848</v>
      </c>
      <c r="J492" t="s">
        <v>849</v>
      </c>
      <c r="K492" t="s">
        <v>850</v>
      </c>
      <c r="L492">
        <v>1368</v>
      </c>
      <c r="N492">
        <v>1011</v>
      </c>
      <c r="O492" t="s">
        <v>685</v>
      </c>
      <c r="P492" t="s">
        <v>685</v>
      </c>
      <c r="Q492">
        <v>1</v>
      </c>
      <c r="X492">
        <v>0.05</v>
      </c>
      <c r="Y492">
        <v>0</v>
      </c>
      <c r="Z492">
        <v>17.41</v>
      </c>
      <c r="AA492">
        <v>11.18</v>
      </c>
      <c r="AB492">
        <v>0</v>
      </c>
      <c r="AC492">
        <v>0</v>
      </c>
      <c r="AD492">
        <v>1</v>
      </c>
      <c r="AE492">
        <v>0</v>
      </c>
      <c r="AF492" t="s">
        <v>67</v>
      </c>
      <c r="AG492">
        <v>0.06</v>
      </c>
      <c r="AH492">
        <v>2</v>
      </c>
      <c r="AI492">
        <v>57036736</v>
      </c>
      <c r="AJ492">
        <v>417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ROW(Source!A170)</f>
        <v>170</v>
      </c>
      <c r="B493">
        <v>57036737</v>
      </c>
      <c r="C493">
        <v>57036729</v>
      </c>
      <c r="D493">
        <v>55490305</v>
      </c>
      <c r="E493">
        <v>1</v>
      </c>
      <c r="F493">
        <v>1</v>
      </c>
      <c r="G493">
        <v>1081</v>
      </c>
      <c r="H493">
        <v>2</v>
      </c>
      <c r="I493" t="s">
        <v>851</v>
      </c>
      <c r="J493" t="s">
        <v>852</v>
      </c>
      <c r="K493" t="s">
        <v>853</v>
      </c>
      <c r="L493">
        <v>1368</v>
      </c>
      <c r="N493">
        <v>1011</v>
      </c>
      <c r="O493" t="s">
        <v>685</v>
      </c>
      <c r="P493" t="s">
        <v>685</v>
      </c>
      <c r="Q493">
        <v>1</v>
      </c>
      <c r="X493">
        <v>0.05</v>
      </c>
      <c r="Y493">
        <v>0</v>
      </c>
      <c r="Z493">
        <v>52.3</v>
      </c>
      <c r="AA493">
        <v>12.62</v>
      </c>
      <c r="AB493">
        <v>0</v>
      </c>
      <c r="AC493">
        <v>0</v>
      </c>
      <c r="AD493">
        <v>1</v>
      </c>
      <c r="AE493">
        <v>0</v>
      </c>
      <c r="AF493" t="s">
        <v>67</v>
      </c>
      <c r="AG493">
        <v>0.06</v>
      </c>
      <c r="AH493">
        <v>2</v>
      </c>
      <c r="AI493">
        <v>57036737</v>
      </c>
      <c r="AJ493">
        <v>418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ROW(Source!A170)</f>
        <v>170</v>
      </c>
      <c r="B494">
        <v>57036738</v>
      </c>
      <c r="C494">
        <v>57036729</v>
      </c>
      <c r="D494">
        <v>55459912</v>
      </c>
      <c r="E494">
        <v>1</v>
      </c>
      <c r="F494">
        <v>1</v>
      </c>
      <c r="G494">
        <v>1081</v>
      </c>
      <c r="H494">
        <v>3</v>
      </c>
      <c r="I494" t="s">
        <v>854</v>
      </c>
      <c r="J494" t="s">
        <v>855</v>
      </c>
      <c r="K494" t="s">
        <v>856</v>
      </c>
      <c r="L494">
        <v>1348</v>
      </c>
      <c r="N494">
        <v>1009</v>
      </c>
      <c r="O494" t="s">
        <v>566</v>
      </c>
      <c r="P494" t="s">
        <v>566</v>
      </c>
      <c r="Q494">
        <v>1000</v>
      </c>
      <c r="X494">
        <v>3.0000000000000001E-3</v>
      </c>
      <c r="Y494">
        <v>7512.16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66</v>
      </c>
      <c r="AG494">
        <v>3.0000000000000001E-3</v>
      </c>
      <c r="AH494">
        <v>2</v>
      </c>
      <c r="AI494">
        <v>57036738</v>
      </c>
      <c r="AJ494">
        <v>419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ROW(Source!A170)</f>
        <v>170</v>
      </c>
      <c r="B495">
        <v>57036739</v>
      </c>
      <c r="C495">
        <v>57036729</v>
      </c>
      <c r="D495">
        <v>55460300</v>
      </c>
      <c r="E495">
        <v>1</v>
      </c>
      <c r="F495">
        <v>1</v>
      </c>
      <c r="G495">
        <v>1081</v>
      </c>
      <c r="H495">
        <v>3</v>
      </c>
      <c r="I495" t="s">
        <v>857</v>
      </c>
      <c r="J495" t="s">
        <v>858</v>
      </c>
      <c r="K495" t="s">
        <v>859</v>
      </c>
      <c r="L495">
        <v>1348</v>
      </c>
      <c r="N495">
        <v>1009</v>
      </c>
      <c r="O495" t="s">
        <v>566</v>
      </c>
      <c r="P495" t="s">
        <v>566</v>
      </c>
      <c r="Q495">
        <v>1000</v>
      </c>
      <c r="X495">
        <v>2.1000000000000001E-4</v>
      </c>
      <c r="Y495">
        <v>7185.82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66</v>
      </c>
      <c r="AG495">
        <v>2.1000000000000001E-4</v>
      </c>
      <c r="AH495">
        <v>2</v>
      </c>
      <c r="AI495">
        <v>57036739</v>
      </c>
      <c r="AJ495">
        <v>420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ROW(Source!A170)</f>
        <v>170</v>
      </c>
      <c r="B496">
        <v>57036740</v>
      </c>
      <c r="C496">
        <v>57036729</v>
      </c>
      <c r="D496">
        <v>55459280</v>
      </c>
      <c r="E496">
        <v>1</v>
      </c>
      <c r="F496">
        <v>1</v>
      </c>
      <c r="G496">
        <v>1081</v>
      </c>
      <c r="H496">
        <v>3</v>
      </c>
      <c r="I496" t="s">
        <v>860</v>
      </c>
      <c r="J496" t="s">
        <v>861</v>
      </c>
      <c r="K496" t="s">
        <v>862</v>
      </c>
      <c r="L496">
        <v>1348</v>
      </c>
      <c r="N496">
        <v>1009</v>
      </c>
      <c r="O496" t="s">
        <v>566</v>
      </c>
      <c r="P496" t="s">
        <v>566</v>
      </c>
      <c r="Q496">
        <v>1000</v>
      </c>
      <c r="X496">
        <v>1.1E-4</v>
      </c>
      <c r="Y496">
        <v>18653.07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66</v>
      </c>
      <c r="AG496">
        <v>1.1E-4</v>
      </c>
      <c r="AH496">
        <v>2</v>
      </c>
      <c r="AI496">
        <v>57036740</v>
      </c>
      <c r="AJ496">
        <v>421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ROW(Source!A170)</f>
        <v>170</v>
      </c>
      <c r="B497">
        <v>57036741</v>
      </c>
      <c r="C497">
        <v>57036729</v>
      </c>
      <c r="D497">
        <v>55459340</v>
      </c>
      <c r="E497">
        <v>1</v>
      </c>
      <c r="F497">
        <v>1</v>
      </c>
      <c r="G497">
        <v>1081</v>
      </c>
      <c r="H497">
        <v>3</v>
      </c>
      <c r="I497" t="s">
        <v>766</v>
      </c>
      <c r="J497" t="s">
        <v>767</v>
      </c>
      <c r="K497" t="s">
        <v>768</v>
      </c>
      <c r="L497">
        <v>1354</v>
      </c>
      <c r="N497">
        <v>1010</v>
      </c>
      <c r="O497" t="s">
        <v>279</v>
      </c>
      <c r="P497" t="s">
        <v>279</v>
      </c>
      <c r="Q497">
        <v>1</v>
      </c>
      <c r="X497">
        <v>2</v>
      </c>
      <c r="Y497">
        <v>0.89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66</v>
      </c>
      <c r="AG497">
        <v>2</v>
      </c>
      <c r="AH497">
        <v>2</v>
      </c>
      <c r="AI497">
        <v>57036741</v>
      </c>
      <c r="AJ497">
        <v>422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ROW(Source!A170)</f>
        <v>170</v>
      </c>
      <c r="B498">
        <v>57036742</v>
      </c>
      <c r="C498">
        <v>57036729</v>
      </c>
      <c r="D498">
        <v>55461712</v>
      </c>
      <c r="E498">
        <v>1</v>
      </c>
      <c r="F498">
        <v>1</v>
      </c>
      <c r="G498">
        <v>1081</v>
      </c>
      <c r="H498">
        <v>3</v>
      </c>
      <c r="I498" t="s">
        <v>863</v>
      </c>
      <c r="J498" t="s">
        <v>864</v>
      </c>
      <c r="K498" t="s">
        <v>865</v>
      </c>
      <c r="L498">
        <v>1346</v>
      </c>
      <c r="N498">
        <v>1009</v>
      </c>
      <c r="O498" t="s">
        <v>185</v>
      </c>
      <c r="P498" t="s">
        <v>185</v>
      </c>
      <c r="Q498">
        <v>1</v>
      </c>
      <c r="X498">
        <v>0.14000000000000001</v>
      </c>
      <c r="Y498">
        <v>35.090000000000003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66</v>
      </c>
      <c r="AG498">
        <v>0.14000000000000001</v>
      </c>
      <c r="AH498">
        <v>2</v>
      </c>
      <c r="AI498">
        <v>57036742</v>
      </c>
      <c r="AJ498">
        <v>423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ROW(Source!A170)</f>
        <v>170</v>
      </c>
      <c r="B499">
        <v>57036743</v>
      </c>
      <c r="C499">
        <v>57036729</v>
      </c>
      <c r="D499">
        <v>55459831</v>
      </c>
      <c r="E499">
        <v>1</v>
      </c>
      <c r="F499">
        <v>1</v>
      </c>
      <c r="G499">
        <v>1081</v>
      </c>
      <c r="H499">
        <v>3</v>
      </c>
      <c r="I499" t="s">
        <v>866</v>
      </c>
      <c r="J499" t="s">
        <v>867</v>
      </c>
      <c r="K499" t="s">
        <v>868</v>
      </c>
      <c r="L499">
        <v>1348</v>
      </c>
      <c r="N499">
        <v>1009</v>
      </c>
      <c r="O499" t="s">
        <v>566</v>
      </c>
      <c r="P499" t="s">
        <v>566</v>
      </c>
      <c r="Q499">
        <v>1000</v>
      </c>
      <c r="X499">
        <v>6.0000000000000002E-5</v>
      </c>
      <c r="Y499">
        <v>8582.42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66</v>
      </c>
      <c r="AG499">
        <v>6.0000000000000002E-5</v>
      </c>
      <c r="AH499">
        <v>2</v>
      </c>
      <c r="AI499">
        <v>57036743</v>
      </c>
      <c r="AJ499">
        <v>424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ROW(Source!A170)</f>
        <v>170</v>
      </c>
      <c r="B500">
        <v>57036744</v>
      </c>
      <c r="C500">
        <v>57036729</v>
      </c>
      <c r="D500">
        <v>55459835</v>
      </c>
      <c r="E500">
        <v>1</v>
      </c>
      <c r="F500">
        <v>1</v>
      </c>
      <c r="G500">
        <v>1081</v>
      </c>
      <c r="H500">
        <v>3</v>
      </c>
      <c r="I500" t="s">
        <v>790</v>
      </c>
      <c r="J500" t="s">
        <v>791</v>
      </c>
      <c r="K500" t="s">
        <v>792</v>
      </c>
      <c r="L500">
        <v>1348</v>
      </c>
      <c r="N500">
        <v>1009</v>
      </c>
      <c r="O500" t="s">
        <v>566</v>
      </c>
      <c r="P500" t="s">
        <v>566</v>
      </c>
      <c r="Q500">
        <v>1000</v>
      </c>
      <c r="X500">
        <v>1.0000000000000001E-5</v>
      </c>
      <c r="Y500">
        <v>12521.99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66</v>
      </c>
      <c r="AG500">
        <v>1.0000000000000001E-5</v>
      </c>
      <c r="AH500">
        <v>2</v>
      </c>
      <c r="AI500">
        <v>57036744</v>
      </c>
      <c r="AJ500">
        <v>425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ROW(Source!A170)</f>
        <v>170</v>
      </c>
      <c r="B501">
        <v>57036745</v>
      </c>
      <c r="C501">
        <v>57036729</v>
      </c>
      <c r="D501">
        <v>55481845</v>
      </c>
      <c r="E501">
        <v>1</v>
      </c>
      <c r="F501">
        <v>1</v>
      </c>
      <c r="G501">
        <v>1081</v>
      </c>
      <c r="H501">
        <v>3</v>
      </c>
      <c r="I501" t="s">
        <v>869</v>
      </c>
      <c r="J501" t="s">
        <v>870</v>
      </c>
      <c r="K501" t="s">
        <v>871</v>
      </c>
      <c r="L501">
        <v>1354</v>
      </c>
      <c r="N501">
        <v>1010</v>
      </c>
      <c r="O501" t="s">
        <v>279</v>
      </c>
      <c r="P501" t="s">
        <v>279</v>
      </c>
      <c r="Q501">
        <v>1</v>
      </c>
      <c r="X501">
        <v>0.41499999999999998</v>
      </c>
      <c r="Y501">
        <v>42.42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66</v>
      </c>
      <c r="AG501">
        <v>0.41499999999999998</v>
      </c>
      <c r="AH501">
        <v>2</v>
      </c>
      <c r="AI501">
        <v>57036745</v>
      </c>
      <c r="AJ501">
        <v>426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ROW(Source!A170)</f>
        <v>170</v>
      </c>
      <c r="B502">
        <v>57036746</v>
      </c>
      <c r="C502">
        <v>57036729</v>
      </c>
      <c r="D502">
        <v>55417010</v>
      </c>
      <c r="E502">
        <v>1081</v>
      </c>
      <c r="F502">
        <v>1</v>
      </c>
      <c r="G502">
        <v>1081</v>
      </c>
      <c r="H502">
        <v>3</v>
      </c>
      <c r="I502" t="s">
        <v>992</v>
      </c>
      <c r="J502" t="s">
        <v>3</v>
      </c>
      <c r="K502" t="s">
        <v>993</v>
      </c>
      <c r="L502">
        <v>1346</v>
      </c>
      <c r="N502">
        <v>1009</v>
      </c>
      <c r="O502" t="s">
        <v>185</v>
      </c>
      <c r="P502" t="s">
        <v>185</v>
      </c>
      <c r="Q502">
        <v>1</v>
      </c>
      <c r="X502">
        <v>0.01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66</v>
      </c>
      <c r="AG502">
        <v>0.01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ROW(Source!A173)</f>
        <v>173</v>
      </c>
      <c r="B503">
        <v>55929572</v>
      </c>
      <c r="C503">
        <v>55929564</v>
      </c>
      <c r="D503">
        <v>55424304</v>
      </c>
      <c r="E503">
        <v>1081</v>
      </c>
      <c r="F503">
        <v>1</v>
      </c>
      <c r="G503">
        <v>1081</v>
      </c>
      <c r="H503">
        <v>1</v>
      </c>
      <c r="I503" t="s">
        <v>679</v>
      </c>
      <c r="J503" t="s">
        <v>3</v>
      </c>
      <c r="K503" t="s">
        <v>680</v>
      </c>
      <c r="L503">
        <v>1191</v>
      </c>
      <c r="N503">
        <v>1013</v>
      </c>
      <c r="O503" t="s">
        <v>681</v>
      </c>
      <c r="P503" t="s">
        <v>681</v>
      </c>
      <c r="Q503">
        <v>1</v>
      </c>
      <c r="X503">
        <v>1.03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 t="s">
        <v>67</v>
      </c>
      <c r="AG503">
        <v>1.236</v>
      </c>
      <c r="AH503">
        <v>2</v>
      </c>
      <c r="AI503">
        <v>55929572</v>
      </c>
      <c r="AJ503">
        <v>427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ROW(Source!A173)</f>
        <v>173</v>
      </c>
      <c r="B504">
        <v>55929573</v>
      </c>
      <c r="C504">
        <v>55929564</v>
      </c>
      <c r="D504">
        <v>55490209</v>
      </c>
      <c r="E504">
        <v>1</v>
      </c>
      <c r="F504">
        <v>1</v>
      </c>
      <c r="G504">
        <v>1081</v>
      </c>
      <c r="H504">
        <v>2</v>
      </c>
      <c r="I504" t="s">
        <v>722</v>
      </c>
      <c r="J504" t="s">
        <v>723</v>
      </c>
      <c r="K504" t="s">
        <v>724</v>
      </c>
      <c r="L504">
        <v>1368</v>
      </c>
      <c r="N504">
        <v>1011</v>
      </c>
      <c r="O504" t="s">
        <v>685</v>
      </c>
      <c r="P504" t="s">
        <v>685</v>
      </c>
      <c r="Q504">
        <v>1</v>
      </c>
      <c r="X504">
        <v>6.0000000000000001E-3</v>
      </c>
      <c r="Y504">
        <v>0</v>
      </c>
      <c r="Z504">
        <v>83.1</v>
      </c>
      <c r="AA504">
        <v>12.62</v>
      </c>
      <c r="AB504">
        <v>0</v>
      </c>
      <c r="AC504">
        <v>0</v>
      </c>
      <c r="AD504">
        <v>1</v>
      </c>
      <c r="AE504">
        <v>0</v>
      </c>
      <c r="AF504" t="s">
        <v>67</v>
      </c>
      <c r="AG504">
        <v>7.1999999999999998E-3</v>
      </c>
      <c r="AH504">
        <v>2</v>
      </c>
      <c r="AI504">
        <v>55929573</v>
      </c>
      <c r="AJ504">
        <v>428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ROW(Source!A173)</f>
        <v>173</v>
      </c>
      <c r="B505">
        <v>55929574</v>
      </c>
      <c r="C505">
        <v>55929564</v>
      </c>
      <c r="D505">
        <v>55440939</v>
      </c>
      <c r="E505">
        <v>1081</v>
      </c>
      <c r="F505">
        <v>1</v>
      </c>
      <c r="G505">
        <v>1081</v>
      </c>
      <c r="H505">
        <v>3</v>
      </c>
      <c r="I505" t="s">
        <v>998</v>
      </c>
      <c r="J505" t="s">
        <v>3</v>
      </c>
      <c r="K505" t="s">
        <v>999</v>
      </c>
      <c r="L505">
        <v>1354</v>
      </c>
      <c r="N505">
        <v>1010</v>
      </c>
      <c r="O505" t="s">
        <v>279</v>
      </c>
      <c r="P505" t="s">
        <v>279</v>
      </c>
      <c r="Q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66</v>
      </c>
      <c r="AG505">
        <v>1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ROW(Source!A174)</f>
        <v>174</v>
      </c>
      <c r="B506">
        <v>55929572</v>
      </c>
      <c r="C506">
        <v>55929564</v>
      </c>
      <c r="D506">
        <v>55424304</v>
      </c>
      <c r="E506">
        <v>1081</v>
      </c>
      <c r="F506">
        <v>1</v>
      </c>
      <c r="G506">
        <v>1081</v>
      </c>
      <c r="H506">
        <v>1</v>
      </c>
      <c r="I506" t="s">
        <v>679</v>
      </c>
      <c r="J506" t="s">
        <v>3</v>
      </c>
      <c r="K506" t="s">
        <v>680</v>
      </c>
      <c r="L506">
        <v>1191</v>
      </c>
      <c r="N506">
        <v>1013</v>
      </c>
      <c r="O506" t="s">
        <v>681</v>
      </c>
      <c r="P506" t="s">
        <v>681</v>
      </c>
      <c r="Q506">
        <v>1</v>
      </c>
      <c r="X506">
        <v>1.03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 t="s">
        <v>67</v>
      </c>
      <c r="AG506">
        <v>1.236</v>
      </c>
      <c r="AH506">
        <v>2</v>
      </c>
      <c r="AI506">
        <v>55929572</v>
      </c>
      <c r="AJ506">
        <v>430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ROW(Source!A174)</f>
        <v>174</v>
      </c>
      <c r="B507">
        <v>55929573</v>
      </c>
      <c r="C507">
        <v>55929564</v>
      </c>
      <c r="D507">
        <v>55490209</v>
      </c>
      <c r="E507">
        <v>1</v>
      </c>
      <c r="F507">
        <v>1</v>
      </c>
      <c r="G507">
        <v>1081</v>
      </c>
      <c r="H507">
        <v>2</v>
      </c>
      <c r="I507" t="s">
        <v>722</v>
      </c>
      <c r="J507" t="s">
        <v>723</v>
      </c>
      <c r="K507" t="s">
        <v>724</v>
      </c>
      <c r="L507">
        <v>1368</v>
      </c>
      <c r="N507">
        <v>1011</v>
      </c>
      <c r="O507" t="s">
        <v>685</v>
      </c>
      <c r="P507" t="s">
        <v>685</v>
      </c>
      <c r="Q507">
        <v>1</v>
      </c>
      <c r="X507">
        <v>6.0000000000000001E-3</v>
      </c>
      <c r="Y507">
        <v>0</v>
      </c>
      <c r="Z507">
        <v>83.1</v>
      </c>
      <c r="AA507">
        <v>12.62</v>
      </c>
      <c r="AB507">
        <v>0</v>
      </c>
      <c r="AC507">
        <v>0</v>
      </c>
      <c r="AD507">
        <v>1</v>
      </c>
      <c r="AE507">
        <v>0</v>
      </c>
      <c r="AF507" t="s">
        <v>67</v>
      </c>
      <c r="AG507">
        <v>7.1999999999999998E-3</v>
      </c>
      <c r="AH507">
        <v>2</v>
      </c>
      <c r="AI507">
        <v>55929573</v>
      </c>
      <c r="AJ507">
        <v>431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ROW(Source!A174)</f>
        <v>174</v>
      </c>
      <c r="B508">
        <v>55929574</v>
      </c>
      <c r="C508">
        <v>55929564</v>
      </c>
      <c r="D508">
        <v>55440939</v>
      </c>
      <c r="E508">
        <v>1081</v>
      </c>
      <c r="F508">
        <v>1</v>
      </c>
      <c r="G508">
        <v>1081</v>
      </c>
      <c r="H508">
        <v>3</v>
      </c>
      <c r="I508" t="s">
        <v>998</v>
      </c>
      <c r="J508" t="s">
        <v>3</v>
      </c>
      <c r="K508" t="s">
        <v>999</v>
      </c>
      <c r="L508">
        <v>1354</v>
      </c>
      <c r="N508">
        <v>1010</v>
      </c>
      <c r="O508" t="s">
        <v>279</v>
      </c>
      <c r="P508" t="s">
        <v>279</v>
      </c>
      <c r="Q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66</v>
      </c>
      <c r="AG508">
        <v>1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ROW(Source!A177)</f>
        <v>177</v>
      </c>
      <c r="B509">
        <v>55929773</v>
      </c>
      <c r="C509">
        <v>55929772</v>
      </c>
      <c r="D509">
        <v>55424304</v>
      </c>
      <c r="E509">
        <v>1081</v>
      </c>
      <c r="F509">
        <v>1</v>
      </c>
      <c r="G509">
        <v>1081</v>
      </c>
      <c r="H509">
        <v>1</v>
      </c>
      <c r="I509" t="s">
        <v>679</v>
      </c>
      <c r="J509" t="s">
        <v>3</v>
      </c>
      <c r="K509" t="s">
        <v>680</v>
      </c>
      <c r="L509">
        <v>1191</v>
      </c>
      <c r="N509">
        <v>1013</v>
      </c>
      <c r="O509" t="s">
        <v>681</v>
      </c>
      <c r="P509" t="s">
        <v>681</v>
      </c>
      <c r="Q509">
        <v>1</v>
      </c>
      <c r="X509">
        <v>1.87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 t="s">
        <v>67</v>
      </c>
      <c r="AG509">
        <v>2.2440000000000002</v>
      </c>
      <c r="AH509">
        <v>2</v>
      </c>
      <c r="AI509">
        <v>55929773</v>
      </c>
      <c r="AJ509">
        <v>433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ROW(Source!A177)</f>
        <v>177</v>
      </c>
      <c r="B510">
        <v>55929774</v>
      </c>
      <c r="C510">
        <v>55929772</v>
      </c>
      <c r="D510">
        <v>55490167</v>
      </c>
      <c r="E510">
        <v>1</v>
      </c>
      <c r="F510">
        <v>1</v>
      </c>
      <c r="G510">
        <v>1081</v>
      </c>
      <c r="H510">
        <v>2</v>
      </c>
      <c r="I510" t="s">
        <v>725</v>
      </c>
      <c r="J510" t="s">
        <v>726</v>
      </c>
      <c r="K510" t="s">
        <v>727</v>
      </c>
      <c r="L510">
        <v>1368</v>
      </c>
      <c r="N510">
        <v>1011</v>
      </c>
      <c r="O510" t="s">
        <v>685</v>
      </c>
      <c r="P510" t="s">
        <v>685</v>
      </c>
      <c r="Q510">
        <v>1</v>
      </c>
      <c r="X510">
        <v>0.11</v>
      </c>
      <c r="Y510">
        <v>0</v>
      </c>
      <c r="Z510">
        <v>7.44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67</v>
      </c>
      <c r="AG510">
        <v>0.13200000000000001</v>
      </c>
      <c r="AH510">
        <v>2</v>
      </c>
      <c r="AI510">
        <v>55929774</v>
      </c>
      <c r="AJ510">
        <v>434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ROW(Source!A177)</f>
        <v>177</v>
      </c>
      <c r="B511">
        <v>55929775</v>
      </c>
      <c r="C511">
        <v>55929772</v>
      </c>
      <c r="D511">
        <v>55490168</v>
      </c>
      <c r="E511">
        <v>1</v>
      </c>
      <c r="F511">
        <v>1</v>
      </c>
      <c r="G511">
        <v>1081</v>
      </c>
      <c r="H511">
        <v>2</v>
      </c>
      <c r="I511" t="s">
        <v>728</v>
      </c>
      <c r="J511" t="s">
        <v>729</v>
      </c>
      <c r="K511" t="s">
        <v>730</v>
      </c>
      <c r="L511">
        <v>1368</v>
      </c>
      <c r="N511">
        <v>1011</v>
      </c>
      <c r="O511" t="s">
        <v>685</v>
      </c>
      <c r="P511" t="s">
        <v>685</v>
      </c>
      <c r="Q511">
        <v>1</v>
      </c>
      <c r="X511">
        <v>0.18</v>
      </c>
      <c r="Y511">
        <v>0</v>
      </c>
      <c r="Z511">
        <v>8.84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67</v>
      </c>
      <c r="AG511">
        <v>0.216</v>
      </c>
      <c r="AH511">
        <v>2</v>
      </c>
      <c r="AI511">
        <v>55929775</v>
      </c>
      <c r="AJ511">
        <v>435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ROW(Source!A177)</f>
        <v>177</v>
      </c>
      <c r="B512">
        <v>55929776</v>
      </c>
      <c r="C512">
        <v>55929772</v>
      </c>
      <c r="D512">
        <v>55459882</v>
      </c>
      <c r="E512">
        <v>1</v>
      </c>
      <c r="F512">
        <v>1</v>
      </c>
      <c r="G512">
        <v>1081</v>
      </c>
      <c r="H512">
        <v>3</v>
      </c>
      <c r="I512" t="s">
        <v>731</v>
      </c>
      <c r="J512" t="s">
        <v>732</v>
      </c>
      <c r="K512" t="s">
        <v>733</v>
      </c>
      <c r="L512">
        <v>1346</v>
      </c>
      <c r="N512">
        <v>1009</v>
      </c>
      <c r="O512" t="s">
        <v>185</v>
      </c>
      <c r="P512" t="s">
        <v>185</v>
      </c>
      <c r="Q512">
        <v>1</v>
      </c>
      <c r="X512">
        <v>2.7E-2</v>
      </c>
      <c r="Y512">
        <v>26.88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66</v>
      </c>
      <c r="AG512">
        <v>2.7E-2</v>
      </c>
      <c r="AH512">
        <v>2</v>
      </c>
      <c r="AI512">
        <v>55929776</v>
      </c>
      <c r="AJ512">
        <v>436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ROW(Source!A177)</f>
        <v>177</v>
      </c>
      <c r="B513">
        <v>55929777</v>
      </c>
      <c r="C513">
        <v>55929772</v>
      </c>
      <c r="D513">
        <v>55459234</v>
      </c>
      <c r="E513">
        <v>1</v>
      </c>
      <c r="F513">
        <v>1</v>
      </c>
      <c r="G513">
        <v>1081</v>
      </c>
      <c r="H513">
        <v>3</v>
      </c>
      <c r="I513" t="s">
        <v>734</v>
      </c>
      <c r="J513" t="s">
        <v>735</v>
      </c>
      <c r="K513" t="s">
        <v>736</v>
      </c>
      <c r="L513">
        <v>1346</v>
      </c>
      <c r="N513">
        <v>1009</v>
      </c>
      <c r="O513" t="s">
        <v>185</v>
      </c>
      <c r="P513" t="s">
        <v>185</v>
      </c>
      <c r="Q513">
        <v>1</v>
      </c>
      <c r="X513">
        <v>5.0000000000000001E-3</v>
      </c>
      <c r="Y513">
        <v>1.61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66</v>
      </c>
      <c r="AG513">
        <v>5.0000000000000001E-3</v>
      </c>
      <c r="AH513">
        <v>2</v>
      </c>
      <c r="AI513">
        <v>55929777</v>
      </c>
      <c r="AJ513">
        <v>437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ROW(Source!A177)</f>
        <v>177</v>
      </c>
      <c r="B514">
        <v>55929778</v>
      </c>
      <c r="C514">
        <v>55929772</v>
      </c>
      <c r="D514">
        <v>55462052</v>
      </c>
      <c r="E514">
        <v>1</v>
      </c>
      <c r="F514">
        <v>1</v>
      </c>
      <c r="G514">
        <v>1081</v>
      </c>
      <c r="H514">
        <v>3</v>
      </c>
      <c r="I514" t="s">
        <v>737</v>
      </c>
      <c r="J514" t="s">
        <v>738</v>
      </c>
      <c r="K514" t="s">
        <v>739</v>
      </c>
      <c r="L514">
        <v>1354</v>
      </c>
      <c r="N514">
        <v>1010</v>
      </c>
      <c r="O514" t="s">
        <v>279</v>
      </c>
      <c r="P514" t="s">
        <v>279</v>
      </c>
      <c r="Q514">
        <v>1</v>
      </c>
      <c r="X514">
        <v>4</v>
      </c>
      <c r="Y514">
        <v>0.16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66</v>
      </c>
      <c r="AG514">
        <v>4</v>
      </c>
      <c r="AH514">
        <v>2</v>
      </c>
      <c r="AI514">
        <v>55929778</v>
      </c>
      <c r="AJ514">
        <v>438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ROW(Source!A177)</f>
        <v>177</v>
      </c>
      <c r="B515">
        <v>55929779</v>
      </c>
      <c r="C515">
        <v>55929772</v>
      </c>
      <c r="D515">
        <v>55448251</v>
      </c>
      <c r="E515">
        <v>1081</v>
      </c>
      <c r="F515">
        <v>1</v>
      </c>
      <c r="G515">
        <v>1081</v>
      </c>
      <c r="H515">
        <v>3</v>
      </c>
      <c r="I515" t="s">
        <v>1000</v>
      </c>
      <c r="J515" t="s">
        <v>3</v>
      </c>
      <c r="K515" t="s">
        <v>1001</v>
      </c>
      <c r="L515">
        <v>1391</v>
      </c>
      <c r="N515">
        <v>1013</v>
      </c>
      <c r="O515" t="s">
        <v>362</v>
      </c>
      <c r="P515" t="s">
        <v>362</v>
      </c>
      <c r="Q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66</v>
      </c>
      <c r="AG515">
        <v>1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ROW(Source!A178)</f>
        <v>178</v>
      </c>
      <c r="B516">
        <v>55929773</v>
      </c>
      <c r="C516">
        <v>55929772</v>
      </c>
      <c r="D516">
        <v>55424304</v>
      </c>
      <c r="E516">
        <v>1081</v>
      </c>
      <c r="F516">
        <v>1</v>
      </c>
      <c r="G516">
        <v>1081</v>
      </c>
      <c r="H516">
        <v>1</v>
      </c>
      <c r="I516" t="s">
        <v>679</v>
      </c>
      <c r="J516" t="s">
        <v>3</v>
      </c>
      <c r="K516" t="s">
        <v>680</v>
      </c>
      <c r="L516">
        <v>1191</v>
      </c>
      <c r="N516">
        <v>1013</v>
      </c>
      <c r="O516" t="s">
        <v>681</v>
      </c>
      <c r="P516" t="s">
        <v>681</v>
      </c>
      <c r="Q516">
        <v>1</v>
      </c>
      <c r="X516">
        <v>1.87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 t="s">
        <v>67</v>
      </c>
      <c r="AG516">
        <v>2.2440000000000002</v>
      </c>
      <c r="AH516">
        <v>2</v>
      </c>
      <c r="AI516">
        <v>55929773</v>
      </c>
      <c r="AJ516">
        <v>440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ROW(Source!A178)</f>
        <v>178</v>
      </c>
      <c r="B517">
        <v>55929774</v>
      </c>
      <c r="C517">
        <v>55929772</v>
      </c>
      <c r="D517">
        <v>55490167</v>
      </c>
      <c r="E517">
        <v>1</v>
      </c>
      <c r="F517">
        <v>1</v>
      </c>
      <c r="G517">
        <v>1081</v>
      </c>
      <c r="H517">
        <v>2</v>
      </c>
      <c r="I517" t="s">
        <v>725</v>
      </c>
      <c r="J517" t="s">
        <v>726</v>
      </c>
      <c r="K517" t="s">
        <v>727</v>
      </c>
      <c r="L517">
        <v>1368</v>
      </c>
      <c r="N517">
        <v>1011</v>
      </c>
      <c r="O517" t="s">
        <v>685</v>
      </c>
      <c r="P517" t="s">
        <v>685</v>
      </c>
      <c r="Q517">
        <v>1</v>
      </c>
      <c r="X517">
        <v>0.11</v>
      </c>
      <c r="Y517">
        <v>0</v>
      </c>
      <c r="Z517">
        <v>7.44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67</v>
      </c>
      <c r="AG517">
        <v>0.13200000000000001</v>
      </c>
      <c r="AH517">
        <v>2</v>
      </c>
      <c r="AI517">
        <v>55929774</v>
      </c>
      <c r="AJ517">
        <v>441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ROW(Source!A178)</f>
        <v>178</v>
      </c>
      <c r="B518">
        <v>55929775</v>
      </c>
      <c r="C518">
        <v>55929772</v>
      </c>
      <c r="D518">
        <v>55490168</v>
      </c>
      <c r="E518">
        <v>1</v>
      </c>
      <c r="F518">
        <v>1</v>
      </c>
      <c r="G518">
        <v>1081</v>
      </c>
      <c r="H518">
        <v>2</v>
      </c>
      <c r="I518" t="s">
        <v>728</v>
      </c>
      <c r="J518" t="s">
        <v>729</v>
      </c>
      <c r="K518" t="s">
        <v>730</v>
      </c>
      <c r="L518">
        <v>1368</v>
      </c>
      <c r="N518">
        <v>1011</v>
      </c>
      <c r="O518" t="s">
        <v>685</v>
      </c>
      <c r="P518" t="s">
        <v>685</v>
      </c>
      <c r="Q518">
        <v>1</v>
      </c>
      <c r="X518">
        <v>0.18</v>
      </c>
      <c r="Y518">
        <v>0</v>
      </c>
      <c r="Z518">
        <v>8.84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67</v>
      </c>
      <c r="AG518">
        <v>0.216</v>
      </c>
      <c r="AH518">
        <v>2</v>
      </c>
      <c r="AI518">
        <v>55929775</v>
      </c>
      <c r="AJ518">
        <v>442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ROW(Source!A178)</f>
        <v>178</v>
      </c>
      <c r="B519">
        <v>55929776</v>
      </c>
      <c r="C519">
        <v>55929772</v>
      </c>
      <c r="D519">
        <v>55459882</v>
      </c>
      <c r="E519">
        <v>1</v>
      </c>
      <c r="F519">
        <v>1</v>
      </c>
      <c r="G519">
        <v>1081</v>
      </c>
      <c r="H519">
        <v>3</v>
      </c>
      <c r="I519" t="s">
        <v>731</v>
      </c>
      <c r="J519" t="s">
        <v>732</v>
      </c>
      <c r="K519" t="s">
        <v>733</v>
      </c>
      <c r="L519">
        <v>1346</v>
      </c>
      <c r="N519">
        <v>1009</v>
      </c>
      <c r="O519" t="s">
        <v>185</v>
      </c>
      <c r="P519" t="s">
        <v>185</v>
      </c>
      <c r="Q519">
        <v>1</v>
      </c>
      <c r="X519">
        <v>2.7E-2</v>
      </c>
      <c r="Y519">
        <v>26.88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66</v>
      </c>
      <c r="AG519">
        <v>2.7E-2</v>
      </c>
      <c r="AH519">
        <v>2</v>
      </c>
      <c r="AI519">
        <v>55929776</v>
      </c>
      <c r="AJ519">
        <v>443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ROW(Source!A178)</f>
        <v>178</v>
      </c>
      <c r="B520">
        <v>55929777</v>
      </c>
      <c r="C520">
        <v>55929772</v>
      </c>
      <c r="D520">
        <v>55459234</v>
      </c>
      <c r="E520">
        <v>1</v>
      </c>
      <c r="F520">
        <v>1</v>
      </c>
      <c r="G520">
        <v>1081</v>
      </c>
      <c r="H520">
        <v>3</v>
      </c>
      <c r="I520" t="s">
        <v>734</v>
      </c>
      <c r="J520" t="s">
        <v>735</v>
      </c>
      <c r="K520" t="s">
        <v>736</v>
      </c>
      <c r="L520">
        <v>1346</v>
      </c>
      <c r="N520">
        <v>1009</v>
      </c>
      <c r="O520" t="s">
        <v>185</v>
      </c>
      <c r="P520" t="s">
        <v>185</v>
      </c>
      <c r="Q520">
        <v>1</v>
      </c>
      <c r="X520">
        <v>5.0000000000000001E-3</v>
      </c>
      <c r="Y520">
        <v>1.61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66</v>
      </c>
      <c r="AG520">
        <v>5.0000000000000001E-3</v>
      </c>
      <c r="AH520">
        <v>2</v>
      </c>
      <c r="AI520">
        <v>55929777</v>
      </c>
      <c r="AJ520">
        <v>444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ROW(Source!A178)</f>
        <v>178</v>
      </c>
      <c r="B521">
        <v>55929778</v>
      </c>
      <c r="C521">
        <v>55929772</v>
      </c>
      <c r="D521">
        <v>55462052</v>
      </c>
      <c r="E521">
        <v>1</v>
      </c>
      <c r="F521">
        <v>1</v>
      </c>
      <c r="G521">
        <v>1081</v>
      </c>
      <c r="H521">
        <v>3</v>
      </c>
      <c r="I521" t="s">
        <v>737</v>
      </c>
      <c r="J521" t="s">
        <v>738</v>
      </c>
      <c r="K521" t="s">
        <v>739</v>
      </c>
      <c r="L521">
        <v>1354</v>
      </c>
      <c r="N521">
        <v>1010</v>
      </c>
      <c r="O521" t="s">
        <v>279</v>
      </c>
      <c r="P521" t="s">
        <v>279</v>
      </c>
      <c r="Q521">
        <v>1</v>
      </c>
      <c r="X521">
        <v>4</v>
      </c>
      <c r="Y521">
        <v>0.16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66</v>
      </c>
      <c r="AG521">
        <v>4</v>
      </c>
      <c r="AH521">
        <v>2</v>
      </c>
      <c r="AI521">
        <v>55929778</v>
      </c>
      <c r="AJ521">
        <v>445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ROW(Source!A178)</f>
        <v>178</v>
      </c>
      <c r="B522">
        <v>55929779</v>
      </c>
      <c r="C522">
        <v>55929772</v>
      </c>
      <c r="D522">
        <v>55448251</v>
      </c>
      <c r="E522">
        <v>1081</v>
      </c>
      <c r="F522">
        <v>1</v>
      </c>
      <c r="G522">
        <v>1081</v>
      </c>
      <c r="H522">
        <v>3</v>
      </c>
      <c r="I522" t="s">
        <v>1000</v>
      </c>
      <c r="J522" t="s">
        <v>3</v>
      </c>
      <c r="K522" t="s">
        <v>1001</v>
      </c>
      <c r="L522">
        <v>1391</v>
      </c>
      <c r="N522">
        <v>1013</v>
      </c>
      <c r="O522" t="s">
        <v>362</v>
      </c>
      <c r="P522" t="s">
        <v>362</v>
      </c>
      <c r="Q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66</v>
      </c>
      <c r="AG522">
        <v>1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ROW(Source!A181)</f>
        <v>181</v>
      </c>
      <c r="B523">
        <v>55929793</v>
      </c>
      <c r="C523">
        <v>55929792</v>
      </c>
      <c r="D523">
        <v>55424304</v>
      </c>
      <c r="E523">
        <v>1081</v>
      </c>
      <c r="F523">
        <v>1</v>
      </c>
      <c r="G523">
        <v>1081</v>
      </c>
      <c r="H523">
        <v>1</v>
      </c>
      <c r="I523" t="s">
        <v>679</v>
      </c>
      <c r="J523" t="s">
        <v>3</v>
      </c>
      <c r="K523" t="s">
        <v>680</v>
      </c>
      <c r="L523">
        <v>1191</v>
      </c>
      <c r="N523">
        <v>1013</v>
      </c>
      <c r="O523" t="s">
        <v>681</v>
      </c>
      <c r="P523" t="s">
        <v>681</v>
      </c>
      <c r="Q523">
        <v>1</v>
      </c>
      <c r="X523">
        <v>0.25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67</v>
      </c>
      <c r="AG523">
        <v>0.3</v>
      </c>
      <c r="AH523">
        <v>2</v>
      </c>
      <c r="AI523">
        <v>55929793</v>
      </c>
      <c r="AJ523">
        <v>447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ROW(Source!A182)</f>
        <v>182</v>
      </c>
      <c r="B524">
        <v>55929793</v>
      </c>
      <c r="C524">
        <v>55929792</v>
      </c>
      <c r="D524">
        <v>55424304</v>
      </c>
      <c r="E524">
        <v>1081</v>
      </c>
      <c r="F524">
        <v>1</v>
      </c>
      <c r="G524">
        <v>1081</v>
      </c>
      <c r="H524">
        <v>1</v>
      </c>
      <c r="I524" t="s">
        <v>679</v>
      </c>
      <c r="J524" t="s">
        <v>3</v>
      </c>
      <c r="K524" t="s">
        <v>680</v>
      </c>
      <c r="L524">
        <v>1191</v>
      </c>
      <c r="N524">
        <v>1013</v>
      </c>
      <c r="O524" t="s">
        <v>681</v>
      </c>
      <c r="P524" t="s">
        <v>681</v>
      </c>
      <c r="Q524">
        <v>1</v>
      </c>
      <c r="X524">
        <v>0.25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</v>
      </c>
      <c r="AF524" t="s">
        <v>67</v>
      </c>
      <c r="AG524">
        <v>0.3</v>
      </c>
      <c r="AH524">
        <v>2</v>
      </c>
      <c r="AI524">
        <v>55929793</v>
      </c>
      <c r="AJ524">
        <v>448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ROW(Source!A185)</f>
        <v>185</v>
      </c>
      <c r="B525">
        <v>55929796</v>
      </c>
      <c r="C525">
        <v>55929795</v>
      </c>
      <c r="D525">
        <v>55424304</v>
      </c>
      <c r="E525">
        <v>1081</v>
      </c>
      <c r="F525">
        <v>1</v>
      </c>
      <c r="G525">
        <v>1081</v>
      </c>
      <c r="H525">
        <v>1</v>
      </c>
      <c r="I525" t="s">
        <v>679</v>
      </c>
      <c r="J525" t="s">
        <v>3</v>
      </c>
      <c r="K525" t="s">
        <v>680</v>
      </c>
      <c r="L525">
        <v>1191</v>
      </c>
      <c r="N525">
        <v>1013</v>
      </c>
      <c r="O525" t="s">
        <v>681</v>
      </c>
      <c r="P525" t="s">
        <v>681</v>
      </c>
      <c r="Q525">
        <v>1</v>
      </c>
      <c r="X525">
        <v>3.1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 t="s">
        <v>67</v>
      </c>
      <c r="AG525">
        <v>3.7199999999999998</v>
      </c>
      <c r="AH525">
        <v>2</v>
      </c>
      <c r="AI525">
        <v>55929796</v>
      </c>
      <c r="AJ525">
        <v>449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ROW(Source!A185)</f>
        <v>185</v>
      </c>
      <c r="B526">
        <v>55929797</v>
      </c>
      <c r="C526">
        <v>55929795</v>
      </c>
      <c r="D526">
        <v>55439337</v>
      </c>
      <c r="E526">
        <v>1081</v>
      </c>
      <c r="F526">
        <v>1</v>
      </c>
      <c r="G526">
        <v>1081</v>
      </c>
      <c r="H526">
        <v>3</v>
      </c>
      <c r="I526" t="s">
        <v>1033</v>
      </c>
      <c r="J526" t="s">
        <v>3</v>
      </c>
      <c r="K526" t="s">
        <v>1034</v>
      </c>
      <c r="L526">
        <v>1354</v>
      </c>
      <c r="N526">
        <v>1010</v>
      </c>
      <c r="O526" t="s">
        <v>279</v>
      </c>
      <c r="P526" t="s">
        <v>279</v>
      </c>
      <c r="Q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66</v>
      </c>
      <c r="AG526">
        <v>0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ROW(Source!A186)</f>
        <v>186</v>
      </c>
      <c r="B527">
        <v>55929796</v>
      </c>
      <c r="C527">
        <v>55929795</v>
      </c>
      <c r="D527">
        <v>55424304</v>
      </c>
      <c r="E527">
        <v>1081</v>
      </c>
      <c r="F527">
        <v>1</v>
      </c>
      <c r="G527">
        <v>1081</v>
      </c>
      <c r="H527">
        <v>1</v>
      </c>
      <c r="I527" t="s">
        <v>679</v>
      </c>
      <c r="J527" t="s">
        <v>3</v>
      </c>
      <c r="K527" t="s">
        <v>680</v>
      </c>
      <c r="L527">
        <v>1191</v>
      </c>
      <c r="N527">
        <v>1013</v>
      </c>
      <c r="O527" t="s">
        <v>681</v>
      </c>
      <c r="P527" t="s">
        <v>681</v>
      </c>
      <c r="Q527">
        <v>1</v>
      </c>
      <c r="X527">
        <v>3.1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67</v>
      </c>
      <c r="AG527">
        <v>3.7199999999999998</v>
      </c>
      <c r="AH527">
        <v>2</v>
      </c>
      <c r="AI527">
        <v>55929796</v>
      </c>
      <c r="AJ527">
        <v>451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ROW(Source!A186)</f>
        <v>186</v>
      </c>
      <c r="B528">
        <v>55929797</v>
      </c>
      <c r="C528">
        <v>55929795</v>
      </c>
      <c r="D528">
        <v>55439337</v>
      </c>
      <c r="E528">
        <v>1081</v>
      </c>
      <c r="F528">
        <v>1</v>
      </c>
      <c r="G528">
        <v>1081</v>
      </c>
      <c r="H528">
        <v>3</v>
      </c>
      <c r="I528" t="s">
        <v>1033</v>
      </c>
      <c r="J528" t="s">
        <v>3</v>
      </c>
      <c r="K528" t="s">
        <v>1034</v>
      </c>
      <c r="L528">
        <v>1354</v>
      </c>
      <c r="N528">
        <v>1010</v>
      </c>
      <c r="O528" t="s">
        <v>279</v>
      </c>
      <c r="P528" t="s">
        <v>279</v>
      </c>
      <c r="Q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66</v>
      </c>
      <c r="AG528">
        <v>0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ROW(Source!A189)</f>
        <v>189</v>
      </c>
      <c r="B529">
        <v>55929808</v>
      </c>
      <c r="C529">
        <v>55929806</v>
      </c>
      <c r="D529">
        <v>55424304</v>
      </c>
      <c r="E529">
        <v>1081</v>
      </c>
      <c r="F529">
        <v>1</v>
      </c>
      <c r="G529">
        <v>1081</v>
      </c>
      <c r="H529">
        <v>1</v>
      </c>
      <c r="I529" t="s">
        <v>679</v>
      </c>
      <c r="J529" t="s">
        <v>3</v>
      </c>
      <c r="K529" t="s">
        <v>680</v>
      </c>
      <c r="L529">
        <v>1191</v>
      </c>
      <c r="N529">
        <v>1013</v>
      </c>
      <c r="O529" t="s">
        <v>681</v>
      </c>
      <c r="P529" t="s">
        <v>681</v>
      </c>
      <c r="Q529">
        <v>1</v>
      </c>
      <c r="X529">
        <v>0.25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 t="s">
        <v>67</v>
      </c>
      <c r="AG529">
        <v>0.3</v>
      </c>
      <c r="AH529">
        <v>2</v>
      </c>
      <c r="AI529">
        <v>55929807</v>
      </c>
      <c r="AJ529">
        <v>453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ROW(Source!A190)</f>
        <v>190</v>
      </c>
      <c r="B530">
        <v>55929808</v>
      </c>
      <c r="C530">
        <v>55929806</v>
      </c>
      <c r="D530">
        <v>55424304</v>
      </c>
      <c r="E530">
        <v>1081</v>
      </c>
      <c r="F530">
        <v>1</v>
      </c>
      <c r="G530">
        <v>1081</v>
      </c>
      <c r="H530">
        <v>1</v>
      </c>
      <c r="I530" t="s">
        <v>679</v>
      </c>
      <c r="J530" t="s">
        <v>3</v>
      </c>
      <c r="K530" t="s">
        <v>680</v>
      </c>
      <c r="L530">
        <v>1191</v>
      </c>
      <c r="N530">
        <v>1013</v>
      </c>
      <c r="O530" t="s">
        <v>681</v>
      </c>
      <c r="P530" t="s">
        <v>681</v>
      </c>
      <c r="Q530">
        <v>1</v>
      </c>
      <c r="X530">
        <v>0.25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1</v>
      </c>
      <c r="AF530" t="s">
        <v>67</v>
      </c>
      <c r="AG530">
        <v>0.3</v>
      </c>
      <c r="AH530">
        <v>2</v>
      </c>
      <c r="AI530">
        <v>55929807</v>
      </c>
      <c r="AJ530">
        <v>454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ROW(Source!A193)</f>
        <v>193</v>
      </c>
      <c r="B531">
        <v>55929816</v>
      </c>
      <c r="C531">
        <v>55929810</v>
      </c>
      <c r="D531">
        <v>55424304</v>
      </c>
      <c r="E531">
        <v>1081</v>
      </c>
      <c r="F531">
        <v>1</v>
      </c>
      <c r="G531">
        <v>1081</v>
      </c>
      <c r="H531">
        <v>1</v>
      </c>
      <c r="I531" t="s">
        <v>679</v>
      </c>
      <c r="J531" t="s">
        <v>3</v>
      </c>
      <c r="K531" t="s">
        <v>680</v>
      </c>
      <c r="L531">
        <v>1191</v>
      </c>
      <c r="N531">
        <v>1013</v>
      </c>
      <c r="O531" t="s">
        <v>681</v>
      </c>
      <c r="P531" t="s">
        <v>681</v>
      </c>
      <c r="Q531">
        <v>1</v>
      </c>
      <c r="X531">
        <v>3.1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67</v>
      </c>
      <c r="AG531">
        <v>3.7199999999999998</v>
      </c>
      <c r="AH531">
        <v>2</v>
      </c>
      <c r="AI531">
        <v>55929816</v>
      </c>
      <c r="AJ531">
        <v>455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ROW(Source!A193)</f>
        <v>193</v>
      </c>
      <c r="B532">
        <v>55929817</v>
      </c>
      <c r="C532">
        <v>55929810</v>
      </c>
      <c r="D532">
        <v>55439337</v>
      </c>
      <c r="E532">
        <v>1081</v>
      </c>
      <c r="F532">
        <v>1</v>
      </c>
      <c r="G532">
        <v>1081</v>
      </c>
      <c r="H532">
        <v>3</v>
      </c>
      <c r="I532" t="s">
        <v>1033</v>
      </c>
      <c r="J532" t="s">
        <v>3</v>
      </c>
      <c r="K532" t="s">
        <v>1034</v>
      </c>
      <c r="L532">
        <v>1354</v>
      </c>
      <c r="N532">
        <v>1010</v>
      </c>
      <c r="O532" t="s">
        <v>279</v>
      </c>
      <c r="P532" t="s">
        <v>279</v>
      </c>
      <c r="Q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66</v>
      </c>
      <c r="AG532">
        <v>0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ROW(Source!A194)</f>
        <v>194</v>
      </c>
      <c r="B533">
        <v>55929816</v>
      </c>
      <c r="C533">
        <v>55929810</v>
      </c>
      <c r="D533">
        <v>55424304</v>
      </c>
      <c r="E533">
        <v>1081</v>
      </c>
      <c r="F533">
        <v>1</v>
      </c>
      <c r="G533">
        <v>1081</v>
      </c>
      <c r="H533">
        <v>1</v>
      </c>
      <c r="I533" t="s">
        <v>679</v>
      </c>
      <c r="J533" t="s">
        <v>3</v>
      </c>
      <c r="K533" t="s">
        <v>680</v>
      </c>
      <c r="L533">
        <v>1191</v>
      </c>
      <c r="N533">
        <v>1013</v>
      </c>
      <c r="O533" t="s">
        <v>681</v>
      </c>
      <c r="P533" t="s">
        <v>681</v>
      </c>
      <c r="Q533">
        <v>1</v>
      </c>
      <c r="X533">
        <v>3.1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 t="s">
        <v>67</v>
      </c>
      <c r="AG533">
        <v>3.7199999999999998</v>
      </c>
      <c r="AH533">
        <v>2</v>
      </c>
      <c r="AI533">
        <v>55929816</v>
      </c>
      <c r="AJ533">
        <v>457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ROW(Source!A194)</f>
        <v>194</v>
      </c>
      <c r="B534">
        <v>55929817</v>
      </c>
      <c r="C534">
        <v>55929810</v>
      </c>
      <c r="D534">
        <v>55439337</v>
      </c>
      <c r="E534">
        <v>1081</v>
      </c>
      <c r="F534">
        <v>1</v>
      </c>
      <c r="G534">
        <v>1081</v>
      </c>
      <c r="H534">
        <v>3</v>
      </c>
      <c r="I534" t="s">
        <v>1033</v>
      </c>
      <c r="J534" t="s">
        <v>3</v>
      </c>
      <c r="K534" t="s">
        <v>1034</v>
      </c>
      <c r="L534">
        <v>1354</v>
      </c>
      <c r="N534">
        <v>1010</v>
      </c>
      <c r="O534" t="s">
        <v>279</v>
      </c>
      <c r="P534" t="s">
        <v>279</v>
      </c>
      <c r="Q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66</v>
      </c>
      <c r="AG534">
        <v>0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ROW(Source!A197)</f>
        <v>197</v>
      </c>
      <c r="B535">
        <v>55929848</v>
      </c>
      <c r="C535">
        <v>55929835</v>
      </c>
      <c r="D535">
        <v>55424304</v>
      </c>
      <c r="E535">
        <v>1081</v>
      </c>
      <c r="F535">
        <v>1</v>
      </c>
      <c r="G535">
        <v>1081</v>
      </c>
      <c r="H535">
        <v>1</v>
      </c>
      <c r="I535" t="s">
        <v>679</v>
      </c>
      <c r="J535" t="s">
        <v>3</v>
      </c>
      <c r="K535" t="s">
        <v>680</v>
      </c>
      <c r="L535">
        <v>1191</v>
      </c>
      <c r="N535">
        <v>1013</v>
      </c>
      <c r="O535" t="s">
        <v>681</v>
      </c>
      <c r="P535" t="s">
        <v>681</v>
      </c>
      <c r="Q535">
        <v>1</v>
      </c>
      <c r="X535">
        <v>13.4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 t="s">
        <v>67</v>
      </c>
      <c r="AG535">
        <v>16.079999999999998</v>
      </c>
      <c r="AH535">
        <v>2</v>
      </c>
      <c r="AI535">
        <v>55929848</v>
      </c>
      <c r="AJ535">
        <v>459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ROW(Source!A197)</f>
        <v>197</v>
      </c>
      <c r="B536">
        <v>55929849</v>
      </c>
      <c r="C536">
        <v>55929835</v>
      </c>
      <c r="D536">
        <v>55489513</v>
      </c>
      <c r="E536">
        <v>1</v>
      </c>
      <c r="F536">
        <v>1</v>
      </c>
      <c r="G536">
        <v>1081</v>
      </c>
      <c r="H536">
        <v>2</v>
      </c>
      <c r="I536" t="s">
        <v>682</v>
      </c>
      <c r="J536" t="s">
        <v>683</v>
      </c>
      <c r="K536" t="s">
        <v>684</v>
      </c>
      <c r="L536">
        <v>1368</v>
      </c>
      <c r="N536">
        <v>1011</v>
      </c>
      <c r="O536" t="s">
        <v>685</v>
      </c>
      <c r="P536" t="s">
        <v>685</v>
      </c>
      <c r="Q536">
        <v>1</v>
      </c>
      <c r="X536">
        <v>0.54</v>
      </c>
      <c r="Y536">
        <v>0</v>
      </c>
      <c r="Z536">
        <v>114.83</v>
      </c>
      <c r="AA536">
        <v>12.62</v>
      </c>
      <c r="AB536">
        <v>0</v>
      </c>
      <c r="AC536">
        <v>0</v>
      </c>
      <c r="AD536">
        <v>1</v>
      </c>
      <c r="AE536">
        <v>0</v>
      </c>
      <c r="AF536" t="s">
        <v>67</v>
      </c>
      <c r="AG536">
        <v>0.64800000000000002</v>
      </c>
      <c r="AH536">
        <v>2</v>
      </c>
      <c r="AI536">
        <v>55929849</v>
      </c>
      <c r="AJ536">
        <v>460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ROW(Source!A197)</f>
        <v>197</v>
      </c>
      <c r="B537">
        <v>55929850</v>
      </c>
      <c r="C537">
        <v>55929835</v>
      </c>
      <c r="D537">
        <v>55489525</v>
      </c>
      <c r="E537">
        <v>1</v>
      </c>
      <c r="F537">
        <v>1</v>
      </c>
      <c r="G537">
        <v>1081</v>
      </c>
      <c r="H537">
        <v>2</v>
      </c>
      <c r="I537" t="s">
        <v>740</v>
      </c>
      <c r="J537" t="s">
        <v>741</v>
      </c>
      <c r="K537" t="s">
        <v>742</v>
      </c>
      <c r="L537">
        <v>1368</v>
      </c>
      <c r="N537">
        <v>1011</v>
      </c>
      <c r="O537" t="s">
        <v>685</v>
      </c>
      <c r="P537" t="s">
        <v>685</v>
      </c>
      <c r="Q537">
        <v>1</v>
      </c>
      <c r="X537">
        <v>1.6</v>
      </c>
      <c r="Y537">
        <v>0</v>
      </c>
      <c r="Z537">
        <v>0.77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67</v>
      </c>
      <c r="AG537">
        <v>1.92</v>
      </c>
      <c r="AH537">
        <v>2</v>
      </c>
      <c r="AI537">
        <v>55929850</v>
      </c>
      <c r="AJ537">
        <v>461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ROW(Source!A197)</f>
        <v>197</v>
      </c>
      <c r="B538">
        <v>55929851</v>
      </c>
      <c r="C538">
        <v>55929835</v>
      </c>
      <c r="D538">
        <v>55459457</v>
      </c>
      <c r="E538">
        <v>1</v>
      </c>
      <c r="F538">
        <v>1</v>
      </c>
      <c r="G538">
        <v>1081</v>
      </c>
      <c r="H538">
        <v>3</v>
      </c>
      <c r="I538" t="s">
        <v>743</v>
      </c>
      <c r="J538" t="s">
        <v>744</v>
      </c>
      <c r="K538" t="s">
        <v>745</v>
      </c>
      <c r="L538">
        <v>1346</v>
      </c>
      <c r="N538">
        <v>1009</v>
      </c>
      <c r="O538" t="s">
        <v>185</v>
      </c>
      <c r="P538" t="s">
        <v>185</v>
      </c>
      <c r="Q538">
        <v>1</v>
      </c>
      <c r="X538">
        <v>2.5000000000000001E-2</v>
      </c>
      <c r="Y538">
        <v>23.87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66</v>
      </c>
      <c r="AG538">
        <v>2.5000000000000001E-2</v>
      </c>
      <c r="AH538">
        <v>2</v>
      </c>
      <c r="AI538">
        <v>55929851</v>
      </c>
      <c r="AJ538">
        <v>462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ROW(Source!A197)</f>
        <v>197</v>
      </c>
      <c r="B539">
        <v>55929852</v>
      </c>
      <c r="C539">
        <v>55929835</v>
      </c>
      <c r="D539">
        <v>55459641</v>
      </c>
      <c r="E539">
        <v>1</v>
      </c>
      <c r="F539">
        <v>1</v>
      </c>
      <c r="G539">
        <v>1081</v>
      </c>
      <c r="H539">
        <v>3</v>
      </c>
      <c r="I539" t="s">
        <v>746</v>
      </c>
      <c r="J539" t="s">
        <v>747</v>
      </c>
      <c r="K539" t="s">
        <v>748</v>
      </c>
      <c r="L539">
        <v>1327</v>
      </c>
      <c r="N539">
        <v>1005</v>
      </c>
      <c r="O539" t="s">
        <v>749</v>
      </c>
      <c r="P539" t="s">
        <v>749</v>
      </c>
      <c r="Q539">
        <v>1</v>
      </c>
      <c r="X539">
        <v>0.45</v>
      </c>
      <c r="Y539">
        <v>7.39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66</v>
      </c>
      <c r="AG539">
        <v>0.45</v>
      </c>
      <c r="AH539">
        <v>2</v>
      </c>
      <c r="AI539">
        <v>55929852</v>
      </c>
      <c r="AJ539">
        <v>463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ROW(Source!A197)</f>
        <v>197</v>
      </c>
      <c r="B540">
        <v>55929853</v>
      </c>
      <c r="C540">
        <v>55929835</v>
      </c>
      <c r="D540">
        <v>55448148</v>
      </c>
      <c r="E540">
        <v>1081</v>
      </c>
      <c r="F540">
        <v>1</v>
      </c>
      <c r="G540">
        <v>1081</v>
      </c>
      <c r="H540">
        <v>3</v>
      </c>
      <c r="I540" t="s">
        <v>1002</v>
      </c>
      <c r="J540" t="s">
        <v>3</v>
      </c>
      <c r="K540" t="s">
        <v>1003</v>
      </c>
      <c r="L540">
        <v>1354</v>
      </c>
      <c r="N540">
        <v>1010</v>
      </c>
      <c r="O540" t="s">
        <v>279</v>
      </c>
      <c r="P540" t="s">
        <v>279</v>
      </c>
      <c r="Q540">
        <v>1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66</v>
      </c>
      <c r="AG540">
        <v>1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ROW(Source!A198)</f>
        <v>198</v>
      </c>
      <c r="B541">
        <v>55929848</v>
      </c>
      <c r="C541">
        <v>55929835</v>
      </c>
      <c r="D541">
        <v>55424304</v>
      </c>
      <c r="E541">
        <v>1081</v>
      </c>
      <c r="F541">
        <v>1</v>
      </c>
      <c r="G541">
        <v>1081</v>
      </c>
      <c r="H541">
        <v>1</v>
      </c>
      <c r="I541" t="s">
        <v>679</v>
      </c>
      <c r="J541" t="s">
        <v>3</v>
      </c>
      <c r="K541" t="s">
        <v>680</v>
      </c>
      <c r="L541">
        <v>1191</v>
      </c>
      <c r="N541">
        <v>1013</v>
      </c>
      <c r="O541" t="s">
        <v>681</v>
      </c>
      <c r="P541" t="s">
        <v>681</v>
      </c>
      <c r="Q541">
        <v>1</v>
      </c>
      <c r="X541">
        <v>13.4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67</v>
      </c>
      <c r="AG541">
        <v>16.079999999999998</v>
      </c>
      <c r="AH541">
        <v>2</v>
      </c>
      <c r="AI541">
        <v>55929848</v>
      </c>
      <c r="AJ541">
        <v>464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ROW(Source!A198)</f>
        <v>198</v>
      </c>
      <c r="B542">
        <v>55929849</v>
      </c>
      <c r="C542">
        <v>55929835</v>
      </c>
      <c r="D542">
        <v>55489513</v>
      </c>
      <c r="E542">
        <v>1</v>
      </c>
      <c r="F542">
        <v>1</v>
      </c>
      <c r="G542">
        <v>1081</v>
      </c>
      <c r="H542">
        <v>2</v>
      </c>
      <c r="I542" t="s">
        <v>682</v>
      </c>
      <c r="J542" t="s">
        <v>683</v>
      </c>
      <c r="K542" t="s">
        <v>684</v>
      </c>
      <c r="L542">
        <v>1368</v>
      </c>
      <c r="N542">
        <v>1011</v>
      </c>
      <c r="O542" t="s">
        <v>685</v>
      </c>
      <c r="P542" t="s">
        <v>685</v>
      </c>
      <c r="Q542">
        <v>1</v>
      </c>
      <c r="X542">
        <v>0.54</v>
      </c>
      <c r="Y542">
        <v>0</v>
      </c>
      <c r="Z542">
        <v>114.83</v>
      </c>
      <c r="AA542">
        <v>12.62</v>
      </c>
      <c r="AB542">
        <v>0</v>
      </c>
      <c r="AC542">
        <v>0</v>
      </c>
      <c r="AD542">
        <v>1</v>
      </c>
      <c r="AE542">
        <v>0</v>
      </c>
      <c r="AF542" t="s">
        <v>67</v>
      </c>
      <c r="AG542">
        <v>0.64800000000000002</v>
      </c>
      <c r="AH542">
        <v>2</v>
      </c>
      <c r="AI542">
        <v>55929849</v>
      </c>
      <c r="AJ542">
        <v>465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ROW(Source!A198)</f>
        <v>198</v>
      </c>
      <c r="B543">
        <v>55929850</v>
      </c>
      <c r="C543">
        <v>55929835</v>
      </c>
      <c r="D543">
        <v>55489525</v>
      </c>
      <c r="E543">
        <v>1</v>
      </c>
      <c r="F543">
        <v>1</v>
      </c>
      <c r="G543">
        <v>1081</v>
      </c>
      <c r="H543">
        <v>2</v>
      </c>
      <c r="I543" t="s">
        <v>740</v>
      </c>
      <c r="J543" t="s">
        <v>741</v>
      </c>
      <c r="K543" t="s">
        <v>742</v>
      </c>
      <c r="L543">
        <v>1368</v>
      </c>
      <c r="N543">
        <v>1011</v>
      </c>
      <c r="O543" t="s">
        <v>685</v>
      </c>
      <c r="P543" t="s">
        <v>685</v>
      </c>
      <c r="Q543">
        <v>1</v>
      </c>
      <c r="X543">
        <v>1.6</v>
      </c>
      <c r="Y543">
        <v>0</v>
      </c>
      <c r="Z543">
        <v>0.77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67</v>
      </c>
      <c r="AG543">
        <v>1.92</v>
      </c>
      <c r="AH543">
        <v>2</v>
      </c>
      <c r="AI543">
        <v>55929850</v>
      </c>
      <c r="AJ543">
        <v>466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ROW(Source!A198)</f>
        <v>198</v>
      </c>
      <c r="B544">
        <v>55929851</v>
      </c>
      <c r="C544">
        <v>55929835</v>
      </c>
      <c r="D544">
        <v>55459457</v>
      </c>
      <c r="E544">
        <v>1</v>
      </c>
      <c r="F544">
        <v>1</v>
      </c>
      <c r="G544">
        <v>1081</v>
      </c>
      <c r="H544">
        <v>3</v>
      </c>
      <c r="I544" t="s">
        <v>743</v>
      </c>
      <c r="J544" t="s">
        <v>744</v>
      </c>
      <c r="K544" t="s">
        <v>745</v>
      </c>
      <c r="L544">
        <v>1346</v>
      </c>
      <c r="N544">
        <v>1009</v>
      </c>
      <c r="O544" t="s">
        <v>185</v>
      </c>
      <c r="P544" t="s">
        <v>185</v>
      </c>
      <c r="Q544">
        <v>1</v>
      </c>
      <c r="X544">
        <v>2.5000000000000001E-2</v>
      </c>
      <c r="Y544">
        <v>23.87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66</v>
      </c>
      <c r="AG544">
        <v>2.5000000000000001E-2</v>
      </c>
      <c r="AH544">
        <v>2</v>
      </c>
      <c r="AI544">
        <v>55929851</v>
      </c>
      <c r="AJ544">
        <v>467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ROW(Source!A198)</f>
        <v>198</v>
      </c>
      <c r="B545">
        <v>55929852</v>
      </c>
      <c r="C545">
        <v>55929835</v>
      </c>
      <c r="D545">
        <v>55459641</v>
      </c>
      <c r="E545">
        <v>1</v>
      </c>
      <c r="F545">
        <v>1</v>
      </c>
      <c r="G545">
        <v>1081</v>
      </c>
      <c r="H545">
        <v>3</v>
      </c>
      <c r="I545" t="s">
        <v>746</v>
      </c>
      <c r="J545" t="s">
        <v>747</v>
      </c>
      <c r="K545" t="s">
        <v>748</v>
      </c>
      <c r="L545">
        <v>1327</v>
      </c>
      <c r="N545">
        <v>1005</v>
      </c>
      <c r="O545" t="s">
        <v>749</v>
      </c>
      <c r="P545" t="s">
        <v>749</v>
      </c>
      <c r="Q545">
        <v>1</v>
      </c>
      <c r="X545">
        <v>0.45</v>
      </c>
      <c r="Y545">
        <v>7.39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66</v>
      </c>
      <c r="AG545">
        <v>0.45</v>
      </c>
      <c r="AH545">
        <v>2</v>
      </c>
      <c r="AI545">
        <v>55929852</v>
      </c>
      <c r="AJ545">
        <v>468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ROW(Source!A198)</f>
        <v>198</v>
      </c>
      <c r="B546">
        <v>55929853</v>
      </c>
      <c r="C546">
        <v>55929835</v>
      </c>
      <c r="D546">
        <v>55448148</v>
      </c>
      <c r="E546">
        <v>1081</v>
      </c>
      <c r="F546">
        <v>1</v>
      </c>
      <c r="G546">
        <v>1081</v>
      </c>
      <c r="H546">
        <v>3</v>
      </c>
      <c r="I546" t="s">
        <v>1002</v>
      </c>
      <c r="J546" t="s">
        <v>3</v>
      </c>
      <c r="K546" t="s">
        <v>1003</v>
      </c>
      <c r="L546">
        <v>1354</v>
      </c>
      <c r="N546">
        <v>1010</v>
      </c>
      <c r="O546" t="s">
        <v>279</v>
      </c>
      <c r="P546" t="s">
        <v>279</v>
      </c>
      <c r="Q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66</v>
      </c>
      <c r="AG546">
        <v>1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ROW(Source!A203)</f>
        <v>203</v>
      </c>
      <c r="B547">
        <v>57036750</v>
      </c>
      <c r="C547">
        <v>57036749</v>
      </c>
      <c r="D547">
        <v>55424304</v>
      </c>
      <c r="E547">
        <v>1081</v>
      </c>
      <c r="F547">
        <v>1</v>
      </c>
      <c r="G547">
        <v>1081</v>
      </c>
      <c r="H547">
        <v>1</v>
      </c>
      <c r="I547" t="s">
        <v>679</v>
      </c>
      <c r="J547" t="s">
        <v>3</v>
      </c>
      <c r="K547" t="s">
        <v>680</v>
      </c>
      <c r="L547">
        <v>1191</v>
      </c>
      <c r="N547">
        <v>1013</v>
      </c>
      <c r="O547" t="s">
        <v>681</v>
      </c>
      <c r="P547" t="s">
        <v>681</v>
      </c>
      <c r="Q547">
        <v>1</v>
      </c>
      <c r="X547">
        <v>1.03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67</v>
      </c>
      <c r="AG547">
        <v>1.236</v>
      </c>
      <c r="AH547">
        <v>2</v>
      </c>
      <c r="AI547">
        <v>57036750</v>
      </c>
      <c r="AJ547">
        <v>469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ROW(Source!A203)</f>
        <v>203</v>
      </c>
      <c r="B548">
        <v>57036751</v>
      </c>
      <c r="C548">
        <v>57036749</v>
      </c>
      <c r="D548">
        <v>55490209</v>
      </c>
      <c r="E548">
        <v>1</v>
      </c>
      <c r="F548">
        <v>1</v>
      </c>
      <c r="G548">
        <v>1081</v>
      </c>
      <c r="H548">
        <v>2</v>
      </c>
      <c r="I548" t="s">
        <v>722</v>
      </c>
      <c r="J548" t="s">
        <v>723</v>
      </c>
      <c r="K548" t="s">
        <v>724</v>
      </c>
      <c r="L548">
        <v>1368</v>
      </c>
      <c r="N548">
        <v>1011</v>
      </c>
      <c r="O548" t="s">
        <v>685</v>
      </c>
      <c r="P548" t="s">
        <v>685</v>
      </c>
      <c r="Q548">
        <v>1</v>
      </c>
      <c r="X548">
        <v>6.0000000000000001E-3</v>
      </c>
      <c r="Y548">
        <v>0</v>
      </c>
      <c r="Z548">
        <v>83.1</v>
      </c>
      <c r="AA548">
        <v>12.62</v>
      </c>
      <c r="AB548">
        <v>0</v>
      </c>
      <c r="AC548">
        <v>0</v>
      </c>
      <c r="AD548">
        <v>1</v>
      </c>
      <c r="AE548">
        <v>0</v>
      </c>
      <c r="AF548" t="s">
        <v>67</v>
      </c>
      <c r="AG548">
        <v>7.1999999999999998E-3</v>
      </c>
      <c r="AH548">
        <v>2</v>
      </c>
      <c r="AI548">
        <v>57036751</v>
      </c>
      <c r="AJ548">
        <v>470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ROW(Source!A203)</f>
        <v>203</v>
      </c>
      <c r="B549">
        <v>57036752</v>
      </c>
      <c r="C549">
        <v>57036749</v>
      </c>
      <c r="D549">
        <v>55440939</v>
      </c>
      <c r="E549">
        <v>1081</v>
      </c>
      <c r="F549">
        <v>1</v>
      </c>
      <c r="G549">
        <v>1081</v>
      </c>
      <c r="H549">
        <v>3</v>
      </c>
      <c r="I549" t="s">
        <v>998</v>
      </c>
      <c r="J549" t="s">
        <v>3</v>
      </c>
      <c r="K549" t="s">
        <v>999</v>
      </c>
      <c r="L549">
        <v>1354</v>
      </c>
      <c r="N549">
        <v>1010</v>
      </c>
      <c r="O549" t="s">
        <v>279</v>
      </c>
      <c r="P549" t="s">
        <v>279</v>
      </c>
      <c r="Q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66</v>
      </c>
      <c r="AG549">
        <v>1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ROW(Source!A204)</f>
        <v>204</v>
      </c>
      <c r="B550">
        <v>57036750</v>
      </c>
      <c r="C550">
        <v>57036749</v>
      </c>
      <c r="D550">
        <v>55424304</v>
      </c>
      <c r="E550">
        <v>1081</v>
      </c>
      <c r="F550">
        <v>1</v>
      </c>
      <c r="G550">
        <v>1081</v>
      </c>
      <c r="H550">
        <v>1</v>
      </c>
      <c r="I550" t="s">
        <v>679</v>
      </c>
      <c r="J550" t="s">
        <v>3</v>
      </c>
      <c r="K550" t="s">
        <v>680</v>
      </c>
      <c r="L550">
        <v>1191</v>
      </c>
      <c r="N550">
        <v>1013</v>
      </c>
      <c r="O550" t="s">
        <v>681</v>
      </c>
      <c r="P550" t="s">
        <v>681</v>
      </c>
      <c r="Q550">
        <v>1</v>
      </c>
      <c r="X550">
        <v>1.03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 t="s">
        <v>67</v>
      </c>
      <c r="AG550">
        <v>1.236</v>
      </c>
      <c r="AH550">
        <v>2</v>
      </c>
      <c r="AI550">
        <v>57036750</v>
      </c>
      <c r="AJ550">
        <v>471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ROW(Source!A204)</f>
        <v>204</v>
      </c>
      <c r="B551">
        <v>57036751</v>
      </c>
      <c r="C551">
        <v>57036749</v>
      </c>
      <c r="D551">
        <v>55490209</v>
      </c>
      <c r="E551">
        <v>1</v>
      </c>
      <c r="F551">
        <v>1</v>
      </c>
      <c r="G551">
        <v>1081</v>
      </c>
      <c r="H551">
        <v>2</v>
      </c>
      <c r="I551" t="s">
        <v>722</v>
      </c>
      <c r="J551" t="s">
        <v>723</v>
      </c>
      <c r="K551" t="s">
        <v>724</v>
      </c>
      <c r="L551">
        <v>1368</v>
      </c>
      <c r="N551">
        <v>1011</v>
      </c>
      <c r="O551" t="s">
        <v>685</v>
      </c>
      <c r="P551" t="s">
        <v>685</v>
      </c>
      <c r="Q551">
        <v>1</v>
      </c>
      <c r="X551">
        <v>6.0000000000000001E-3</v>
      </c>
      <c r="Y551">
        <v>0</v>
      </c>
      <c r="Z551">
        <v>83.1</v>
      </c>
      <c r="AA551">
        <v>12.62</v>
      </c>
      <c r="AB551">
        <v>0</v>
      </c>
      <c r="AC551">
        <v>0</v>
      </c>
      <c r="AD551">
        <v>1</v>
      </c>
      <c r="AE551">
        <v>0</v>
      </c>
      <c r="AF551" t="s">
        <v>67</v>
      </c>
      <c r="AG551">
        <v>7.1999999999999998E-3</v>
      </c>
      <c r="AH551">
        <v>2</v>
      </c>
      <c r="AI551">
        <v>57036751</v>
      </c>
      <c r="AJ551">
        <v>472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ROW(Source!A204)</f>
        <v>204</v>
      </c>
      <c r="B552">
        <v>57036752</v>
      </c>
      <c r="C552">
        <v>57036749</v>
      </c>
      <c r="D552">
        <v>55440939</v>
      </c>
      <c r="E552">
        <v>1081</v>
      </c>
      <c r="F552">
        <v>1</v>
      </c>
      <c r="G552">
        <v>1081</v>
      </c>
      <c r="H552">
        <v>3</v>
      </c>
      <c r="I552" t="s">
        <v>998</v>
      </c>
      <c r="J552" t="s">
        <v>3</v>
      </c>
      <c r="K552" t="s">
        <v>999</v>
      </c>
      <c r="L552">
        <v>1354</v>
      </c>
      <c r="N552">
        <v>1010</v>
      </c>
      <c r="O552" t="s">
        <v>279</v>
      </c>
      <c r="P552" t="s">
        <v>279</v>
      </c>
      <c r="Q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66</v>
      </c>
      <c r="AG552">
        <v>1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ROW(Source!A205)</f>
        <v>205</v>
      </c>
      <c r="B553">
        <v>55929865</v>
      </c>
      <c r="C553">
        <v>55929864</v>
      </c>
      <c r="D553">
        <v>55424304</v>
      </c>
      <c r="E553">
        <v>1081</v>
      </c>
      <c r="F553">
        <v>1</v>
      </c>
      <c r="G553">
        <v>1081</v>
      </c>
      <c r="H553">
        <v>1</v>
      </c>
      <c r="I553" t="s">
        <v>679</v>
      </c>
      <c r="J553" t="s">
        <v>3</v>
      </c>
      <c r="K553" t="s">
        <v>680</v>
      </c>
      <c r="L553">
        <v>1191</v>
      </c>
      <c r="N553">
        <v>1013</v>
      </c>
      <c r="O553" t="s">
        <v>681</v>
      </c>
      <c r="P553" t="s">
        <v>681</v>
      </c>
      <c r="Q553">
        <v>1</v>
      </c>
      <c r="X553">
        <v>1.97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67</v>
      </c>
      <c r="AG553">
        <v>2.3639999999999999</v>
      </c>
      <c r="AH553">
        <v>2</v>
      </c>
      <c r="AI553">
        <v>55929865</v>
      </c>
      <c r="AJ553">
        <v>473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ROW(Source!A205)</f>
        <v>205</v>
      </c>
      <c r="B554">
        <v>55929866</v>
      </c>
      <c r="C554">
        <v>55929864</v>
      </c>
      <c r="D554">
        <v>55490209</v>
      </c>
      <c r="E554">
        <v>1</v>
      </c>
      <c r="F554">
        <v>1</v>
      </c>
      <c r="G554">
        <v>1081</v>
      </c>
      <c r="H554">
        <v>2</v>
      </c>
      <c r="I554" t="s">
        <v>722</v>
      </c>
      <c r="J554" t="s">
        <v>723</v>
      </c>
      <c r="K554" t="s">
        <v>724</v>
      </c>
      <c r="L554">
        <v>1368</v>
      </c>
      <c r="N554">
        <v>1011</v>
      </c>
      <c r="O554" t="s">
        <v>685</v>
      </c>
      <c r="P554" t="s">
        <v>685</v>
      </c>
      <c r="Q554">
        <v>1</v>
      </c>
      <c r="X554">
        <v>0.08</v>
      </c>
      <c r="Y554">
        <v>0</v>
      </c>
      <c r="Z554">
        <v>83.1</v>
      </c>
      <c r="AA554">
        <v>12.62</v>
      </c>
      <c r="AB554">
        <v>0</v>
      </c>
      <c r="AC554">
        <v>0</v>
      </c>
      <c r="AD554">
        <v>1</v>
      </c>
      <c r="AE554">
        <v>0</v>
      </c>
      <c r="AF554" t="s">
        <v>67</v>
      </c>
      <c r="AG554">
        <v>9.6000000000000002E-2</v>
      </c>
      <c r="AH554">
        <v>2</v>
      </c>
      <c r="AI554">
        <v>55929866</v>
      </c>
      <c r="AJ554">
        <v>474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ROW(Source!A205)</f>
        <v>205</v>
      </c>
      <c r="B555">
        <v>55929867</v>
      </c>
      <c r="C555">
        <v>55929864</v>
      </c>
      <c r="D555">
        <v>55460424</v>
      </c>
      <c r="E555">
        <v>1</v>
      </c>
      <c r="F555">
        <v>1</v>
      </c>
      <c r="G555">
        <v>1081</v>
      </c>
      <c r="H555">
        <v>3</v>
      </c>
      <c r="I555" t="s">
        <v>873</v>
      </c>
      <c r="J555" t="s">
        <v>874</v>
      </c>
      <c r="K555" t="s">
        <v>875</v>
      </c>
      <c r="L555">
        <v>1346</v>
      </c>
      <c r="N555">
        <v>1009</v>
      </c>
      <c r="O555" t="s">
        <v>185</v>
      </c>
      <c r="P555" t="s">
        <v>185</v>
      </c>
      <c r="Q555">
        <v>1</v>
      </c>
      <c r="X555">
        <v>0.02</v>
      </c>
      <c r="Y555">
        <v>159.06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66</v>
      </c>
      <c r="AG555">
        <v>0.02</v>
      </c>
      <c r="AH555">
        <v>2</v>
      </c>
      <c r="AI555">
        <v>55929867</v>
      </c>
      <c r="AJ555">
        <v>475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ROW(Source!A205)</f>
        <v>205</v>
      </c>
      <c r="B556">
        <v>55929868</v>
      </c>
      <c r="C556">
        <v>55929864</v>
      </c>
      <c r="D556">
        <v>55433966</v>
      </c>
      <c r="E556">
        <v>1081</v>
      </c>
      <c r="F556">
        <v>1</v>
      </c>
      <c r="G556">
        <v>1081</v>
      </c>
      <c r="H556">
        <v>3</v>
      </c>
      <c r="I556" t="s">
        <v>1039</v>
      </c>
      <c r="J556" t="s">
        <v>3</v>
      </c>
      <c r="K556" t="s">
        <v>1040</v>
      </c>
      <c r="L556">
        <v>1354</v>
      </c>
      <c r="N556">
        <v>1010</v>
      </c>
      <c r="O556" t="s">
        <v>279</v>
      </c>
      <c r="P556" t="s">
        <v>279</v>
      </c>
      <c r="Q556">
        <v>1</v>
      </c>
      <c r="X556">
        <v>1.02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66</v>
      </c>
      <c r="AG556">
        <v>1.02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ROW(Source!A205)</f>
        <v>205</v>
      </c>
      <c r="B557">
        <v>55929869</v>
      </c>
      <c r="C557">
        <v>55929864</v>
      </c>
      <c r="D557">
        <v>55434216</v>
      </c>
      <c r="E557">
        <v>1081</v>
      </c>
      <c r="F557">
        <v>1</v>
      </c>
      <c r="G557">
        <v>1081</v>
      </c>
      <c r="H557">
        <v>3</v>
      </c>
      <c r="I557" t="s">
        <v>1041</v>
      </c>
      <c r="J557" t="s">
        <v>3</v>
      </c>
      <c r="K557" t="s">
        <v>1042</v>
      </c>
      <c r="L557">
        <v>1354</v>
      </c>
      <c r="N557">
        <v>1010</v>
      </c>
      <c r="O557" t="s">
        <v>279</v>
      </c>
      <c r="P557" t="s">
        <v>279</v>
      </c>
      <c r="Q557">
        <v>1</v>
      </c>
      <c r="X557">
        <v>1.02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66</v>
      </c>
      <c r="AG557">
        <v>1.02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ROW(Source!A205)</f>
        <v>205</v>
      </c>
      <c r="B558">
        <v>55929870</v>
      </c>
      <c r="C558">
        <v>55929864</v>
      </c>
      <c r="D558">
        <v>55434388</v>
      </c>
      <c r="E558">
        <v>1081</v>
      </c>
      <c r="F558">
        <v>1</v>
      </c>
      <c r="G558">
        <v>1081</v>
      </c>
      <c r="H558">
        <v>3</v>
      </c>
      <c r="I558" t="s">
        <v>1043</v>
      </c>
      <c r="J558" t="s">
        <v>3</v>
      </c>
      <c r="K558" t="s">
        <v>1044</v>
      </c>
      <c r="L558">
        <v>1354</v>
      </c>
      <c r="N558">
        <v>1010</v>
      </c>
      <c r="O558" t="s">
        <v>279</v>
      </c>
      <c r="P558" t="s">
        <v>279</v>
      </c>
      <c r="Q558">
        <v>1</v>
      </c>
      <c r="X558">
        <v>1.02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66</v>
      </c>
      <c r="AG558">
        <v>1.02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ROW(Source!A206)</f>
        <v>206</v>
      </c>
      <c r="B559">
        <v>55929865</v>
      </c>
      <c r="C559">
        <v>55929864</v>
      </c>
      <c r="D559">
        <v>55424304</v>
      </c>
      <c r="E559">
        <v>1081</v>
      </c>
      <c r="F559">
        <v>1</v>
      </c>
      <c r="G559">
        <v>1081</v>
      </c>
      <c r="H559">
        <v>1</v>
      </c>
      <c r="I559" t="s">
        <v>679</v>
      </c>
      <c r="J559" t="s">
        <v>3</v>
      </c>
      <c r="K559" t="s">
        <v>680</v>
      </c>
      <c r="L559">
        <v>1191</v>
      </c>
      <c r="N559">
        <v>1013</v>
      </c>
      <c r="O559" t="s">
        <v>681</v>
      </c>
      <c r="P559" t="s">
        <v>681</v>
      </c>
      <c r="Q559">
        <v>1</v>
      </c>
      <c r="X559">
        <v>1.97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67</v>
      </c>
      <c r="AG559">
        <v>2.3639999999999999</v>
      </c>
      <c r="AH559">
        <v>2</v>
      </c>
      <c r="AI559">
        <v>55929865</v>
      </c>
      <c r="AJ559">
        <v>476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ROW(Source!A206)</f>
        <v>206</v>
      </c>
      <c r="B560">
        <v>55929866</v>
      </c>
      <c r="C560">
        <v>55929864</v>
      </c>
      <c r="D560">
        <v>55490209</v>
      </c>
      <c r="E560">
        <v>1</v>
      </c>
      <c r="F560">
        <v>1</v>
      </c>
      <c r="G560">
        <v>1081</v>
      </c>
      <c r="H560">
        <v>2</v>
      </c>
      <c r="I560" t="s">
        <v>722</v>
      </c>
      <c r="J560" t="s">
        <v>723</v>
      </c>
      <c r="K560" t="s">
        <v>724</v>
      </c>
      <c r="L560">
        <v>1368</v>
      </c>
      <c r="N560">
        <v>1011</v>
      </c>
      <c r="O560" t="s">
        <v>685</v>
      </c>
      <c r="P560" t="s">
        <v>685</v>
      </c>
      <c r="Q560">
        <v>1</v>
      </c>
      <c r="X560">
        <v>0.08</v>
      </c>
      <c r="Y560">
        <v>0</v>
      </c>
      <c r="Z560">
        <v>83.1</v>
      </c>
      <c r="AA560">
        <v>12.62</v>
      </c>
      <c r="AB560">
        <v>0</v>
      </c>
      <c r="AC560">
        <v>0</v>
      </c>
      <c r="AD560">
        <v>1</v>
      </c>
      <c r="AE560">
        <v>0</v>
      </c>
      <c r="AF560" t="s">
        <v>67</v>
      </c>
      <c r="AG560">
        <v>9.6000000000000002E-2</v>
      </c>
      <c r="AH560">
        <v>2</v>
      </c>
      <c r="AI560">
        <v>55929866</v>
      </c>
      <c r="AJ560">
        <v>477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ROW(Source!A206)</f>
        <v>206</v>
      </c>
      <c r="B561">
        <v>55929867</v>
      </c>
      <c r="C561">
        <v>55929864</v>
      </c>
      <c r="D561">
        <v>55460424</v>
      </c>
      <c r="E561">
        <v>1</v>
      </c>
      <c r="F561">
        <v>1</v>
      </c>
      <c r="G561">
        <v>1081</v>
      </c>
      <c r="H561">
        <v>3</v>
      </c>
      <c r="I561" t="s">
        <v>873</v>
      </c>
      <c r="J561" t="s">
        <v>874</v>
      </c>
      <c r="K561" t="s">
        <v>875</v>
      </c>
      <c r="L561">
        <v>1346</v>
      </c>
      <c r="N561">
        <v>1009</v>
      </c>
      <c r="O561" t="s">
        <v>185</v>
      </c>
      <c r="P561" t="s">
        <v>185</v>
      </c>
      <c r="Q561">
        <v>1</v>
      </c>
      <c r="X561">
        <v>0.02</v>
      </c>
      <c r="Y561">
        <v>159.06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66</v>
      </c>
      <c r="AG561">
        <v>0.02</v>
      </c>
      <c r="AH561">
        <v>2</v>
      </c>
      <c r="AI561">
        <v>55929867</v>
      </c>
      <c r="AJ561">
        <v>478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ROW(Source!A206)</f>
        <v>206</v>
      </c>
      <c r="B562">
        <v>55929868</v>
      </c>
      <c r="C562">
        <v>55929864</v>
      </c>
      <c r="D562">
        <v>55433966</v>
      </c>
      <c r="E562">
        <v>1081</v>
      </c>
      <c r="F562">
        <v>1</v>
      </c>
      <c r="G562">
        <v>1081</v>
      </c>
      <c r="H562">
        <v>3</v>
      </c>
      <c r="I562" t="s">
        <v>1039</v>
      </c>
      <c r="J562" t="s">
        <v>3</v>
      </c>
      <c r="K562" t="s">
        <v>1040</v>
      </c>
      <c r="L562">
        <v>1354</v>
      </c>
      <c r="N562">
        <v>1010</v>
      </c>
      <c r="O562" t="s">
        <v>279</v>
      </c>
      <c r="P562" t="s">
        <v>279</v>
      </c>
      <c r="Q562">
        <v>1</v>
      </c>
      <c r="X562">
        <v>1.02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66</v>
      </c>
      <c r="AG562">
        <v>1.02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ROW(Source!A206)</f>
        <v>206</v>
      </c>
      <c r="B563">
        <v>55929869</v>
      </c>
      <c r="C563">
        <v>55929864</v>
      </c>
      <c r="D563">
        <v>55434216</v>
      </c>
      <c r="E563">
        <v>1081</v>
      </c>
      <c r="F563">
        <v>1</v>
      </c>
      <c r="G563">
        <v>1081</v>
      </c>
      <c r="H563">
        <v>3</v>
      </c>
      <c r="I563" t="s">
        <v>1041</v>
      </c>
      <c r="J563" t="s">
        <v>3</v>
      </c>
      <c r="K563" t="s">
        <v>1042</v>
      </c>
      <c r="L563">
        <v>1354</v>
      </c>
      <c r="N563">
        <v>1010</v>
      </c>
      <c r="O563" t="s">
        <v>279</v>
      </c>
      <c r="P563" t="s">
        <v>279</v>
      </c>
      <c r="Q563">
        <v>1</v>
      </c>
      <c r="X563">
        <v>1.02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66</v>
      </c>
      <c r="AG563">
        <v>1.02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ROW(Source!A206)</f>
        <v>206</v>
      </c>
      <c r="B564">
        <v>55929870</v>
      </c>
      <c r="C564">
        <v>55929864</v>
      </c>
      <c r="D564">
        <v>55434388</v>
      </c>
      <c r="E564">
        <v>1081</v>
      </c>
      <c r="F564">
        <v>1</v>
      </c>
      <c r="G564">
        <v>1081</v>
      </c>
      <c r="H564">
        <v>3</v>
      </c>
      <c r="I564" t="s">
        <v>1043</v>
      </c>
      <c r="J564" t="s">
        <v>3</v>
      </c>
      <c r="K564" t="s">
        <v>1044</v>
      </c>
      <c r="L564">
        <v>1354</v>
      </c>
      <c r="N564">
        <v>1010</v>
      </c>
      <c r="O564" t="s">
        <v>279</v>
      </c>
      <c r="P564" t="s">
        <v>279</v>
      </c>
      <c r="Q564">
        <v>1</v>
      </c>
      <c r="X564">
        <v>1.02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66</v>
      </c>
      <c r="AG564">
        <v>1.02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ROW(Source!A209)</f>
        <v>209</v>
      </c>
      <c r="B565">
        <v>55929893</v>
      </c>
      <c r="C565">
        <v>55929892</v>
      </c>
      <c r="D565">
        <v>55424304</v>
      </c>
      <c r="E565">
        <v>1081</v>
      </c>
      <c r="F565">
        <v>1</v>
      </c>
      <c r="G565">
        <v>1081</v>
      </c>
      <c r="H565">
        <v>1</v>
      </c>
      <c r="I565" t="s">
        <v>679</v>
      </c>
      <c r="J565" t="s">
        <v>3</v>
      </c>
      <c r="K565" t="s">
        <v>680</v>
      </c>
      <c r="L565">
        <v>1191</v>
      </c>
      <c r="N565">
        <v>1013</v>
      </c>
      <c r="O565" t="s">
        <v>681</v>
      </c>
      <c r="P565" t="s">
        <v>681</v>
      </c>
      <c r="Q565">
        <v>1</v>
      </c>
      <c r="X565">
        <v>50.5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67</v>
      </c>
      <c r="AG565">
        <v>60.599999999999994</v>
      </c>
      <c r="AH565">
        <v>2</v>
      </c>
      <c r="AI565">
        <v>55929893</v>
      </c>
      <c r="AJ565">
        <v>479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ROW(Source!A209)</f>
        <v>209</v>
      </c>
      <c r="B566">
        <v>55929894</v>
      </c>
      <c r="C566">
        <v>55929892</v>
      </c>
      <c r="D566">
        <v>55489916</v>
      </c>
      <c r="E566">
        <v>1</v>
      </c>
      <c r="F566">
        <v>1</v>
      </c>
      <c r="G566">
        <v>1081</v>
      </c>
      <c r="H566">
        <v>2</v>
      </c>
      <c r="I566" t="s">
        <v>876</v>
      </c>
      <c r="J566" t="s">
        <v>877</v>
      </c>
      <c r="K566" t="s">
        <v>878</v>
      </c>
      <c r="L566">
        <v>1368</v>
      </c>
      <c r="N566">
        <v>1011</v>
      </c>
      <c r="O566" t="s">
        <v>685</v>
      </c>
      <c r="P566" t="s">
        <v>685</v>
      </c>
      <c r="Q566">
        <v>1</v>
      </c>
      <c r="X566">
        <v>6.25</v>
      </c>
      <c r="Y566">
        <v>0</v>
      </c>
      <c r="Z566">
        <v>6.46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67</v>
      </c>
      <c r="AG566">
        <v>7.5</v>
      </c>
      <c r="AH566">
        <v>2</v>
      </c>
      <c r="AI566">
        <v>55929894</v>
      </c>
      <c r="AJ566">
        <v>480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ROW(Source!A209)</f>
        <v>209</v>
      </c>
      <c r="B567">
        <v>55929895</v>
      </c>
      <c r="C567">
        <v>55929892</v>
      </c>
      <c r="D567">
        <v>55490209</v>
      </c>
      <c r="E567">
        <v>1</v>
      </c>
      <c r="F567">
        <v>1</v>
      </c>
      <c r="G567">
        <v>1081</v>
      </c>
      <c r="H567">
        <v>2</v>
      </c>
      <c r="I567" t="s">
        <v>722</v>
      </c>
      <c r="J567" t="s">
        <v>723</v>
      </c>
      <c r="K567" t="s">
        <v>724</v>
      </c>
      <c r="L567">
        <v>1368</v>
      </c>
      <c r="N567">
        <v>1011</v>
      </c>
      <c r="O567" t="s">
        <v>685</v>
      </c>
      <c r="P567" t="s">
        <v>685</v>
      </c>
      <c r="Q567">
        <v>1</v>
      </c>
      <c r="X567">
        <v>0.2</v>
      </c>
      <c r="Y567">
        <v>0</v>
      </c>
      <c r="Z567">
        <v>83.1</v>
      </c>
      <c r="AA567">
        <v>12.62</v>
      </c>
      <c r="AB567">
        <v>0</v>
      </c>
      <c r="AC567">
        <v>0</v>
      </c>
      <c r="AD567">
        <v>1</v>
      </c>
      <c r="AE567">
        <v>0</v>
      </c>
      <c r="AF567" t="s">
        <v>67</v>
      </c>
      <c r="AG567">
        <v>0.24</v>
      </c>
      <c r="AH567">
        <v>2</v>
      </c>
      <c r="AI567">
        <v>55929895</v>
      </c>
      <c r="AJ567">
        <v>481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ROW(Source!A209)</f>
        <v>209</v>
      </c>
      <c r="B568">
        <v>55929896</v>
      </c>
      <c r="C568">
        <v>55929892</v>
      </c>
      <c r="D568">
        <v>55490291</v>
      </c>
      <c r="E568">
        <v>1</v>
      </c>
      <c r="F568">
        <v>1</v>
      </c>
      <c r="G568">
        <v>1081</v>
      </c>
      <c r="H568">
        <v>2</v>
      </c>
      <c r="I568" t="s">
        <v>879</v>
      </c>
      <c r="J568" t="s">
        <v>880</v>
      </c>
      <c r="K568" t="s">
        <v>881</v>
      </c>
      <c r="L568">
        <v>1368</v>
      </c>
      <c r="N568">
        <v>1011</v>
      </c>
      <c r="O568" t="s">
        <v>685</v>
      </c>
      <c r="P568" t="s">
        <v>685</v>
      </c>
      <c r="Q568">
        <v>1</v>
      </c>
      <c r="X568">
        <v>5.93</v>
      </c>
      <c r="Y568">
        <v>0</v>
      </c>
      <c r="Z568">
        <v>22.01</v>
      </c>
      <c r="AA568">
        <v>11.18</v>
      </c>
      <c r="AB568">
        <v>0</v>
      </c>
      <c r="AC568">
        <v>0</v>
      </c>
      <c r="AD568">
        <v>1</v>
      </c>
      <c r="AE568">
        <v>0</v>
      </c>
      <c r="AF568" t="s">
        <v>67</v>
      </c>
      <c r="AG568">
        <v>7.1159999999999997</v>
      </c>
      <c r="AH568">
        <v>2</v>
      </c>
      <c r="AI568">
        <v>55929896</v>
      </c>
      <c r="AJ568">
        <v>482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ROW(Source!A209)</f>
        <v>209</v>
      </c>
      <c r="B569">
        <v>55929897</v>
      </c>
      <c r="C569">
        <v>55929892</v>
      </c>
      <c r="D569">
        <v>55460310</v>
      </c>
      <c r="E569">
        <v>1</v>
      </c>
      <c r="F569">
        <v>1</v>
      </c>
      <c r="G569">
        <v>1081</v>
      </c>
      <c r="H569">
        <v>3</v>
      </c>
      <c r="I569" t="s">
        <v>882</v>
      </c>
      <c r="J569" t="s">
        <v>883</v>
      </c>
      <c r="K569" t="s">
        <v>884</v>
      </c>
      <c r="L569">
        <v>1346</v>
      </c>
      <c r="N569">
        <v>1009</v>
      </c>
      <c r="O569" t="s">
        <v>185</v>
      </c>
      <c r="P569" t="s">
        <v>185</v>
      </c>
      <c r="Q569">
        <v>1</v>
      </c>
      <c r="X569">
        <v>1.36</v>
      </c>
      <c r="Y569">
        <v>29.89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66</v>
      </c>
      <c r="AG569">
        <v>1.36</v>
      </c>
      <c r="AH569">
        <v>2</v>
      </c>
      <c r="AI569">
        <v>55929897</v>
      </c>
      <c r="AJ569">
        <v>483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ROW(Source!A209)</f>
        <v>209</v>
      </c>
      <c r="B570">
        <v>55929898</v>
      </c>
      <c r="C570">
        <v>55929892</v>
      </c>
      <c r="D570">
        <v>55460376</v>
      </c>
      <c r="E570">
        <v>1</v>
      </c>
      <c r="F570">
        <v>1</v>
      </c>
      <c r="G570">
        <v>1081</v>
      </c>
      <c r="H570">
        <v>3</v>
      </c>
      <c r="I570" t="s">
        <v>885</v>
      </c>
      <c r="J570" t="s">
        <v>886</v>
      </c>
      <c r="K570" t="s">
        <v>887</v>
      </c>
      <c r="L570">
        <v>1339</v>
      </c>
      <c r="N570">
        <v>1007</v>
      </c>
      <c r="O570" t="s">
        <v>756</v>
      </c>
      <c r="P570" t="s">
        <v>756</v>
      </c>
      <c r="Q570">
        <v>1</v>
      </c>
      <c r="X570">
        <v>0.44</v>
      </c>
      <c r="Y570">
        <v>23.34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66</v>
      </c>
      <c r="AG570">
        <v>0.44</v>
      </c>
      <c r="AH570">
        <v>2</v>
      </c>
      <c r="AI570">
        <v>55929898</v>
      </c>
      <c r="AJ570">
        <v>484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ROW(Source!A209)</f>
        <v>209</v>
      </c>
      <c r="B571">
        <v>55929899</v>
      </c>
      <c r="C571">
        <v>55929892</v>
      </c>
      <c r="D571">
        <v>55460380</v>
      </c>
      <c r="E571">
        <v>1</v>
      </c>
      <c r="F571">
        <v>1</v>
      </c>
      <c r="G571">
        <v>1081</v>
      </c>
      <c r="H571">
        <v>3</v>
      </c>
      <c r="I571" t="s">
        <v>888</v>
      </c>
      <c r="J571" t="s">
        <v>889</v>
      </c>
      <c r="K571" t="s">
        <v>890</v>
      </c>
      <c r="L571">
        <v>1348</v>
      </c>
      <c r="N571">
        <v>1009</v>
      </c>
      <c r="O571" t="s">
        <v>566</v>
      </c>
      <c r="P571" t="s">
        <v>566</v>
      </c>
      <c r="Q571">
        <v>1000</v>
      </c>
      <c r="X571">
        <v>3.0000000000000001E-5</v>
      </c>
      <c r="Y571">
        <v>8590.86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66</v>
      </c>
      <c r="AG571">
        <v>3.0000000000000001E-5</v>
      </c>
      <c r="AH571">
        <v>2</v>
      </c>
      <c r="AI571">
        <v>55929899</v>
      </c>
      <c r="AJ571">
        <v>485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ROW(Source!A209)</f>
        <v>209</v>
      </c>
      <c r="B572">
        <v>55929900</v>
      </c>
      <c r="C572">
        <v>55929892</v>
      </c>
      <c r="D572">
        <v>55462211</v>
      </c>
      <c r="E572">
        <v>1</v>
      </c>
      <c r="F572">
        <v>1</v>
      </c>
      <c r="G572">
        <v>1081</v>
      </c>
      <c r="H572">
        <v>3</v>
      </c>
      <c r="I572" t="s">
        <v>891</v>
      </c>
      <c r="J572" t="s">
        <v>892</v>
      </c>
      <c r="K572" t="s">
        <v>893</v>
      </c>
      <c r="L572">
        <v>1348</v>
      </c>
      <c r="N572">
        <v>1009</v>
      </c>
      <c r="O572" t="s">
        <v>566</v>
      </c>
      <c r="P572" t="s">
        <v>566</v>
      </c>
      <c r="Q572">
        <v>1000</v>
      </c>
      <c r="X572">
        <v>1.2999999999999999E-4</v>
      </c>
      <c r="Y572">
        <v>38010.959999999999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66</v>
      </c>
      <c r="AG572">
        <v>1.2999999999999999E-4</v>
      </c>
      <c r="AH572">
        <v>2</v>
      </c>
      <c r="AI572">
        <v>55929900</v>
      </c>
      <c r="AJ572">
        <v>486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ROW(Source!A209)</f>
        <v>209</v>
      </c>
      <c r="B573">
        <v>55929901</v>
      </c>
      <c r="C573">
        <v>55929892</v>
      </c>
      <c r="D573">
        <v>55466329</v>
      </c>
      <c r="E573">
        <v>1</v>
      </c>
      <c r="F573">
        <v>1</v>
      </c>
      <c r="G573">
        <v>1081</v>
      </c>
      <c r="H573">
        <v>3</v>
      </c>
      <c r="I573" t="s">
        <v>894</v>
      </c>
      <c r="J573" t="s">
        <v>895</v>
      </c>
      <c r="K573" t="s">
        <v>896</v>
      </c>
      <c r="L573">
        <v>1346</v>
      </c>
      <c r="N573">
        <v>1009</v>
      </c>
      <c r="O573" t="s">
        <v>185</v>
      </c>
      <c r="P573" t="s">
        <v>185</v>
      </c>
      <c r="Q573">
        <v>1</v>
      </c>
      <c r="X573">
        <v>0.18</v>
      </c>
      <c r="Y573">
        <v>73.33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66</v>
      </c>
      <c r="AG573">
        <v>0.18</v>
      </c>
      <c r="AH573">
        <v>2</v>
      </c>
      <c r="AI573">
        <v>55929901</v>
      </c>
      <c r="AJ573">
        <v>487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ROW(Source!A209)</f>
        <v>209</v>
      </c>
      <c r="B574">
        <v>55929902</v>
      </c>
      <c r="C574">
        <v>55929892</v>
      </c>
      <c r="D574">
        <v>55424577</v>
      </c>
      <c r="E574">
        <v>1081</v>
      </c>
      <c r="F574">
        <v>1</v>
      </c>
      <c r="G574">
        <v>1081</v>
      </c>
      <c r="H574">
        <v>3</v>
      </c>
      <c r="I574" t="s">
        <v>1045</v>
      </c>
      <c r="J574" t="s">
        <v>3</v>
      </c>
      <c r="K574" t="s">
        <v>1046</v>
      </c>
      <c r="L574">
        <v>1348</v>
      </c>
      <c r="N574">
        <v>1009</v>
      </c>
      <c r="O574" t="s">
        <v>566</v>
      </c>
      <c r="P574" t="s">
        <v>566</v>
      </c>
      <c r="Q574">
        <v>1000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66</v>
      </c>
      <c r="AG574">
        <v>0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ROW(Source!A210)</f>
        <v>210</v>
      </c>
      <c r="B575">
        <v>55929893</v>
      </c>
      <c r="C575">
        <v>55929892</v>
      </c>
      <c r="D575">
        <v>55424304</v>
      </c>
      <c r="E575">
        <v>1081</v>
      </c>
      <c r="F575">
        <v>1</v>
      </c>
      <c r="G575">
        <v>1081</v>
      </c>
      <c r="H575">
        <v>1</v>
      </c>
      <c r="I575" t="s">
        <v>679</v>
      </c>
      <c r="J575" t="s">
        <v>3</v>
      </c>
      <c r="K575" t="s">
        <v>680</v>
      </c>
      <c r="L575">
        <v>1191</v>
      </c>
      <c r="N575">
        <v>1013</v>
      </c>
      <c r="O575" t="s">
        <v>681</v>
      </c>
      <c r="P575" t="s">
        <v>681</v>
      </c>
      <c r="Q575">
        <v>1</v>
      </c>
      <c r="X575">
        <v>50.5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 t="s">
        <v>67</v>
      </c>
      <c r="AG575">
        <v>60.599999999999994</v>
      </c>
      <c r="AH575">
        <v>2</v>
      </c>
      <c r="AI575">
        <v>55929893</v>
      </c>
      <c r="AJ575">
        <v>488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ROW(Source!A210)</f>
        <v>210</v>
      </c>
      <c r="B576">
        <v>55929894</v>
      </c>
      <c r="C576">
        <v>55929892</v>
      </c>
      <c r="D576">
        <v>55489916</v>
      </c>
      <c r="E576">
        <v>1</v>
      </c>
      <c r="F576">
        <v>1</v>
      </c>
      <c r="G576">
        <v>1081</v>
      </c>
      <c r="H576">
        <v>2</v>
      </c>
      <c r="I576" t="s">
        <v>876</v>
      </c>
      <c r="J576" t="s">
        <v>877</v>
      </c>
      <c r="K576" t="s">
        <v>878</v>
      </c>
      <c r="L576">
        <v>1368</v>
      </c>
      <c r="N576">
        <v>1011</v>
      </c>
      <c r="O576" t="s">
        <v>685</v>
      </c>
      <c r="P576" t="s">
        <v>685</v>
      </c>
      <c r="Q576">
        <v>1</v>
      </c>
      <c r="X576">
        <v>6.25</v>
      </c>
      <c r="Y576">
        <v>0</v>
      </c>
      <c r="Z576">
        <v>6.46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67</v>
      </c>
      <c r="AG576">
        <v>7.5</v>
      </c>
      <c r="AH576">
        <v>2</v>
      </c>
      <c r="AI576">
        <v>55929894</v>
      </c>
      <c r="AJ576">
        <v>489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ROW(Source!A210)</f>
        <v>210</v>
      </c>
      <c r="B577">
        <v>55929895</v>
      </c>
      <c r="C577">
        <v>55929892</v>
      </c>
      <c r="D577">
        <v>55490209</v>
      </c>
      <c r="E577">
        <v>1</v>
      </c>
      <c r="F577">
        <v>1</v>
      </c>
      <c r="G577">
        <v>1081</v>
      </c>
      <c r="H577">
        <v>2</v>
      </c>
      <c r="I577" t="s">
        <v>722</v>
      </c>
      <c r="J577" t="s">
        <v>723</v>
      </c>
      <c r="K577" t="s">
        <v>724</v>
      </c>
      <c r="L577">
        <v>1368</v>
      </c>
      <c r="N577">
        <v>1011</v>
      </c>
      <c r="O577" t="s">
        <v>685</v>
      </c>
      <c r="P577" t="s">
        <v>685</v>
      </c>
      <c r="Q577">
        <v>1</v>
      </c>
      <c r="X577">
        <v>0.2</v>
      </c>
      <c r="Y577">
        <v>0</v>
      </c>
      <c r="Z577">
        <v>83.1</v>
      </c>
      <c r="AA577">
        <v>12.62</v>
      </c>
      <c r="AB577">
        <v>0</v>
      </c>
      <c r="AC577">
        <v>0</v>
      </c>
      <c r="AD577">
        <v>1</v>
      </c>
      <c r="AE577">
        <v>0</v>
      </c>
      <c r="AF577" t="s">
        <v>67</v>
      </c>
      <c r="AG577">
        <v>0.24</v>
      </c>
      <c r="AH577">
        <v>2</v>
      </c>
      <c r="AI577">
        <v>55929895</v>
      </c>
      <c r="AJ577">
        <v>490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ROW(Source!A210)</f>
        <v>210</v>
      </c>
      <c r="B578">
        <v>55929896</v>
      </c>
      <c r="C578">
        <v>55929892</v>
      </c>
      <c r="D578">
        <v>55490291</v>
      </c>
      <c r="E578">
        <v>1</v>
      </c>
      <c r="F578">
        <v>1</v>
      </c>
      <c r="G578">
        <v>1081</v>
      </c>
      <c r="H578">
        <v>2</v>
      </c>
      <c r="I578" t="s">
        <v>879</v>
      </c>
      <c r="J578" t="s">
        <v>880</v>
      </c>
      <c r="K578" t="s">
        <v>881</v>
      </c>
      <c r="L578">
        <v>1368</v>
      </c>
      <c r="N578">
        <v>1011</v>
      </c>
      <c r="O578" t="s">
        <v>685</v>
      </c>
      <c r="P578" t="s">
        <v>685</v>
      </c>
      <c r="Q578">
        <v>1</v>
      </c>
      <c r="X578">
        <v>5.93</v>
      </c>
      <c r="Y578">
        <v>0</v>
      </c>
      <c r="Z578">
        <v>22.01</v>
      </c>
      <c r="AA578">
        <v>11.18</v>
      </c>
      <c r="AB578">
        <v>0</v>
      </c>
      <c r="AC578">
        <v>0</v>
      </c>
      <c r="AD578">
        <v>1</v>
      </c>
      <c r="AE578">
        <v>0</v>
      </c>
      <c r="AF578" t="s">
        <v>67</v>
      </c>
      <c r="AG578">
        <v>7.1159999999999997</v>
      </c>
      <c r="AH578">
        <v>2</v>
      </c>
      <c r="AI578">
        <v>55929896</v>
      </c>
      <c r="AJ578">
        <v>491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ROW(Source!A210)</f>
        <v>210</v>
      </c>
      <c r="B579">
        <v>55929897</v>
      </c>
      <c r="C579">
        <v>55929892</v>
      </c>
      <c r="D579">
        <v>55460310</v>
      </c>
      <c r="E579">
        <v>1</v>
      </c>
      <c r="F579">
        <v>1</v>
      </c>
      <c r="G579">
        <v>1081</v>
      </c>
      <c r="H579">
        <v>3</v>
      </c>
      <c r="I579" t="s">
        <v>882</v>
      </c>
      <c r="J579" t="s">
        <v>883</v>
      </c>
      <c r="K579" t="s">
        <v>884</v>
      </c>
      <c r="L579">
        <v>1346</v>
      </c>
      <c r="N579">
        <v>1009</v>
      </c>
      <c r="O579" t="s">
        <v>185</v>
      </c>
      <c r="P579" t="s">
        <v>185</v>
      </c>
      <c r="Q579">
        <v>1</v>
      </c>
      <c r="X579">
        <v>1.36</v>
      </c>
      <c r="Y579">
        <v>29.89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66</v>
      </c>
      <c r="AG579">
        <v>1.36</v>
      </c>
      <c r="AH579">
        <v>2</v>
      </c>
      <c r="AI579">
        <v>55929897</v>
      </c>
      <c r="AJ579">
        <v>492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ROW(Source!A210)</f>
        <v>210</v>
      </c>
      <c r="B580">
        <v>55929898</v>
      </c>
      <c r="C580">
        <v>55929892</v>
      </c>
      <c r="D580">
        <v>55460376</v>
      </c>
      <c r="E580">
        <v>1</v>
      </c>
      <c r="F580">
        <v>1</v>
      </c>
      <c r="G580">
        <v>1081</v>
      </c>
      <c r="H580">
        <v>3</v>
      </c>
      <c r="I580" t="s">
        <v>885</v>
      </c>
      <c r="J580" t="s">
        <v>886</v>
      </c>
      <c r="K580" t="s">
        <v>887</v>
      </c>
      <c r="L580">
        <v>1339</v>
      </c>
      <c r="N580">
        <v>1007</v>
      </c>
      <c r="O580" t="s">
        <v>756</v>
      </c>
      <c r="P580" t="s">
        <v>756</v>
      </c>
      <c r="Q580">
        <v>1</v>
      </c>
      <c r="X580">
        <v>0.44</v>
      </c>
      <c r="Y580">
        <v>23.34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66</v>
      </c>
      <c r="AG580">
        <v>0.44</v>
      </c>
      <c r="AH580">
        <v>2</v>
      </c>
      <c r="AI580">
        <v>55929898</v>
      </c>
      <c r="AJ580">
        <v>493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ROW(Source!A210)</f>
        <v>210</v>
      </c>
      <c r="B581">
        <v>55929899</v>
      </c>
      <c r="C581">
        <v>55929892</v>
      </c>
      <c r="D581">
        <v>55460380</v>
      </c>
      <c r="E581">
        <v>1</v>
      </c>
      <c r="F581">
        <v>1</v>
      </c>
      <c r="G581">
        <v>1081</v>
      </c>
      <c r="H581">
        <v>3</v>
      </c>
      <c r="I581" t="s">
        <v>888</v>
      </c>
      <c r="J581" t="s">
        <v>889</v>
      </c>
      <c r="K581" t="s">
        <v>890</v>
      </c>
      <c r="L581">
        <v>1348</v>
      </c>
      <c r="N581">
        <v>1009</v>
      </c>
      <c r="O581" t="s">
        <v>566</v>
      </c>
      <c r="P581" t="s">
        <v>566</v>
      </c>
      <c r="Q581">
        <v>1000</v>
      </c>
      <c r="X581">
        <v>3.0000000000000001E-5</v>
      </c>
      <c r="Y581">
        <v>8590.86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66</v>
      </c>
      <c r="AG581">
        <v>3.0000000000000001E-5</v>
      </c>
      <c r="AH581">
        <v>2</v>
      </c>
      <c r="AI581">
        <v>55929899</v>
      </c>
      <c r="AJ581">
        <v>494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ROW(Source!A210)</f>
        <v>210</v>
      </c>
      <c r="B582">
        <v>55929900</v>
      </c>
      <c r="C582">
        <v>55929892</v>
      </c>
      <c r="D582">
        <v>55462211</v>
      </c>
      <c r="E582">
        <v>1</v>
      </c>
      <c r="F582">
        <v>1</v>
      </c>
      <c r="G582">
        <v>1081</v>
      </c>
      <c r="H582">
        <v>3</v>
      </c>
      <c r="I582" t="s">
        <v>891</v>
      </c>
      <c r="J582" t="s">
        <v>892</v>
      </c>
      <c r="K582" t="s">
        <v>893</v>
      </c>
      <c r="L582">
        <v>1348</v>
      </c>
      <c r="N582">
        <v>1009</v>
      </c>
      <c r="O582" t="s">
        <v>566</v>
      </c>
      <c r="P582" t="s">
        <v>566</v>
      </c>
      <c r="Q582">
        <v>1000</v>
      </c>
      <c r="X582">
        <v>1.2999999999999999E-4</v>
      </c>
      <c r="Y582">
        <v>38010.959999999999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66</v>
      </c>
      <c r="AG582">
        <v>1.2999999999999999E-4</v>
      </c>
      <c r="AH582">
        <v>2</v>
      </c>
      <c r="AI582">
        <v>55929900</v>
      </c>
      <c r="AJ582">
        <v>495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ROW(Source!A210)</f>
        <v>210</v>
      </c>
      <c r="B583">
        <v>55929901</v>
      </c>
      <c r="C583">
        <v>55929892</v>
      </c>
      <c r="D583">
        <v>55466329</v>
      </c>
      <c r="E583">
        <v>1</v>
      </c>
      <c r="F583">
        <v>1</v>
      </c>
      <c r="G583">
        <v>1081</v>
      </c>
      <c r="H583">
        <v>3</v>
      </c>
      <c r="I583" t="s">
        <v>894</v>
      </c>
      <c r="J583" t="s">
        <v>895</v>
      </c>
      <c r="K583" t="s">
        <v>896</v>
      </c>
      <c r="L583">
        <v>1346</v>
      </c>
      <c r="N583">
        <v>1009</v>
      </c>
      <c r="O583" t="s">
        <v>185</v>
      </c>
      <c r="P583" t="s">
        <v>185</v>
      </c>
      <c r="Q583">
        <v>1</v>
      </c>
      <c r="X583">
        <v>0.18</v>
      </c>
      <c r="Y583">
        <v>73.33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66</v>
      </c>
      <c r="AG583">
        <v>0.18</v>
      </c>
      <c r="AH583">
        <v>2</v>
      </c>
      <c r="AI583">
        <v>55929901</v>
      </c>
      <c r="AJ583">
        <v>496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ROW(Source!A210)</f>
        <v>210</v>
      </c>
      <c r="B584">
        <v>55929902</v>
      </c>
      <c r="C584">
        <v>55929892</v>
      </c>
      <c r="D584">
        <v>55424577</v>
      </c>
      <c r="E584">
        <v>1081</v>
      </c>
      <c r="F584">
        <v>1</v>
      </c>
      <c r="G584">
        <v>1081</v>
      </c>
      <c r="H584">
        <v>3</v>
      </c>
      <c r="I584" t="s">
        <v>1045</v>
      </c>
      <c r="J584" t="s">
        <v>3</v>
      </c>
      <c r="K584" t="s">
        <v>1046</v>
      </c>
      <c r="L584">
        <v>1348</v>
      </c>
      <c r="N584">
        <v>1009</v>
      </c>
      <c r="O584" t="s">
        <v>566</v>
      </c>
      <c r="P584" t="s">
        <v>566</v>
      </c>
      <c r="Q584">
        <v>1000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66</v>
      </c>
      <c r="AG584">
        <v>0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ROW(Source!A213)</f>
        <v>213</v>
      </c>
      <c r="B585">
        <v>57036755</v>
      </c>
      <c r="C585">
        <v>57036754</v>
      </c>
      <c r="D585">
        <v>55424304</v>
      </c>
      <c r="E585">
        <v>1081</v>
      </c>
      <c r="F585">
        <v>1</v>
      </c>
      <c r="G585">
        <v>1081</v>
      </c>
      <c r="H585">
        <v>1</v>
      </c>
      <c r="I585" t="s">
        <v>679</v>
      </c>
      <c r="J585" t="s">
        <v>3</v>
      </c>
      <c r="K585" t="s">
        <v>680</v>
      </c>
      <c r="L585">
        <v>1191</v>
      </c>
      <c r="N585">
        <v>1013</v>
      </c>
      <c r="O585" t="s">
        <v>681</v>
      </c>
      <c r="P585" t="s">
        <v>681</v>
      </c>
      <c r="Q585">
        <v>1</v>
      </c>
      <c r="X585">
        <v>0.13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 t="s">
        <v>67</v>
      </c>
      <c r="AG585">
        <v>0.156</v>
      </c>
      <c r="AH585">
        <v>2</v>
      </c>
      <c r="AI585">
        <v>57036755</v>
      </c>
      <c r="AJ585">
        <v>497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ROW(Source!A213)</f>
        <v>213</v>
      </c>
      <c r="B586">
        <v>57036756</v>
      </c>
      <c r="C586">
        <v>57036754</v>
      </c>
      <c r="D586">
        <v>55448138</v>
      </c>
      <c r="E586">
        <v>1081</v>
      </c>
      <c r="F586">
        <v>1</v>
      </c>
      <c r="G586">
        <v>1081</v>
      </c>
      <c r="H586">
        <v>3</v>
      </c>
      <c r="I586" t="s">
        <v>1002</v>
      </c>
      <c r="J586" t="s">
        <v>3</v>
      </c>
      <c r="K586" t="s">
        <v>1047</v>
      </c>
      <c r="L586">
        <v>1354</v>
      </c>
      <c r="N586">
        <v>1010</v>
      </c>
      <c r="O586" t="s">
        <v>279</v>
      </c>
      <c r="P586" t="s">
        <v>279</v>
      </c>
      <c r="Q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66</v>
      </c>
      <c r="AG586">
        <v>1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ROW(Source!A214)</f>
        <v>214</v>
      </c>
      <c r="B587">
        <v>57036755</v>
      </c>
      <c r="C587">
        <v>57036754</v>
      </c>
      <c r="D587">
        <v>55424304</v>
      </c>
      <c r="E587">
        <v>1081</v>
      </c>
      <c r="F587">
        <v>1</v>
      </c>
      <c r="G587">
        <v>1081</v>
      </c>
      <c r="H587">
        <v>1</v>
      </c>
      <c r="I587" t="s">
        <v>679</v>
      </c>
      <c r="J587" t="s">
        <v>3</v>
      </c>
      <c r="K587" t="s">
        <v>680</v>
      </c>
      <c r="L587">
        <v>1191</v>
      </c>
      <c r="N587">
        <v>1013</v>
      </c>
      <c r="O587" t="s">
        <v>681</v>
      </c>
      <c r="P587" t="s">
        <v>681</v>
      </c>
      <c r="Q587">
        <v>1</v>
      </c>
      <c r="X587">
        <v>0.13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67</v>
      </c>
      <c r="AG587">
        <v>0.156</v>
      </c>
      <c r="AH587">
        <v>2</v>
      </c>
      <c r="AI587">
        <v>57036755</v>
      </c>
      <c r="AJ587">
        <v>498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ROW(Source!A214)</f>
        <v>214</v>
      </c>
      <c r="B588">
        <v>57036756</v>
      </c>
      <c r="C588">
        <v>57036754</v>
      </c>
      <c r="D588">
        <v>55448138</v>
      </c>
      <c r="E588">
        <v>1081</v>
      </c>
      <c r="F588">
        <v>1</v>
      </c>
      <c r="G588">
        <v>1081</v>
      </c>
      <c r="H588">
        <v>3</v>
      </c>
      <c r="I588" t="s">
        <v>1002</v>
      </c>
      <c r="J588" t="s">
        <v>3</v>
      </c>
      <c r="K588" t="s">
        <v>1047</v>
      </c>
      <c r="L588">
        <v>1354</v>
      </c>
      <c r="N588">
        <v>1010</v>
      </c>
      <c r="O588" t="s">
        <v>279</v>
      </c>
      <c r="P588" t="s">
        <v>279</v>
      </c>
      <c r="Q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66</v>
      </c>
      <c r="AG588">
        <v>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ROW(Source!A215)</f>
        <v>215</v>
      </c>
      <c r="B589">
        <v>55929928</v>
      </c>
      <c r="C589">
        <v>55929927</v>
      </c>
      <c r="D589">
        <v>55424304</v>
      </c>
      <c r="E589">
        <v>1081</v>
      </c>
      <c r="F589">
        <v>1</v>
      </c>
      <c r="G589">
        <v>1081</v>
      </c>
      <c r="H589">
        <v>1</v>
      </c>
      <c r="I589" t="s">
        <v>679</v>
      </c>
      <c r="J589" t="s">
        <v>3</v>
      </c>
      <c r="K589" t="s">
        <v>680</v>
      </c>
      <c r="L589">
        <v>1191</v>
      </c>
      <c r="N589">
        <v>1013</v>
      </c>
      <c r="O589" t="s">
        <v>681</v>
      </c>
      <c r="P589" t="s">
        <v>681</v>
      </c>
      <c r="Q589">
        <v>1</v>
      </c>
      <c r="X589">
        <v>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67</v>
      </c>
      <c r="AG589">
        <v>7.1999999999999993</v>
      </c>
      <c r="AH589">
        <v>2</v>
      </c>
      <c r="AI589">
        <v>55929928</v>
      </c>
      <c r="AJ589">
        <v>499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ROW(Source!A215)</f>
        <v>215</v>
      </c>
      <c r="B590">
        <v>55929929</v>
      </c>
      <c r="C590">
        <v>55929927</v>
      </c>
      <c r="D590">
        <v>55461714</v>
      </c>
      <c r="E590">
        <v>1</v>
      </c>
      <c r="F590">
        <v>1</v>
      </c>
      <c r="G590">
        <v>1081</v>
      </c>
      <c r="H590">
        <v>3</v>
      </c>
      <c r="I590" t="s">
        <v>897</v>
      </c>
      <c r="J590" t="s">
        <v>898</v>
      </c>
      <c r="K590" t="s">
        <v>899</v>
      </c>
      <c r="L590">
        <v>1348</v>
      </c>
      <c r="N590">
        <v>1009</v>
      </c>
      <c r="O590" t="s">
        <v>566</v>
      </c>
      <c r="P590" t="s">
        <v>566</v>
      </c>
      <c r="Q590">
        <v>1000</v>
      </c>
      <c r="X590">
        <v>2.0000000000000001E-4</v>
      </c>
      <c r="Y590">
        <v>9138.59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66</v>
      </c>
      <c r="AG590">
        <v>2.0000000000000001E-4</v>
      </c>
      <c r="AH590">
        <v>2</v>
      </c>
      <c r="AI590">
        <v>55929929</v>
      </c>
      <c r="AJ590">
        <v>500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ROW(Source!A215)</f>
        <v>215</v>
      </c>
      <c r="B591">
        <v>55929930</v>
      </c>
      <c r="C591">
        <v>55929927</v>
      </c>
      <c r="D591">
        <v>55448280</v>
      </c>
      <c r="E591">
        <v>1081</v>
      </c>
      <c r="F591">
        <v>1</v>
      </c>
      <c r="G591">
        <v>1081</v>
      </c>
      <c r="H591">
        <v>3</v>
      </c>
      <c r="I591" t="s">
        <v>1048</v>
      </c>
      <c r="J591" t="s">
        <v>3</v>
      </c>
      <c r="K591" t="s">
        <v>1049</v>
      </c>
      <c r="L591">
        <v>1354</v>
      </c>
      <c r="N591">
        <v>1010</v>
      </c>
      <c r="O591" t="s">
        <v>279</v>
      </c>
      <c r="P591" t="s">
        <v>279</v>
      </c>
      <c r="Q591">
        <v>1</v>
      </c>
      <c r="X591">
        <v>100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66</v>
      </c>
      <c r="AG591">
        <v>100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ROW(Source!A215)</f>
        <v>215</v>
      </c>
      <c r="B592">
        <v>55929931</v>
      </c>
      <c r="C592">
        <v>55929927</v>
      </c>
      <c r="D592">
        <v>55424290</v>
      </c>
      <c r="E592">
        <v>1081</v>
      </c>
      <c r="F592">
        <v>1</v>
      </c>
      <c r="G592">
        <v>1081</v>
      </c>
      <c r="H592">
        <v>3</v>
      </c>
      <c r="I592" t="s">
        <v>720</v>
      </c>
      <c r="J592" t="s">
        <v>3</v>
      </c>
      <c r="K592" t="s">
        <v>721</v>
      </c>
      <c r="L592">
        <v>1348</v>
      </c>
      <c r="N592">
        <v>1009</v>
      </c>
      <c r="O592" t="s">
        <v>566</v>
      </c>
      <c r="P592" t="s">
        <v>566</v>
      </c>
      <c r="Q592">
        <v>1000</v>
      </c>
      <c r="X592">
        <v>0.01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66</v>
      </c>
      <c r="AG592">
        <v>0.01</v>
      </c>
      <c r="AH592">
        <v>2</v>
      </c>
      <c r="AI592">
        <v>55929931</v>
      </c>
      <c r="AJ592">
        <v>501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ROW(Source!A216)</f>
        <v>216</v>
      </c>
      <c r="B593">
        <v>55929928</v>
      </c>
      <c r="C593">
        <v>55929927</v>
      </c>
      <c r="D593">
        <v>55424304</v>
      </c>
      <c r="E593">
        <v>1081</v>
      </c>
      <c r="F593">
        <v>1</v>
      </c>
      <c r="G593">
        <v>1081</v>
      </c>
      <c r="H593">
        <v>1</v>
      </c>
      <c r="I593" t="s">
        <v>679</v>
      </c>
      <c r="J593" t="s">
        <v>3</v>
      </c>
      <c r="K593" t="s">
        <v>680</v>
      </c>
      <c r="L593">
        <v>1191</v>
      </c>
      <c r="N593">
        <v>1013</v>
      </c>
      <c r="O593" t="s">
        <v>681</v>
      </c>
      <c r="P593" t="s">
        <v>681</v>
      </c>
      <c r="Q593">
        <v>1</v>
      </c>
      <c r="X593">
        <v>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 t="s">
        <v>67</v>
      </c>
      <c r="AG593">
        <v>7.1999999999999993</v>
      </c>
      <c r="AH593">
        <v>2</v>
      </c>
      <c r="AI593">
        <v>55929928</v>
      </c>
      <c r="AJ593">
        <v>502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ROW(Source!A216)</f>
        <v>216</v>
      </c>
      <c r="B594">
        <v>55929929</v>
      </c>
      <c r="C594">
        <v>55929927</v>
      </c>
      <c r="D594">
        <v>55461714</v>
      </c>
      <c r="E594">
        <v>1</v>
      </c>
      <c r="F594">
        <v>1</v>
      </c>
      <c r="G594">
        <v>1081</v>
      </c>
      <c r="H594">
        <v>3</v>
      </c>
      <c r="I594" t="s">
        <v>897</v>
      </c>
      <c r="J594" t="s">
        <v>898</v>
      </c>
      <c r="K594" t="s">
        <v>899</v>
      </c>
      <c r="L594">
        <v>1348</v>
      </c>
      <c r="N594">
        <v>1009</v>
      </c>
      <c r="O594" t="s">
        <v>566</v>
      </c>
      <c r="P594" t="s">
        <v>566</v>
      </c>
      <c r="Q594">
        <v>1000</v>
      </c>
      <c r="X594">
        <v>2.0000000000000001E-4</v>
      </c>
      <c r="Y594">
        <v>9138.59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66</v>
      </c>
      <c r="AG594">
        <v>2.0000000000000001E-4</v>
      </c>
      <c r="AH594">
        <v>2</v>
      </c>
      <c r="AI594">
        <v>55929929</v>
      </c>
      <c r="AJ594">
        <v>503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ROW(Source!A216)</f>
        <v>216</v>
      </c>
      <c r="B595">
        <v>55929930</v>
      </c>
      <c r="C595">
        <v>55929927</v>
      </c>
      <c r="D595">
        <v>55448280</v>
      </c>
      <c r="E595">
        <v>1081</v>
      </c>
      <c r="F595">
        <v>1</v>
      </c>
      <c r="G595">
        <v>1081</v>
      </c>
      <c r="H595">
        <v>3</v>
      </c>
      <c r="I595" t="s">
        <v>1048</v>
      </c>
      <c r="J595" t="s">
        <v>3</v>
      </c>
      <c r="K595" t="s">
        <v>1049</v>
      </c>
      <c r="L595">
        <v>1354</v>
      </c>
      <c r="N595">
        <v>1010</v>
      </c>
      <c r="O595" t="s">
        <v>279</v>
      </c>
      <c r="P595" t="s">
        <v>279</v>
      </c>
      <c r="Q595">
        <v>1</v>
      </c>
      <c r="X595">
        <v>100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66</v>
      </c>
      <c r="AG595">
        <v>100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ROW(Source!A216)</f>
        <v>216</v>
      </c>
      <c r="B596">
        <v>55929931</v>
      </c>
      <c r="C596">
        <v>55929927</v>
      </c>
      <c r="D596">
        <v>55424290</v>
      </c>
      <c r="E596">
        <v>1081</v>
      </c>
      <c r="F596">
        <v>1</v>
      </c>
      <c r="G596">
        <v>1081</v>
      </c>
      <c r="H596">
        <v>3</v>
      </c>
      <c r="I596" t="s">
        <v>720</v>
      </c>
      <c r="J596" t="s">
        <v>3</v>
      </c>
      <c r="K596" t="s">
        <v>721</v>
      </c>
      <c r="L596">
        <v>1348</v>
      </c>
      <c r="N596">
        <v>1009</v>
      </c>
      <c r="O596" t="s">
        <v>566</v>
      </c>
      <c r="P596" t="s">
        <v>566</v>
      </c>
      <c r="Q596">
        <v>1000</v>
      </c>
      <c r="X596">
        <v>0.01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66</v>
      </c>
      <c r="AG596">
        <v>0.01</v>
      </c>
      <c r="AH596">
        <v>2</v>
      </c>
      <c r="AI596">
        <v>55929931</v>
      </c>
      <c r="AJ596">
        <v>504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ROW(Source!A219)</f>
        <v>219</v>
      </c>
      <c r="B597">
        <v>55929963</v>
      </c>
      <c r="C597">
        <v>55929954</v>
      </c>
      <c r="D597">
        <v>55424304</v>
      </c>
      <c r="E597">
        <v>1081</v>
      </c>
      <c r="F597">
        <v>1</v>
      </c>
      <c r="G597">
        <v>1081</v>
      </c>
      <c r="H597">
        <v>1</v>
      </c>
      <c r="I597" t="s">
        <v>679</v>
      </c>
      <c r="J597" t="s">
        <v>3</v>
      </c>
      <c r="K597" t="s">
        <v>680</v>
      </c>
      <c r="L597">
        <v>1191</v>
      </c>
      <c r="N597">
        <v>1013</v>
      </c>
      <c r="O597" t="s">
        <v>681</v>
      </c>
      <c r="P597" t="s">
        <v>681</v>
      </c>
      <c r="Q597">
        <v>1</v>
      </c>
      <c r="X597">
        <v>1.03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67</v>
      </c>
      <c r="AG597">
        <v>1.236</v>
      </c>
      <c r="AH597">
        <v>2</v>
      </c>
      <c r="AI597">
        <v>55929963</v>
      </c>
      <c r="AJ597">
        <v>505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ROW(Source!A219)</f>
        <v>219</v>
      </c>
      <c r="B598">
        <v>55929964</v>
      </c>
      <c r="C598">
        <v>55929954</v>
      </c>
      <c r="D598">
        <v>55490209</v>
      </c>
      <c r="E598">
        <v>1</v>
      </c>
      <c r="F598">
        <v>1</v>
      </c>
      <c r="G598">
        <v>1081</v>
      </c>
      <c r="H598">
        <v>2</v>
      </c>
      <c r="I598" t="s">
        <v>722</v>
      </c>
      <c r="J598" t="s">
        <v>723</v>
      </c>
      <c r="K598" t="s">
        <v>724</v>
      </c>
      <c r="L598">
        <v>1368</v>
      </c>
      <c r="N598">
        <v>1011</v>
      </c>
      <c r="O598" t="s">
        <v>685</v>
      </c>
      <c r="P598" t="s">
        <v>685</v>
      </c>
      <c r="Q598">
        <v>1</v>
      </c>
      <c r="X598">
        <v>6.0000000000000001E-3</v>
      </c>
      <c r="Y598">
        <v>0</v>
      </c>
      <c r="Z598">
        <v>83.1</v>
      </c>
      <c r="AA598">
        <v>12.62</v>
      </c>
      <c r="AB598">
        <v>0</v>
      </c>
      <c r="AC598">
        <v>0</v>
      </c>
      <c r="AD598">
        <v>1</v>
      </c>
      <c r="AE598">
        <v>0</v>
      </c>
      <c r="AF598" t="s">
        <v>67</v>
      </c>
      <c r="AG598">
        <v>7.1999999999999998E-3</v>
      </c>
      <c r="AH598">
        <v>2</v>
      </c>
      <c r="AI598">
        <v>55929964</v>
      </c>
      <c r="AJ598">
        <v>506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ROW(Source!A219)</f>
        <v>219</v>
      </c>
      <c r="B599">
        <v>55929965</v>
      </c>
      <c r="C599">
        <v>55929954</v>
      </c>
      <c r="D599">
        <v>55440939</v>
      </c>
      <c r="E599">
        <v>1081</v>
      </c>
      <c r="F599">
        <v>1</v>
      </c>
      <c r="G599">
        <v>1081</v>
      </c>
      <c r="H599">
        <v>3</v>
      </c>
      <c r="I599" t="s">
        <v>998</v>
      </c>
      <c r="J599" t="s">
        <v>3</v>
      </c>
      <c r="K599" t="s">
        <v>999</v>
      </c>
      <c r="L599">
        <v>1354</v>
      </c>
      <c r="N599">
        <v>1010</v>
      </c>
      <c r="O599" t="s">
        <v>279</v>
      </c>
      <c r="P599" t="s">
        <v>279</v>
      </c>
      <c r="Q599">
        <v>1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66</v>
      </c>
      <c r="AG599">
        <v>1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ROW(Source!A220)</f>
        <v>220</v>
      </c>
      <c r="B600">
        <v>55929963</v>
      </c>
      <c r="C600">
        <v>55929954</v>
      </c>
      <c r="D600">
        <v>55424304</v>
      </c>
      <c r="E600">
        <v>1081</v>
      </c>
      <c r="F600">
        <v>1</v>
      </c>
      <c r="G600">
        <v>1081</v>
      </c>
      <c r="H600">
        <v>1</v>
      </c>
      <c r="I600" t="s">
        <v>679</v>
      </c>
      <c r="J600" t="s">
        <v>3</v>
      </c>
      <c r="K600" t="s">
        <v>680</v>
      </c>
      <c r="L600">
        <v>1191</v>
      </c>
      <c r="N600">
        <v>1013</v>
      </c>
      <c r="O600" t="s">
        <v>681</v>
      </c>
      <c r="P600" t="s">
        <v>681</v>
      </c>
      <c r="Q600">
        <v>1</v>
      </c>
      <c r="X600">
        <v>1.03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1</v>
      </c>
      <c r="AF600" t="s">
        <v>67</v>
      </c>
      <c r="AG600">
        <v>1.236</v>
      </c>
      <c r="AH600">
        <v>2</v>
      </c>
      <c r="AI600">
        <v>55929963</v>
      </c>
      <c r="AJ600">
        <v>508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ROW(Source!A220)</f>
        <v>220</v>
      </c>
      <c r="B601">
        <v>55929964</v>
      </c>
      <c r="C601">
        <v>55929954</v>
      </c>
      <c r="D601">
        <v>55490209</v>
      </c>
      <c r="E601">
        <v>1</v>
      </c>
      <c r="F601">
        <v>1</v>
      </c>
      <c r="G601">
        <v>1081</v>
      </c>
      <c r="H601">
        <v>2</v>
      </c>
      <c r="I601" t="s">
        <v>722</v>
      </c>
      <c r="J601" t="s">
        <v>723</v>
      </c>
      <c r="K601" t="s">
        <v>724</v>
      </c>
      <c r="L601">
        <v>1368</v>
      </c>
      <c r="N601">
        <v>1011</v>
      </c>
      <c r="O601" t="s">
        <v>685</v>
      </c>
      <c r="P601" t="s">
        <v>685</v>
      </c>
      <c r="Q601">
        <v>1</v>
      </c>
      <c r="X601">
        <v>6.0000000000000001E-3</v>
      </c>
      <c r="Y601">
        <v>0</v>
      </c>
      <c r="Z601">
        <v>83.1</v>
      </c>
      <c r="AA601">
        <v>12.62</v>
      </c>
      <c r="AB601">
        <v>0</v>
      </c>
      <c r="AC601">
        <v>0</v>
      </c>
      <c r="AD601">
        <v>1</v>
      </c>
      <c r="AE601">
        <v>0</v>
      </c>
      <c r="AF601" t="s">
        <v>67</v>
      </c>
      <c r="AG601">
        <v>7.1999999999999998E-3</v>
      </c>
      <c r="AH601">
        <v>2</v>
      </c>
      <c r="AI601">
        <v>55929964</v>
      </c>
      <c r="AJ601">
        <v>509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ROW(Source!A220)</f>
        <v>220</v>
      </c>
      <c r="B602">
        <v>55929965</v>
      </c>
      <c r="C602">
        <v>55929954</v>
      </c>
      <c r="D602">
        <v>55440939</v>
      </c>
      <c r="E602">
        <v>1081</v>
      </c>
      <c r="F602">
        <v>1</v>
      </c>
      <c r="G602">
        <v>1081</v>
      </c>
      <c r="H602">
        <v>3</v>
      </c>
      <c r="I602" t="s">
        <v>998</v>
      </c>
      <c r="J602" t="s">
        <v>3</v>
      </c>
      <c r="K602" t="s">
        <v>999</v>
      </c>
      <c r="L602">
        <v>1354</v>
      </c>
      <c r="N602">
        <v>1010</v>
      </c>
      <c r="O602" t="s">
        <v>279</v>
      </c>
      <c r="P602" t="s">
        <v>279</v>
      </c>
      <c r="Q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66</v>
      </c>
      <c r="AG602">
        <v>1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ROW(Source!A223)</f>
        <v>223</v>
      </c>
      <c r="B603">
        <v>57036759</v>
      </c>
      <c r="C603">
        <v>57036758</v>
      </c>
      <c r="D603">
        <v>55424304</v>
      </c>
      <c r="E603">
        <v>1081</v>
      </c>
      <c r="F603">
        <v>1</v>
      </c>
      <c r="G603">
        <v>1081</v>
      </c>
      <c r="H603">
        <v>1</v>
      </c>
      <c r="I603" t="s">
        <v>679</v>
      </c>
      <c r="J603" t="s">
        <v>3</v>
      </c>
      <c r="K603" t="s">
        <v>680</v>
      </c>
      <c r="L603">
        <v>1191</v>
      </c>
      <c r="N603">
        <v>1013</v>
      </c>
      <c r="O603" t="s">
        <v>681</v>
      </c>
      <c r="P603" t="s">
        <v>681</v>
      </c>
      <c r="Q603">
        <v>1</v>
      </c>
      <c r="X603">
        <v>1.03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 t="s">
        <v>67</v>
      </c>
      <c r="AG603">
        <v>1.236</v>
      </c>
      <c r="AH603">
        <v>2</v>
      </c>
      <c r="AI603">
        <v>57036759</v>
      </c>
      <c r="AJ603">
        <v>511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ROW(Source!A223)</f>
        <v>223</v>
      </c>
      <c r="B604">
        <v>57036760</v>
      </c>
      <c r="C604">
        <v>57036758</v>
      </c>
      <c r="D604">
        <v>55490209</v>
      </c>
      <c r="E604">
        <v>1</v>
      </c>
      <c r="F604">
        <v>1</v>
      </c>
      <c r="G604">
        <v>1081</v>
      </c>
      <c r="H604">
        <v>2</v>
      </c>
      <c r="I604" t="s">
        <v>722</v>
      </c>
      <c r="J604" t="s">
        <v>723</v>
      </c>
      <c r="K604" t="s">
        <v>724</v>
      </c>
      <c r="L604">
        <v>1368</v>
      </c>
      <c r="N604">
        <v>1011</v>
      </c>
      <c r="O604" t="s">
        <v>685</v>
      </c>
      <c r="P604" t="s">
        <v>685</v>
      </c>
      <c r="Q604">
        <v>1</v>
      </c>
      <c r="X604">
        <v>6.0000000000000001E-3</v>
      </c>
      <c r="Y604">
        <v>0</v>
      </c>
      <c r="Z604">
        <v>83.1</v>
      </c>
      <c r="AA604">
        <v>12.62</v>
      </c>
      <c r="AB604">
        <v>0</v>
      </c>
      <c r="AC604">
        <v>0</v>
      </c>
      <c r="AD604">
        <v>1</v>
      </c>
      <c r="AE604">
        <v>0</v>
      </c>
      <c r="AF604" t="s">
        <v>67</v>
      </c>
      <c r="AG604">
        <v>7.1999999999999998E-3</v>
      </c>
      <c r="AH604">
        <v>2</v>
      </c>
      <c r="AI604">
        <v>57036760</v>
      </c>
      <c r="AJ604">
        <v>512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ROW(Source!A223)</f>
        <v>223</v>
      </c>
      <c r="B605">
        <v>57036761</v>
      </c>
      <c r="C605">
        <v>57036758</v>
      </c>
      <c r="D605">
        <v>55440939</v>
      </c>
      <c r="E605">
        <v>1081</v>
      </c>
      <c r="F605">
        <v>1</v>
      </c>
      <c r="G605">
        <v>1081</v>
      </c>
      <c r="H605">
        <v>3</v>
      </c>
      <c r="I605" t="s">
        <v>998</v>
      </c>
      <c r="J605" t="s">
        <v>3</v>
      </c>
      <c r="K605" t="s">
        <v>999</v>
      </c>
      <c r="L605">
        <v>1354</v>
      </c>
      <c r="N605">
        <v>1010</v>
      </c>
      <c r="O605" t="s">
        <v>279</v>
      </c>
      <c r="P605" t="s">
        <v>279</v>
      </c>
      <c r="Q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66</v>
      </c>
      <c r="AG605">
        <v>1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ROW(Source!A224)</f>
        <v>224</v>
      </c>
      <c r="B606">
        <v>57036759</v>
      </c>
      <c r="C606">
        <v>57036758</v>
      </c>
      <c r="D606">
        <v>55424304</v>
      </c>
      <c r="E606">
        <v>1081</v>
      </c>
      <c r="F606">
        <v>1</v>
      </c>
      <c r="G606">
        <v>1081</v>
      </c>
      <c r="H606">
        <v>1</v>
      </c>
      <c r="I606" t="s">
        <v>679</v>
      </c>
      <c r="J606" t="s">
        <v>3</v>
      </c>
      <c r="K606" t="s">
        <v>680</v>
      </c>
      <c r="L606">
        <v>1191</v>
      </c>
      <c r="N606">
        <v>1013</v>
      </c>
      <c r="O606" t="s">
        <v>681</v>
      </c>
      <c r="P606" t="s">
        <v>681</v>
      </c>
      <c r="Q606">
        <v>1</v>
      </c>
      <c r="X606">
        <v>1.03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1</v>
      </c>
      <c r="AF606" t="s">
        <v>67</v>
      </c>
      <c r="AG606">
        <v>1.236</v>
      </c>
      <c r="AH606">
        <v>2</v>
      </c>
      <c r="AI606">
        <v>57036759</v>
      </c>
      <c r="AJ606">
        <v>513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ROW(Source!A224)</f>
        <v>224</v>
      </c>
      <c r="B607">
        <v>57036760</v>
      </c>
      <c r="C607">
        <v>57036758</v>
      </c>
      <c r="D607">
        <v>55490209</v>
      </c>
      <c r="E607">
        <v>1</v>
      </c>
      <c r="F607">
        <v>1</v>
      </c>
      <c r="G607">
        <v>1081</v>
      </c>
      <c r="H607">
        <v>2</v>
      </c>
      <c r="I607" t="s">
        <v>722</v>
      </c>
      <c r="J607" t="s">
        <v>723</v>
      </c>
      <c r="K607" t="s">
        <v>724</v>
      </c>
      <c r="L607">
        <v>1368</v>
      </c>
      <c r="N607">
        <v>1011</v>
      </c>
      <c r="O607" t="s">
        <v>685</v>
      </c>
      <c r="P607" t="s">
        <v>685</v>
      </c>
      <c r="Q607">
        <v>1</v>
      </c>
      <c r="X607">
        <v>6.0000000000000001E-3</v>
      </c>
      <c r="Y607">
        <v>0</v>
      </c>
      <c r="Z607">
        <v>83.1</v>
      </c>
      <c r="AA607">
        <v>12.62</v>
      </c>
      <c r="AB607">
        <v>0</v>
      </c>
      <c r="AC607">
        <v>0</v>
      </c>
      <c r="AD607">
        <v>1</v>
      </c>
      <c r="AE607">
        <v>0</v>
      </c>
      <c r="AF607" t="s">
        <v>67</v>
      </c>
      <c r="AG607">
        <v>7.1999999999999998E-3</v>
      </c>
      <c r="AH607">
        <v>2</v>
      </c>
      <c r="AI607">
        <v>57036760</v>
      </c>
      <c r="AJ607">
        <v>514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ROW(Source!A224)</f>
        <v>224</v>
      </c>
      <c r="B608">
        <v>57036761</v>
      </c>
      <c r="C608">
        <v>57036758</v>
      </c>
      <c r="D608">
        <v>55440939</v>
      </c>
      <c r="E608">
        <v>1081</v>
      </c>
      <c r="F608">
        <v>1</v>
      </c>
      <c r="G608">
        <v>1081</v>
      </c>
      <c r="H608">
        <v>3</v>
      </c>
      <c r="I608" t="s">
        <v>998</v>
      </c>
      <c r="J608" t="s">
        <v>3</v>
      </c>
      <c r="K608" t="s">
        <v>999</v>
      </c>
      <c r="L608">
        <v>1354</v>
      </c>
      <c r="N608">
        <v>1010</v>
      </c>
      <c r="O608" t="s">
        <v>279</v>
      </c>
      <c r="P608" t="s">
        <v>279</v>
      </c>
      <c r="Q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66</v>
      </c>
      <c r="AG608">
        <v>1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ROW(Source!A225)</f>
        <v>225</v>
      </c>
      <c r="B609">
        <v>55929970</v>
      </c>
      <c r="C609">
        <v>55929969</v>
      </c>
      <c r="D609">
        <v>55424304</v>
      </c>
      <c r="E609">
        <v>1081</v>
      </c>
      <c r="F609">
        <v>1</v>
      </c>
      <c r="G609">
        <v>1081</v>
      </c>
      <c r="H609">
        <v>1</v>
      </c>
      <c r="I609" t="s">
        <v>679</v>
      </c>
      <c r="J609" t="s">
        <v>3</v>
      </c>
      <c r="K609" t="s">
        <v>680</v>
      </c>
      <c r="L609">
        <v>1191</v>
      </c>
      <c r="N609">
        <v>1013</v>
      </c>
      <c r="O609" t="s">
        <v>681</v>
      </c>
      <c r="P609" t="s">
        <v>681</v>
      </c>
      <c r="Q609">
        <v>1</v>
      </c>
      <c r="X609">
        <v>2.1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67</v>
      </c>
      <c r="AG609">
        <v>2.52</v>
      </c>
      <c r="AH609">
        <v>2</v>
      </c>
      <c r="AI609">
        <v>55929970</v>
      </c>
      <c r="AJ609">
        <v>515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ROW(Source!A225)</f>
        <v>225</v>
      </c>
      <c r="B610">
        <v>55929971</v>
      </c>
      <c r="C610">
        <v>55929969</v>
      </c>
      <c r="D610">
        <v>55489513</v>
      </c>
      <c r="E610">
        <v>1</v>
      </c>
      <c r="F610">
        <v>1</v>
      </c>
      <c r="G610">
        <v>1081</v>
      </c>
      <c r="H610">
        <v>2</v>
      </c>
      <c r="I610" t="s">
        <v>682</v>
      </c>
      <c r="J610" t="s">
        <v>683</v>
      </c>
      <c r="K610" t="s">
        <v>684</v>
      </c>
      <c r="L610">
        <v>1368</v>
      </c>
      <c r="N610">
        <v>1011</v>
      </c>
      <c r="O610" t="s">
        <v>685</v>
      </c>
      <c r="P610" t="s">
        <v>685</v>
      </c>
      <c r="Q610">
        <v>1</v>
      </c>
      <c r="X610">
        <v>0.08</v>
      </c>
      <c r="Y610">
        <v>0</v>
      </c>
      <c r="Z610">
        <v>114.83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67</v>
      </c>
      <c r="AG610">
        <v>9.6000000000000002E-2</v>
      </c>
      <c r="AH610">
        <v>2</v>
      </c>
      <c r="AI610">
        <v>55929971</v>
      </c>
      <c r="AJ610">
        <v>516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ROW(Source!A225)</f>
        <v>225</v>
      </c>
      <c r="B611">
        <v>55929972</v>
      </c>
      <c r="C611">
        <v>55929969</v>
      </c>
      <c r="D611">
        <v>55440770</v>
      </c>
      <c r="E611">
        <v>1081</v>
      </c>
      <c r="F611">
        <v>1</v>
      </c>
      <c r="G611">
        <v>1081</v>
      </c>
      <c r="H611">
        <v>3</v>
      </c>
      <c r="I611" t="s">
        <v>1037</v>
      </c>
      <c r="J611" t="s">
        <v>3</v>
      </c>
      <c r="K611" t="s">
        <v>1050</v>
      </c>
      <c r="L611">
        <v>1354</v>
      </c>
      <c r="N611">
        <v>1010</v>
      </c>
      <c r="O611" t="s">
        <v>279</v>
      </c>
      <c r="P611" t="s">
        <v>279</v>
      </c>
      <c r="Q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66</v>
      </c>
      <c r="AG611">
        <v>1</v>
      </c>
      <c r="AH611">
        <v>3</v>
      </c>
      <c r="AI611">
        <v>-1</v>
      </c>
      <c r="AJ611" t="s">
        <v>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ROW(Source!A226)</f>
        <v>226</v>
      </c>
      <c r="B612">
        <v>55929970</v>
      </c>
      <c r="C612">
        <v>55929969</v>
      </c>
      <c r="D612">
        <v>55424304</v>
      </c>
      <c r="E612">
        <v>1081</v>
      </c>
      <c r="F612">
        <v>1</v>
      </c>
      <c r="G612">
        <v>1081</v>
      </c>
      <c r="H612">
        <v>1</v>
      </c>
      <c r="I612" t="s">
        <v>679</v>
      </c>
      <c r="J612" t="s">
        <v>3</v>
      </c>
      <c r="K612" t="s">
        <v>680</v>
      </c>
      <c r="L612">
        <v>1191</v>
      </c>
      <c r="N612">
        <v>1013</v>
      </c>
      <c r="O612" t="s">
        <v>681</v>
      </c>
      <c r="P612" t="s">
        <v>681</v>
      </c>
      <c r="Q612">
        <v>1</v>
      </c>
      <c r="X612">
        <v>2.1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67</v>
      </c>
      <c r="AG612">
        <v>2.52</v>
      </c>
      <c r="AH612">
        <v>2</v>
      </c>
      <c r="AI612">
        <v>55929970</v>
      </c>
      <c r="AJ612">
        <v>517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ROW(Source!A226)</f>
        <v>226</v>
      </c>
      <c r="B613">
        <v>55929971</v>
      </c>
      <c r="C613">
        <v>55929969</v>
      </c>
      <c r="D613">
        <v>55489513</v>
      </c>
      <c r="E613">
        <v>1</v>
      </c>
      <c r="F613">
        <v>1</v>
      </c>
      <c r="G613">
        <v>1081</v>
      </c>
      <c r="H613">
        <v>2</v>
      </c>
      <c r="I613" t="s">
        <v>682</v>
      </c>
      <c r="J613" t="s">
        <v>683</v>
      </c>
      <c r="K613" t="s">
        <v>684</v>
      </c>
      <c r="L613">
        <v>1368</v>
      </c>
      <c r="N613">
        <v>1011</v>
      </c>
      <c r="O613" t="s">
        <v>685</v>
      </c>
      <c r="P613" t="s">
        <v>685</v>
      </c>
      <c r="Q613">
        <v>1</v>
      </c>
      <c r="X613">
        <v>0.08</v>
      </c>
      <c r="Y613">
        <v>0</v>
      </c>
      <c r="Z613">
        <v>114.83</v>
      </c>
      <c r="AA613">
        <v>12.62</v>
      </c>
      <c r="AB613">
        <v>0</v>
      </c>
      <c r="AC613">
        <v>0</v>
      </c>
      <c r="AD613">
        <v>1</v>
      </c>
      <c r="AE613">
        <v>0</v>
      </c>
      <c r="AF613" t="s">
        <v>67</v>
      </c>
      <c r="AG613">
        <v>9.6000000000000002E-2</v>
      </c>
      <c r="AH613">
        <v>2</v>
      </c>
      <c r="AI613">
        <v>55929971</v>
      </c>
      <c r="AJ613">
        <v>518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ROW(Source!A226)</f>
        <v>226</v>
      </c>
      <c r="B614">
        <v>55929972</v>
      </c>
      <c r="C614">
        <v>55929969</v>
      </c>
      <c r="D614">
        <v>55440770</v>
      </c>
      <c r="E614">
        <v>1081</v>
      </c>
      <c r="F614">
        <v>1</v>
      </c>
      <c r="G614">
        <v>1081</v>
      </c>
      <c r="H614">
        <v>3</v>
      </c>
      <c r="I614" t="s">
        <v>1037</v>
      </c>
      <c r="J614" t="s">
        <v>3</v>
      </c>
      <c r="K614" t="s">
        <v>1050</v>
      </c>
      <c r="L614">
        <v>1354</v>
      </c>
      <c r="N614">
        <v>1010</v>
      </c>
      <c r="O614" t="s">
        <v>279</v>
      </c>
      <c r="P614" t="s">
        <v>279</v>
      </c>
      <c r="Q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66</v>
      </c>
      <c r="AG614">
        <v>1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ROW(Source!A237)</f>
        <v>237</v>
      </c>
      <c r="B615">
        <v>55929987</v>
      </c>
      <c r="C615">
        <v>55929986</v>
      </c>
      <c r="D615">
        <v>55424304</v>
      </c>
      <c r="E615">
        <v>1081</v>
      </c>
      <c r="F615">
        <v>1</v>
      </c>
      <c r="G615">
        <v>1081</v>
      </c>
      <c r="H615">
        <v>1</v>
      </c>
      <c r="I615" t="s">
        <v>679</v>
      </c>
      <c r="J615" t="s">
        <v>3</v>
      </c>
      <c r="K615" t="s">
        <v>680</v>
      </c>
      <c r="L615">
        <v>1191</v>
      </c>
      <c r="N615">
        <v>1013</v>
      </c>
      <c r="O615" t="s">
        <v>681</v>
      </c>
      <c r="P615" t="s">
        <v>681</v>
      </c>
      <c r="Q615">
        <v>1</v>
      </c>
      <c r="X615">
        <v>3.1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 t="s">
        <v>67</v>
      </c>
      <c r="AG615">
        <v>3.7199999999999998</v>
      </c>
      <c r="AH615">
        <v>2</v>
      </c>
      <c r="AI615">
        <v>55929987</v>
      </c>
      <c r="AJ615">
        <v>519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ROW(Source!A237)</f>
        <v>237</v>
      </c>
      <c r="B616">
        <v>55929988</v>
      </c>
      <c r="C616">
        <v>55929986</v>
      </c>
      <c r="D616">
        <v>55439337</v>
      </c>
      <c r="E616">
        <v>1081</v>
      </c>
      <c r="F616">
        <v>1</v>
      </c>
      <c r="G616">
        <v>1081</v>
      </c>
      <c r="H616">
        <v>3</v>
      </c>
      <c r="I616" t="s">
        <v>1033</v>
      </c>
      <c r="J616" t="s">
        <v>3</v>
      </c>
      <c r="K616" t="s">
        <v>1034</v>
      </c>
      <c r="L616">
        <v>1354</v>
      </c>
      <c r="N616">
        <v>1010</v>
      </c>
      <c r="O616" t="s">
        <v>279</v>
      </c>
      <c r="P616" t="s">
        <v>279</v>
      </c>
      <c r="Q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66</v>
      </c>
      <c r="AG616">
        <v>0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ROW(Source!A238)</f>
        <v>238</v>
      </c>
      <c r="B617">
        <v>55929987</v>
      </c>
      <c r="C617">
        <v>55929986</v>
      </c>
      <c r="D617">
        <v>55424304</v>
      </c>
      <c r="E617">
        <v>1081</v>
      </c>
      <c r="F617">
        <v>1</v>
      </c>
      <c r="G617">
        <v>1081</v>
      </c>
      <c r="H617">
        <v>1</v>
      </c>
      <c r="I617" t="s">
        <v>679</v>
      </c>
      <c r="J617" t="s">
        <v>3</v>
      </c>
      <c r="K617" t="s">
        <v>680</v>
      </c>
      <c r="L617">
        <v>1191</v>
      </c>
      <c r="N617">
        <v>1013</v>
      </c>
      <c r="O617" t="s">
        <v>681</v>
      </c>
      <c r="P617" t="s">
        <v>681</v>
      </c>
      <c r="Q617">
        <v>1</v>
      </c>
      <c r="X617">
        <v>3.1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 t="s">
        <v>67</v>
      </c>
      <c r="AG617">
        <v>3.7199999999999998</v>
      </c>
      <c r="AH617">
        <v>2</v>
      </c>
      <c r="AI617">
        <v>55929987</v>
      </c>
      <c r="AJ617">
        <v>520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ROW(Source!A238)</f>
        <v>238</v>
      </c>
      <c r="B618">
        <v>55929988</v>
      </c>
      <c r="C618">
        <v>55929986</v>
      </c>
      <c r="D618">
        <v>55439337</v>
      </c>
      <c r="E618">
        <v>1081</v>
      </c>
      <c r="F618">
        <v>1</v>
      </c>
      <c r="G618">
        <v>1081</v>
      </c>
      <c r="H618">
        <v>3</v>
      </c>
      <c r="I618" t="s">
        <v>1033</v>
      </c>
      <c r="J618" t="s">
        <v>3</v>
      </c>
      <c r="K618" t="s">
        <v>1034</v>
      </c>
      <c r="L618">
        <v>1354</v>
      </c>
      <c r="N618">
        <v>1010</v>
      </c>
      <c r="O618" t="s">
        <v>279</v>
      </c>
      <c r="P618" t="s">
        <v>279</v>
      </c>
      <c r="Q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66</v>
      </c>
      <c r="AG618">
        <v>0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ROW(Source!A284)</f>
        <v>284</v>
      </c>
      <c r="B619">
        <v>55930134</v>
      </c>
      <c r="C619">
        <v>55930130</v>
      </c>
      <c r="D619">
        <v>55424304</v>
      </c>
      <c r="E619">
        <v>1081</v>
      </c>
      <c r="F619">
        <v>1</v>
      </c>
      <c r="G619">
        <v>1081</v>
      </c>
      <c r="H619">
        <v>1</v>
      </c>
      <c r="I619" t="s">
        <v>679</v>
      </c>
      <c r="J619" t="s">
        <v>3</v>
      </c>
      <c r="K619" t="s">
        <v>680</v>
      </c>
      <c r="L619">
        <v>1191</v>
      </c>
      <c r="N619">
        <v>1013</v>
      </c>
      <c r="O619" t="s">
        <v>681</v>
      </c>
      <c r="P619" t="s">
        <v>681</v>
      </c>
      <c r="Q619">
        <v>1</v>
      </c>
      <c r="X619">
        <v>6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67</v>
      </c>
      <c r="AG619">
        <v>7.1999999999999993</v>
      </c>
      <c r="AH619">
        <v>2</v>
      </c>
      <c r="AI619">
        <v>55930131</v>
      </c>
      <c r="AJ619">
        <v>521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ROW(Source!A284)</f>
        <v>284</v>
      </c>
      <c r="B620">
        <v>55930135</v>
      </c>
      <c r="C620">
        <v>55930130</v>
      </c>
      <c r="D620">
        <v>55461714</v>
      </c>
      <c r="E620">
        <v>1</v>
      </c>
      <c r="F620">
        <v>1</v>
      </c>
      <c r="G620">
        <v>1081</v>
      </c>
      <c r="H620">
        <v>3</v>
      </c>
      <c r="I620" t="s">
        <v>897</v>
      </c>
      <c r="J620" t="s">
        <v>898</v>
      </c>
      <c r="K620" t="s">
        <v>899</v>
      </c>
      <c r="L620">
        <v>1348</v>
      </c>
      <c r="N620">
        <v>1009</v>
      </c>
      <c r="O620" t="s">
        <v>566</v>
      </c>
      <c r="P620" t="s">
        <v>566</v>
      </c>
      <c r="Q620">
        <v>1000</v>
      </c>
      <c r="X620">
        <v>2.0000000000000001E-4</v>
      </c>
      <c r="Y620">
        <v>9138.59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66</v>
      </c>
      <c r="AG620">
        <v>2.0000000000000001E-4</v>
      </c>
      <c r="AH620">
        <v>2</v>
      </c>
      <c r="AI620">
        <v>55930132</v>
      </c>
      <c r="AJ620">
        <v>522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ROW(Source!A284)</f>
        <v>284</v>
      </c>
      <c r="B621">
        <v>55930136</v>
      </c>
      <c r="C621">
        <v>55930130</v>
      </c>
      <c r="D621">
        <v>55448278</v>
      </c>
      <c r="E621">
        <v>1081</v>
      </c>
      <c r="F621">
        <v>1</v>
      </c>
      <c r="G621">
        <v>1081</v>
      </c>
      <c r="H621">
        <v>3</v>
      </c>
      <c r="I621" t="s">
        <v>1048</v>
      </c>
      <c r="J621" t="s">
        <v>3</v>
      </c>
      <c r="K621" t="s">
        <v>1049</v>
      </c>
      <c r="L621">
        <v>1354</v>
      </c>
      <c r="N621">
        <v>1010</v>
      </c>
      <c r="O621" t="s">
        <v>279</v>
      </c>
      <c r="P621" t="s">
        <v>279</v>
      </c>
      <c r="Q621">
        <v>1</v>
      </c>
      <c r="X621">
        <v>100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66</v>
      </c>
      <c r="AG621">
        <v>100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ROW(Source!A284)</f>
        <v>284</v>
      </c>
      <c r="B622">
        <v>55930137</v>
      </c>
      <c r="C622">
        <v>55930130</v>
      </c>
      <c r="D622">
        <v>55424290</v>
      </c>
      <c r="E622">
        <v>1081</v>
      </c>
      <c r="F622">
        <v>1</v>
      </c>
      <c r="G622">
        <v>1081</v>
      </c>
      <c r="H622">
        <v>3</v>
      </c>
      <c r="I622" t="s">
        <v>720</v>
      </c>
      <c r="J622" t="s">
        <v>3</v>
      </c>
      <c r="K622" t="s">
        <v>721</v>
      </c>
      <c r="L622">
        <v>1348</v>
      </c>
      <c r="N622">
        <v>1009</v>
      </c>
      <c r="O622" t="s">
        <v>566</v>
      </c>
      <c r="P622" t="s">
        <v>566</v>
      </c>
      <c r="Q622">
        <v>1000</v>
      </c>
      <c r="X622">
        <v>0.01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66</v>
      </c>
      <c r="AG622">
        <v>0.01</v>
      </c>
      <c r="AH622">
        <v>2</v>
      </c>
      <c r="AI622">
        <v>55930133</v>
      </c>
      <c r="AJ622">
        <v>523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ROW(Source!A285)</f>
        <v>285</v>
      </c>
      <c r="B623">
        <v>55930134</v>
      </c>
      <c r="C623">
        <v>55930130</v>
      </c>
      <c r="D623">
        <v>55424304</v>
      </c>
      <c r="E623">
        <v>1081</v>
      </c>
      <c r="F623">
        <v>1</v>
      </c>
      <c r="G623">
        <v>1081</v>
      </c>
      <c r="H623">
        <v>1</v>
      </c>
      <c r="I623" t="s">
        <v>679</v>
      </c>
      <c r="J623" t="s">
        <v>3</v>
      </c>
      <c r="K623" t="s">
        <v>680</v>
      </c>
      <c r="L623">
        <v>1191</v>
      </c>
      <c r="N623">
        <v>1013</v>
      </c>
      <c r="O623" t="s">
        <v>681</v>
      </c>
      <c r="P623" t="s">
        <v>681</v>
      </c>
      <c r="Q623">
        <v>1</v>
      </c>
      <c r="X623">
        <v>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1</v>
      </c>
      <c r="AF623" t="s">
        <v>67</v>
      </c>
      <c r="AG623">
        <v>7.1999999999999993</v>
      </c>
      <c r="AH623">
        <v>2</v>
      </c>
      <c r="AI623">
        <v>55930131</v>
      </c>
      <c r="AJ623">
        <v>524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ROW(Source!A285)</f>
        <v>285</v>
      </c>
      <c r="B624">
        <v>55930135</v>
      </c>
      <c r="C624">
        <v>55930130</v>
      </c>
      <c r="D624">
        <v>55461714</v>
      </c>
      <c r="E624">
        <v>1</v>
      </c>
      <c r="F624">
        <v>1</v>
      </c>
      <c r="G624">
        <v>1081</v>
      </c>
      <c r="H624">
        <v>3</v>
      </c>
      <c r="I624" t="s">
        <v>897</v>
      </c>
      <c r="J624" t="s">
        <v>898</v>
      </c>
      <c r="K624" t="s">
        <v>899</v>
      </c>
      <c r="L624">
        <v>1348</v>
      </c>
      <c r="N624">
        <v>1009</v>
      </c>
      <c r="O624" t="s">
        <v>566</v>
      </c>
      <c r="P624" t="s">
        <v>566</v>
      </c>
      <c r="Q624">
        <v>1000</v>
      </c>
      <c r="X624">
        <v>2.0000000000000001E-4</v>
      </c>
      <c r="Y624">
        <v>9138.59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66</v>
      </c>
      <c r="AG624">
        <v>2.0000000000000001E-4</v>
      </c>
      <c r="AH624">
        <v>2</v>
      </c>
      <c r="AI624">
        <v>55930132</v>
      </c>
      <c r="AJ624">
        <v>525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ROW(Source!A285)</f>
        <v>285</v>
      </c>
      <c r="B625">
        <v>55930136</v>
      </c>
      <c r="C625">
        <v>55930130</v>
      </c>
      <c r="D625">
        <v>55448278</v>
      </c>
      <c r="E625">
        <v>1081</v>
      </c>
      <c r="F625">
        <v>1</v>
      </c>
      <c r="G625">
        <v>1081</v>
      </c>
      <c r="H625">
        <v>3</v>
      </c>
      <c r="I625" t="s">
        <v>1048</v>
      </c>
      <c r="J625" t="s">
        <v>3</v>
      </c>
      <c r="K625" t="s">
        <v>1049</v>
      </c>
      <c r="L625">
        <v>1354</v>
      </c>
      <c r="N625">
        <v>1010</v>
      </c>
      <c r="O625" t="s">
        <v>279</v>
      </c>
      <c r="P625" t="s">
        <v>279</v>
      </c>
      <c r="Q625">
        <v>1</v>
      </c>
      <c r="X625">
        <v>100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66</v>
      </c>
      <c r="AG625">
        <v>100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ROW(Source!A285)</f>
        <v>285</v>
      </c>
      <c r="B626">
        <v>55930137</v>
      </c>
      <c r="C626">
        <v>55930130</v>
      </c>
      <c r="D626">
        <v>55424290</v>
      </c>
      <c r="E626">
        <v>1081</v>
      </c>
      <c r="F626">
        <v>1</v>
      </c>
      <c r="G626">
        <v>1081</v>
      </c>
      <c r="H626">
        <v>3</v>
      </c>
      <c r="I626" t="s">
        <v>720</v>
      </c>
      <c r="J626" t="s">
        <v>3</v>
      </c>
      <c r="K626" t="s">
        <v>721</v>
      </c>
      <c r="L626">
        <v>1348</v>
      </c>
      <c r="N626">
        <v>1009</v>
      </c>
      <c r="O626" t="s">
        <v>566</v>
      </c>
      <c r="P626" t="s">
        <v>566</v>
      </c>
      <c r="Q626">
        <v>1000</v>
      </c>
      <c r="X626">
        <v>0.01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66</v>
      </c>
      <c r="AG626">
        <v>0.01</v>
      </c>
      <c r="AH626">
        <v>2</v>
      </c>
      <c r="AI626">
        <v>55930133</v>
      </c>
      <c r="AJ626">
        <v>526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ROW(Source!A290)</f>
        <v>290</v>
      </c>
      <c r="B627">
        <v>55930151</v>
      </c>
      <c r="C627">
        <v>55930150</v>
      </c>
      <c r="D627">
        <v>55424304</v>
      </c>
      <c r="E627">
        <v>1081</v>
      </c>
      <c r="F627">
        <v>1</v>
      </c>
      <c r="G627">
        <v>1081</v>
      </c>
      <c r="H627">
        <v>1</v>
      </c>
      <c r="I627" t="s">
        <v>679</v>
      </c>
      <c r="J627" t="s">
        <v>3</v>
      </c>
      <c r="K627" t="s">
        <v>680</v>
      </c>
      <c r="L627">
        <v>1191</v>
      </c>
      <c r="N627">
        <v>1013</v>
      </c>
      <c r="O627" t="s">
        <v>681</v>
      </c>
      <c r="P627" t="s">
        <v>681</v>
      </c>
      <c r="Q627">
        <v>1</v>
      </c>
      <c r="X627">
        <v>18.84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67</v>
      </c>
      <c r="AG627">
        <v>22.608000000000001</v>
      </c>
      <c r="AH627">
        <v>2</v>
      </c>
      <c r="AI627">
        <v>55930151</v>
      </c>
      <c r="AJ627">
        <v>527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ROW(Source!A290)</f>
        <v>290</v>
      </c>
      <c r="B628">
        <v>55930152</v>
      </c>
      <c r="C628">
        <v>55930150</v>
      </c>
      <c r="D628">
        <v>55490209</v>
      </c>
      <c r="E628">
        <v>1</v>
      </c>
      <c r="F628">
        <v>1</v>
      </c>
      <c r="G628">
        <v>1081</v>
      </c>
      <c r="H628">
        <v>2</v>
      </c>
      <c r="I628" t="s">
        <v>722</v>
      </c>
      <c r="J628" t="s">
        <v>723</v>
      </c>
      <c r="K628" t="s">
        <v>724</v>
      </c>
      <c r="L628">
        <v>1368</v>
      </c>
      <c r="N628">
        <v>1011</v>
      </c>
      <c r="O628" t="s">
        <v>685</v>
      </c>
      <c r="P628" t="s">
        <v>685</v>
      </c>
      <c r="Q628">
        <v>1</v>
      </c>
      <c r="X628">
        <v>0.01</v>
      </c>
      <c r="Y628">
        <v>0</v>
      </c>
      <c r="Z628">
        <v>83.1</v>
      </c>
      <c r="AA628">
        <v>12.62</v>
      </c>
      <c r="AB628">
        <v>0</v>
      </c>
      <c r="AC628">
        <v>0</v>
      </c>
      <c r="AD628">
        <v>1</v>
      </c>
      <c r="AE628">
        <v>0</v>
      </c>
      <c r="AF628" t="s">
        <v>67</v>
      </c>
      <c r="AG628">
        <v>1.2E-2</v>
      </c>
      <c r="AH628">
        <v>2</v>
      </c>
      <c r="AI628">
        <v>55930152</v>
      </c>
      <c r="AJ628">
        <v>528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ROW(Source!A290)</f>
        <v>290</v>
      </c>
      <c r="B629">
        <v>55930153</v>
      </c>
      <c r="C629">
        <v>55930150</v>
      </c>
      <c r="D629">
        <v>55434107</v>
      </c>
      <c r="E629">
        <v>1081</v>
      </c>
      <c r="F629">
        <v>1</v>
      </c>
      <c r="G629">
        <v>1081</v>
      </c>
      <c r="H629">
        <v>3</v>
      </c>
      <c r="I629" t="s">
        <v>1051</v>
      </c>
      <c r="J629" t="s">
        <v>3</v>
      </c>
      <c r="K629" t="s">
        <v>1052</v>
      </c>
      <c r="L629">
        <v>1354</v>
      </c>
      <c r="N629">
        <v>1010</v>
      </c>
      <c r="O629" t="s">
        <v>279</v>
      </c>
      <c r="P629" t="s">
        <v>279</v>
      </c>
      <c r="Q629">
        <v>1</v>
      </c>
      <c r="X629">
        <v>102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66</v>
      </c>
      <c r="AG629">
        <v>102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ROW(Source!A291)</f>
        <v>291</v>
      </c>
      <c r="B630">
        <v>55930151</v>
      </c>
      <c r="C630">
        <v>55930150</v>
      </c>
      <c r="D630">
        <v>55424304</v>
      </c>
      <c r="E630">
        <v>1081</v>
      </c>
      <c r="F630">
        <v>1</v>
      </c>
      <c r="G630">
        <v>1081</v>
      </c>
      <c r="H630">
        <v>1</v>
      </c>
      <c r="I630" t="s">
        <v>679</v>
      </c>
      <c r="J630" t="s">
        <v>3</v>
      </c>
      <c r="K630" t="s">
        <v>680</v>
      </c>
      <c r="L630">
        <v>1191</v>
      </c>
      <c r="N630">
        <v>1013</v>
      </c>
      <c r="O630" t="s">
        <v>681</v>
      </c>
      <c r="P630" t="s">
        <v>681</v>
      </c>
      <c r="Q630">
        <v>1</v>
      </c>
      <c r="X630">
        <v>18.84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 t="s">
        <v>67</v>
      </c>
      <c r="AG630">
        <v>22.608000000000001</v>
      </c>
      <c r="AH630">
        <v>2</v>
      </c>
      <c r="AI630">
        <v>55930151</v>
      </c>
      <c r="AJ630">
        <v>529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ROW(Source!A291)</f>
        <v>291</v>
      </c>
      <c r="B631">
        <v>55930152</v>
      </c>
      <c r="C631">
        <v>55930150</v>
      </c>
      <c r="D631">
        <v>55490209</v>
      </c>
      <c r="E631">
        <v>1</v>
      </c>
      <c r="F631">
        <v>1</v>
      </c>
      <c r="G631">
        <v>1081</v>
      </c>
      <c r="H631">
        <v>2</v>
      </c>
      <c r="I631" t="s">
        <v>722</v>
      </c>
      <c r="J631" t="s">
        <v>723</v>
      </c>
      <c r="K631" t="s">
        <v>724</v>
      </c>
      <c r="L631">
        <v>1368</v>
      </c>
      <c r="N631">
        <v>1011</v>
      </c>
      <c r="O631" t="s">
        <v>685</v>
      </c>
      <c r="P631" t="s">
        <v>685</v>
      </c>
      <c r="Q631">
        <v>1</v>
      </c>
      <c r="X631">
        <v>0.01</v>
      </c>
      <c r="Y631">
        <v>0</v>
      </c>
      <c r="Z631">
        <v>83.1</v>
      </c>
      <c r="AA631">
        <v>12.62</v>
      </c>
      <c r="AB631">
        <v>0</v>
      </c>
      <c r="AC631">
        <v>0</v>
      </c>
      <c r="AD631">
        <v>1</v>
      </c>
      <c r="AE631">
        <v>0</v>
      </c>
      <c r="AF631" t="s">
        <v>67</v>
      </c>
      <c r="AG631">
        <v>1.2E-2</v>
      </c>
      <c r="AH631">
        <v>2</v>
      </c>
      <c r="AI631">
        <v>55930152</v>
      </c>
      <c r="AJ631">
        <v>530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ROW(Source!A291)</f>
        <v>291</v>
      </c>
      <c r="B632">
        <v>55930153</v>
      </c>
      <c r="C632">
        <v>55930150</v>
      </c>
      <c r="D632">
        <v>55434107</v>
      </c>
      <c r="E632">
        <v>1081</v>
      </c>
      <c r="F632">
        <v>1</v>
      </c>
      <c r="G632">
        <v>1081</v>
      </c>
      <c r="H632">
        <v>3</v>
      </c>
      <c r="I632" t="s">
        <v>1051</v>
      </c>
      <c r="J632" t="s">
        <v>3</v>
      </c>
      <c r="K632" t="s">
        <v>1052</v>
      </c>
      <c r="L632">
        <v>1354</v>
      </c>
      <c r="N632">
        <v>1010</v>
      </c>
      <c r="O632" t="s">
        <v>279</v>
      </c>
      <c r="P632" t="s">
        <v>279</v>
      </c>
      <c r="Q632">
        <v>1</v>
      </c>
      <c r="X632">
        <v>102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66</v>
      </c>
      <c r="AG632">
        <v>102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ROW(Source!A300)</f>
        <v>300</v>
      </c>
      <c r="B633">
        <v>55930168</v>
      </c>
      <c r="C633">
        <v>55930167</v>
      </c>
      <c r="D633">
        <v>55424304</v>
      </c>
      <c r="E633">
        <v>1081</v>
      </c>
      <c r="F633">
        <v>1</v>
      </c>
      <c r="G633">
        <v>1081</v>
      </c>
      <c r="H633">
        <v>1</v>
      </c>
      <c r="I633" t="s">
        <v>679</v>
      </c>
      <c r="J633" t="s">
        <v>3</v>
      </c>
      <c r="K633" t="s">
        <v>680</v>
      </c>
      <c r="L633">
        <v>1191</v>
      </c>
      <c r="N633">
        <v>1013</v>
      </c>
      <c r="O633" t="s">
        <v>681</v>
      </c>
      <c r="P633" t="s">
        <v>681</v>
      </c>
      <c r="Q633">
        <v>1</v>
      </c>
      <c r="X633">
        <v>30.75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1</v>
      </c>
      <c r="AF633" t="s">
        <v>67</v>
      </c>
      <c r="AG633">
        <v>36.9</v>
      </c>
      <c r="AH633">
        <v>2</v>
      </c>
      <c r="AI633">
        <v>55930168</v>
      </c>
      <c r="AJ633">
        <v>531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ROW(Source!A300)</f>
        <v>300</v>
      </c>
      <c r="B634">
        <v>55930169</v>
      </c>
      <c r="C634">
        <v>55930167</v>
      </c>
      <c r="D634">
        <v>55490209</v>
      </c>
      <c r="E634">
        <v>1</v>
      </c>
      <c r="F634">
        <v>1</v>
      </c>
      <c r="G634">
        <v>1081</v>
      </c>
      <c r="H634">
        <v>2</v>
      </c>
      <c r="I634" t="s">
        <v>722</v>
      </c>
      <c r="J634" t="s">
        <v>723</v>
      </c>
      <c r="K634" t="s">
        <v>724</v>
      </c>
      <c r="L634">
        <v>1368</v>
      </c>
      <c r="N634">
        <v>1011</v>
      </c>
      <c r="O634" t="s">
        <v>685</v>
      </c>
      <c r="P634" t="s">
        <v>685</v>
      </c>
      <c r="Q634">
        <v>1</v>
      </c>
      <c r="X634">
        <v>0.01</v>
      </c>
      <c r="Y634">
        <v>0</v>
      </c>
      <c r="Z634">
        <v>83.1</v>
      </c>
      <c r="AA634">
        <v>12.62</v>
      </c>
      <c r="AB634">
        <v>0</v>
      </c>
      <c r="AC634">
        <v>0</v>
      </c>
      <c r="AD634">
        <v>1</v>
      </c>
      <c r="AE634">
        <v>0</v>
      </c>
      <c r="AF634" t="s">
        <v>67</v>
      </c>
      <c r="AG634">
        <v>1.2E-2</v>
      </c>
      <c r="AH634">
        <v>2</v>
      </c>
      <c r="AI634">
        <v>55930169</v>
      </c>
      <c r="AJ634">
        <v>532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ROW(Source!A300)</f>
        <v>300</v>
      </c>
      <c r="B635">
        <v>55930170</v>
      </c>
      <c r="C635">
        <v>55930167</v>
      </c>
      <c r="D635">
        <v>55490263</v>
      </c>
      <c r="E635">
        <v>1</v>
      </c>
      <c r="F635">
        <v>1</v>
      </c>
      <c r="G635">
        <v>1081</v>
      </c>
      <c r="H635">
        <v>2</v>
      </c>
      <c r="I635" t="s">
        <v>750</v>
      </c>
      <c r="J635" t="s">
        <v>751</v>
      </c>
      <c r="K635" t="s">
        <v>752</v>
      </c>
      <c r="L635">
        <v>1368</v>
      </c>
      <c r="N635">
        <v>1011</v>
      </c>
      <c r="O635" t="s">
        <v>685</v>
      </c>
      <c r="P635" t="s">
        <v>685</v>
      </c>
      <c r="Q635">
        <v>1</v>
      </c>
      <c r="X635">
        <v>18.62</v>
      </c>
      <c r="Y635">
        <v>0</v>
      </c>
      <c r="Z635">
        <v>0.77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67</v>
      </c>
      <c r="AG635">
        <v>22.344000000000001</v>
      </c>
      <c r="AH635">
        <v>2</v>
      </c>
      <c r="AI635">
        <v>55930170</v>
      </c>
      <c r="AJ635">
        <v>533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ROW(Source!A300)</f>
        <v>300</v>
      </c>
      <c r="B636">
        <v>55930171</v>
      </c>
      <c r="C636">
        <v>55930167</v>
      </c>
      <c r="D636">
        <v>55459237</v>
      </c>
      <c r="E636">
        <v>1</v>
      </c>
      <c r="F636">
        <v>1</v>
      </c>
      <c r="G636">
        <v>1081</v>
      </c>
      <c r="H636">
        <v>3</v>
      </c>
      <c r="I636" t="s">
        <v>753</v>
      </c>
      <c r="J636" t="s">
        <v>754</v>
      </c>
      <c r="K636" t="s">
        <v>755</v>
      </c>
      <c r="L636">
        <v>1339</v>
      </c>
      <c r="N636">
        <v>1007</v>
      </c>
      <c r="O636" t="s">
        <v>756</v>
      </c>
      <c r="P636" t="s">
        <v>756</v>
      </c>
      <c r="Q636">
        <v>1</v>
      </c>
      <c r="X636">
        <v>3.2000000000000002E-3</v>
      </c>
      <c r="Y636">
        <v>7.07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66</v>
      </c>
      <c r="AG636">
        <v>3.2000000000000002E-3</v>
      </c>
      <c r="AH636">
        <v>2</v>
      </c>
      <c r="AI636">
        <v>55930171</v>
      </c>
      <c r="AJ636">
        <v>534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ROW(Source!A300)</f>
        <v>300</v>
      </c>
      <c r="B637">
        <v>55930172</v>
      </c>
      <c r="C637">
        <v>55930167</v>
      </c>
      <c r="D637">
        <v>55466860</v>
      </c>
      <c r="E637">
        <v>1</v>
      </c>
      <c r="F637">
        <v>1</v>
      </c>
      <c r="G637">
        <v>1081</v>
      </c>
      <c r="H637">
        <v>3</v>
      </c>
      <c r="I637" t="s">
        <v>757</v>
      </c>
      <c r="J637" t="s">
        <v>758</v>
      </c>
      <c r="K637" t="s">
        <v>759</v>
      </c>
      <c r="L637">
        <v>1346</v>
      </c>
      <c r="N637">
        <v>1009</v>
      </c>
      <c r="O637" t="s">
        <v>185</v>
      </c>
      <c r="P637" t="s">
        <v>185</v>
      </c>
      <c r="Q637">
        <v>1</v>
      </c>
      <c r="X637">
        <v>4.5659999999999998</v>
      </c>
      <c r="Y637">
        <v>3.17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66</v>
      </c>
      <c r="AG637">
        <v>4.5659999999999998</v>
      </c>
      <c r="AH637">
        <v>2</v>
      </c>
      <c r="AI637">
        <v>55930172</v>
      </c>
      <c r="AJ637">
        <v>536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ROW(Source!A300)</f>
        <v>300</v>
      </c>
      <c r="B638">
        <v>55930173</v>
      </c>
      <c r="C638">
        <v>55930167</v>
      </c>
      <c r="D638">
        <v>55469280</v>
      </c>
      <c r="E638">
        <v>1</v>
      </c>
      <c r="F638">
        <v>1</v>
      </c>
      <c r="G638">
        <v>1081</v>
      </c>
      <c r="H638">
        <v>3</v>
      </c>
      <c r="I638" t="s">
        <v>760</v>
      </c>
      <c r="J638" t="s">
        <v>761</v>
      </c>
      <c r="K638" t="s">
        <v>762</v>
      </c>
      <c r="L638">
        <v>1354</v>
      </c>
      <c r="N638">
        <v>1010</v>
      </c>
      <c r="O638" t="s">
        <v>279</v>
      </c>
      <c r="P638" t="s">
        <v>279</v>
      </c>
      <c r="Q638">
        <v>1</v>
      </c>
      <c r="X638">
        <v>1.946</v>
      </c>
      <c r="Y638">
        <v>780.82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 t="s">
        <v>66</v>
      </c>
      <c r="AG638">
        <v>1.946</v>
      </c>
      <c r="AH638">
        <v>2</v>
      </c>
      <c r="AI638">
        <v>55930173</v>
      </c>
      <c r="AJ638">
        <v>537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ROW(Source!A300)</f>
        <v>300</v>
      </c>
      <c r="B639">
        <v>55930174</v>
      </c>
      <c r="C639">
        <v>55930167</v>
      </c>
      <c r="D639">
        <v>55431534</v>
      </c>
      <c r="E639">
        <v>1081</v>
      </c>
      <c r="F639">
        <v>1</v>
      </c>
      <c r="G639">
        <v>1081</v>
      </c>
      <c r="H639">
        <v>3</v>
      </c>
      <c r="I639" t="s">
        <v>1004</v>
      </c>
      <c r="J639" t="s">
        <v>3</v>
      </c>
      <c r="K639" t="s">
        <v>1005</v>
      </c>
      <c r="L639">
        <v>1354</v>
      </c>
      <c r="N639">
        <v>1010</v>
      </c>
      <c r="O639" t="s">
        <v>279</v>
      </c>
      <c r="P639" t="s">
        <v>279</v>
      </c>
      <c r="Q639">
        <v>1</v>
      </c>
      <c r="X639">
        <v>102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66</v>
      </c>
      <c r="AG639">
        <v>102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ROW(Source!A301)</f>
        <v>301</v>
      </c>
      <c r="B640">
        <v>55930168</v>
      </c>
      <c r="C640">
        <v>55930167</v>
      </c>
      <c r="D640">
        <v>55424304</v>
      </c>
      <c r="E640">
        <v>1081</v>
      </c>
      <c r="F640">
        <v>1</v>
      </c>
      <c r="G640">
        <v>1081</v>
      </c>
      <c r="H640">
        <v>1</v>
      </c>
      <c r="I640" t="s">
        <v>679</v>
      </c>
      <c r="J640" t="s">
        <v>3</v>
      </c>
      <c r="K640" t="s">
        <v>680</v>
      </c>
      <c r="L640">
        <v>1191</v>
      </c>
      <c r="N640">
        <v>1013</v>
      </c>
      <c r="O640" t="s">
        <v>681</v>
      </c>
      <c r="P640" t="s">
        <v>681</v>
      </c>
      <c r="Q640">
        <v>1</v>
      </c>
      <c r="X640">
        <v>30.75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67</v>
      </c>
      <c r="AG640">
        <v>36.9</v>
      </c>
      <c r="AH640">
        <v>2</v>
      </c>
      <c r="AI640">
        <v>55930168</v>
      </c>
      <c r="AJ640">
        <v>538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ROW(Source!A301)</f>
        <v>301</v>
      </c>
      <c r="B641">
        <v>55930169</v>
      </c>
      <c r="C641">
        <v>55930167</v>
      </c>
      <c r="D641">
        <v>55490209</v>
      </c>
      <c r="E641">
        <v>1</v>
      </c>
      <c r="F641">
        <v>1</v>
      </c>
      <c r="G641">
        <v>1081</v>
      </c>
      <c r="H641">
        <v>2</v>
      </c>
      <c r="I641" t="s">
        <v>722</v>
      </c>
      <c r="J641" t="s">
        <v>723</v>
      </c>
      <c r="K641" t="s">
        <v>724</v>
      </c>
      <c r="L641">
        <v>1368</v>
      </c>
      <c r="N641">
        <v>1011</v>
      </c>
      <c r="O641" t="s">
        <v>685</v>
      </c>
      <c r="P641" t="s">
        <v>685</v>
      </c>
      <c r="Q641">
        <v>1</v>
      </c>
      <c r="X641">
        <v>0.01</v>
      </c>
      <c r="Y641">
        <v>0</v>
      </c>
      <c r="Z641">
        <v>83.1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67</v>
      </c>
      <c r="AG641">
        <v>1.2E-2</v>
      </c>
      <c r="AH641">
        <v>2</v>
      </c>
      <c r="AI641">
        <v>55930169</v>
      </c>
      <c r="AJ641">
        <v>539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ROW(Source!A301)</f>
        <v>301</v>
      </c>
      <c r="B642">
        <v>55930170</v>
      </c>
      <c r="C642">
        <v>55930167</v>
      </c>
      <c r="D642">
        <v>55490263</v>
      </c>
      <c r="E642">
        <v>1</v>
      </c>
      <c r="F642">
        <v>1</v>
      </c>
      <c r="G642">
        <v>1081</v>
      </c>
      <c r="H642">
        <v>2</v>
      </c>
      <c r="I642" t="s">
        <v>750</v>
      </c>
      <c r="J642" t="s">
        <v>751</v>
      </c>
      <c r="K642" t="s">
        <v>752</v>
      </c>
      <c r="L642">
        <v>1368</v>
      </c>
      <c r="N642">
        <v>1011</v>
      </c>
      <c r="O642" t="s">
        <v>685</v>
      </c>
      <c r="P642" t="s">
        <v>685</v>
      </c>
      <c r="Q642">
        <v>1</v>
      </c>
      <c r="X642">
        <v>18.62</v>
      </c>
      <c r="Y642">
        <v>0</v>
      </c>
      <c r="Z642">
        <v>0.77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67</v>
      </c>
      <c r="AG642">
        <v>22.344000000000001</v>
      </c>
      <c r="AH642">
        <v>2</v>
      </c>
      <c r="AI642">
        <v>55930170</v>
      </c>
      <c r="AJ642">
        <v>540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ROW(Source!A301)</f>
        <v>301</v>
      </c>
      <c r="B643">
        <v>55930171</v>
      </c>
      <c r="C643">
        <v>55930167</v>
      </c>
      <c r="D643">
        <v>55459237</v>
      </c>
      <c r="E643">
        <v>1</v>
      </c>
      <c r="F643">
        <v>1</v>
      </c>
      <c r="G643">
        <v>1081</v>
      </c>
      <c r="H643">
        <v>3</v>
      </c>
      <c r="I643" t="s">
        <v>753</v>
      </c>
      <c r="J643" t="s">
        <v>754</v>
      </c>
      <c r="K643" t="s">
        <v>755</v>
      </c>
      <c r="L643">
        <v>1339</v>
      </c>
      <c r="N643">
        <v>1007</v>
      </c>
      <c r="O643" t="s">
        <v>756</v>
      </c>
      <c r="P643" t="s">
        <v>756</v>
      </c>
      <c r="Q643">
        <v>1</v>
      </c>
      <c r="X643">
        <v>3.2000000000000002E-3</v>
      </c>
      <c r="Y643">
        <v>7.07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66</v>
      </c>
      <c r="AG643">
        <v>3.2000000000000002E-3</v>
      </c>
      <c r="AH643">
        <v>2</v>
      </c>
      <c r="AI643">
        <v>55930171</v>
      </c>
      <c r="AJ643">
        <v>541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ROW(Source!A301)</f>
        <v>301</v>
      </c>
      <c r="B644">
        <v>55930172</v>
      </c>
      <c r="C644">
        <v>55930167</v>
      </c>
      <c r="D644">
        <v>55466860</v>
      </c>
      <c r="E644">
        <v>1</v>
      </c>
      <c r="F644">
        <v>1</v>
      </c>
      <c r="G644">
        <v>1081</v>
      </c>
      <c r="H644">
        <v>3</v>
      </c>
      <c r="I644" t="s">
        <v>757</v>
      </c>
      <c r="J644" t="s">
        <v>758</v>
      </c>
      <c r="K644" t="s">
        <v>759</v>
      </c>
      <c r="L644">
        <v>1346</v>
      </c>
      <c r="N644">
        <v>1009</v>
      </c>
      <c r="O644" t="s">
        <v>185</v>
      </c>
      <c r="P644" t="s">
        <v>185</v>
      </c>
      <c r="Q644">
        <v>1</v>
      </c>
      <c r="X644">
        <v>4.5659999999999998</v>
      </c>
      <c r="Y644">
        <v>3.17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66</v>
      </c>
      <c r="AG644">
        <v>4.5659999999999998</v>
      </c>
      <c r="AH644">
        <v>2</v>
      </c>
      <c r="AI644">
        <v>55930172</v>
      </c>
      <c r="AJ644">
        <v>543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ROW(Source!A301)</f>
        <v>301</v>
      </c>
      <c r="B645">
        <v>55930173</v>
      </c>
      <c r="C645">
        <v>55930167</v>
      </c>
      <c r="D645">
        <v>55469280</v>
      </c>
      <c r="E645">
        <v>1</v>
      </c>
      <c r="F645">
        <v>1</v>
      </c>
      <c r="G645">
        <v>1081</v>
      </c>
      <c r="H645">
        <v>3</v>
      </c>
      <c r="I645" t="s">
        <v>760</v>
      </c>
      <c r="J645" t="s">
        <v>761</v>
      </c>
      <c r="K645" t="s">
        <v>762</v>
      </c>
      <c r="L645">
        <v>1354</v>
      </c>
      <c r="N645">
        <v>1010</v>
      </c>
      <c r="O645" t="s">
        <v>279</v>
      </c>
      <c r="P645" t="s">
        <v>279</v>
      </c>
      <c r="Q645">
        <v>1</v>
      </c>
      <c r="X645">
        <v>1.946</v>
      </c>
      <c r="Y645">
        <v>780.82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66</v>
      </c>
      <c r="AG645">
        <v>1.946</v>
      </c>
      <c r="AH645">
        <v>2</v>
      </c>
      <c r="AI645">
        <v>55930173</v>
      </c>
      <c r="AJ645">
        <v>544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ROW(Source!A301)</f>
        <v>301</v>
      </c>
      <c r="B646">
        <v>55930174</v>
      </c>
      <c r="C646">
        <v>55930167</v>
      </c>
      <c r="D646">
        <v>55431534</v>
      </c>
      <c r="E646">
        <v>1081</v>
      </c>
      <c r="F646">
        <v>1</v>
      </c>
      <c r="G646">
        <v>1081</v>
      </c>
      <c r="H646">
        <v>3</v>
      </c>
      <c r="I646" t="s">
        <v>1004</v>
      </c>
      <c r="J646" t="s">
        <v>3</v>
      </c>
      <c r="K646" t="s">
        <v>1005</v>
      </c>
      <c r="L646">
        <v>1354</v>
      </c>
      <c r="N646">
        <v>1010</v>
      </c>
      <c r="O646" t="s">
        <v>279</v>
      </c>
      <c r="P646" t="s">
        <v>279</v>
      </c>
      <c r="Q646">
        <v>1</v>
      </c>
      <c r="X646">
        <v>102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66</v>
      </c>
      <c r="AG646">
        <v>102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ROW(Source!A304)</f>
        <v>304</v>
      </c>
      <c r="B647">
        <v>57036764</v>
      </c>
      <c r="C647">
        <v>57036763</v>
      </c>
      <c r="D647">
        <v>55424304</v>
      </c>
      <c r="E647">
        <v>1081</v>
      </c>
      <c r="F647">
        <v>1</v>
      </c>
      <c r="G647">
        <v>1081</v>
      </c>
      <c r="H647">
        <v>1</v>
      </c>
      <c r="I647" t="s">
        <v>679</v>
      </c>
      <c r="J647" t="s">
        <v>3</v>
      </c>
      <c r="K647" t="s">
        <v>680</v>
      </c>
      <c r="L647">
        <v>1191</v>
      </c>
      <c r="N647">
        <v>1013</v>
      </c>
      <c r="O647" t="s">
        <v>681</v>
      </c>
      <c r="P647" t="s">
        <v>681</v>
      </c>
      <c r="Q647">
        <v>1</v>
      </c>
      <c r="X647">
        <v>23.07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1</v>
      </c>
      <c r="AF647" t="s">
        <v>67</v>
      </c>
      <c r="AG647">
        <v>27.684000000000001</v>
      </c>
      <c r="AH647">
        <v>2</v>
      </c>
      <c r="AI647">
        <v>57036764</v>
      </c>
      <c r="AJ647">
        <v>545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ROW(Source!A304)</f>
        <v>304</v>
      </c>
      <c r="B648">
        <v>57036765</v>
      </c>
      <c r="C648">
        <v>57036763</v>
      </c>
      <c r="D648">
        <v>55490209</v>
      </c>
      <c r="E648">
        <v>1</v>
      </c>
      <c r="F648">
        <v>1</v>
      </c>
      <c r="G648">
        <v>1081</v>
      </c>
      <c r="H648">
        <v>2</v>
      </c>
      <c r="I648" t="s">
        <v>722</v>
      </c>
      <c r="J648" t="s">
        <v>723</v>
      </c>
      <c r="K648" t="s">
        <v>724</v>
      </c>
      <c r="L648">
        <v>1368</v>
      </c>
      <c r="N648">
        <v>1011</v>
      </c>
      <c r="O648" t="s">
        <v>685</v>
      </c>
      <c r="P648" t="s">
        <v>685</v>
      </c>
      <c r="Q648">
        <v>1</v>
      </c>
      <c r="X648">
        <v>0.01</v>
      </c>
      <c r="Y648">
        <v>0</v>
      </c>
      <c r="Z648">
        <v>83.1</v>
      </c>
      <c r="AA648">
        <v>12.62</v>
      </c>
      <c r="AB648">
        <v>0</v>
      </c>
      <c r="AC648">
        <v>0</v>
      </c>
      <c r="AD648">
        <v>1</v>
      </c>
      <c r="AE648">
        <v>0</v>
      </c>
      <c r="AF648" t="s">
        <v>67</v>
      </c>
      <c r="AG648">
        <v>1.2E-2</v>
      </c>
      <c r="AH648">
        <v>2</v>
      </c>
      <c r="AI648">
        <v>57036765</v>
      </c>
      <c r="AJ648">
        <v>546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ROW(Source!A304)</f>
        <v>304</v>
      </c>
      <c r="B649">
        <v>57036766</v>
      </c>
      <c r="C649">
        <v>57036763</v>
      </c>
      <c r="D649">
        <v>55490263</v>
      </c>
      <c r="E649">
        <v>1</v>
      </c>
      <c r="F649">
        <v>1</v>
      </c>
      <c r="G649">
        <v>1081</v>
      </c>
      <c r="H649">
        <v>2</v>
      </c>
      <c r="I649" t="s">
        <v>750</v>
      </c>
      <c r="J649" t="s">
        <v>751</v>
      </c>
      <c r="K649" t="s">
        <v>752</v>
      </c>
      <c r="L649">
        <v>1368</v>
      </c>
      <c r="N649">
        <v>1011</v>
      </c>
      <c r="O649" t="s">
        <v>685</v>
      </c>
      <c r="P649" t="s">
        <v>685</v>
      </c>
      <c r="Q649">
        <v>1</v>
      </c>
      <c r="X649">
        <v>1.92</v>
      </c>
      <c r="Y649">
        <v>0</v>
      </c>
      <c r="Z649">
        <v>0.77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67</v>
      </c>
      <c r="AG649">
        <v>2.3039999999999998</v>
      </c>
      <c r="AH649">
        <v>2</v>
      </c>
      <c r="AI649">
        <v>57036766</v>
      </c>
      <c r="AJ649">
        <v>547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ROW(Source!A304)</f>
        <v>304</v>
      </c>
      <c r="B650">
        <v>57036767</v>
      </c>
      <c r="C650">
        <v>57036763</v>
      </c>
      <c r="D650">
        <v>55461566</v>
      </c>
      <c r="E650">
        <v>1</v>
      </c>
      <c r="F650">
        <v>1</v>
      </c>
      <c r="G650">
        <v>1081</v>
      </c>
      <c r="H650">
        <v>3</v>
      </c>
      <c r="I650" t="s">
        <v>900</v>
      </c>
      <c r="J650" t="s">
        <v>901</v>
      </c>
      <c r="K650" t="s">
        <v>902</v>
      </c>
      <c r="L650">
        <v>1355</v>
      </c>
      <c r="N650">
        <v>1010</v>
      </c>
      <c r="O650" t="s">
        <v>64</v>
      </c>
      <c r="P650" t="s">
        <v>64</v>
      </c>
      <c r="Q650">
        <v>100</v>
      </c>
      <c r="X650">
        <v>2.02</v>
      </c>
      <c r="Y650">
        <v>94.93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66</v>
      </c>
      <c r="AG650">
        <v>2.02</v>
      </c>
      <c r="AH650">
        <v>2</v>
      </c>
      <c r="AI650">
        <v>57036767</v>
      </c>
      <c r="AJ650">
        <v>548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ROW(Source!A304)</f>
        <v>304</v>
      </c>
      <c r="B651">
        <v>57036768</v>
      </c>
      <c r="C651">
        <v>57036763</v>
      </c>
      <c r="D651">
        <v>55469271</v>
      </c>
      <c r="E651">
        <v>1</v>
      </c>
      <c r="F651">
        <v>1</v>
      </c>
      <c r="G651">
        <v>1081</v>
      </c>
      <c r="H651">
        <v>3</v>
      </c>
      <c r="I651" t="s">
        <v>817</v>
      </c>
      <c r="J651" t="s">
        <v>818</v>
      </c>
      <c r="K651" t="s">
        <v>819</v>
      </c>
      <c r="L651">
        <v>1354</v>
      </c>
      <c r="N651">
        <v>1010</v>
      </c>
      <c r="O651" t="s">
        <v>279</v>
      </c>
      <c r="P651" t="s">
        <v>279</v>
      </c>
      <c r="Q651">
        <v>1</v>
      </c>
      <c r="X651">
        <v>0.23</v>
      </c>
      <c r="Y651">
        <v>14.56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66</v>
      </c>
      <c r="AG651">
        <v>0.23</v>
      </c>
      <c r="AH651">
        <v>2</v>
      </c>
      <c r="AI651">
        <v>57036768</v>
      </c>
      <c r="AJ651">
        <v>549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ROW(Source!A304)</f>
        <v>304</v>
      </c>
      <c r="B652">
        <v>57036769</v>
      </c>
      <c r="C652">
        <v>57036763</v>
      </c>
      <c r="D652">
        <v>55434098</v>
      </c>
      <c r="E652">
        <v>1081</v>
      </c>
      <c r="F652">
        <v>1</v>
      </c>
      <c r="G652">
        <v>1081</v>
      </c>
      <c r="H652">
        <v>3</v>
      </c>
      <c r="I652" t="s">
        <v>1053</v>
      </c>
      <c r="J652" t="s">
        <v>3</v>
      </c>
      <c r="K652" t="s">
        <v>1054</v>
      </c>
      <c r="L652">
        <v>1354</v>
      </c>
      <c r="N652">
        <v>1010</v>
      </c>
      <c r="O652" t="s">
        <v>279</v>
      </c>
      <c r="P652" t="s">
        <v>279</v>
      </c>
      <c r="Q652">
        <v>1</v>
      </c>
      <c r="X652">
        <v>102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66</v>
      </c>
      <c r="AG652">
        <v>102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ROW(Source!A305)</f>
        <v>305</v>
      </c>
      <c r="B653">
        <v>57036764</v>
      </c>
      <c r="C653">
        <v>57036763</v>
      </c>
      <c r="D653">
        <v>55424304</v>
      </c>
      <c r="E653">
        <v>1081</v>
      </c>
      <c r="F653">
        <v>1</v>
      </c>
      <c r="G653">
        <v>1081</v>
      </c>
      <c r="H653">
        <v>1</v>
      </c>
      <c r="I653" t="s">
        <v>679</v>
      </c>
      <c r="J653" t="s">
        <v>3</v>
      </c>
      <c r="K653" t="s">
        <v>680</v>
      </c>
      <c r="L653">
        <v>1191</v>
      </c>
      <c r="N653">
        <v>1013</v>
      </c>
      <c r="O653" t="s">
        <v>681</v>
      </c>
      <c r="P653" t="s">
        <v>681</v>
      </c>
      <c r="Q653">
        <v>1</v>
      </c>
      <c r="X653">
        <v>23.07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 t="s">
        <v>67</v>
      </c>
      <c r="AG653">
        <v>27.684000000000001</v>
      </c>
      <c r="AH653">
        <v>2</v>
      </c>
      <c r="AI653">
        <v>57036764</v>
      </c>
      <c r="AJ653">
        <v>550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ROW(Source!A305)</f>
        <v>305</v>
      </c>
      <c r="B654">
        <v>57036765</v>
      </c>
      <c r="C654">
        <v>57036763</v>
      </c>
      <c r="D654">
        <v>55490209</v>
      </c>
      <c r="E654">
        <v>1</v>
      </c>
      <c r="F654">
        <v>1</v>
      </c>
      <c r="G654">
        <v>1081</v>
      </c>
      <c r="H654">
        <v>2</v>
      </c>
      <c r="I654" t="s">
        <v>722</v>
      </c>
      <c r="J654" t="s">
        <v>723</v>
      </c>
      <c r="K654" t="s">
        <v>724</v>
      </c>
      <c r="L654">
        <v>1368</v>
      </c>
      <c r="N654">
        <v>1011</v>
      </c>
      <c r="O654" t="s">
        <v>685</v>
      </c>
      <c r="P654" t="s">
        <v>685</v>
      </c>
      <c r="Q654">
        <v>1</v>
      </c>
      <c r="X654">
        <v>0.01</v>
      </c>
      <c r="Y654">
        <v>0</v>
      </c>
      <c r="Z654">
        <v>83.1</v>
      </c>
      <c r="AA654">
        <v>12.62</v>
      </c>
      <c r="AB654">
        <v>0</v>
      </c>
      <c r="AC654">
        <v>0</v>
      </c>
      <c r="AD654">
        <v>1</v>
      </c>
      <c r="AE654">
        <v>0</v>
      </c>
      <c r="AF654" t="s">
        <v>67</v>
      </c>
      <c r="AG654">
        <v>1.2E-2</v>
      </c>
      <c r="AH654">
        <v>2</v>
      </c>
      <c r="AI654">
        <v>57036765</v>
      </c>
      <c r="AJ654">
        <v>551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ROW(Source!A305)</f>
        <v>305</v>
      </c>
      <c r="B655">
        <v>57036766</v>
      </c>
      <c r="C655">
        <v>57036763</v>
      </c>
      <c r="D655">
        <v>55490263</v>
      </c>
      <c r="E655">
        <v>1</v>
      </c>
      <c r="F655">
        <v>1</v>
      </c>
      <c r="G655">
        <v>1081</v>
      </c>
      <c r="H655">
        <v>2</v>
      </c>
      <c r="I655" t="s">
        <v>750</v>
      </c>
      <c r="J655" t="s">
        <v>751</v>
      </c>
      <c r="K655" t="s">
        <v>752</v>
      </c>
      <c r="L655">
        <v>1368</v>
      </c>
      <c r="N655">
        <v>1011</v>
      </c>
      <c r="O655" t="s">
        <v>685</v>
      </c>
      <c r="P655" t="s">
        <v>685</v>
      </c>
      <c r="Q655">
        <v>1</v>
      </c>
      <c r="X655">
        <v>1.92</v>
      </c>
      <c r="Y655">
        <v>0</v>
      </c>
      <c r="Z655">
        <v>0.77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67</v>
      </c>
      <c r="AG655">
        <v>2.3039999999999998</v>
      </c>
      <c r="AH655">
        <v>2</v>
      </c>
      <c r="AI655">
        <v>57036766</v>
      </c>
      <c r="AJ655">
        <v>552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ROW(Source!A305)</f>
        <v>305</v>
      </c>
      <c r="B656">
        <v>57036767</v>
      </c>
      <c r="C656">
        <v>57036763</v>
      </c>
      <c r="D656">
        <v>55461566</v>
      </c>
      <c r="E656">
        <v>1</v>
      </c>
      <c r="F656">
        <v>1</v>
      </c>
      <c r="G656">
        <v>1081</v>
      </c>
      <c r="H656">
        <v>3</v>
      </c>
      <c r="I656" t="s">
        <v>900</v>
      </c>
      <c r="J656" t="s">
        <v>901</v>
      </c>
      <c r="K656" t="s">
        <v>902</v>
      </c>
      <c r="L656">
        <v>1355</v>
      </c>
      <c r="N656">
        <v>1010</v>
      </c>
      <c r="O656" t="s">
        <v>64</v>
      </c>
      <c r="P656" t="s">
        <v>64</v>
      </c>
      <c r="Q656">
        <v>100</v>
      </c>
      <c r="X656">
        <v>2.02</v>
      </c>
      <c r="Y656">
        <v>94.93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66</v>
      </c>
      <c r="AG656">
        <v>2.02</v>
      </c>
      <c r="AH656">
        <v>2</v>
      </c>
      <c r="AI656">
        <v>57036767</v>
      </c>
      <c r="AJ656">
        <v>553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ROW(Source!A305)</f>
        <v>305</v>
      </c>
      <c r="B657">
        <v>57036768</v>
      </c>
      <c r="C657">
        <v>57036763</v>
      </c>
      <c r="D657">
        <v>55469271</v>
      </c>
      <c r="E657">
        <v>1</v>
      </c>
      <c r="F657">
        <v>1</v>
      </c>
      <c r="G657">
        <v>1081</v>
      </c>
      <c r="H657">
        <v>3</v>
      </c>
      <c r="I657" t="s">
        <v>817</v>
      </c>
      <c r="J657" t="s">
        <v>818</v>
      </c>
      <c r="K657" t="s">
        <v>819</v>
      </c>
      <c r="L657">
        <v>1354</v>
      </c>
      <c r="N657">
        <v>1010</v>
      </c>
      <c r="O657" t="s">
        <v>279</v>
      </c>
      <c r="P657" t="s">
        <v>279</v>
      </c>
      <c r="Q657">
        <v>1</v>
      </c>
      <c r="X657">
        <v>0.23</v>
      </c>
      <c r="Y657">
        <v>14.56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66</v>
      </c>
      <c r="AG657">
        <v>0.23</v>
      </c>
      <c r="AH657">
        <v>2</v>
      </c>
      <c r="AI657">
        <v>57036768</v>
      </c>
      <c r="AJ657">
        <v>554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ROW(Source!A305)</f>
        <v>305</v>
      </c>
      <c r="B658">
        <v>57036769</v>
      </c>
      <c r="C658">
        <v>57036763</v>
      </c>
      <c r="D658">
        <v>55434098</v>
      </c>
      <c r="E658">
        <v>1081</v>
      </c>
      <c r="F658">
        <v>1</v>
      </c>
      <c r="G658">
        <v>1081</v>
      </c>
      <c r="H658">
        <v>3</v>
      </c>
      <c r="I658" t="s">
        <v>1053</v>
      </c>
      <c r="J658" t="s">
        <v>3</v>
      </c>
      <c r="K658" t="s">
        <v>1054</v>
      </c>
      <c r="L658">
        <v>1354</v>
      </c>
      <c r="N658">
        <v>1010</v>
      </c>
      <c r="O658" t="s">
        <v>279</v>
      </c>
      <c r="P658" t="s">
        <v>279</v>
      </c>
      <c r="Q658">
        <v>1</v>
      </c>
      <c r="X658">
        <v>102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66</v>
      </c>
      <c r="AG658">
        <v>102</v>
      </c>
      <c r="AH658">
        <v>3</v>
      </c>
      <c r="AI658">
        <v>-1</v>
      </c>
      <c r="AJ658" t="s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ROW(Source!A308)</f>
        <v>308</v>
      </c>
      <c r="B659">
        <v>55930177</v>
      </c>
      <c r="C659">
        <v>55930176</v>
      </c>
      <c r="D659">
        <v>55424304</v>
      </c>
      <c r="E659">
        <v>1081</v>
      </c>
      <c r="F659">
        <v>1</v>
      </c>
      <c r="G659">
        <v>1081</v>
      </c>
      <c r="H659">
        <v>1</v>
      </c>
      <c r="I659" t="s">
        <v>679</v>
      </c>
      <c r="J659" t="s">
        <v>3</v>
      </c>
      <c r="K659" t="s">
        <v>680</v>
      </c>
      <c r="L659">
        <v>1191</v>
      </c>
      <c r="N659">
        <v>1013</v>
      </c>
      <c r="O659" t="s">
        <v>681</v>
      </c>
      <c r="P659" t="s">
        <v>681</v>
      </c>
      <c r="Q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1</v>
      </c>
      <c r="AF659" t="s">
        <v>67</v>
      </c>
      <c r="AG659">
        <v>1.2</v>
      </c>
      <c r="AH659">
        <v>2</v>
      </c>
      <c r="AI659">
        <v>55930177</v>
      </c>
      <c r="AJ659">
        <v>555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ROW(Source!A308)</f>
        <v>308</v>
      </c>
      <c r="B660">
        <v>55930178</v>
      </c>
      <c r="C660">
        <v>55930176</v>
      </c>
      <c r="D660">
        <v>55460546</v>
      </c>
      <c r="E660">
        <v>1</v>
      </c>
      <c r="F660">
        <v>1</v>
      </c>
      <c r="G660">
        <v>1081</v>
      </c>
      <c r="H660">
        <v>3</v>
      </c>
      <c r="I660" t="s">
        <v>903</v>
      </c>
      <c r="J660" t="s">
        <v>904</v>
      </c>
      <c r="K660" t="s">
        <v>905</v>
      </c>
      <c r="L660">
        <v>1255</v>
      </c>
      <c r="N660">
        <v>1013</v>
      </c>
      <c r="O660" t="s">
        <v>906</v>
      </c>
      <c r="P660" t="s">
        <v>906</v>
      </c>
      <c r="Q660">
        <v>1</v>
      </c>
      <c r="X660">
        <v>1.2E-2</v>
      </c>
      <c r="Y660">
        <v>0.42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66</v>
      </c>
      <c r="AG660">
        <v>1.2E-2</v>
      </c>
      <c r="AH660">
        <v>2</v>
      </c>
      <c r="AI660">
        <v>55930178</v>
      </c>
      <c r="AJ660">
        <v>556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ROW(Source!A308)</f>
        <v>308</v>
      </c>
      <c r="B661">
        <v>55930179</v>
      </c>
      <c r="C661">
        <v>55930176</v>
      </c>
      <c r="D661">
        <v>55461230</v>
      </c>
      <c r="E661">
        <v>1</v>
      </c>
      <c r="F661">
        <v>1</v>
      </c>
      <c r="G661">
        <v>1081</v>
      </c>
      <c r="H661">
        <v>3</v>
      </c>
      <c r="I661" t="s">
        <v>696</v>
      </c>
      <c r="J661" t="s">
        <v>697</v>
      </c>
      <c r="K661" t="s">
        <v>698</v>
      </c>
      <c r="L661">
        <v>1346</v>
      </c>
      <c r="N661">
        <v>1009</v>
      </c>
      <c r="O661" t="s">
        <v>185</v>
      </c>
      <c r="P661" t="s">
        <v>185</v>
      </c>
      <c r="Q661">
        <v>1</v>
      </c>
      <c r="X661">
        <v>2E-3</v>
      </c>
      <c r="Y661">
        <v>15.11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66</v>
      </c>
      <c r="AG661">
        <v>2E-3</v>
      </c>
      <c r="AH661">
        <v>2</v>
      </c>
      <c r="AI661">
        <v>55930179</v>
      </c>
      <c r="AJ661">
        <v>557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ROW(Source!A308)</f>
        <v>308</v>
      </c>
      <c r="B662">
        <v>55930180</v>
      </c>
      <c r="C662">
        <v>55930176</v>
      </c>
      <c r="D662">
        <v>55459792</v>
      </c>
      <c r="E662">
        <v>1</v>
      </c>
      <c r="F662">
        <v>1</v>
      </c>
      <c r="G662">
        <v>1081</v>
      </c>
      <c r="H662">
        <v>3</v>
      </c>
      <c r="I662" t="s">
        <v>907</v>
      </c>
      <c r="J662" t="s">
        <v>908</v>
      </c>
      <c r="K662" t="s">
        <v>909</v>
      </c>
      <c r="L662">
        <v>1348</v>
      </c>
      <c r="N662">
        <v>1009</v>
      </c>
      <c r="O662" t="s">
        <v>566</v>
      </c>
      <c r="P662" t="s">
        <v>566</v>
      </c>
      <c r="Q662">
        <v>1000</v>
      </c>
      <c r="X662">
        <v>1.0000000000000001E-5</v>
      </c>
      <c r="Y662">
        <v>60960.43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66</v>
      </c>
      <c r="AG662">
        <v>1.0000000000000001E-5</v>
      </c>
      <c r="AH662">
        <v>2</v>
      </c>
      <c r="AI662">
        <v>55930180</v>
      </c>
      <c r="AJ662">
        <v>558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ROW(Source!A308)</f>
        <v>308</v>
      </c>
      <c r="B663">
        <v>55930181</v>
      </c>
      <c r="C663">
        <v>55930176</v>
      </c>
      <c r="D663">
        <v>55466338</v>
      </c>
      <c r="E663">
        <v>1</v>
      </c>
      <c r="F663">
        <v>1</v>
      </c>
      <c r="G663">
        <v>1081</v>
      </c>
      <c r="H663">
        <v>3</v>
      </c>
      <c r="I663" t="s">
        <v>910</v>
      </c>
      <c r="J663" t="s">
        <v>911</v>
      </c>
      <c r="K663" t="s">
        <v>912</v>
      </c>
      <c r="L663">
        <v>1349</v>
      </c>
      <c r="N663">
        <v>1009</v>
      </c>
      <c r="O663" t="s">
        <v>913</v>
      </c>
      <c r="P663" t="s">
        <v>913</v>
      </c>
      <c r="Q663">
        <v>1E-3</v>
      </c>
      <c r="X663">
        <v>2</v>
      </c>
      <c r="Y663">
        <v>7.0000000000000007E-2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66</v>
      </c>
      <c r="AG663">
        <v>2</v>
      </c>
      <c r="AH663">
        <v>2</v>
      </c>
      <c r="AI663">
        <v>55930181</v>
      </c>
      <c r="AJ663">
        <v>559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ROW(Source!A308)</f>
        <v>308</v>
      </c>
      <c r="B664">
        <v>55930182</v>
      </c>
      <c r="C664">
        <v>55930176</v>
      </c>
      <c r="D664">
        <v>55482233</v>
      </c>
      <c r="E664">
        <v>1</v>
      </c>
      <c r="F664">
        <v>1</v>
      </c>
      <c r="G664">
        <v>1081</v>
      </c>
      <c r="H664">
        <v>3</v>
      </c>
      <c r="I664" t="s">
        <v>714</v>
      </c>
      <c r="J664" t="s">
        <v>715</v>
      </c>
      <c r="K664" t="s">
        <v>716</v>
      </c>
      <c r="L664">
        <v>1346</v>
      </c>
      <c r="N664">
        <v>1009</v>
      </c>
      <c r="O664" t="s">
        <v>185</v>
      </c>
      <c r="P664" t="s">
        <v>185</v>
      </c>
      <c r="Q664">
        <v>1</v>
      </c>
      <c r="X664">
        <v>1E-3</v>
      </c>
      <c r="Y664">
        <v>493.08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66</v>
      </c>
      <c r="AG664">
        <v>1E-3</v>
      </c>
      <c r="AH664">
        <v>2</v>
      </c>
      <c r="AI664">
        <v>55930182</v>
      </c>
      <c r="AJ664">
        <v>561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ROW(Source!A308)</f>
        <v>308</v>
      </c>
      <c r="B665">
        <v>55930183</v>
      </c>
      <c r="C665">
        <v>55930176</v>
      </c>
      <c r="D665">
        <v>55455620</v>
      </c>
      <c r="E665">
        <v>1081</v>
      </c>
      <c r="F665">
        <v>1</v>
      </c>
      <c r="G665">
        <v>1081</v>
      </c>
      <c r="H665">
        <v>3</v>
      </c>
      <c r="I665" t="s">
        <v>1055</v>
      </c>
      <c r="J665" t="s">
        <v>3</v>
      </c>
      <c r="K665" t="s">
        <v>1056</v>
      </c>
      <c r="L665">
        <v>1354</v>
      </c>
      <c r="N665">
        <v>1010</v>
      </c>
      <c r="O665" t="s">
        <v>279</v>
      </c>
      <c r="P665" t="s">
        <v>279</v>
      </c>
      <c r="Q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66</v>
      </c>
      <c r="AG665">
        <v>1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ROW(Source!A308)</f>
        <v>308</v>
      </c>
      <c r="B666">
        <v>55930184</v>
      </c>
      <c r="C666">
        <v>55930176</v>
      </c>
      <c r="D666">
        <v>55424290</v>
      </c>
      <c r="E666">
        <v>1081</v>
      </c>
      <c r="F666">
        <v>1</v>
      </c>
      <c r="G666">
        <v>1081</v>
      </c>
      <c r="H666">
        <v>3</v>
      </c>
      <c r="I666" t="s">
        <v>720</v>
      </c>
      <c r="J666" t="s">
        <v>3</v>
      </c>
      <c r="K666" t="s">
        <v>721</v>
      </c>
      <c r="L666">
        <v>1348</v>
      </c>
      <c r="N666">
        <v>1009</v>
      </c>
      <c r="O666" t="s">
        <v>566</v>
      </c>
      <c r="P666" t="s">
        <v>566</v>
      </c>
      <c r="Q666">
        <v>1000</v>
      </c>
      <c r="X666">
        <v>1E-4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66</v>
      </c>
      <c r="AG666">
        <v>1E-4</v>
      </c>
      <c r="AH666">
        <v>2</v>
      </c>
      <c r="AI666">
        <v>55930184</v>
      </c>
      <c r="AJ666">
        <v>562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ROW(Source!A309)</f>
        <v>309</v>
      </c>
      <c r="B667">
        <v>55930177</v>
      </c>
      <c r="C667">
        <v>55930176</v>
      </c>
      <c r="D667">
        <v>55424304</v>
      </c>
      <c r="E667">
        <v>1081</v>
      </c>
      <c r="F667">
        <v>1</v>
      </c>
      <c r="G667">
        <v>1081</v>
      </c>
      <c r="H667">
        <v>1</v>
      </c>
      <c r="I667" t="s">
        <v>679</v>
      </c>
      <c r="J667" t="s">
        <v>3</v>
      </c>
      <c r="K667" t="s">
        <v>680</v>
      </c>
      <c r="L667">
        <v>1191</v>
      </c>
      <c r="N667">
        <v>1013</v>
      </c>
      <c r="O667" t="s">
        <v>681</v>
      </c>
      <c r="P667" t="s">
        <v>681</v>
      </c>
      <c r="Q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 t="s">
        <v>67</v>
      </c>
      <c r="AG667">
        <v>1.2</v>
      </c>
      <c r="AH667">
        <v>2</v>
      </c>
      <c r="AI667">
        <v>55930177</v>
      </c>
      <c r="AJ667">
        <v>563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ROW(Source!A309)</f>
        <v>309</v>
      </c>
      <c r="B668">
        <v>55930178</v>
      </c>
      <c r="C668">
        <v>55930176</v>
      </c>
      <c r="D668">
        <v>55460546</v>
      </c>
      <c r="E668">
        <v>1</v>
      </c>
      <c r="F668">
        <v>1</v>
      </c>
      <c r="G668">
        <v>1081</v>
      </c>
      <c r="H668">
        <v>3</v>
      </c>
      <c r="I668" t="s">
        <v>903</v>
      </c>
      <c r="J668" t="s">
        <v>904</v>
      </c>
      <c r="K668" t="s">
        <v>905</v>
      </c>
      <c r="L668">
        <v>1255</v>
      </c>
      <c r="N668">
        <v>1013</v>
      </c>
      <c r="O668" t="s">
        <v>906</v>
      </c>
      <c r="P668" t="s">
        <v>906</v>
      </c>
      <c r="Q668">
        <v>1</v>
      </c>
      <c r="X668">
        <v>1.2E-2</v>
      </c>
      <c r="Y668">
        <v>0.42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 t="s">
        <v>66</v>
      </c>
      <c r="AG668">
        <v>1.2E-2</v>
      </c>
      <c r="AH668">
        <v>2</v>
      </c>
      <c r="AI668">
        <v>55930178</v>
      </c>
      <c r="AJ668">
        <v>564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ROW(Source!A309)</f>
        <v>309</v>
      </c>
      <c r="B669">
        <v>55930179</v>
      </c>
      <c r="C669">
        <v>55930176</v>
      </c>
      <c r="D669">
        <v>55461230</v>
      </c>
      <c r="E669">
        <v>1</v>
      </c>
      <c r="F669">
        <v>1</v>
      </c>
      <c r="G669">
        <v>1081</v>
      </c>
      <c r="H669">
        <v>3</v>
      </c>
      <c r="I669" t="s">
        <v>696</v>
      </c>
      <c r="J669" t="s">
        <v>697</v>
      </c>
      <c r="K669" t="s">
        <v>698</v>
      </c>
      <c r="L669">
        <v>1346</v>
      </c>
      <c r="N669">
        <v>1009</v>
      </c>
      <c r="O669" t="s">
        <v>185</v>
      </c>
      <c r="P669" t="s">
        <v>185</v>
      </c>
      <c r="Q669">
        <v>1</v>
      </c>
      <c r="X669">
        <v>2E-3</v>
      </c>
      <c r="Y669">
        <v>15.11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66</v>
      </c>
      <c r="AG669">
        <v>2E-3</v>
      </c>
      <c r="AH669">
        <v>2</v>
      </c>
      <c r="AI669">
        <v>55930179</v>
      </c>
      <c r="AJ669">
        <v>565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ROW(Source!A309)</f>
        <v>309</v>
      </c>
      <c r="B670">
        <v>55930180</v>
      </c>
      <c r="C670">
        <v>55930176</v>
      </c>
      <c r="D670">
        <v>55459792</v>
      </c>
      <c r="E670">
        <v>1</v>
      </c>
      <c r="F670">
        <v>1</v>
      </c>
      <c r="G670">
        <v>1081</v>
      </c>
      <c r="H670">
        <v>3</v>
      </c>
      <c r="I670" t="s">
        <v>907</v>
      </c>
      <c r="J670" t="s">
        <v>908</v>
      </c>
      <c r="K670" t="s">
        <v>909</v>
      </c>
      <c r="L670">
        <v>1348</v>
      </c>
      <c r="N670">
        <v>1009</v>
      </c>
      <c r="O670" t="s">
        <v>566</v>
      </c>
      <c r="P670" t="s">
        <v>566</v>
      </c>
      <c r="Q670">
        <v>1000</v>
      </c>
      <c r="X670">
        <v>1.0000000000000001E-5</v>
      </c>
      <c r="Y670">
        <v>60960.43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66</v>
      </c>
      <c r="AG670">
        <v>1.0000000000000001E-5</v>
      </c>
      <c r="AH670">
        <v>2</v>
      </c>
      <c r="AI670">
        <v>55930180</v>
      </c>
      <c r="AJ670">
        <v>566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ROW(Source!A309)</f>
        <v>309</v>
      </c>
      <c r="B671">
        <v>55930181</v>
      </c>
      <c r="C671">
        <v>55930176</v>
      </c>
      <c r="D671">
        <v>55466338</v>
      </c>
      <c r="E671">
        <v>1</v>
      </c>
      <c r="F671">
        <v>1</v>
      </c>
      <c r="G671">
        <v>1081</v>
      </c>
      <c r="H671">
        <v>3</v>
      </c>
      <c r="I671" t="s">
        <v>910</v>
      </c>
      <c r="J671" t="s">
        <v>911</v>
      </c>
      <c r="K671" t="s">
        <v>912</v>
      </c>
      <c r="L671">
        <v>1349</v>
      </c>
      <c r="N671">
        <v>1009</v>
      </c>
      <c r="O671" t="s">
        <v>913</v>
      </c>
      <c r="P671" t="s">
        <v>913</v>
      </c>
      <c r="Q671">
        <v>1E-3</v>
      </c>
      <c r="X671">
        <v>2</v>
      </c>
      <c r="Y671">
        <v>7.0000000000000007E-2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66</v>
      </c>
      <c r="AG671">
        <v>2</v>
      </c>
      <c r="AH671">
        <v>2</v>
      </c>
      <c r="AI671">
        <v>55930181</v>
      </c>
      <c r="AJ671">
        <v>567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ROW(Source!A309)</f>
        <v>309</v>
      </c>
      <c r="B672">
        <v>55930182</v>
      </c>
      <c r="C672">
        <v>55930176</v>
      </c>
      <c r="D672">
        <v>55482233</v>
      </c>
      <c r="E672">
        <v>1</v>
      </c>
      <c r="F672">
        <v>1</v>
      </c>
      <c r="G672">
        <v>1081</v>
      </c>
      <c r="H672">
        <v>3</v>
      </c>
      <c r="I672" t="s">
        <v>714</v>
      </c>
      <c r="J672" t="s">
        <v>715</v>
      </c>
      <c r="K672" t="s">
        <v>716</v>
      </c>
      <c r="L672">
        <v>1346</v>
      </c>
      <c r="N672">
        <v>1009</v>
      </c>
      <c r="O672" t="s">
        <v>185</v>
      </c>
      <c r="P672" t="s">
        <v>185</v>
      </c>
      <c r="Q672">
        <v>1</v>
      </c>
      <c r="X672">
        <v>1E-3</v>
      </c>
      <c r="Y672">
        <v>493.08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66</v>
      </c>
      <c r="AG672">
        <v>1E-3</v>
      </c>
      <c r="AH672">
        <v>2</v>
      </c>
      <c r="AI672">
        <v>55930182</v>
      </c>
      <c r="AJ672">
        <v>569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ROW(Source!A309)</f>
        <v>309</v>
      </c>
      <c r="B673">
        <v>55930183</v>
      </c>
      <c r="C673">
        <v>55930176</v>
      </c>
      <c r="D673">
        <v>55455620</v>
      </c>
      <c r="E673">
        <v>1081</v>
      </c>
      <c r="F673">
        <v>1</v>
      </c>
      <c r="G673">
        <v>1081</v>
      </c>
      <c r="H673">
        <v>3</v>
      </c>
      <c r="I673" t="s">
        <v>1055</v>
      </c>
      <c r="J673" t="s">
        <v>3</v>
      </c>
      <c r="K673" t="s">
        <v>1056</v>
      </c>
      <c r="L673">
        <v>1354</v>
      </c>
      <c r="N673">
        <v>1010</v>
      </c>
      <c r="O673" t="s">
        <v>279</v>
      </c>
      <c r="P673" t="s">
        <v>279</v>
      </c>
      <c r="Q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66</v>
      </c>
      <c r="AG673">
        <v>1</v>
      </c>
      <c r="AH673">
        <v>3</v>
      </c>
      <c r="AI673">
        <v>-1</v>
      </c>
      <c r="AJ673" t="s">
        <v>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ROW(Source!A309)</f>
        <v>309</v>
      </c>
      <c r="B674">
        <v>55930184</v>
      </c>
      <c r="C674">
        <v>55930176</v>
      </c>
      <c r="D674">
        <v>55424290</v>
      </c>
      <c r="E674">
        <v>1081</v>
      </c>
      <c r="F674">
        <v>1</v>
      </c>
      <c r="G674">
        <v>1081</v>
      </c>
      <c r="H674">
        <v>3</v>
      </c>
      <c r="I674" t="s">
        <v>720</v>
      </c>
      <c r="J674" t="s">
        <v>3</v>
      </c>
      <c r="K674" t="s">
        <v>721</v>
      </c>
      <c r="L674">
        <v>1348</v>
      </c>
      <c r="N674">
        <v>1009</v>
      </c>
      <c r="O674" t="s">
        <v>566</v>
      </c>
      <c r="P674" t="s">
        <v>566</v>
      </c>
      <c r="Q674">
        <v>1000</v>
      </c>
      <c r="X674">
        <v>1E-4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66</v>
      </c>
      <c r="AG674">
        <v>1E-4</v>
      </c>
      <c r="AH674">
        <v>2</v>
      </c>
      <c r="AI674">
        <v>55930184</v>
      </c>
      <c r="AJ674">
        <v>570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ROW(Source!A312)</f>
        <v>312</v>
      </c>
      <c r="B675">
        <v>57036773</v>
      </c>
      <c r="C675">
        <v>57036772</v>
      </c>
      <c r="D675">
        <v>55424304</v>
      </c>
      <c r="E675">
        <v>1081</v>
      </c>
      <c r="F675">
        <v>1</v>
      </c>
      <c r="G675">
        <v>1081</v>
      </c>
      <c r="H675">
        <v>1</v>
      </c>
      <c r="I675" t="s">
        <v>679</v>
      </c>
      <c r="J675" t="s">
        <v>3</v>
      </c>
      <c r="K675" t="s">
        <v>680</v>
      </c>
      <c r="L675">
        <v>1191</v>
      </c>
      <c r="N675">
        <v>1013</v>
      </c>
      <c r="O675" t="s">
        <v>681</v>
      </c>
      <c r="P675" t="s">
        <v>681</v>
      </c>
      <c r="Q675">
        <v>1</v>
      </c>
      <c r="X675">
        <v>3.1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67</v>
      </c>
      <c r="AG675">
        <v>3.7199999999999998</v>
      </c>
      <c r="AH675">
        <v>2</v>
      </c>
      <c r="AI675">
        <v>57036773</v>
      </c>
      <c r="AJ675">
        <v>571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ROW(Source!A312)</f>
        <v>312</v>
      </c>
      <c r="B676">
        <v>57036774</v>
      </c>
      <c r="C676">
        <v>57036772</v>
      </c>
      <c r="D676">
        <v>55439337</v>
      </c>
      <c r="E676">
        <v>1081</v>
      </c>
      <c r="F676">
        <v>1</v>
      </c>
      <c r="G676">
        <v>1081</v>
      </c>
      <c r="H676">
        <v>3</v>
      </c>
      <c r="I676" t="s">
        <v>1033</v>
      </c>
      <c r="J676" t="s">
        <v>3</v>
      </c>
      <c r="K676" t="s">
        <v>1034</v>
      </c>
      <c r="L676">
        <v>1354</v>
      </c>
      <c r="N676">
        <v>1010</v>
      </c>
      <c r="O676" t="s">
        <v>279</v>
      </c>
      <c r="P676" t="s">
        <v>279</v>
      </c>
      <c r="Q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66</v>
      </c>
      <c r="AG676">
        <v>0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ROW(Source!A313)</f>
        <v>313</v>
      </c>
      <c r="B677">
        <v>57036773</v>
      </c>
      <c r="C677">
        <v>57036772</v>
      </c>
      <c r="D677">
        <v>55424304</v>
      </c>
      <c r="E677">
        <v>1081</v>
      </c>
      <c r="F677">
        <v>1</v>
      </c>
      <c r="G677">
        <v>1081</v>
      </c>
      <c r="H677">
        <v>1</v>
      </c>
      <c r="I677" t="s">
        <v>679</v>
      </c>
      <c r="J677" t="s">
        <v>3</v>
      </c>
      <c r="K677" t="s">
        <v>680</v>
      </c>
      <c r="L677">
        <v>1191</v>
      </c>
      <c r="N677">
        <v>1013</v>
      </c>
      <c r="O677" t="s">
        <v>681</v>
      </c>
      <c r="P677" t="s">
        <v>681</v>
      </c>
      <c r="Q677">
        <v>1</v>
      </c>
      <c r="X677">
        <v>3.1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 t="s">
        <v>67</v>
      </c>
      <c r="AG677">
        <v>3.7199999999999998</v>
      </c>
      <c r="AH677">
        <v>2</v>
      </c>
      <c r="AI677">
        <v>57036773</v>
      </c>
      <c r="AJ677">
        <v>572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ROW(Source!A313)</f>
        <v>313</v>
      </c>
      <c r="B678">
        <v>57036774</v>
      </c>
      <c r="C678">
        <v>57036772</v>
      </c>
      <c r="D678">
        <v>55439337</v>
      </c>
      <c r="E678">
        <v>1081</v>
      </c>
      <c r="F678">
        <v>1</v>
      </c>
      <c r="G678">
        <v>1081</v>
      </c>
      <c r="H678">
        <v>3</v>
      </c>
      <c r="I678" t="s">
        <v>1033</v>
      </c>
      <c r="J678" t="s">
        <v>3</v>
      </c>
      <c r="K678" t="s">
        <v>1034</v>
      </c>
      <c r="L678">
        <v>1354</v>
      </c>
      <c r="N678">
        <v>1010</v>
      </c>
      <c r="O678" t="s">
        <v>279</v>
      </c>
      <c r="P678" t="s">
        <v>279</v>
      </c>
      <c r="Q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66</v>
      </c>
      <c r="AG678">
        <v>0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ROW(Source!A314)</f>
        <v>314</v>
      </c>
      <c r="B679">
        <v>55930188</v>
      </c>
      <c r="C679">
        <v>55930187</v>
      </c>
      <c r="D679">
        <v>55424304</v>
      </c>
      <c r="E679">
        <v>1081</v>
      </c>
      <c r="F679">
        <v>1</v>
      </c>
      <c r="G679">
        <v>1081</v>
      </c>
      <c r="H679">
        <v>1</v>
      </c>
      <c r="I679" t="s">
        <v>679</v>
      </c>
      <c r="J679" t="s">
        <v>3</v>
      </c>
      <c r="K679" t="s">
        <v>680</v>
      </c>
      <c r="L679">
        <v>1191</v>
      </c>
      <c r="N679">
        <v>1013</v>
      </c>
      <c r="O679" t="s">
        <v>681</v>
      </c>
      <c r="P679" t="s">
        <v>681</v>
      </c>
      <c r="Q679">
        <v>1</v>
      </c>
      <c r="X679">
        <v>0.22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1</v>
      </c>
      <c r="AF679" t="s">
        <v>67</v>
      </c>
      <c r="AG679">
        <v>0.26400000000000001</v>
      </c>
      <c r="AH679">
        <v>2</v>
      </c>
      <c r="AI679">
        <v>55930188</v>
      </c>
      <c r="AJ679">
        <v>573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ROW(Source!A315)</f>
        <v>315</v>
      </c>
      <c r="B680">
        <v>55930188</v>
      </c>
      <c r="C680">
        <v>55930187</v>
      </c>
      <c r="D680">
        <v>55424304</v>
      </c>
      <c r="E680">
        <v>1081</v>
      </c>
      <c r="F680">
        <v>1</v>
      </c>
      <c r="G680">
        <v>1081</v>
      </c>
      <c r="H680">
        <v>1</v>
      </c>
      <c r="I680" t="s">
        <v>679</v>
      </c>
      <c r="J680" t="s">
        <v>3</v>
      </c>
      <c r="K680" t="s">
        <v>680</v>
      </c>
      <c r="L680">
        <v>1191</v>
      </c>
      <c r="N680">
        <v>1013</v>
      </c>
      <c r="O680" t="s">
        <v>681</v>
      </c>
      <c r="P680" t="s">
        <v>681</v>
      </c>
      <c r="Q680">
        <v>1</v>
      </c>
      <c r="X680">
        <v>0.22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 t="s">
        <v>67</v>
      </c>
      <c r="AG680">
        <v>0.26400000000000001</v>
      </c>
      <c r="AH680">
        <v>2</v>
      </c>
      <c r="AI680">
        <v>55930188</v>
      </c>
      <c r="AJ680">
        <v>574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ROW(Source!A320)</f>
        <v>320</v>
      </c>
      <c r="B681">
        <v>57036789</v>
      </c>
      <c r="C681">
        <v>57036788</v>
      </c>
      <c r="D681">
        <v>55424304</v>
      </c>
      <c r="E681">
        <v>1081</v>
      </c>
      <c r="F681">
        <v>1</v>
      </c>
      <c r="G681">
        <v>1081</v>
      </c>
      <c r="H681">
        <v>1</v>
      </c>
      <c r="I681" t="s">
        <v>679</v>
      </c>
      <c r="J681" t="s">
        <v>3</v>
      </c>
      <c r="K681" t="s">
        <v>680</v>
      </c>
      <c r="L681">
        <v>1191</v>
      </c>
      <c r="N681">
        <v>1013</v>
      </c>
      <c r="O681" t="s">
        <v>681</v>
      </c>
      <c r="P681" t="s">
        <v>681</v>
      </c>
      <c r="Q681">
        <v>1</v>
      </c>
      <c r="X681">
        <v>12.38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 t="s">
        <v>67</v>
      </c>
      <c r="AG681">
        <v>14.856</v>
      </c>
      <c r="AH681">
        <v>2</v>
      </c>
      <c r="AI681">
        <v>57036789</v>
      </c>
      <c r="AJ681">
        <v>575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ROW(Source!A320)</f>
        <v>320</v>
      </c>
      <c r="B682">
        <v>57036790</v>
      </c>
      <c r="C682">
        <v>57036788</v>
      </c>
      <c r="D682">
        <v>55490209</v>
      </c>
      <c r="E682">
        <v>1</v>
      </c>
      <c r="F682">
        <v>1</v>
      </c>
      <c r="G682">
        <v>1081</v>
      </c>
      <c r="H682">
        <v>2</v>
      </c>
      <c r="I682" t="s">
        <v>722</v>
      </c>
      <c r="J682" t="s">
        <v>723</v>
      </c>
      <c r="K682" t="s">
        <v>724</v>
      </c>
      <c r="L682">
        <v>1368</v>
      </c>
      <c r="N682">
        <v>1011</v>
      </c>
      <c r="O682" t="s">
        <v>685</v>
      </c>
      <c r="P682" t="s">
        <v>685</v>
      </c>
      <c r="Q682">
        <v>1</v>
      </c>
      <c r="X682">
        <v>5.0000000000000001E-3</v>
      </c>
      <c r="Y682">
        <v>0</v>
      </c>
      <c r="Z682">
        <v>83.1</v>
      </c>
      <c r="AA682">
        <v>12.62</v>
      </c>
      <c r="AB682">
        <v>0</v>
      </c>
      <c r="AC682">
        <v>0</v>
      </c>
      <c r="AD682">
        <v>1</v>
      </c>
      <c r="AE682">
        <v>0</v>
      </c>
      <c r="AF682" t="s">
        <v>67</v>
      </c>
      <c r="AG682">
        <v>6.0000000000000001E-3</v>
      </c>
      <c r="AH682">
        <v>2</v>
      </c>
      <c r="AI682">
        <v>57036790</v>
      </c>
      <c r="AJ682">
        <v>576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ROW(Source!A320)</f>
        <v>320</v>
      </c>
      <c r="B683">
        <v>57036791</v>
      </c>
      <c r="C683">
        <v>57036788</v>
      </c>
      <c r="D683">
        <v>55434097</v>
      </c>
      <c r="E683">
        <v>1081</v>
      </c>
      <c r="F683">
        <v>1</v>
      </c>
      <c r="G683">
        <v>1081</v>
      </c>
      <c r="H683">
        <v>3</v>
      </c>
      <c r="I683" t="s">
        <v>1053</v>
      </c>
      <c r="J683" t="s">
        <v>3</v>
      </c>
      <c r="K683" t="s">
        <v>1057</v>
      </c>
      <c r="L683">
        <v>1354</v>
      </c>
      <c r="N683">
        <v>1010</v>
      </c>
      <c r="O683" t="s">
        <v>279</v>
      </c>
      <c r="P683" t="s">
        <v>279</v>
      </c>
      <c r="Q683">
        <v>1</v>
      </c>
      <c r="X683">
        <v>102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66</v>
      </c>
      <c r="AG683">
        <v>102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ROW(Source!A321)</f>
        <v>321</v>
      </c>
      <c r="B684">
        <v>57036789</v>
      </c>
      <c r="C684">
        <v>57036788</v>
      </c>
      <c r="D684">
        <v>55424304</v>
      </c>
      <c r="E684">
        <v>1081</v>
      </c>
      <c r="F684">
        <v>1</v>
      </c>
      <c r="G684">
        <v>1081</v>
      </c>
      <c r="H684">
        <v>1</v>
      </c>
      <c r="I684" t="s">
        <v>679</v>
      </c>
      <c r="J684" t="s">
        <v>3</v>
      </c>
      <c r="K684" t="s">
        <v>680</v>
      </c>
      <c r="L684">
        <v>1191</v>
      </c>
      <c r="N684">
        <v>1013</v>
      </c>
      <c r="O684" t="s">
        <v>681</v>
      </c>
      <c r="P684" t="s">
        <v>681</v>
      </c>
      <c r="Q684">
        <v>1</v>
      </c>
      <c r="X684">
        <v>12.38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 t="s">
        <v>67</v>
      </c>
      <c r="AG684">
        <v>14.856</v>
      </c>
      <c r="AH684">
        <v>2</v>
      </c>
      <c r="AI684">
        <v>57036789</v>
      </c>
      <c r="AJ684">
        <v>577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ROW(Source!A321)</f>
        <v>321</v>
      </c>
      <c r="B685">
        <v>57036790</v>
      </c>
      <c r="C685">
        <v>57036788</v>
      </c>
      <c r="D685">
        <v>55490209</v>
      </c>
      <c r="E685">
        <v>1</v>
      </c>
      <c r="F685">
        <v>1</v>
      </c>
      <c r="G685">
        <v>1081</v>
      </c>
      <c r="H685">
        <v>2</v>
      </c>
      <c r="I685" t="s">
        <v>722</v>
      </c>
      <c r="J685" t="s">
        <v>723</v>
      </c>
      <c r="K685" t="s">
        <v>724</v>
      </c>
      <c r="L685">
        <v>1368</v>
      </c>
      <c r="N685">
        <v>1011</v>
      </c>
      <c r="O685" t="s">
        <v>685</v>
      </c>
      <c r="P685" t="s">
        <v>685</v>
      </c>
      <c r="Q685">
        <v>1</v>
      </c>
      <c r="X685">
        <v>5.0000000000000001E-3</v>
      </c>
      <c r="Y685">
        <v>0</v>
      </c>
      <c r="Z685">
        <v>83.1</v>
      </c>
      <c r="AA685">
        <v>12.62</v>
      </c>
      <c r="AB685">
        <v>0</v>
      </c>
      <c r="AC685">
        <v>0</v>
      </c>
      <c r="AD685">
        <v>1</v>
      </c>
      <c r="AE685">
        <v>0</v>
      </c>
      <c r="AF685" t="s">
        <v>67</v>
      </c>
      <c r="AG685">
        <v>6.0000000000000001E-3</v>
      </c>
      <c r="AH685">
        <v>2</v>
      </c>
      <c r="AI685">
        <v>57036790</v>
      </c>
      <c r="AJ685">
        <v>578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ROW(Source!A321)</f>
        <v>321</v>
      </c>
      <c r="B686">
        <v>57036791</v>
      </c>
      <c r="C686">
        <v>57036788</v>
      </c>
      <c r="D686">
        <v>55434097</v>
      </c>
      <c r="E686">
        <v>1081</v>
      </c>
      <c r="F686">
        <v>1</v>
      </c>
      <c r="G686">
        <v>1081</v>
      </c>
      <c r="H686">
        <v>3</v>
      </c>
      <c r="I686" t="s">
        <v>1053</v>
      </c>
      <c r="J686" t="s">
        <v>3</v>
      </c>
      <c r="K686" t="s">
        <v>1057</v>
      </c>
      <c r="L686">
        <v>1354</v>
      </c>
      <c r="N686">
        <v>1010</v>
      </c>
      <c r="O686" t="s">
        <v>279</v>
      </c>
      <c r="P686" t="s">
        <v>279</v>
      </c>
      <c r="Q686">
        <v>1</v>
      </c>
      <c r="X686">
        <v>102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66</v>
      </c>
      <c r="AG686">
        <v>102</v>
      </c>
      <c r="AH686">
        <v>3</v>
      </c>
      <c r="AI686">
        <v>-1</v>
      </c>
      <c r="AJ686" t="s">
        <v>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ROW(Source!A322)</f>
        <v>322</v>
      </c>
      <c r="B687">
        <v>55930211</v>
      </c>
      <c r="C687">
        <v>55930207</v>
      </c>
      <c r="D687">
        <v>55424304</v>
      </c>
      <c r="E687">
        <v>1081</v>
      </c>
      <c r="F687">
        <v>1</v>
      </c>
      <c r="G687">
        <v>1081</v>
      </c>
      <c r="H687">
        <v>1</v>
      </c>
      <c r="I687" t="s">
        <v>679</v>
      </c>
      <c r="J687" t="s">
        <v>3</v>
      </c>
      <c r="K687" t="s">
        <v>680</v>
      </c>
      <c r="L687">
        <v>1191</v>
      </c>
      <c r="N687">
        <v>1013</v>
      </c>
      <c r="O687" t="s">
        <v>681</v>
      </c>
      <c r="P687" t="s">
        <v>681</v>
      </c>
      <c r="Q687">
        <v>1</v>
      </c>
      <c r="X687">
        <v>6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1</v>
      </c>
      <c r="AF687" t="s">
        <v>67</v>
      </c>
      <c r="AG687">
        <v>7.1999999999999993</v>
      </c>
      <c r="AH687">
        <v>2</v>
      </c>
      <c r="AI687">
        <v>55930208</v>
      </c>
      <c r="AJ687">
        <v>579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ROW(Source!A322)</f>
        <v>322</v>
      </c>
      <c r="B688">
        <v>55930212</v>
      </c>
      <c r="C688">
        <v>55930207</v>
      </c>
      <c r="D688">
        <v>55461714</v>
      </c>
      <c r="E688">
        <v>1</v>
      </c>
      <c r="F688">
        <v>1</v>
      </c>
      <c r="G688">
        <v>1081</v>
      </c>
      <c r="H688">
        <v>3</v>
      </c>
      <c r="I688" t="s">
        <v>897</v>
      </c>
      <c r="J688" t="s">
        <v>898</v>
      </c>
      <c r="K688" t="s">
        <v>899</v>
      </c>
      <c r="L688">
        <v>1348</v>
      </c>
      <c r="N688">
        <v>1009</v>
      </c>
      <c r="O688" t="s">
        <v>566</v>
      </c>
      <c r="P688" t="s">
        <v>566</v>
      </c>
      <c r="Q688">
        <v>1000</v>
      </c>
      <c r="X688">
        <v>2.0000000000000001E-4</v>
      </c>
      <c r="Y688">
        <v>9138.59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66</v>
      </c>
      <c r="AG688">
        <v>2.0000000000000001E-4</v>
      </c>
      <c r="AH688">
        <v>2</v>
      </c>
      <c r="AI688">
        <v>55930209</v>
      </c>
      <c r="AJ688">
        <v>580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ROW(Source!A322)</f>
        <v>322</v>
      </c>
      <c r="B689">
        <v>55930213</v>
      </c>
      <c r="C689">
        <v>55930207</v>
      </c>
      <c r="D689">
        <v>55448278</v>
      </c>
      <c r="E689">
        <v>1081</v>
      </c>
      <c r="F689">
        <v>1</v>
      </c>
      <c r="G689">
        <v>1081</v>
      </c>
      <c r="H689">
        <v>3</v>
      </c>
      <c r="I689" t="s">
        <v>1048</v>
      </c>
      <c r="J689" t="s">
        <v>3</v>
      </c>
      <c r="K689" t="s">
        <v>1049</v>
      </c>
      <c r="L689">
        <v>1354</v>
      </c>
      <c r="N689">
        <v>1010</v>
      </c>
      <c r="O689" t="s">
        <v>279</v>
      </c>
      <c r="P689" t="s">
        <v>279</v>
      </c>
      <c r="Q689">
        <v>1</v>
      </c>
      <c r="X689">
        <v>100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66</v>
      </c>
      <c r="AG689">
        <v>100</v>
      </c>
      <c r="AH689">
        <v>3</v>
      </c>
      <c r="AI689">
        <v>-1</v>
      </c>
      <c r="AJ689" t="s">
        <v>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ROW(Source!A322)</f>
        <v>322</v>
      </c>
      <c r="B690">
        <v>55930214</v>
      </c>
      <c r="C690">
        <v>55930207</v>
      </c>
      <c r="D690">
        <v>55424290</v>
      </c>
      <c r="E690">
        <v>1081</v>
      </c>
      <c r="F690">
        <v>1</v>
      </c>
      <c r="G690">
        <v>1081</v>
      </c>
      <c r="H690">
        <v>3</v>
      </c>
      <c r="I690" t="s">
        <v>720</v>
      </c>
      <c r="J690" t="s">
        <v>3</v>
      </c>
      <c r="K690" t="s">
        <v>721</v>
      </c>
      <c r="L690">
        <v>1348</v>
      </c>
      <c r="N690">
        <v>1009</v>
      </c>
      <c r="O690" t="s">
        <v>566</v>
      </c>
      <c r="P690" t="s">
        <v>566</v>
      </c>
      <c r="Q690">
        <v>1000</v>
      </c>
      <c r="X690">
        <v>0.01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66</v>
      </c>
      <c r="AG690">
        <v>0.01</v>
      </c>
      <c r="AH690">
        <v>2</v>
      </c>
      <c r="AI690">
        <v>55930210</v>
      </c>
      <c r="AJ690">
        <v>581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ROW(Source!A323)</f>
        <v>323</v>
      </c>
      <c r="B691">
        <v>55930211</v>
      </c>
      <c r="C691">
        <v>55930207</v>
      </c>
      <c r="D691">
        <v>55424304</v>
      </c>
      <c r="E691">
        <v>1081</v>
      </c>
      <c r="F691">
        <v>1</v>
      </c>
      <c r="G691">
        <v>1081</v>
      </c>
      <c r="H691">
        <v>1</v>
      </c>
      <c r="I691" t="s">
        <v>679</v>
      </c>
      <c r="J691" t="s">
        <v>3</v>
      </c>
      <c r="K691" t="s">
        <v>680</v>
      </c>
      <c r="L691">
        <v>1191</v>
      </c>
      <c r="N691">
        <v>1013</v>
      </c>
      <c r="O691" t="s">
        <v>681</v>
      </c>
      <c r="P691" t="s">
        <v>681</v>
      </c>
      <c r="Q691">
        <v>1</v>
      </c>
      <c r="X691">
        <v>6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 t="s">
        <v>67</v>
      </c>
      <c r="AG691">
        <v>7.1999999999999993</v>
      </c>
      <c r="AH691">
        <v>2</v>
      </c>
      <c r="AI691">
        <v>55930208</v>
      </c>
      <c r="AJ691">
        <v>582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ROW(Source!A323)</f>
        <v>323</v>
      </c>
      <c r="B692">
        <v>55930212</v>
      </c>
      <c r="C692">
        <v>55930207</v>
      </c>
      <c r="D692">
        <v>55461714</v>
      </c>
      <c r="E692">
        <v>1</v>
      </c>
      <c r="F692">
        <v>1</v>
      </c>
      <c r="G692">
        <v>1081</v>
      </c>
      <c r="H692">
        <v>3</v>
      </c>
      <c r="I692" t="s">
        <v>897</v>
      </c>
      <c r="J692" t="s">
        <v>898</v>
      </c>
      <c r="K692" t="s">
        <v>899</v>
      </c>
      <c r="L692">
        <v>1348</v>
      </c>
      <c r="N692">
        <v>1009</v>
      </c>
      <c r="O692" t="s">
        <v>566</v>
      </c>
      <c r="P692" t="s">
        <v>566</v>
      </c>
      <c r="Q692">
        <v>1000</v>
      </c>
      <c r="X692">
        <v>2.0000000000000001E-4</v>
      </c>
      <c r="Y692">
        <v>9138.59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66</v>
      </c>
      <c r="AG692">
        <v>2.0000000000000001E-4</v>
      </c>
      <c r="AH692">
        <v>2</v>
      </c>
      <c r="AI692">
        <v>55930209</v>
      </c>
      <c r="AJ692">
        <v>583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ROW(Source!A323)</f>
        <v>323</v>
      </c>
      <c r="B693">
        <v>55930213</v>
      </c>
      <c r="C693">
        <v>55930207</v>
      </c>
      <c r="D693">
        <v>55448278</v>
      </c>
      <c r="E693">
        <v>1081</v>
      </c>
      <c r="F693">
        <v>1</v>
      </c>
      <c r="G693">
        <v>1081</v>
      </c>
      <c r="H693">
        <v>3</v>
      </c>
      <c r="I693" t="s">
        <v>1048</v>
      </c>
      <c r="J693" t="s">
        <v>3</v>
      </c>
      <c r="K693" t="s">
        <v>1049</v>
      </c>
      <c r="L693">
        <v>1354</v>
      </c>
      <c r="N693">
        <v>1010</v>
      </c>
      <c r="O693" t="s">
        <v>279</v>
      </c>
      <c r="P693" t="s">
        <v>279</v>
      </c>
      <c r="Q693">
        <v>1</v>
      </c>
      <c r="X693">
        <v>100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66</v>
      </c>
      <c r="AG693">
        <v>100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ROW(Source!A323)</f>
        <v>323</v>
      </c>
      <c r="B694">
        <v>55930214</v>
      </c>
      <c r="C694">
        <v>55930207</v>
      </c>
      <c r="D694">
        <v>55424290</v>
      </c>
      <c r="E694">
        <v>1081</v>
      </c>
      <c r="F694">
        <v>1</v>
      </c>
      <c r="G694">
        <v>1081</v>
      </c>
      <c r="H694">
        <v>3</v>
      </c>
      <c r="I694" t="s">
        <v>720</v>
      </c>
      <c r="J694" t="s">
        <v>3</v>
      </c>
      <c r="K694" t="s">
        <v>721</v>
      </c>
      <c r="L694">
        <v>1348</v>
      </c>
      <c r="N694">
        <v>1009</v>
      </c>
      <c r="O694" t="s">
        <v>566</v>
      </c>
      <c r="P694" t="s">
        <v>566</v>
      </c>
      <c r="Q694">
        <v>1000</v>
      </c>
      <c r="X694">
        <v>0.01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66</v>
      </c>
      <c r="AG694">
        <v>0.01</v>
      </c>
      <c r="AH694">
        <v>2</v>
      </c>
      <c r="AI694">
        <v>55930210</v>
      </c>
      <c r="AJ694">
        <v>584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ROW(Source!A330)</f>
        <v>330</v>
      </c>
      <c r="B695">
        <v>57036795</v>
      </c>
      <c r="C695">
        <v>57036794</v>
      </c>
      <c r="D695">
        <v>55424304</v>
      </c>
      <c r="E695">
        <v>1081</v>
      </c>
      <c r="F695">
        <v>1</v>
      </c>
      <c r="G695">
        <v>1081</v>
      </c>
      <c r="H695">
        <v>1</v>
      </c>
      <c r="I695" t="s">
        <v>679</v>
      </c>
      <c r="J695" t="s">
        <v>3</v>
      </c>
      <c r="K695" t="s">
        <v>680</v>
      </c>
      <c r="L695">
        <v>1191</v>
      </c>
      <c r="N695">
        <v>1013</v>
      </c>
      <c r="O695" t="s">
        <v>681</v>
      </c>
      <c r="P695" t="s">
        <v>681</v>
      </c>
      <c r="Q695">
        <v>1</v>
      </c>
      <c r="X695">
        <v>7.08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67</v>
      </c>
      <c r="AG695">
        <v>8.4960000000000004</v>
      </c>
      <c r="AH695">
        <v>2</v>
      </c>
      <c r="AI695">
        <v>57036795</v>
      </c>
      <c r="AJ695">
        <v>585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ROW(Source!A330)</f>
        <v>330</v>
      </c>
      <c r="B696">
        <v>57036796</v>
      </c>
      <c r="C696">
        <v>57036794</v>
      </c>
      <c r="D696">
        <v>55490209</v>
      </c>
      <c r="E696">
        <v>1</v>
      </c>
      <c r="F696">
        <v>1</v>
      </c>
      <c r="G696">
        <v>1081</v>
      </c>
      <c r="H696">
        <v>2</v>
      </c>
      <c r="I696" t="s">
        <v>722</v>
      </c>
      <c r="J696" t="s">
        <v>723</v>
      </c>
      <c r="K696" t="s">
        <v>724</v>
      </c>
      <c r="L696">
        <v>1368</v>
      </c>
      <c r="N696">
        <v>1011</v>
      </c>
      <c r="O696" t="s">
        <v>685</v>
      </c>
      <c r="P696" t="s">
        <v>685</v>
      </c>
      <c r="Q696">
        <v>1</v>
      </c>
      <c r="X696">
        <v>5.0000000000000001E-3</v>
      </c>
      <c r="Y696">
        <v>0</v>
      </c>
      <c r="Z696">
        <v>83.1</v>
      </c>
      <c r="AA696">
        <v>12.62</v>
      </c>
      <c r="AB696">
        <v>0</v>
      </c>
      <c r="AC696">
        <v>0</v>
      </c>
      <c r="AD696">
        <v>1</v>
      </c>
      <c r="AE696">
        <v>0</v>
      </c>
      <c r="AF696" t="s">
        <v>67</v>
      </c>
      <c r="AG696">
        <v>6.0000000000000001E-3</v>
      </c>
      <c r="AH696">
        <v>2</v>
      </c>
      <c r="AI696">
        <v>57036796</v>
      </c>
      <c r="AJ696">
        <v>586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ROW(Source!A330)</f>
        <v>330</v>
      </c>
      <c r="B697">
        <v>57036797</v>
      </c>
      <c r="C697">
        <v>57036794</v>
      </c>
      <c r="D697">
        <v>55490270</v>
      </c>
      <c r="E697">
        <v>1</v>
      </c>
      <c r="F697">
        <v>1</v>
      </c>
      <c r="G697">
        <v>1081</v>
      </c>
      <c r="H697">
        <v>2</v>
      </c>
      <c r="I697" t="s">
        <v>781</v>
      </c>
      <c r="J697" t="s">
        <v>782</v>
      </c>
      <c r="K697" t="s">
        <v>783</v>
      </c>
      <c r="L697">
        <v>1368</v>
      </c>
      <c r="N697">
        <v>1011</v>
      </c>
      <c r="O697" t="s">
        <v>685</v>
      </c>
      <c r="P697" t="s">
        <v>685</v>
      </c>
      <c r="Q697">
        <v>1</v>
      </c>
      <c r="X697">
        <v>2.5</v>
      </c>
      <c r="Y697">
        <v>0</v>
      </c>
      <c r="Z697">
        <v>0.42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67</v>
      </c>
      <c r="AG697">
        <v>3</v>
      </c>
      <c r="AH697">
        <v>2</v>
      </c>
      <c r="AI697">
        <v>57036797</v>
      </c>
      <c r="AJ697">
        <v>587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ROW(Source!A330)</f>
        <v>330</v>
      </c>
      <c r="B698">
        <v>57036798</v>
      </c>
      <c r="C698">
        <v>57036794</v>
      </c>
      <c r="D698">
        <v>55434391</v>
      </c>
      <c r="E698">
        <v>1081</v>
      </c>
      <c r="F698">
        <v>1</v>
      </c>
      <c r="G698">
        <v>1081</v>
      </c>
      <c r="H698">
        <v>3</v>
      </c>
      <c r="I698" t="s">
        <v>1058</v>
      </c>
      <c r="J698" t="s">
        <v>3</v>
      </c>
      <c r="K698" t="s">
        <v>1059</v>
      </c>
      <c r="L698">
        <v>1354</v>
      </c>
      <c r="N698">
        <v>1010</v>
      </c>
      <c r="O698" t="s">
        <v>279</v>
      </c>
      <c r="P698" t="s">
        <v>279</v>
      </c>
      <c r="Q698">
        <v>1</v>
      </c>
      <c r="X698">
        <v>102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66</v>
      </c>
      <c r="AG698">
        <v>102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ROW(Source!A331)</f>
        <v>331</v>
      </c>
      <c r="B699">
        <v>57036795</v>
      </c>
      <c r="C699">
        <v>57036794</v>
      </c>
      <c r="D699">
        <v>55424304</v>
      </c>
      <c r="E699">
        <v>1081</v>
      </c>
      <c r="F699">
        <v>1</v>
      </c>
      <c r="G699">
        <v>1081</v>
      </c>
      <c r="H699">
        <v>1</v>
      </c>
      <c r="I699" t="s">
        <v>679</v>
      </c>
      <c r="J699" t="s">
        <v>3</v>
      </c>
      <c r="K699" t="s">
        <v>680</v>
      </c>
      <c r="L699">
        <v>1191</v>
      </c>
      <c r="N699">
        <v>1013</v>
      </c>
      <c r="O699" t="s">
        <v>681</v>
      </c>
      <c r="P699" t="s">
        <v>681</v>
      </c>
      <c r="Q699">
        <v>1</v>
      </c>
      <c r="X699">
        <v>7.08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 t="s">
        <v>67</v>
      </c>
      <c r="AG699">
        <v>8.4960000000000004</v>
      </c>
      <c r="AH699">
        <v>2</v>
      </c>
      <c r="AI699">
        <v>57036795</v>
      </c>
      <c r="AJ699">
        <v>588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ROW(Source!A331)</f>
        <v>331</v>
      </c>
      <c r="B700">
        <v>57036796</v>
      </c>
      <c r="C700">
        <v>57036794</v>
      </c>
      <c r="D700">
        <v>55490209</v>
      </c>
      <c r="E700">
        <v>1</v>
      </c>
      <c r="F700">
        <v>1</v>
      </c>
      <c r="G700">
        <v>1081</v>
      </c>
      <c r="H700">
        <v>2</v>
      </c>
      <c r="I700" t="s">
        <v>722</v>
      </c>
      <c r="J700" t="s">
        <v>723</v>
      </c>
      <c r="K700" t="s">
        <v>724</v>
      </c>
      <c r="L700">
        <v>1368</v>
      </c>
      <c r="N700">
        <v>1011</v>
      </c>
      <c r="O700" t="s">
        <v>685</v>
      </c>
      <c r="P700" t="s">
        <v>685</v>
      </c>
      <c r="Q700">
        <v>1</v>
      </c>
      <c r="X700">
        <v>5.0000000000000001E-3</v>
      </c>
      <c r="Y700">
        <v>0</v>
      </c>
      <c r="Z700">
        <v>83.1</v>
      </c>
      <c r="AA700">
        <v>12.62</v>
      </c>
      <c r="AB700">
        <v>0</v>
      </c>
      <c r="AC700">
        <v>0</v>
      </c>
      <c r="AD700">
        <v>1</v>
      </c>
      <c r="AE700">
        <v>0</v>
      </c>
      <c r="AF700" t="s">
        <v>67</v>
      </c>
      <c r="AG700">
        <v>6.0000000000000001E-3</v>
      </c>
      <c r="AH700">
        <v>2</v>
      </c>
      <c r="AI700">
        <v>57036796</v>
      </c>
      <c r="AJ700">
        <v>589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ROW(Source!A331)</f>
        <v>331</v>
      </c>
      <c r="B701">
        <v>57036797</v>
      </c>
      <c r="C701">
        <v>57036794</v>
      </c>
      <c r="D701">
        <v>55490270</v>
      </c>
      <c r="E701">
        <v>1</v>
      </c>
      <c r="F701">
        <v>1</v>
      </c>
      <c r="G701">
        <v>1081</v>
      </c>
      <c r="H701">
        <v>2</v>
      </c>
      <c r="I701" t="s">
        <v>781</v>
      </c>
      <c r="J701" t="s">
        <v>782</v>
      </c>
      <c r="K701" t="s">
        <v>783</v>
      </c>
      <c r="L701">
        <v>1368</v>
      </c>
      <c r="N701">
        <v>1011</v>
      </c>
      <c r="O701" t="s">
        <v>685</v>
      </c>
      <c r="P701" t="s">
        <v>685</v>
      </c>
      <c r="Q701">
        <v>1</v>
      </c>
      <c r="X701">
        <v>2.5</v>
      </c>
      <c r="Y701">
        <v>0</v>
      </c>
      <c r="Z701">
        <v>0.42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67</v>
      </c>
      <c r="AG701">
        <v>3</v>
      </c>
      <c r="AH701">
        <v>2</v>
      </c>
      <c r="AI701">
        <v>57036797</v>
      </c>
      <c r="AJ701">
        <v>590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ROW(Source!A331)</f>
        <v>331</v>
      </c>
      <c r="B702">
        <v>57036798</v>
      </c>
      <c r="C702">
        <v>57036794</v>
      </c>
      <c r="D702">
        <v>55434391</v>
      </c>
      <c r="E702">
        <v>1081</v>
      </c>
      <c r="F702">
        <v>1</v>
      </c>
      <c r="G702">
        <v>1081</v>
      </c>
      <c r="H702">
        <v>3</v>
      </c>
      <c r="I702" t="s">
        <v>1058</v>
      </c>
      <c r="J702" t="s">
        <v>3</v>
      </c>
      <c r="K702" t="s">
        <v>1059</v>
      </c>
      <c r="L702">
        <v>1354</v>
      </c>
      <c r="N702">
        <v>1010</v>
      </c>
      <c r="O702" t="s">
        <v>279</v>
      </c>
      <c r="P702" t="s">
        <v>279</v>
      </c>
      <c r="Q702">
        <v>1</v>
      </c>
      <c r="X702">
        <v>102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66</v>
      </c>
      <c r="AG702">
        <v>102</v>
      </c>
      <c r="AH702">
        <v>3</v>
      </c>
      <c r="AI702">
        <v>-1</v>
      </c>
      <c r="AJ702" t="s">
        <v>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ROW(Source!A338)</f>
        <v>338</v>
      </c>
      <c r="B703">
        <v>57036803</v>
      </c>
      <c r="C703">
        <v>57036800</v>
      </c>
      <c r="D703">
        <v>55424304</v>
      </c>
      <c r="E703">
        <v>1081</v>
      </c>
      <c r="F703">
        <v>1</v>
      </c>
      <c r="G703">
        <v>1081</v>
      </c>
      <c r="H703">
        <v>1</v>
      </c>
      <c r="I703" t="s">
        <v>679</v>
      </c>
      <c r="J703" t="s">
        <v>3</v>
      </c>
      <c r="K703" t="s">
        <v>680</v>
      </c>
      <c r="L703">
        <v>1191</v>
      </c>
      <c r="N703">
        <v>1013</v>
      </c>
      <c r="O703" t="s">
        <v>681</v>
      </c>
      <c r="P703" t="s">
        <v>681</v>
      </c>
      <c r="Q703">
        <v>1</v>
      </c>
      <c r="X703">
        <v>12.38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1</v>
      </c>
      <c r="AF703" t="s">
        <v>67</v>
      </c>
      <c r="AG703">
        <v>14.856</v>
      </c>
      <c r="AH703">
        <v>2</v>
      </c>
      <c r="AI703">
        <v>57036801</v>
      </c>
      <c r="AJ703">
        <v>591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ROW(Source!A338)</f>
        <v>338</v>
      </c>
      <c r="B704">
        <v>57036804</v>
      </c>
      <c r="C704">
        <v>57036800</v>
      </c>
      <c r="D704">
        <v>55490209</v>
      </c>
      <c r="E704">
        <v>1</v>
      </c>
      <c r="F704">
        <v>1</v>
      </c>
      <c r="G704">
        <v>1081</v>
      </c>
      <c r="H704">
        <v>2</v>
      </c>
      <c r="I704" t="s">
        <v>722</v>
      </c>
      <c r="J704" t="s">
        <v>723</v>
      </c>
      <c r="K704" t="s">
        <v>724</v>
      </c>
      <c r="L704">
        <v>1368</v>
      </c>
      <c r="N704">
        <v>1011</v>
      </c>
      <c r="O704" t="s">
        <v>685</v>
      </c>
      <c r="P704" t="s">
        <v>685</v>
      </c>
      <c r="Q704">
        <v>1</v>
      </c>
      <c r="X704">
        <v>5.0000000000000001E-3</v>
      </c>
      <c r="Y704">
        <v>0</v>
      </c>
      <c r="Z704">
        <v>83.1</v>
      </c>
      <c r="AA704">
        <v>12.62</v>
      </c>
      <c r="AB704">
        <v>0</v>
      </c>
      <c r="AC704">
        <v>0</v>
      </c>
      <c r="AD704">
        <v>1</v>
      </c>
      <c r="AE704">
        <v>0</v>
      </c>
      <c r="AF704" t="s">
        <v>67</v>
      </c>
      <c r="AG704">
        <v>6.0000000000000001E-3</v>
      </c>
      <c r="AH704">
        <v>2</v>
      </c>
      <c r="AI704">
        <v>57036802</v>
      </c>
      <c r="AJ704">
        <v>592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ROW(Source!A338)</f>
        <v>338</v>
      </c>
      <c r="B705">
        <v>57036805</v>
      </c>
      <c r="C705">
        <v>57036800</v>
      </c>
      <c r="D705">
        <v>55434097</v>
      </c>
      <c r="E705">
        <v>1081</v>
      </c>
      <c r="F705">
        <v>1</v>
      </c>
      <c r="G705">
        <v>1081</v>
      </c>
      <c r="H705">
        <v>3</v>
      </c>
      <c r="I705" t="s">
        <v>1053</v>
      </c>
      <c r="J705" t="s">
        <v>3</v>
      </c>
      <c r="K705" t="s">
        <v>1057</v>
      </c>
      <c r="L705">
        <v>1354</v>
      </c>
      <c r="N705">
        <v>1010</v>
      </c>
      <c r="O705" t="s">
        <v>279</v>
      </c>
      <c r="P705" t="s">
        <v>279</v>
      </c>
      <c r="Q705">
        <v>1</v>
      </c>
      <c r="X705">
        <v>102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66</v>
      </c>
      <c r="AG705">
        <v>102</v>
      </c>
      <c r="AH705">
        <v>3</v>
      </c>
      <c r="AI705">
        <v>-1</v>
      </c>
      <c r="AJ705" t="s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ROW(Source!A339)</f>
        <v>339</v>
      </c>
      <c r="B706">
        <v>57036803</v>
      </c>
      <c r="C706">
        <v>57036800</v>
      </c>
      <c r="D706">
        <v>55424304</v>
      </c>
      <c r="E706">
        <v>1081</v>
      </c>
      <c r="F706">
        <v>1</v>
      </c>
      <c r="G706">
        <v>1081</v>
      </c>
      <c r="H706">
        <v>1</v>
      </c>
      <c r="I706" t="s">
        <v>679</v>
      </c>
      <c r="J706" t="s">
        <v>3</v>
      </c>
      <c r="K706" t="s">
        <v>680</v>
      </c>
      <c r="L706">
        <v>1191</v>
      </c>
      <c r="N706">
        <v>1013</v>
      </c>
      <c r="O706" t="s">
        <v>681</v>
      </c>
      <c r="P706" t="s">
        <v>681</v>
      </c>
      <c r="Q706">
        <v>1</v>
      </c>
      <c r="X706">
        <v>12.38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1</v>
      </c>
      <c r="AF706" t="s">
        <v>67</v>
      </c>
      <c r="AG706">
        <v>14.856</v>
      </c>
      <c r="AH706">
        <v>2</v>
      </c>
      <c r="AI706">
        <v>57036801</v>
      </c>
      <c r="AJ706">
        <v>593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ROW(Source!A339)</f>
        <v>339</v>
      </c>
      <c r="B707">
        <v>57036804</v>
      </c>
      <c r="C707">
        <v>57036800</v>
      </c>
      <c r="D707">
        <v>55490209</v>
      </c>
      <c r="E707">
        <v>1</v>
      </c>
      <c r="F707">
        <v>1</v>
      </c>
      <c r="G707">
        <v>1081</v>
      </c>
      <c r="H707">
        <v>2</v>
      </c>
      <c r="I707" t="s">
        <v>722</v>
      </c>
      <c r="J707" t="s">
        <v>723</v>
      </c>
      <c r="K707" t="s">
        <v>724</v>
      </c>
      <c r="L707">
        <v>1368</v>
      </c>
      <c r="N707">
        <v>1011</v>
      </c>
      <c r="O707" t="s">
        <v>685</v>
      </c>
      <c r="P707" t="s">
        <v>685</v>
      </c>
      <c r="Q707">
        <v>1</v>
      </c>
      <c r="X707">
        <v>5.0000000000000001E-3</v>
      </c>
      <c r="Y707">
        <v>0</v>
      </c>
      <c r="Z707">
        <v>83.1</v>
      </c>
      <c r="AA707">
        <v>12.62</v>
      </c>
      <c r="AB707">
        <v>0</v>
      </c>
      <c r="AC707">
        <v>0</v>
      </c>
      <c r="AD707">
        <v>1</v>
      </c>
      <c r="AE707">
        <v>0</v>
      </c>
      <c r="AF707" t="s">
        <v>67</v>
      </c>
      <c r="AG707">
        <v>6.0000000000000001E-3</v>
      </c>
      <c r="AH707">
        <v>2</v>
      </c>
      <c r="AI707">
        <v>57036802</v>
      </c>
      <c r="AJ707">
        <v>594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ROW(Source!A339)</f>
        <v>339</v>
      </c>
      <c r="B708">
        <v>57036805</v>
      </c>
      <c r="C708">
        <v>57036800</v>
      </c>
      <c r="D708">
        <v>55434097</v>
      </c>
      <c r="E708">
        <v>1081</v>
      </c>
      <c r="F708">
        <v>1</v>
      </c>
      <c r="G708">
        <v>1081</v>
      </c>
      <c r="H708">
        <v>3</v>
      </c>
      <c r="I708" t="s">
        <v>1053</v>
      </c>
      <c r="J708" t="s">
        <v>3</v>
      </c>
      <c r="K708" t="s">
        <v>1057</v>
      </c>
      <c r="L708">
        <v>1354</v>
      </c>
      <c r="N708">
        <v>1010</v>
      </c>
      <c r="O708" t="s">
        <v>279</v>
      </c>
      <c r="P708" t="s">
        <v>279</v>
      </c>
      <c r="Q708">
        <v>1</v>
      </c>
      <c r="X708">
        <v>102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66</v>
      </c>
      <c r="AG708">
        <v>102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ROW(Source!A342)</f>
        <v>342</v>
      </c>
      <c r="B709">
        <v>57036807</v>
      </c>
      <c r="C709">
        <v>57036806</v>
      </c>
      <c r="D709">
        <v>55424304</v>
      </c>
      <c r="E709">
        <v>1081</v>
      </c>
      <c r="F709">
        <v>1</v>
      </c>
      <c r="G709">
        <v>1081</v>
      </c>
      <c r="H709">
        <v>1</v>
      </c>
      <c r="I709" t="s">
        <v>679</v>
      </c>
      <c r="J709" t="s">
        <v>3</v>
      </c>
      <c r="K709" t="s">
        <v>680</v>
      </c>
      <c r="L709">
        <v>1191</v>
      </c>
      <c r="N709">
        <v>1013</v>
      </c>
      <c r="O709" t="s">
        <v>681</v>
      </c>
      <c r="P709" t="s">
        <v>681</v>
      </c>
      <c r="Q709">
        <v>1</v>
      </c>
      <c r="X709">
        <v>2.25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 t="s">
        <v>67</v>
      </c>
      <c r="AG709">
        <v>2.6999999999999997</v>
      </c>
      <c r="AH709">
        <v>2</v>
      </c>
      <c r="AI709">
        <v>57036807</v>
      </c>
      <c r="AJ709">
        <v>595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ROW(Source!A342)</f>
        <v>342</v>
      </c>
      <c r="B710">
        <v>57036808</v>
      </c>
      <c r="C710">
        <v>57036806</v>
      </c>
      <c r="D710">
        <v>55490135</v>
      </c>
      <c r="E710">
        <v>1</v>
      </c>
      <c r="F710">
        <v>1</v>
      </c>
      <c r="G710">
        <v>1081</v>
      </c>
      <c r="H710">
        <v>2</v>
      </c>
      <c r="I710" t="s">
        <v>914</v>
      </c>
      <c r="J710" t="s">
        <v>915</v>
      </c>
      <c r="K710" t="s">
        <v>916</v>
      </c>
      <c r="L710">
        <v>1368</v>
      </c>
      <c r="N710">
        <v>1011</v>
      </c>
      <c r="O710" t="s">
        <v>685</v>
      </c>
      <c r="P710" t="s">
        <v>685</v>
      </c>
      <c r="Q710">
        <v>1</v>
      </c>
      <c r="X710">
        <v>0.11</v>
      </c>
      <c r="Y710">
        <v>0</v>
      </c>
      <c r="Z710">
        <v>0.66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67</v>
      </c>
      <c r="AG710">
        <v>0.13200000000000001</v>
      </c>
      <c r="AH710">
        <v>2</v>
      </c>
      <c r="AI710">
        <v>57036808</v>
      </c>
      <c r="AJ710">
        <v>596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ROW(Source!A342)</f>
        <v>342</v>
      </c>
      <c r="B711">
        <v>57036809</v>
      </c>
      <c r="C711">
        <v>57036806</v>
      </c>
      <c r="D711">
        <v>55459882</v>
      </c>
      <c r="E711">
        <v>1</v>
      </c>
      <c r="F711">
        <v>1</v>
      </c>
      <c r="G711">
        <v>1081</v>
      </c>
      <c r="H711">
        <v>3</v>
      </c>
      <c r="I711" t="s">
        <v>731</v>
      </c>
      <c r="J711" t="s">
        <v>732</v>
      </c>
      <c r="K711" t="s">
        <v>733</v>
      </c>
      <c r="L711">
        <v>1346</v>
      </c>
      <c r="N711">
        <v>1009</v>
      </c>
      <c r="O711" t="s">
        <v>185</v>
      </c>
      <c r="P711" t="s">
        <v>185</v>
      </c>
      <c r="Q711">
        <v>1</v>
      </c>
      <c r="X711">
        <v>1.4E-3</v>
      </c>
      <c r="Y711">
        <v>26.88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66</v>
      </c>
      <c r="AG711">
        <v>1.4E-3</v>
      </c>
      <c r="AH711">
        <v>2</v>
      </c>
      <c r="AI711">
        <v>57036809</v>
      </c>
      <c r="AJ711">
        <v>597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ROW(Source!A342)</f>
        <v>342</v>
      </c>
      <c r="B712">
        <v>57036810</v>
      </c>
      <c r="C712">
        <v>57036806</v>
      </c>
      <c r="D712">
        <v>55462052</v>
      </c>
      <c r="E712">
        <v>1</v>
      </c>
      <c r="F712">
        <v>1</v>
      </c>
      <c r="G712">
        <v>1081</v>
      </c>
      <c r="H712">
        <v>3</v>
      </c>
      <c r="I712" t="s">
        <v>737</v>
      </c>
      <c r="J712" t="s">
        <v>738</v>
      </c>
      <c r="K712" t="s">
        <v>739</v>
      </c>
      <c r="L712">
        <v>1354</v>
      </c>
      <c r="N712">
        <v>1010</v>
      </c>
      <c r="O712" t="s">
        <v>279</v>
      </c>
      <c r="P712" t="s">
        <v>279</v>
      </c>
      <c r="Q712">
        <v>1</v>
      </c>
      <c r="X712">
        <v>1</v>
      </c>
      <c r="Y712">
        <v>0.16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66</v>
      </c>
      <c r="AG712">
        <v>1</v>
      </c>
      <c r="AH712">
        <v>2</v>
      </c>
      <c r="AI712">
        <v>57036810</v>
      </c>
      <c r="AJ712">
        <v>598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ROW(Source!A342)</f>
        <v>342</v>
      </c>
      <c r="B713">
        <v>57036811</v>
      </c>
      <c r="C713">
        <v>57036806</v>
      </c>
      <c r="D713">
        <v>55477642</v>
      </c>
      <c r="E713">
        <v>1</v>
      </c>
      <c r="F713">
        <v>1</v>
      </c>
      <c r="G713">
        <v>1081</v>
      </c>
      <c r="H713">
        <v>3</v>
      </c>
      <c r="I713" t="s">
        <v>917</v>
      </c>
      <c r="J713" t="s">
        <v>918</v>
      </c>
      <c r="K713" t="s">
        <v>919</v>
      </c>
      <c r="L713">
        <v>1354</v>
      </c>
      <c r="N713">
        <v>1010</v>
      </c>
      <c r="O713" t="s">
        <v>279</v>
      </c>
      <c r="P713" t="s">
        <v>279</v>
      </c>
      <c r="Q713">
        <v>1</v>
      </c>
      <c r="X713">
        <v>1</v>
      </c>
      <c r="Y713">
        <v>579.15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66</v>
      </c>
      <c r="AG713">
        <v>1</v>
      </c>
      <c r="AH713">
        <v>2</v>
      </c>
      <c r="AI713">
        <v>57036811</v>
      </c>
      <c r="AJ713">
        <v>599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ROW(Source!A342)</f>
        <v>342</v>
      </c>
      <c r="B714">
        <v>57036812</v>
      </c>
      <c r="C714">
        <v>57036806</v>
      </c>
      <c r="D714">
        <v>55448373</v>
      </c>
      <c r="E714">
        <v>1081</v>
      </c>
      <c r="F714">
        <v>1</v>
      </c>
      <c r="G714">
        <v>1081</v>
      </c>
      <c r="H714">
        <v>3</v>
      </c>
      <c r="I714" t="s">
        <v>1060</v>
      </c>
      <c r="J714" t="s">
        <v>3</v>
      </c>
      <c r="K714" t="s">
        <v>1061</v>
      </c>
      <c r="L714">
        <v>1391</v>
      </c>
      <c r="N714">
        <v>1013</v>
      </c>
      <c r="O714" t="s">
        <v>362</v>
      </c>
      <c r="P714" t="s">
        <v>362</v>
      </c>
      <c r="Q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66</v>
      </c>
      <c r="AG714">
        <v>1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ROW(Source!A343)</f>
        <v>343</v>
      </c>
      <c r="B715">
        <v>57036807</v>
      </c>
      <c r="C715">
        <v>57036806</v>
      </c>
      <c r="D715">
        <v>55424304</v>
      </c>
      <c r="E715">
        <v>1081</v>
      </c>
      <c r="F715">
        <v>1</v>
      </c>
      <c r="G715">
        <v>1081</v>
      </c>
      <c r="H715">
        <v>1</v>
      </c>
      <c r="I715" t="s">
        <v>679</v>
      </c>
      <c r="J715" t="s">
        <v>3</v>
      </c>
      <c r="K715" t="s">
        <v>680</v>
      </c>
      <c r="L715">
        <v>1191</v>
      </c>
      <c r="N715">
        <v>1013</v>
      </c>
      <c r="O715" t="s">
        <v>681</v>
      </c>
      <c r="P715" t="s">
        <v>681</v>
      </c>
      <c r="Q715">
        <v>1</v>
      </c>
      <c r="X715">
        <v>2.25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67</v>
      </c>
      <c r="AG715">
        <v>2.6999999999999997</v>
      </c>
      <c r="AH715">
        <v>2</v>
      </c>
      <c r="AI715">
        <v>57036807</v>
      </c>
      <c r="AJ715">
        <v>600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ROW(Source!A343)</f>
        <v>343</v>
      </c>
      <c r="B716">
        <v>57036808</v>
      </c>
      <c r="C716">
        <v>57036806</v>
      </c>
      <c r="D716">
        <v>55490135</v>
      </c>
      <c r="E716">
        <v>1</v>
      </c>
      <c r="F716">
        <v>1</v>
      </c>
      <c r="G716">
        <v>1081</v>
      </c>
      <c r="H716">
        <v>2</v>
      </c>
      <c r="I716" t="s">
        <v>914</v>
      </c>
      <c r="J716" t="s">
        <v>915</v>
      </c>
      <c r="K716" t="s">
        <v>916</v>
      </c>
      <c r="L716">
        <v>1368</v>
      </c>
      <c r="N716">
        <v>1011</v>
      </c>
      <c r="O716" t="s">
        <v>685</v>
      </c>
      <c r="P716" t="s">
        <v>685</v>
      </c>
      <c r="Q716">
        <v>1</v>
      </c>
      <c r="X716">
        <v>0.11</v>
      </c>
      <c r="Y716">
        <v>0</v>
      </c>
      <c r="Z716">
        <v>0.66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67</v>
      </c>
      <c r="AG716">
        <v>0.13200000000000001</v>
      </c>
      <c r="AH716">
        <v>2</v>
      </c>
      <c r="AI716">
        <v>57036808</v>
      </c>
      <c r="AJ716">
        <v>601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ROW(Source!A343)</f>
        <v>343</v>
      </c>
      <c r="B717">
        <v>57036809</v>
      </c>
      <c r="C717">
        <v>57036806</v>
      </c>
      <c r="D717">
        <v>55459882</v>
      </c>
      <c r="E717">
        <v>1</v>
      </c>
      <c r="F717">
        <v>1</v>
      </c>
      <c r="G717">
        <v>1081</v>
      </c>
      <c r="H717">
        <v>3</v>
      </c>
      <c r="I717" t="s">
        <v>731</v>
      </c>
      <c r="J717" t="s">
        <v>732</v>
      </c>
      <c r="K717" t="s">
        <v>733</v>
      </c>
      <c r="L717">
        <v>1346</v>
      </c>
      <c r="N717">
        <v>1009</v>
      </c>
      <c r="O717" t="s">
        <v>185</v>
      </c>
      <c r="P717" t="s">
        <v>185</v>
      </c>
      <c r="Q717">
        <v>1</v>
      </c>
      <c r="X717">
        <v>1.4E-3</v>
      </c>
      <c r="Y717">
        <v>26.88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66</v>
      </c>
      <c r="AG717">
        <v>1.4E-3</v>
      </c>
      <c r="AH717">
        <v>2</v>
      </c>
      <c r="AI717">
        <v>57036809</v>
      </c>
      <c r="AJ717">
        <v>602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ROW(Source!A343)</f>
        <v>343</v>
      </c>
      <c r="B718">
        <v>57036810</v>
      </c>
      <c r="C718">
        <v>57036806</v>
      </c>
      <c r="D718">
        <v>55462052</v>
      </c>
      <c r="E718">
        <v>1</v>
      </c>
      <c r="F718">
        <v>1</v>
      </c>
      <c r="G718">
        <v>1081</v>
      </c>
      <c r="H718">
        <v>3</v>
      </c>
      <c r="I718" t="s">
        <v>737</v>
      </c>
      <c r="J718" t="s">
        <v>738</v>
      </c>
      <c r="K718" t="s">
        <v>739</v>
      </c>
      <c r="L718">
        <v>1354</v>
      </c>
      <c r="N718">
        <v>1010</v>
      </c>
      <c r="O718" t="s">
        <v>279</v>
      </c>
      <c r="P718" t="s">
        <v>279</v>
      </c>
      <c r="Q718">
        <v>1</v>
      </c>
      <c r="X718">
        <v>1</v>
      </c>
      <c r="Y718">
        <v>0.16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66</v>
      </c>
      <c r="AG718">
        <v>1</v>
      </c>
      <c r="AH718">
        <v>2</v>
      </c>
      <c r="AI718">
        <v>57036810</v>
      </c>
      <c r="AJ718">
        <v>603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ROW(Source!A343)</f>
        <v>343</v>
      </c>
      <c r="B719">
        <v>57036811</v>
      </c>
      <c r="C719">
        <v>57036806</v>
      </c>
      <c r="D719">
        <v>55477642</v>
      </c>
      <c r="E719">
        <v>1</v>
      </c>
      <c r="F719">
        <v>1</v>
      </c>
      <c r="G719">
        <v>1081</v>
      </c>
      <c r="H719">
        <v>3</v>
      </c>
      <c r="I719" t="s">
        <v>917</v>
      </c>
      <c r="J719" t="s">
        <v>918</v>
      </c>
      <c r="K719" t="s">
        <v>919</v>
      </c>
      <c r="L719">
        <v>1354</v>
      </c>
      <c r="N719">
        <v>1010</v>
      </c>
      <c r="O719" t="s">
        <v>279</v>
      </c>
      <c r="P719" t="s">
        <v>279</v>
      </c>
      <c r="Q719">
        <v>1</v>
      </c>
      <c r="X719">
        <v>1</v>
      </c>
      <c r="Y719">
        <v>579.15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66</v>
      </c>
      <c r="AG719">
        <v>1</v>
      </c>
      <c r="AH719">
        <v>2</v>
      </c>
      <c r="AI719">
        <v>57036811</v>
      </c>
      <c r="AJ719">
        <v>604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ROW(Source!A343)</f>
        <v>343</v>
      </c>
      <c r="B720">
        <v>57036812</v>
      </c>
      <c r="C720">
        <v>57036806</v>
      </c>
      <c r="D720">
        <v>55448373</v>
      </c>
      <c r="E720">
        <v>1081</v>
      </c>
      <c r="F720">
        <v>1</v>
      </c>
      <c r="G720">
        <v>1081</v>
      </c>
      <c r="H720">
        <v>3</v>
      </c>
      <c r="I720" t="s">
        <v>1060</v>
      </c>
      <c r="J720" t="s">
        <v>3</v>
      </c>
      <c r="K720" t="s">
        <v>1061</v>
      </c>
      <c r="L720">
        <v>1391</v>
      </c>
      <c r="N720">
        <v>1013</v>
      </c>
      <c r="O720" t="s">
        <v>362</v>
      </c>
      <c r="P720" t="s">
        <v>362</v>
      </c>
      <c r="Q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66</v>
      </c>
      <c r="AG720">
        <v>1</v>
      </c>
      <c r="AH720">
        <v>3</v>
      </c>
      <c r="AI720">
        <v>-1</v>
      </c>
      <c r="AJ720" t="s">
        <v>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ROW(Source!A344)</f>
        <v>344</v>
      </c>
      <c r="B721">
        <v>55930278</v>
      </c>
      <c r="C721">
        <v>55930277</v>
      </c>
      <c r="D721">
        <v>55424304</v>
      </c>
      <c r="E721">
        <v>1081</v>
      </c>
      <c r="F721">
        <v>1</v>
      </c>
      <c r="G721">
        <v>1081</v>
      </c>
      <c r="H721">
        <v>1</v>
      </c>
      <c r="I721" t="s">
        <v>679</v>
      </c>
      <c r="J721" t="s">
        <v>3</v>
      </c>
      <c r="K721" t="s">
        <v>680</v>
      </c>
      <c r="L721">
        <v>1191</v>
      </c>
      <c r="N721">
        <v>1013</v>
      </c>
      <c r="O721" t="s">
        <v>681</v>
      </c>
      <c r="P721" t="s">
        <v>681</v>
      </c>
      <c r="Q721">
        <v>1</v>
      </c>
      <c r="X721">
        <v>13.5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67</v>
      </c>
      <c r="AG721">
        <v>16.2</v>
      </c>
      <c r="AH721">
        <v>2</v>
      </c>
      <c r="AI721">
        <v>55930278</v>
      </c>
      <c r="AJ721">
        <v>605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ROW(Source!A344)</f>
        <v>344</v>
      </c>
      <c r="B722">
        <v>55930279</v>
      </c>
      <c r="C722">
        <v>55930277</v>
      </c>
      <c r="D722">
        <v>55460960</v>
      </c>
      <c r="E722">
        <v>1</v>
      </c>
      <c r="F722">
        <v>1</v>
      </c>
      <c r="G722">
        <v>1081</v>
      </c>
      <c r="H722">
        <v>3</v>
      </c>
      <c r="I722" t="s">
        <v>805</v>
      </c>
      <c r="J722" t="s">
        <v>806</v>
      </c>
      <c r="K722" t="s">
        <v>807</v>
      </c>
      <c r="L722">
        <v>1348</v>
      </c>
      <c r="N722">
        <v>1009</v>
      </c>
      <c r="O722" t="s">
        <v>566</v>
      </c>
      <c r="P722" t="s">
        <v>566</v>
      </c>
      <c r="Q722">
        <v>1000</v>
      </c>
      <c r="X722">
        <v>1.0000000000000001E-5</v>
      </c>
      <c r="Y722">
        <v>58463.58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66</v>
      </c>
      <c r="AG722">
        <v>1.0000000000000001E-5</v>
      </c>
      <c r="AH722">
        <v>2</v>
      </c>
      <c r="AI722">
        <v>55930279</v>
      </c>
      <c r="AJ722">
        <v>606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ROW(Source!A344)</f>
        <v>344</v>
      </c>
      <c r="B723">
        <v>55930280</v>
      </c>
      <c r="C723">
        <v>55930277</v>
      </c>
      <c r="D723">
        <v>55459400</v>
      </c>
      <c r="E723">
        <v>1</v>
      </c>
      <c r="F723">
        <v>1</v>
      </c>
      <c r="G723">
        <v>1081</v>
      </c>
      <c r="H723">
        <v>3</v>
      </c>
      <c r="I723" t="s">
        <v>699</v>
      </c>
      <c r="J723" t="s">
        <v>700</v>
      </c>
      <c r="K723" t="s">
        <v>701</v>
      </c>
      <c r="L723">
        <v>1346</v>
      </c>
      <c r="N723">
        <v>1009</v>
      </c>
      <c r="O723" t="s">
        <v>185</v>
      </c>
      <c r="P723" t="s">
        <v>185</v>
      </c>
      <c r="Q723">
        <v>1</v>
      </c>
      <c r="X723">
        <v>7.0000000000000007E-2</v>
      </c>
      <c r="Y723">
        <v>16.690000000000001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66</v>
      </c>
      <c r="AG723">
        <v>7.0000000000000007E-2</v>
      </c>
      <c r="AH723">
        <v>2</v>
      </c>
      <c r="AI723">
        <v>55930280</v>
      </c>
      <c r="AJ723">
        <v>607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ROW(Source!A344)</f>
        <v>344</v>
      </c>
      <c r="B724">
        <v>55930281</v>
      </c>
      <c r="C724">
        <v>55930277</v>
      </c>
      <c r="D724">
        <v>55461711</v>
      </c>
      <c r="E724">
        <v>1</v>
      </c>
      <c r="F724">
        <v>1</v>
      </c>
      <c r="G724">
        <v>1081</v>
      </c>
      <c r="H724">
        <v>3</v>
      </c>
      <c r="I724" t="s">
        <v>920</v>
      </c>
      <c r="J724" t="s">
        <v>921</v>
      </c>
      <c r="K724" t="s">
        <v>922</v>
      </c>
      <c r="L724">
        <v>1346</v>
      </c>
      <c r="N724">
        <v>1009</v>
      </c>
      <c r="O724" t="s">
        <v>185</v>
      </c>
      <c r="P724" t="s">
        <v>185</v>
      </c>
      <c r="Q724">
        <v>1</v>
      </c>
      <c r="X724">
        <v>1.8</v>
      </c>
      <c r="Y724">
        <v>6.57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66</v>
      </c>
      <c r="AG724">
        <v>1.8</v>
      </c>
      <c r="AH724">
        <v>2</v>
      </c>
      <c r="AI724">
        <v>55930281</v>
      </c>
      <c r="AJ724">
        <v>608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ROW(Source!A344)</f>
        <v>344</v>
      </c>
      <c r="B725">
        <v>55930282</v>
      </c>
      <c r="C725">
        <v>55930277</v>
      </c>
      <c r="D725">
        <v>55459177</v>
      </c>
      <c r="E725">
        <v>1</v>
      </c>
      <c r="F725">
        <v>1</v>
      </c>
      <c r="G725">
        <v>1081</v>
      </c>
      <c r="H725">
        <v>3</v>
      </c>
      <c r="I725" t="s">
        <v>923</v>
      </c>
      <c r="J725" t="s">
        <v>924</v>
      </c>
      <c r="K725" t="s">
        <v>925</v>
      </c>
      <c r="L725">
        <v>1348</v>
      </c>
      <c r="N725">
        <v>1009</v>
      </c>
      <c r="O725" t="s">
        <v>566</v>
      </c>
      <c r="P725" t="s">
        <v>566</v>
      </c>
      <c r="Q725">
        <v>1000</v>
      </c>
      <c r="X725">
        <v>2.0000000000000001E-4</v>
      </c>
      <c r="Y725">
        <v>6753.4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66</v>
      </c>
      <c r="AG725">
        <v>2.0000000000000001E-4</v>
      </c>
      <c r="AH725">
        <v>2</v>
      </c>
      <c r="AI725">
        <v>55930282</v>
      </c>
      <c r="AJ725">
        <v>609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ROW(Source!A344)</f>
        <v>344</v>
      </c>
      <c r="B726">
        <v>55930283</v>
      </c>
      <c r="C726">
        <v>55930277</v>
      </c>
      <c r="D726">
        <v>55459502</v>
      </c>
      <c r="E726">
        <v>1</v>
      </c>
      <c r="F726">
        <v>1</v>
      </c>
      <c r="G726">
        <v>1081</v>
      </c>
      <c r="H726">
        <v>3</v>
      </c>
      <c r="I726" t="s">
        <v>926</v>
      </c>
      <c r="J726" t="s">
        <v>927</v>
      </c>
      <c r="K726" t="s">
        <v>928</v>
      </c>
      <c r="L726">
        <v>1348</v>
      </c>
      <c r="N726">
        <v>1009</v>
      </c>
      <c r="O726" t="s">
        <v>566</v>
      </c>
      <c r="P726" t="s">
        <v>566</v>
      </c>
      <c r="Q726">
        <v>1000</v>
      </c>
      <c r="X726">
        <v>3.0000000000000001E-5</v>
      </c>
      <c r="Y726">
        <v>15250.71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66</v>
      </c>
      <c r="AG726">
        <v>3.0000000000000001E-5</v>
      </c>
      <c r="AH726">
        <v>2</v>
      </c>
      <c r="AI726">
        <v>55930283</v>
      </c>
      <c r="AJ726">
        <v>610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ROW(Source!A344)</f>
        <v>344</v>
      </c>
      <c r="B727">
        <v>55930284</v>
      </c>
      <c r="C727">
        <v>55930277</v>
      </c>
      <c r="D727">
        <v>55459519</v>
      </c>
      <c r="E727">
        <v>1</v>
      </c>
      <c r="F727">
        <v>1</v>
      </c>
      <c r="G727">
        <v>1081</v>
      </c>
      <c r="H727">
        <v>3</v>
      </c>
      <c r="I727" t="s">
        <v>929</v>
      </c>
      <c r="J727" t="s">
        <v>930</v>
      </c>
      <c r="K727" t="s">
        <v>931</v>
      </c>
      <c r="L727">
        <v>1348</v>
      </c>
      <c r="N727">
        <v>1009</v>
      </c>
      <c r="O727" t="s">
        <v>566</v>
      </c>
      <c r="P727" t="s">
        <v>566</v>
      </c>
      <c r="Q727">
        <v>1000</v>
      </c>
      <c r="X727">
        <v>8.0000000000000007E-5</v>
      </c>
      <c r="Y727">
        <v>8130.8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66</v>
      </c>
      <c r="AG727">
        <v>8.0000000000000007E-5</v>
      </c>
      <c r="AH727">
        <v>2</v>
      </c>
      <c r="AI727">
        <v>55930284</v>
      </c>
      <c r="AJ727">
        <v>611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ROW(Source!A344)</f>
        <v>344</v>
      </c>
      <c r="B728">
        <v>55930285</v>
      </c>
      <c r="C728">
        <v>55930277</v>
      </c>
      <c r="D728">
        <v>55459533</v>
      </c>
      <c r="E728">
        <v>1</v>
      </c>
      <c r="F728">
        <v>1</v>
      </c>
      <c r="G728">
        <v>1081</v>
      </c>
      <c r="H728">
        <v>3</v>
      </c>
      <c r="I728" t="s">
        <v>932</v>
      </c>
      <c r="J728" t="s">
        <v>933</v>
      </c>
      <c r="K728" t="s">
        <v>934</v>
      </c>
      <c r="L728">
        <v>1346</v>
      </c>
      <c r="N728">
        <v>1009</v>
      </c>
      <c r="O728" t="s">
        <v>185</v>
      </c>
      <c r="P728" t="s">
        <v>185</v>
      </c>
      <c r="Q728">
        <v>1</v>
      </c>
      <c r="X728">
        <v>3.0000000000000001E-3</v>
      </c>
      <c r="Y728">
        <v>50.41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66</v>
      </c>
      <c r="AG728">
        <v>3.0000000000000001E-3</v>
      </c>
      <c r="AH728">
        <v>2</v>
      </c>
      <c r="AI728">
        <v>55930285</v>
      </c>
      <c r="AJ728">
        <v>612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ROW(Source!A344)</f>
        <v>344</v>
      </c>
      <c r="B729">
        <v>55930286</v>
      </c>
      <c r="C729">
        <v>55930277</v>
      </c>
      <c r="D729">
        <v>55459676</v>
      </c>
      <c r="E729">
        <v>1</v>
      </c>
      <c r="F729">
        <v>1</v>
      </c>
      <c r="G729">
        <v>1081</v>
      </c>
      <c r="H729">
        <v>3</v>
      </c>
      <c r="I729" t="s">
        <v>935</v>
      </c>
      <c r="J729" t="s">
        <v>936</v>
      </c>
      <c r="K729" t="s">
        <v>937</v>
      </c>
      <c r="L729">
        <v>1346</v>
      </c>
      <c r="N729">
        <v>1009</v>
      </c>
      <c r="O729" t="s">
        <v>185</v>
      </c>
      <c r="P729" t="s">
        <v>185</v>
      </c>
      <c r="Q729">
        <v>1</v>
      </c>
      <c r="X729">
        <v>1.89E-2</v>
      </c>
      <c r="Y729">
        <v>20.190000000000001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66</v>
      </c>
      <c r="AG729">
        <v>1.89E-2</v>
      </c>
      <c r="AH729">
        <v>2</v>
      </c>
      <c r="AI729">
        <v>55930286</v>
      </c>
      <c r="AJ729">
        <v>613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ROW(Source!A344)</f>
        <v>344</v>
      </c>
      <c r="B730">
        <v>55930287</v>
      </c>
      <c r="C730">
        <v>55930277</v>
      </c>
      <c r="D730">
        <v>55466109</v>
      </c>
      <c r="E730">
        <v>1</v>
      </c>
      <c r="F730">
        <v>1</v>
      </c>
      <c r="G730">
        <v>1081</v>
      </c>
      <c r="H730">
        <v>3</v>
      </c>
      <c r="I730" t="s">
        <v>938</v>
      </c>
      <c r="J730" t="s">
        <v>939</v>
      </c>
      <c r="K730" t="s">
        <v>940</v>
      </c>
      <c r="L730">
        <v>1348</v>
      </c>
      <c r="N730">
        <v>1009</v>
      </c>
      <c r="O730" t="s">
        <v>566</v>
      </c>
      <c r="P730" t="s">
        <v>566</v>
      </c>
      <c r="Q730">
        <v>1000</v>
      </c>
      <c r="X730">
        <v>1.4999999999999999E-4</v>
      </c>
      <c r="Y730">
        <v>57215.96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66</v>
      </c>
      <c r="AG730">
        <v>1.4999999999999999E-4</v>
      </c>
      <c r="AH730">
        <v>2</v>
      </c>
      <c r="AI730">
        <v>55930287</v>
      </c>
      <c r="AJ730">
        <v>614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ROW(Source!A344)</f>
        <v>344</v>
      </c>
      <c r="B731">
        <v>55930288</v>
      </c>
      <c r="C731">
        <v>55930277</v>
      </c>
      <c r="D731">
        <v>55459793</v>
      </c>
      <c r="E731">
        <v>1</v>
      </c>
      <c r="F731">
        <v>1</v>
      </c>
      <c r="G731">
        <v>1081</v>
      </c>
      <c r="H731">
        <v>3</v>
      </c>
      <c r="I731" t="s">
        <v>690</v>
      </c>
      <c r="J731" t="s">
        <v>691</v>
      </c>
      <c r="K731" t="s">
        <v>692</v>
      </c>
      <c r="L731">
        <v>1348</v>
      </c>
      <c r="N731">
        <v>1009</v>
      </c>
      <c r="O731" t="s">
        <v>566</v>
      </c>
      <c r="P731" t="s">
        <v>566</v>
      </c>
      <c r="Q731">
        <v>1000</v>
      </c>
      <c r="X731">
        <v>1.0000000000000001E-5</v>
      </c>
      <c r="Y731">
        <v>64123.05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66</v>
      </c>
      <c r="AG731">
        <v>1.0000000000000001E-5</v>
      </c>
      <c r="AH731">
        <v>2</v>
      </c>
      <c r="AI731">
        <v>55930288</v>
      </c>
      <c r="AJ731">
        <v>615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ROW(Source!A344)</f>
        <v>344</v>
      </c>
      <c r="B732">
        <v>55930289</v>
      </c>
      <c r="C732">
        <v>55930277</v>
      </c>
      <c r="D732">
        <v>55482234</v>
      </c>
      <c r="E732">
        <v>1</v>
      </c>
      <c r="F732">
        <v>1</v>
      </c>
      <c r="G732">
        <v>1081</v>
      </c>
      <c r="H732">
        <v>3</v>
      </c>
      <c r="I732" t="s">
        <v>941</v>
      </c>
      <c r="J732" t="s">
        <v>942</v>
      </c>
      <c r="K732" t="s">
        <v>943</v>
      </c>
      <c r="L732">
        <v>1354</v>
      </c>
      <c r="N732">
        <v>1010</v>
      </c>
      <c r="O732" t="s">
        <v>279</v>
      </c>
      <c r="P732" t="s">
        <v>279</v>
      </c>
      <c r="Q732">
        <v>1</v>
      </c>
      <c r="X732">
        <v>32.1</v>
      </c>
      <c r="Y732">
        <v>0.25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66</v>
      </c>
      <c r="AG732">
        <v>32.1</v>
      </c>
      <c r="AH732">
        <v>2</v>
      </c>
      <c r="AI732">
        <v>55930289</v>
      </c>
      <c r="AJ732">
        <v>616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ROW(Source!A344)</f>
        <v>344</v>
      </c>
      <c r="B733">
        <v>55930290</v>
      </c>
      <c r="C733">
        <v>55930277</v>
      </c>
      <c r="D733">
        <v>55482235</v>
      </c>
      <c r="E733">
        <v>1</v>
      </c>
      <c r="F733">
        <v>1</v>
      </c>
      <c r="G733">
        <v>1081</v>
      </c>
      <c r="H733">
        <v>3</v>
      </c>
      <c r="I733" t="s">
        <v>944</v>
      </c>
      <c r="J733" t="s">
        <v>945</v>
      </c>
      <c r="K733" t="s">
        <v>946</v>
      </c>
      <c r="L733">
        <v>1346</v>
      </c>
      <c r="N733">
        <v>1009</v>
      </c>
      <c r="O733" t="s">
        <v>185</v>
      </c>
      <c r="P733" t="s">
        <v>185</v>
      </c>
      <c r="Q733">
        <v>1</v>
      </c>
      <c r="X733">
        <v>4.1999999999999997E-3</v>
      </c>
      <c r="Y733">
        <v>42.05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66</v>
      </c>
      <c r="AG733">
        <v>4.1999999999999997E-3</v>
      </c>
      <c r="AH733">
        <v>2</v>
      </c>
      <c r="AI733">
        <v>55930290</v>
      </c>
      <c r="AJ733">
        <v>617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ROW(Source!A345)</f>
        <v>345</v>
      </c>
      <c r="B734">
        <v>55930278</v>
      </c>
      <c r="C734">
        <v>55930277</v>
      </c>
      <c r="D734">
        <v>55424304</v>
      </c>
      <c r="E734">
        <v>1081</v>
      </c>
      <c r="F734">
        <v>1</v>
      </c>
      <c r="G734">
        <v>1081</v>
      </c>
      <c r="H734">
        <v>1</v>
      </c>
      <c r="I734" t="s">
        <v>679</v>
      </c>
      <c r="J734" t="s">
        <v>3</v>
      </c>
      <c r="K734" t="s">
        <v>680</v>
      </c>
      <c r="L734">
        <v>1191</v>
      </c>
      <c r="N734">
        <v>1013</v>
      </c>
      <c r="O734" t="s">
        <v>681</v>
      </c>
      <c r="P734" t="s">
        <v>681</v>
      </c>
      <c r="Q734">
        <v>1</v>
      </c>
      <c r="X734">
        <v>13.5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1</v>
      </c>
      <c r="AF734" t="s">
        <v>67</v>
      </c>
      <c r="AG734">
        <v>16.2</v>
      </c>
      <c r="AH734">
        <v>2</v>
      </c>
      <c r="AI734">
        <v>55930278</v>
      </c>
      <c r="AJ734">
        <v>618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ROW(Source!A345)</f>
        <v>345</v>
      </c>
      <c r="B735">
        <v>55930279</v>
      </c>
      <c r="C735">
        <v>55930277</v>
      </c>
      <c r="D735">
        <v>55460960</v>
      </c>
      <c r="E735">
        <v>1</v>
      </c>
      <c r="F735">
        <v>1</v>
      </c>
      <c r="G735">
        <v>1081</v>
      </c>
      <c r="H735">
        <v>3</v>
      </c>
      <c r="I735" t="s">
        <v>805</v>
      </c>
      <c r="J735" t="s">
        <v>806</v>
      </c>
      <c r="K735" t="s">
        <v>807</v>
      </c>
      <c r="L735">
        <v>1348</v>
      </c>
      <c r="N735">
        <v>1009</v>
      </c>
      <c r="O735" t="s">
        <v>566</v>
      </c>
      <c r="P735" t="s">
        <v>566</v>
      </c>
      <c r="Q735">
        <v>1000</v>
      </c>
      <c r="X735">
        <v>1.0000000000000001E-5</v>
      </c>
      <c r="Y735">
        <v>58463.58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66</v>
      </c>
      <c r="AG735">
        <v>1.0000000000000001E-5</v>
      </c>
      <c r="AH735">
        <v>2</v>
      </c>
      <c r="AI735">
        <v>55930279</v>
      </c>
      <c r="AJ735">
        <v>619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ROW(Source!A345)</f>
        <v>345</v>
      </c>
      <c r="B736">
        <v>55930280</v>
      </c>
      <c r="C736">
        <v>55930277</v>
      </c>
      <c r="D736">
        <v>55459400</v>
      </c>
      <c r="E736">
        <v>1</v>
      </c>
      <c r="F736">
        <v>1</v>
      </c>
      <c r="G736">
        <v>1081</v>
      </c>
      <c r="H736">
        <v>3</v>
      </c>
      <c r="I736" t="s">
        <v>699</v>
      </c>
      <c r="J736" t="s">
        <v>700</v>
      </c>
      <c r="K736" t="s">
        <v>701</v>
      </c>
      <c r="L736">
        <v>1346</v>
      </c>
      <c r="N736">
        <v>1009</v>
      </c>
      <c r="O736" t="s">
        <v>185</v>
      </c>
      <c r="P736" t="s">
        <v>185</v>
      </c>
      <c r="Q736">
        <v>1</v>
      </c>
      <c r="X736">
        <v>7.0000000000000007E-2</v>
      </c>
      <c r="Y736">
        <v>16.690000000000001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66</v>
      </c>
      <c r="AG736">
        <v>7.0000000000000007E-2</v>
      </c>
      <c r="AH736">
        <v>2</v>
      </c>
      <c r="AI736">
        <v>55930280</v>
      </c>
      <c r="AJ736">
        <v>620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ROW(Source!A345)</f>
        <v>345</v>
      </c>
      <c r="B737">
        <v>55930281</v>
      </c>
      <c r="C737">
        <v>55930277</v>
      </c>
      <c r="D737">
        <v>55461711</v>
      </c>
      <c r="E737">
        <v>1</v>
      </c>
      <c r="F737">
        <v>1</v>
      </c>
      <c r="G737">
        <v>1081</v>
      </c>
      <c r="H737">
        <v>3</v>
      </c>
      <c r="I737" t="s">
        <v>920</v>
      </c>
      <c r="J737" t="s">
        <v>921</v>
      </c>
      <c r="K737" t="s">
        <v>922</v>
      </c>
      <c r="L737">
        <v>1346</v>
      </c>
      <c r="N737">
        <v>1009</v>
      </c>
      <c r="O737" t="s">
        <v>185</v>
      </c>
      <c r="P737" t="s">
        <v>185</v>
      </c>
      <c r="Q737">
        <v>1</v>
      </c>
      <c r="X737">
        <v>1.8</v>
      </c>
      <c r="Y737">
        <v>6.57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66</v>
      </c>
      <c r="AG737">
        <v>1.8</v>
      </c>
      <c r="AH737">
        <v>2</v>
      </c>
      <c r="AI737">
        <v>55930281</v>
      </c>
      <c r="AJ737">
        <v>621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ROW(Source!A345)</f>
        <v>345</v>
      </c>
      <c r="B738">
        <v>55930282</v>
      </c>
      <c r="C738">
        <v>55930277</v>
      </c>
      <c r="D738">
        <v>55459177</v>
      </c>
      <c r="E738">
        <v>1</v>
      </c>
      <c r="F738">
        <v>1</v>
      </c>
      <c r="G738">
        <v>1081</v>
      </c>
      <c r="H738">
        <v>3</v>
      </c>
      <c r="I738" t="s">
        <v>923</v>
      </c>
      <c r="J738" t="s">
        <v>924</v>
      </c>
      <c r="K738" t="s">
        <v>925</v>
      </c>
      <c r="L738">
        <v>1348</v>
      </c>
      <c r="N738">
        <v>1009</v>
      </c>
      <c r="O738" t="s">
        <v>566</v>
      </c>
      <c r="P738" t="s">
        <v>566</v>
      </c>
      <c r="Q738">
        <v>1000</v>
      </c>
      <c r="X738">
        <v>2.0000000000000001E-4</v>
      </c>
      <c r="Y738">
        <v>6753.4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66</v>
      </c>
      <c r="AG738">
        <v>2.0000000000000001E-4</v>
      </c>
      <c r="AH738">
        <v>2</v>
      </c>
      <c r="AI738">
        <v>55930282</v>
      </c>
      <c r="AJ738">
        <v>622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ROW(Source!A345)</f>
        <v>345</v>
      </c>
      <c r="B739">
        <v>55930283</v>
      </c>
      <c r="C739">
        <v>55930277</v>
      </c>
      <c r="D739">
        <v>55459502</v>
      </c>
      <c r="E739">
        <v>1</v>
      </c>
      <c r="F739">
        <v>1</v>
      </c>
      <c r="G739">
        <v>1081</v>
      </c>
      <c r="H739">
        <v>3</v>
      </c>
      <c r="I739" t="s">
        <v>926</v>
      </c>
      <c r="J739" t="s">
        <v>927</v>
      </c>
      <c r="K739" t="s">
        <v>928</v>
      </c>
      <c r="L739">
        <v>1348</v>
      </c>
      <c r="N739">
        <v>1009</v>
      </c>
      <c r="O739" t="s">
        <v>566</v>
      </c>
      <c r="P739" t="s">
        <v>566</v>
      </c>
      <c r="Q739">
        <v>1000</v>
      </c>
      <c r="X739">
        <v>3.0000000000000001E-5</v>
      </c>
      <c r="Y739">
        <v>15250.71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66</v>
      </c>
      <c r="AG739">
        <v>3.0000000000000001E-5</v>
      </c>
      <c r="AH739">
        <v>2</v>
      </c>
      <c r="AI739">
        <v>55930283</v>
      </c>
      <c r="AJ739">
        <v>623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ROW(Source!A345)</f>
        <v>345</v>
      </c>
      <c r="B740">
        <v>55930284</v>
      </c>
      <c r="C740">
        <v>55930277</v>
      </c>
      <c r="D740">
        <v>55459519</v>
      </c>
      <c r="E740">
        <v>1</v>
      </c>
      <c r="F740">
        <v>1</v>
      </c>
      <c r="G740">
        <v>1081</v>
      </c>
      <c r="H740">
        <v>3</v>
      </c>
      <c r="I740" t="s">
        <v>929</v>
      </c>
      <c r="J740" t="s">
        <v>930</v>
      </c>
      <c r="K740" t="s">
        <v>931</v>
      </c>
      <c r="L740">
        <v>1348</v>
      </c>
      <c r="N740">
        <v>1009</v>
      </c>
      <c r="O740" t="s">
        <v>566</v>
      </c>
      <c r="P740" t="s">
        <v>566</v>
      </c>
      <c r="Q740">
        <v>1000</v>
      </c>
      <c r="X740">
        <v>8.0000000000000007E-5</v>
      </c>
      <c r="Y740">
        <v>8130.8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66</v>
      </c>
      <c r="AG740">
        <v>8.0000000000000007E-5</v>
      </c>
      <c r="AH740">
        <v>2</v>
      </c>
      <c r="AI740">
        <v>55930284</v>
      </c>
      <c r="AJ740">
        <v>624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ROW(Source!A345)</f>
        <v>345</v>
      </c>
      <c r="B741">
        <v>55930285</v>
      </c>
      <c r="C741">
        <v>55930277</v>
      </c>
      <c r="D741">
        <v>55459533</v>
      </c>
      <c r="E741">
        <v>1</v>
      </c>
      <c r="F741">
        <v>1</v>
      </c>
      <c r="G741">
        <v>1081</v>
      </c>
      <c r="H741">
        <v>3</v>
      </c>
      <c r="I741" t="s">
        <v>932</v>
      </c>
      <c r="J741" t="s">
        <v>933</v>
      </c>
      <c r="K741" t="s">
        <v>934</v>
      </c>
      <c r="L741">
        <v>1346</v>
      </c>
      <c r="N741">
        <v>1009</v>
      </c>
      <c r="O741" t="s">
        <v>185</v>
      </c>
      <c r="P741" t="s">
        <v>185</v>
      </c>
      <c r="Q741">
        <v>1</v>
      </c>
      <c r="X741">
        <v>3.0000000000000001E-3</v>
      </c>
      <c r="Y741">
        <v>50.41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66</v>
      </c>
      <c r="AG741">
        <v>3.0000000000000001E-3</v>
      </c>
      <c r="AH741">
        <v>2</v>
      </c>
      <c r="AI741">
        <v>55930285</v>
      </c>
      <c r="AJ741">
        <v>625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ROW(Source!A345)</f>
        <v>345</v>
      </c>
      <c r="B742">
        <v>55930286</v>
      </c>
      <c r="C742">
        <v>55930277</v>
      </c>
      <c r="D742">
        <v>55459676</v>
      </c>
      <c r="E742">
        <v>1</v>
      </c>
      <c r="F742">
        <v>1</v>
      </c>
      <c r="G742">
        <v>1081</v>
      </c>
      <c r="H742">
        <v>3</v>
      </c>
      <c r="I742" t="s">
        <v>935</v>
      </c>
      <c r="J742" t="s">
        <v>936</v>
      </c>
      <c r="K742" t="s">
        <v>937</v>
      </c>
      <c r="L742">
        <v>1346</v>
      </c>
      <c r="N742">
        <v>1009</v>
      </c>
      <c r="O742" t="s">
        <v>185</v>
      </c>
      <c r="P742" t="s">
        <v>185</v>
      </c>
      <c r="Q742">
        <v>1</v>
      </c>
      <c r="X742">
        <v>1.89E-2</v>
      </c>
      <c r="Y742">
        <v>20.190000000000001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66</v>
      </c>
      <c r="AG742">
        <v>1.89E-2</v>
      </c>
      <c r="AH742">
        <v>2</v>
      </c>
      <c r="AI742">
        <v>55930286</v>
      </c>
      <c r="AJ742">
        <v>626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ROW(Source!A345)</f>
        <v>345</v>
      </c>
      <c r="B743">
        <v>55930287</v>
      </c>
      <c r="C743">
        <v>55930277</v>
      </c>
      <c r="D743">
        <v>55466109</v>
      </c>
      <c r="E743">
        <v>1</v>
      </c>
      <c r="F743">
        <v>1</v>
      </c>
      <c r="G743">
        <v>1081</v>
      </c>
      <c r="H743">
        <v>3</v>
      </c>
      <c r="I743" t="s">
        <v>938</v>
      </c>
      <c r="J743" t="s">
        <v>939</v>
      </c>
      <c r="K743" t="s">
        <v>940</v>
      </c>
      <c r="L743">
        <v>1348</v>
      </c>
      <c r="N743">
        <v>1009</v>
      </c>
      <c r="O743" t="s">
        <v>566</v>
      </c>
      <c r="P743" t="s">
        <v>566</v>
      </c>
      <c r="Q743">
        <v>1000</v>
      </c>
      <c r="X743">
        <v>1.4999999999999999E-4</v>
      </c>
      <c r="Y743">
        <v>57215.96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66</v>
      </c>
      <c r="AG743">
        <v>1.4999999999999999E-4</v>
      </c>
      <c r="AH743">
        <v>2</v>
      </c>
      <c r="AI743">
        <v>55930287</v>
      </c>
      <c r="AJ743">
        <v>627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ROW(Source!A345)</f>
        <v>345</v>
      </c>
      <c r="B744">
        <v>55930288</v>
      </c>
      <c r="C744">
        <v>55930277</v>
      </c>
      <c r="D744">
        <v>55459793</v>
      </c>
      <c r="E744">
        <v>1</v>
      </c>
      <c r="F744">
        <v>1</v>
      </c>
      <c r="G744">
        <v>1081</v>
      </c>
      <c r="H744">
        <v>3</v>
      </c>
      <c r="I744" t="s">
        <v>690</v>
      </c>
      <c r="J744" t="s">
        <v>691</v>
      </c>
      <c r="K744" t="s">
        <v>692</v>
      </c>
      <c r="L744">
        <v>1348</v>
      </c>
      <c r="N744">
        <v>1009</v>
      </c>
      <c r="O744" t="s">
        <v>566</v>
      </c>
      <c r="P744" t="s">
        <v>566</v>
      </c>
      <c r="Q744">
        <v>1000</v>
      </c>
      <c r="X744">
        <v>1.0000000000000001E-5</v>
      </c>
      <c r="Y744">
        <v>64123.05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66</v>
      </c>
      <c r="AG744">
        <v>1.0000000000000001E-5</v>
      </c>
      <c r="AH744">
        <v>2</v>
      </c>
      <c r="AI744">
        <v>55930288</v>
      </c>
      <c r="AJ744">
        <v>628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ROW(Source!A345)</f>
        <v>345</v>
      </c>
      <c r="B745">
        <v>55930289</v>
      </c>
      <c r="C745">
        <v>55930277</v>
      </c>
      <c r="D745">
        <v>55482234</v>
      </c>
      <c r="E745">
        <v>1</v>
      </c>
      <c r="F745">
        <v>1</v>
      </c>
      <c r="G745">
        <v>1081</v>
      </c>
      <c r="H745">
        <v>3</v>
      </c>
      <c r="I745" t="s">
        <v>941</v>
      </c>
      <c r="J745" t="s">
        <v>942</v>
      </c>
      <c r="K745" t="s">
        <v>943</v>
      </c>
      <c r="L745">
        <v>1354</v>
      </c>
      <c r="N745">
        <v>1010</v>
      </c>
      <c r="O745" t="s">
        <v>279</v>
      </c>
      <c r="P745" t="s">
        <v>279</v>
      </c>
      <c r="Q745">
        <v>1</v>
      </c>
      <c r="X745">
        <v>32.1</v>
      </c>
      <c r="Y745">
        <v>0.25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 t="s">
        <v>66</v>
      </c>
      <c r="AG745">
        <v>32.1</v>
      </c>
      <c r="AH745">
        <v>2</v>
      </c>
      <c r="AI745">
        <v>55930289</v>
      </c>
      <c r="AJ745">
        <v>629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ROW(Source!A345)</f>
        <v>345</v>
      </c>
      <c r="B746">
        <v>55930290</v>
      </c>
      <c r="C746">
        <v>55930277</v>
      </c>
      <c r="D746">
        <v>55482235</v>
      </c>
      <c r="E746">
        <v>1</v>
      </c>
      <c r="F746">
        <v>1</v>
      </c>
      <c r="G746">
        <v>1081</v>
      </c>
      <c r="H746">
        <v>3</v>
      </c>
      <c r="I746" t="s">
        <v>944</v>
      </c>
      <c r="J746" t="s">
        <v>945</v>
      </c>
      <c r="K746" t="s">
        <v>946</v>
      </c>
      <c r="L746">
        <v>1346</v>
      </c>
      <c r="N746">
        <v>1009</v>
      </c>
      <c r="O746" t="s">
        <v>185</v>
      </c>
      <c r="P746" t="s">
        <v>185</v>
      </c>
      <c r="Q746">
        <v>1</v>
      </c>
      <c r="X746">
        <v>4.1999999999999997E-3</v>
      </c>
      <c r="Y746">
        <v>42.05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 t="s">
        <v>66</v>
      </c>
      <c r="AG746">
        <v>4.1999999999999997E-3</v>
      </c>
      <c r="AH746">
        <v>2</v>
      </c>
      <c r="AI746">
        <v>55930290</v>
      </c>
      <c r="AJ746">
        <v>630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ROW(Source!A348)</f>
        <v>348</v>
      </c>
      <c r="B747">
        <v>55930299</v>
      </c>
      <c r="C747">
        <v>55930298</v>
      </c>
      <c r="D747">
        <v>55424304</v>
      </c>
      <c r="E747">
        <v>1081</v>
      </c>
      <c r="F747">
        <v>1</v>
      </c>
      <c r="G747">
        <v>1081</v>
      </c>
      <c r="H747">
        <v>1</v>
      </c>
      <c r="I747" t="s">
        <v>679</v>
      </c>
      <c r="J747" t="s">
        <v>3</v>
      </c>
      <c r="K747" t="s">
        <v>680</v>
      </c>
      <c r="L747">
        <v>1191</v>
      </c>
      <c r="N747">
        <v>1013</v>
      </c>
      <c r="O747" t="s">
        <v>681</v>
      </c>
      <c r="P747" t="s">
        <v>681</v>
      </c>
      <c r="Q747">
        <v>1</v>
      </c>
      <c r="X747">
        <v>0.72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 t="s">
        <v>67</v>
      </c>
      <c r="AG747">
        <v>0.86399999999999999</v>
      </c>
      <c r="AH747">
        <v>2</v>
      </c>
      <c r="AI747">
        <v>55930299</v>
      </c>
      <c r="AJ747">
        <v>631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ROW(Source!A348)</f>
        <v>348</v>
      </c>
      <c r="B748">
        <v>55930300</v>
      </c>
      <c r="C748">
        <v>55930298</v>
      </c>
      <c r="D748">
        <v>55460328</v>
      </c>
      <c r="E748">
        <v>1</v>
      </c>
      <c r="F748">
        <v>1</v>
      </c>
      <c r="G748">
        <v>1081</v>
      </c>
      <c r="H748">
        <v>3</v>
      </c>
      <c r="I748" t="s">
        <v>947</v>
      </c>
      <c r="J748" t="s">
        <v>948</v>
      </c>
      <c r="K748" t="s">
        <v>949</v>
      </c>
      <c r="L748">
        <v>1301</v>
      </c>
      <c r="N748">
        <v>1003</v>
      </c>
      <c r="O748" t="s">
        <v>518</v>
      </c>
      <c r="P748" t="s">
        <v>518</v>
      </c>
      <c r="Q748">
        <v>1</v>
      </c>
      <c r="X748">
        <v>5</v>
      </c>
      <c r="Y748">
        <v>0.39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66</v>
      </c>
      <c r="AG748">
        <v>5</v>
      </c>
      <c r="AH748">
        <v>2</v>
      </c>
      <c r="AI748">
        <v>55930300</v>
      </c>
      <c r="AJ748">
        <v>632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ROW(Source!A348)</f>
        <v>348</v>
      </c>
      <c r="B749">
        <v>55930301</v>
      </c>
      <c r="C749">
        <v>55930298</v>
      </c>
      <c r="D749">
        <v>55459312</v>
      </c>
      <c r="E749">
        <v>1</v>
      </c>
      <c r="F749">
        <v>1</v>
      </c>
      <c r="G749">
        <v>1081</v>
      </c>
      <c r="H749">
        <v>3</v>
      </c>
      <c r="I749" t="s">
        <v>950</v>
      </c>
      <c r="J749" t="s">
        <v>951</v>
      </c>
      <c r="K749" t="s">
        <v>952</v>
      </c>
      <c r="L749">
        <v>1339</v>
      </c>
      <c r="N749">
        <v>1007</v>
      </c>
      <c r="O749" t="s">
        <v>756</v>
      </c>
      <c r="P749" t="s">
        <v>756</v>
      </c>
      <c r="Q749">
        <v>1</v>
      </c>
      <c r="X749">
        <v>1E-3</v>
      </c>
      <c r="Y749">
        <v>1176.3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66</v>
      </c>
      <c r="AG749">
        <v>1E-3</v>
      </c>
      <c r="AH749">
        <v>2</v>
      </c>
      <c r="AI749">
        <v>55930301</v>
      </c>
      <c r="AJ749">
        <v>633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ROW(Source!A348)</f>
        <v>348</v>
      </c>
      <c r="B750">
        <v>55930302</v>
      </c>
      <c r="C750">
        <v>55930298</v>
      </c>
      <c r="D750">
        <v>55459400</v>
      </c>
      <c r="E750">
        <v>1</v>
      </c>
      <c r="F750">
        <v>1</v>
      </c>
      <c r="G750">
        <v>1081</v>
      </c>
      <c r="H750">
        <v>3</v>
      </c>
      <c r="I750" t="s">
        <v>699</v>
      </c>
      <c r="J750" t="s">
        <v>700</v>
      </c>
      <c r="K750" t="s">
        <v>701</v>
      </c>
      <c r="L750">
        <v>1346</v>
      </c>
      <c r="N750">
        <v>1009</v>
      </c>
      <c r="O750" t="s">
        <v>185</v>
      </c>
      <c r="P750" t="s">
        <v>185</v>
      </c>
      <c r="Q750">
        <v>1</v>
      </c>
      <c r="X750">
        <v>0.01</v>
      </c>
      <c r="Y750">
        <v>16.690000000000001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66</v>
      </c>
      <c r="AG750">
        <v>0.01</v>
      </c>
      <c r="AH750">
        <v>2</v>
      </c>
      <c r="AI750">
        <v>55930302</v>
      </c>
      <c r="AJ750">
        <v>634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ROW(Source!A348)</f>
        <v>348</v>
      </c>
      <c r="B751">
        <v>55930303</v>
      </c>
      <c r="C751">
        <v>55930298</v>
      </c>
      <c r="D751">
        <v>55466000</v>
      </c>
      <c r="E751">
        <v>1</v>
      </c>
      <c r="F751">
        <v>1</v>
      </c>
      <c r="G751">
        <v>1081</v>
      </c>
      <c r="H751">
        <v>3</v>
      </c>
      <c r="I751" t="s">
        <v>705</v>
      </c>
      <c r="J751" t="s">
        <v>706</v>
      </c>
      <c r="K751" t="s">
        <v>707</v>
      </c>
      <c r="L751">
        <v>1355</v>
      </c>
      <c r="N751">
        <v>1010</v>
      </c>
      <c r="O751" t="s">
        <v>64</v>
      </c>
      <c r="P751" t="s">
        <v>64</v>
      </c>
      <c r="Q751">
        <v>100</v>
      </c>
      <c r="X751">
        <v>0.02</v>
      </c>
      <c r="Y751">
        <v>120.19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66</v>
      </c>
      <c r="AG751">
        <v>0.02</v>
      </c>
      <c r="AH751">
        <v>2</v>
      </c>
      <c r="AI751">
        <v>55930303</v>
      </c>
      <c r="AJ751">
        <v>635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ROW(Source!A348)</f>
        <v>348</v>
      </c>
      <c r="B752">
        <v>55930304</v>
      </c>
      <c r="C752">
        <v>55930298</v>
      </c>
      <c r="D752">
        <v>55459793</v>
      </c>
      <c r="E752">
        <v>1</v>
      </c>
      <c r="F752">
        <v>1</v>
      </c>
      <c r="G752">
        <v>1081</v>
      </c>
      <c r="H752">
        <v>3</v>
      </c>
      <c r="I752" t="s">
        <v>690</v>
      </c>
      <c r="J752" t="s">
        <v>691</v>
      </c>
      <c r="K752" t="s">
        <v>692</v>
      </c>
      <c r="L752">
        <v>1348</v>
      </c>
      <c r="N752">
        <v>1009</v>
      </c>
      <c r="O752" t="s">
        <v>566</v>
      </c>
      <c r="P752" t="s">
        <v>566</v>
      </c>
      <c r="Q752">
        <v>1000</v>
      </c>
      <c r="X752">
        <v>1.0000000000000001E-5</v>
      </c>
      <c r="Y752">
        <v>64123.05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66</v>
      </c>
      <c r="AG752">
        <v>1.0000000000000001E-5</v>
      </c>
      <c r="AH752">
        <v>2</v>
      </c>
      <c r="AI752">
        <v>55930304</v>
      </c>
      <c r="AJ752">
        <v>636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ROW(Source!A348)</f>
        <v>348</v>
      </c>
      <c r="B753">
        <v>55930305</v>
      </c>
      <c r="C753">
        <v>55930298</v>
      </c>
      <c r="D753">
        <v>55482445</v>
      </c>
      <c r="E753">
        <v>1</v>
      </c>
      <c r="F753">
        <v>1</v>
      </c>
      <c r="G753">
        <v>1081</v>
      </c>
      <c r="H753">
        <v>3</v>
      </c>
      <c r="I753" t="s">
        <v>953</v>
      </c>
      <c r="J753" t="s">
        <v>954</v>
      </c>
      <c r="K753" t="s">
        <v>955</v>
      </c>
      <c r="L753">
        <v>1356</v>
      </c>
      <c r="N753">
        <v>1010</v>
      </c>
      <c r="O753" t="s">
        <v>419</v>
      </c>
      <c r="P753" t="s">
        <v>419</v>
      </c>
      <c r="Q753">
        <v>1000</v>
      </c>
      <c r="X753">
        <v>2E-3</v>
      </c>
      <c r="Y753">
        <v>294.89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66</v>
      </c>
      <c r="AG753">
        <v>2E-3</v>
      </c>
      <c r="AH753">
        <v>2</v>
      </c>
      <c r="AI753">
        <v>55930305</v>
      </c>
      <c r="AJ753">
        <v>637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ROW(Source!A348)</f>
        <v>348</v>
      </c>
      <c r="B754">
        <v>55930306</v>
      </c>
      <c r="C754">
        <v>55930298</v>
      </c>
      <c r="D754">
        <v>55481518</v>
      </c>
      <c r="E754">
        <v>1</v>
      </c>
      <c r="F754">
        <v>1</v>
      </c>
      <c r="G754">
        <v>1081</v>
      </c>
      <c r="H754">
        <v>3</v>
      </c>
      <c r="I754" t="s">
        <v>956</v>
      </c>
      <c r="J754" t="s">
        <v>957</v>
      </c>
      <c r="K754" t="s">
        <v>958</v>
      </c>
      <c r="L754">
        <v>1354</v>
      </c>
      <c r="N754">
        <v>1010</v>
      </c>
      <c r="O754" t="s">
        <v>279</v>
      </c>
      <c r="P754" t="s">
        <v>279</v>
      </c>
      <c r="Q754">
        <v>1</v>
      </c>
      <c r="X754">
        <v>1</v>
      </c>
      <c r="Y754">
        <v>15.67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66</v>
      </c>
      <c r="AG754">
        <v>1</v>
      </c>
      <c r="AH754">
        <v>2</v>
      </c>
      <c r="AI754">
        <v>55930306</v>
      </c>
      <c r="AJ754">
        <v>638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ROW(Source!A348)</f>
        <v>348</v>
      </c>
      <c r="B755">
        <v>55930307</v>
      </c>
      <c r="C755">
        <v>55930298</v>
      </c>
      <c r="D755">
        <v>55455641</v>
      </c>
      <c r="E755">
        <v>1081</v>
      </c>
      <c r="F755">
        <v>1</v>
      </c>
      <c r="G755">
        <v>1081</v>
      </c>
      <c r="H755">
        <v>3</v>
      </c>
      <c r="I755" t="s">
        <v>1062</v>
      </c>
      <c r="J755" t="s">
        <v>3</v>
      </c>
      <c r="K755" t="s">
        <v>1063</v>
      </c>
      <c r="L755">
        <v>1354</v>
      </c>
      <c r="N755">
        <v>1010</v>
      </c>
      <c r="O755" t="s">
        <v>279</v>
      </c>
      <c r="P755" t="s">
        <v>279</v>
      </c>
      <c r="Q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66</v>
      </c>
      <c r="AG755">
        <v>1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ROW(Source!A348)</f>
        <v>348</v>
      </c>
      <c r="B756">
        <v>55930308</v>
      </c>
      <c r="C756">
        <v>55930298</v>
      </c>
      <c r="D756">
        <v>55424290</v>
      </c>
      <c r="E756">
        <v>1081</v>
      </c>
      <c r="F756">
        <v>1</v>
      </c>
      <c r="G756">
        <v>1081</v>
      </c>
      <c r="H756">
        <v>3</v>
      </c>
      <c r="I756" t="s">
        <v>720</v>
      </c>
      <c r="J756" t="s">
        <v>3</v>
      </c>
      <c r="K756" t="s">
        <v>721</v>
      </c>
      <c r="L756">
        <v>1348</v>
      </c>
      <c r="N756">
        <v>1009</v>
      </c>
      <c r="O756" t="s">
        <v>566</v>
      </c>
      <c r="P756" t="s">
        <v>566</v>
      </c>
      <c r="Q756">
        <v>1000</v>
      </c>
      <c r="X756">
        <v>1E-3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66</v>
      </c>
      <c r="AG756">
        <v>1E-3</v>
      </c>
      <c r="AH756">
        <v>2</v>
      </c>
      <c r="AI756">
        <v>55930308</v>
      </c>
      <c r="AJ756">
        <v>639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ROW(Source!A349)</f>
        <v>349</v>
      </c>
      <c r="B757">
        <v>55930299</v>
      </c>
      <c r="C757">
        <v>55930298</v>
      </c>
      <c r="D757">
        <v>55424304</v>
      </c>
      <c r="E757">
        <v>1081</v>
      </c>
      <c r="F757">
        <v>1</v>
      </c>
      <c r="G757">
        <v>1081</v>
      </c>
      <c r="H757">
        <v>1</v>
      </c>
      <c r="I757" t="s">
        <v>679</v>
      </c>
      <c r="J757" t="s">
        <v>3</v>
      </c>
      <c r="K757" t="s">
        <v>680</v>
      </c>
      <c r="L757">
        <v>1191</v>
      </c>
      <c r="N757">
        <v>1013</v>
      </c>
      <c r="O757" t="s">
        <v>681</v>
      </c>
      <c r="P757" t="s">
        <v>681</v>
      </c>
      <c r="Q757">
        <v>1</v>
      </c>
      <c r="X757">
        <v>0.72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1</v>
      </c>
      <c r="AF757" t="s">
        <v>67</v>
      </c>
      <c r="AG757">
        <v>0.86399999999999999</v>
      </c>
      <c r="AH757">
        <v>2</v>
      </c>
      <c r="AI757">
        <v>55930299</v>
      </c>
      <c r="AJ757">
        <v>641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ROW(Source!A349)</f>
        <v>349</v>
      </c>
      <c r="B758">
        <v>55930300</v>
      </c>
      <c r="C758">
        <v>55930298</v>
      </c>
      <c r="D758">
        <v>55460328</v>
      </c>
      <c r="E758">
        <v>1</v>
      </c>
      <c r="F758">
        <v>1</v>
      </c>
      <c r="G758">
        <v>1081</v>
      </c>
      <c r="H758">
        <v>3</v>
      </c>
      <c r="I758" t="s">
        <v>947</v>
      </c>
      <c r="J758" t="s">
        <v>948</v>
      </c>
      <c r="K758" t="s">
        <v>949</v>
      </c>
      <c r="L758">
        <v>1301</v>
      </c>
      <c r="N758">
        <v>1003</v>
      </c>
      <c r="O758" t="s">
        <v>518</v>
      </c>
      <c r="P758" t="s">
        <v>518</v>
      </c>
      <c r="Q758">
        <v>1</v>
      </c>
      <c r="X758">
        <v>5</v>
      </c>
      <c r="Y758">
        <v>0.39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66</v>
      </c>
      <c r="AG758">
        <v>5</v>
      </c>
      <c r="AH758">
        <v>2</v>
      </c>
      <c r="AI758">
        <v>55930300</v>
      </c>
      <c r="AJ758">
        <v>642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ROW(Source!A349)</f>
        <v>349</v>
      </c>
      <c r="B759">
        <v>55930301</v>
      </c>
      <c r="C759">
        <v>55930298</v>
      </c>
      <c r="D759">
        <v>55459312</v>
      </c>
      <c r="E759">
        <v>1</v>
      </c>
      <c r="F759">
        <v>1</v>
      </c>
      <c r="G759">
        <v>1081</v>
      </c>
      <c r="H759">
        <v>3</v>
      </c>
      <c r="I759" t="s">
        <v>950</v>
      </c>
      <c r="J759" t="s">
        <v>951</v>
      </c>
      <c r="K759" t="s">
        <v>952</v>
      </c>
      <c r="L759">
        <v>1339</v>
      </c>
      <c r="N759">
        <v>1007</v>
      </c>
      <c r="O759" t="s">
        <v>756</v>
      </c>
      <c r="P759" t="s">
        <v>756</v>
      </c>
      <c r="Q759">
        <v>1</v>
      </c>
      <c r="X759">
        <v>1E-3</v>
      </c>
      <c r="Y759">
        <v>1176.3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66</v>
      </c>
      <c r="AG759">
        <v>1E-3</v>
      </c>
      <c r="AH759">
        <v>2</v>
      </c>
      <c r="AI759">
        <v>55930301</v>
      </c>
      <c r="AJ759">
        <v>643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ROW(Source!A349)</f>
        <v>349</v>
      </c>
      <c r="B760">
        <v>55930302</v>
      </c>
      <c r="C760">
        <v>55930298</v>
      </c>
      <c r="D760">
        <v>55459400</v>
      </c>
      <c r="E760">
        <v>1</v>
      </c>
      <c r="F760">
        <v>1</v>
      </c>
      <c r="G760">
        <v>1081</v>
      </c>
      <c r="H760">
        <v>3</v>
      </c>
      <c r="I760" t="s">
        <v>699</v>
      </c>
      <c r="J760" t="s">
        <v>700</v>
      </c>
      <c r="K760" t="s">
        <v>701</v>
      </c>
      <c r="L760">
        <v>1346</v>
      </c>
      <c r="N760">
        <v>1009</v>
      </c>
      <c r="O760" t="s">
        <v>185</v>
      </c>
      <c r="P760" t="s">
        <v>185</v>
      </c>
      <c r="Q760">
        <v>1</v>
      </c>
      <c r="X760">
        <v>0.01</v>
      </c>
      <c r="Y760">
        <v>16.690000000000001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66</v>
      </c>
      <c r="AG760">
        <v>0.01</v>
      </c>
      <c r="AH760">
        <v>2</v>
      </c>
      <c r="AI760">
        <v>55930302</v>
      </c>
      <c r="AJ760">
        <v>644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ROW(Source!A349)</f>
        <v>349</v>
      </c>
      <c r="B761">
        <v>55930303</v>
      </c>
      <c r="C761">
        <v>55930298</v>
      </c>
      <c r="D761">
        <v>55466000</v>
      </c>
      <c r="E761">
        <v>1</v>
      </c>
      <c r="F761">
        <v>1</v>
      </c>
      <c r="G761">
        <v>1081</v>
      </c>
      <c r="H761">
        <v>3</v>
      </c>
      <c r="I761" t="s">
        <v>705</v>
      </c>
      <c r="J761" t="s">
        <v>706</v>
      </c>
      <c r="K761" t="s">
        <v>707</v>
      </c>
      <c r="L761">
        <v>1355</v>
      </c>
      <c r="N761">
        <v>1010</v>
      </c>
      <c r="O761" t="s">
        <v>64</v>
      </c>
      <c r="P761" t="s">
        <v>64</v>
      </c>
      <c r="Q761">
        <v>100</v>
      </c>
      <c r="X761">
        <v>0.02</v>
      </c>
      <c r="Y761">
        <v>120.19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66</v>
      </c>
      <c r="AG761">
        <v>0.02</v>
      </c>
      <c r="AH761">
        <v>2</v>
      </c>
      <c r="AI761">
        <v>55930303</v>
      </c>
      <c r="AJ761">
        <v>645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ROW(Source!A349)</f>
        <v>349</v>
      </c>
      <c r="B762">
        <v>55930304</v>
      </c>
      <c r="C762">
        <v>55930298</v>
      </c>
      <c r="D762">
        <v>55459793</v>
      </c>
      <c r="E762">
        <v>1</v>
      </c>
      <c r="F762">
        <v>1</v>
      </c>
      <c r="G762">
        <v>1081</v>
      </c>
      <c r="H762">
        <v>3</v>
      </c>
      <c r="I762" t="s">
        <v>690</v>
      </c>
      <c r="J762" t="s">
        <v>691</v>
      </c>
      <c r="K762" t="s">
        <v>692</v>
      </c>
      <c r="L762">
        <v>1348</v>
      </c>
      <c r="N762">
        <v>1009</v>
      </c>
      <c r="O762" t="s">
        <v>566</v>
      </c>
      <c r="P762" t="s">
        <v>566</v>
      </c>
      <c r="Q762">
        <v>1000</v>
      </c>
      <c r="X762">
        <v>1.0000000000000001E-5</v>
      </c>
      <c r="Y762">
        <v>64123.05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66</v>
      </c>
      <c r="AG762">
        <v>1.0000000000000001E-5</v>
      </c>
      <c r="AH762">
        <v>2</v>
      </c>
      <c r="AI762">
        <v>55930304</v>
      </c>
      <c r="AJ762">
        <v>646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ROW(Source!A349)</f>
        <v>349</v>
      </c>
      <c r="B763">
        <v>55930305</v>
      </c>
      <c r="C763">
        <v>55930298</v>
      </c>
      <c r="D763">
        <v>55482445</v>
      </c>
      <c r="E763">
        <v>1</v>
      </c>
      <c r="F763">
        <v>1</v>
      </c>
      <c r="G763">
        <v>1081</v>
      </c>
      <c r="H763">
        <v>3</v>
      </c>
      <c r="I763" t="s">
        <v>953</v>
      </c>
      <c r="J763" t="s">
        <v>954</v>
      </c>
      <c r="K763" t="s">
        <v>955</v>
      </c>
      <c r="L763">
        <v>1356</v>
      </c>
      <c r="N763">
        <v>1010</v>
      </c>
      <c r="O763" t="s">
        <v>419</v>
      </c>
      <c r="P763" t="s">
        <v>419</v>
      </c>
      <c r="Q763">
        <v>1000</v>
      </c>
      <c r="X763">
        <v>2E-3</v>
      </c>
      <c r="Y763">
        <v>294.89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66</v>
      </c>
      <c r="AG763">
        <v>2E-3</v>
      </c>
      <c r="AH763">
        <v>2</v>
      </c>
      <c r="AI763">
        <v>55930305</v>
      </c>
      <c r="AJ763">
        <v>647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ROW(Source!A349)</f>
        <v>349</v>
      </c>
      <c r="B764">
        <v>55930306</v>
      </c>
      <c r="C764">
        <v>55930298</v>
      </c>
      <c r="D764">
        <v>55481518</v>
      </c>
      <c r="E764">
        <v>1</v>
      </c>
      <c r="F764">
        <v>1</v>
      </c>
      <c r="G764">
        <v>1081</v>
      </c>
      <c r="H764">
        <v>3</v>
      </c>
      <c r="I764" t="s">
        <v>956</v>
      </c>
      <c r="J764" t="s">
        <v>957</v>
      </c>
      <c r="K764" t="s">
        <v>958</v>
      </c>
      <c r="L764">
        <v>1354</v>
      </c>
      <c r="N764">
        <v>1010</v>
      </c>
      <c r="O764" t="s">
        <v>279</v>
      </c>
      <c r="P764" t="s">
        <v>279</v>
      </c>
      <c r="Q764">
        <v>1</v>
      </c>
      <c r="X764">
        <v>1</v>
      </c>
      <c r="Y764">
        <v>15.67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66</v>
      </c>
      <c r="AG764">
        <v>1</v>
      </c>
      <c r="AH764">
        <v>2</v>
      </c>
      <c r="AI764">
        <v>55930306</v>
      </c>
      <c r="AJ764">
        <v>648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ROW(Source!A349)</f>
        <v>349</v>
      </c>
      <c r="B765">
        <v>55930307</v>
      </c>
      <c r="C765">
        <v>55930298</v>
      </c>
      <c r="D765">
        <v>55455641</v>
      </c>
      <c r="E765">
        <v>1081</v>
      </c>
      <c r="F765">
        <v>1</v>
      </c>
      <c r="G765">
        <v>1081</v>
      </c>
      <c r="H765">
        <v>3</v>
      </c>
      <c r="I765" t="s">
        <v>1062</v>
      </c>
      <c r="J765" t="s">
        <v>3</v>
      </c>
      <c r="K765" t="s">
        <v>1063</v>
      </c>
      <c r="L765">
        <v>1354</v>
      </c>
      <c r="N765">
        <v>1010</v>
      </c>
      <c r="O765" t="s">
        <v>279</v>
      </c>
      <c r="P765" t="s">
        <v>279</v>
      </c>
      <c r="Q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66</v>
      </c>
      <c r="AG765">
        <v>1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ROW(Source!A349)</f>
        <v>349</v>
      </c>
      <c r="B766">
        <v>55930308</v>
      </c>
      <c r="C766">
        <v>55930298</v>
      </c>
      <c r="D766">
        <v>55424290</v>
      </c>
      <c r="E766">
        <v>1081</v>
      </c>
      <c r="F766">
        <v>1</v>
      </c>
      <c r="G766">
        <v>1081</v>
      </c>
      <c r="H766">
        <v>3</v>
      </c>
      <c r="I766" t="s">
        <v>720</v>
      </c>
      <c r="J766" t="s">
        <v>3</v>
      </c>
      <c r="K766" t="s">
        <v>721</v>
      </c>
      <c r="L766">
        <v>1348</v>
      </c>
      <c r="N766">
        <v>1009</v>
      </c>
      <c r="O766" t="s">
        <v>566</v>
      </c>
      <c r="P766" t="s">
        <v>566</v>
      </c>
      <c r="Q766">
        <v>1000</v>
      </c>
      <c r="X766">
        <v>1E-3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66</v>
      </c>
      <c r="AG766">
        <v>1E-3</v>
      </c>
      <c r="AH766">
        <v>2</v>
      </c>
      <c r="AI766">
        <v>55930308</v>
      </c>
      <c r="AJ766">
        <v>649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ROW(Source!A352)</f>
        <v>352</v>
      </c>
      <c r="B767">
        <v>55930319</v>
      </c>
      <c r="C767">
        <v>55930318</v>
      </c>
      <c r="D767">
        <v>55424304</v>
      </c>
      <c r="E767">
        <v>1081</v>
      </c>
      <c r="F767">
        <v>1</v>
      </c>
      <c r="G767">
        <v>1081</v>
      </c>
      <c r="H767">
        <v>1</v>
      </c>
      <c r="I767" t="s">
        <v>679</v>
      </c>
      <c r="J767" t="s">
        <v>3</v>
      </c>
      <c r="K767" t="s">
        <v>680</v>
      </c>
      <c r="L767">
        <v>1191</v>
      </c>
      <c r="N767">
        <v>1013</v>
      </c>
      <c r="O767" t="s">
        <v>681</v>
      </c>
      <c r="P767" t="s">
        <v>681</v>
      </c>
      <c r="Q767">
        <v>1</v>
      </c>
      <c r="X767">
        <v>15.54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 t="s">
        <v>67</v>
      </c>
      <c r="AG767">
        <v>18.648</v>
      </c>
      <c r="AH767">
        <v>2</v>
      </c>
      <c r="AI767">
        <v>55930319</v>
      </c>
      <c r="AJ767">
        <v>651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ROW(Source!A352)</f>
        <v>352</v>
      </c>
      <c r="B768">
        <v>55930320</v>
      </c>
      <c r="C768">
        <v>55930318</v>
      </c>
      <c r="D768">
        <v>55490209</v>
      </c>
      <c r="E768">
        <v>1</v>
      </c>
      <c r="F768">
        <v>1</v>
      </c>
      <c r="G768">
        <v>1081</v>
      </c>
      <c r="H768">
        <v>2</v>
      </c>
      <c r="I768" t="s">
        <v>722</v>
      </c>
      <c r="J768" t="s">
        <v>723</v>
      </c>
      <c r="K768" t="s">
        <v>724</v>
      </c>
      <c r="L768">
        <v>1368</v>
      </c>
      <c r="N768">
        <v>1011</v>
      </c>
      <c r="O768" t="s">
        <v>685</v>
      </c>
      <c r="P768" t="s">
        <v>685</v>
      </c>
      <c r="Q768">
        <v>1</v>
      </c>
      <c r="X768">
        <v>0.01</v>
      </c>
      <c r="Y768">
        <v>0</v>
      </c>
      <c r="Z768">
        <v>83.1</v>
      </c>
      <c r="AA768">
        <v>12.62</v>
      </c>
      <c r="AB768">
        <v>0</v>
      </c>
      <c r="AC768">
        <v>0</v>
      </c>
      <c r="AD768">
        <v>1</v>
      </c>
      <c r="AE768">
        <v>0</v>
      </c>
      <c r="AF768" t="s">
        <v>67</v>
      </c>
      <c r="AG768">
        <v>1.2E-2</v>
      </c>
      <c r="AH768">
        <v>2</v>
      </c>
      <c r="AI768">
        <v>55930320</v>
      </c>
      <c r="AJ768">
        <v>652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ROW(Source!A352)</f>
        <v>352</v>
      </c>
      <c r="B769">
        <v>55930321</v>
      </c>
      <c r="C769">
        <v>55930318</v>
      </c>
      <c r="D769">
        <v>55490263</v>
      </c>
      <c r="E769">
        <v>1</v>
      </c>
      <c r="F769">
        <v>1</v>
      </c>
      <c r="G769">
        <v>1081</v>
      </c>
      <c r="H769">
        <v>2</v>
      </c>
      <c r="I769" t="s">
        <v>750</v>
      </c>
      <c r="J769" t="s">
        <v>751</v>
      </c>
      <c r="K769" t="s">
        <v>752</v>
      </c>
      <c r="L769">
        <v>1368</v>
      </c>
      <c r="N769">
        <v>1011</v>
      </c>
      <c r="O769" t="s">
        <v>685</v>
      </c>
      <c r="P769" t="s">
        <v>685</v>
      </c>
      <c r="Q769">
        <v>1</v>
      </c>
      <c r="X769">
        <v>1.87</v>
      </c>
      <c r="Y769">
        <v>0</v>
      </c>
      <c r="Z769">
        <v>0.77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67</v>
      </c>
      <c r="AG769">
        <v>2.2440000000000002</v>
      </c>
      <c r="AH769">
        <v>2</v>
      </c>
      <c r="AI769">
        <v>55930321</v>
      </c>
      <c r="AJ769">
        <v>653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ROW(Source!A352)</f>
        <v>352</v>
      </c>
      <c r="B770">
        <v>55930322</v>
      </c>
      <c r="C770">
        <v>55930318</v>
      </c>
      <c r="D770">
        <v>55490296</v>
      </c>
      <c r="E770">
        <v>1</v>
      </c>
      <c r="F770">
        <v>1</v>
      </c>
      <c r="G770">
        <v>1081</v>
      </c>
      <c r="H770">
        <v>2</v>
      </c>
      <c r="I770" t="s">
        <v>763</v>
      </c>
      <c r="J770" t="s">
        <v>764</v>
      </c>
      <c r="K770" t="s">
        <v>765</v>
      </c>
      <c r="L770">
        <v>1368</v>
      </c>
      <c r="N770">
        <v>1011</v>
      </c>
      <c r="O770" t="s">
        <v>685</v>
      </c>
      <c r="P770" t="s">
        <v>685</v>
      </c>
      <c r="Q770">
        <v>1</v>
      </c>
      <c r="X770">
        <v>0.19</v>
      </c>
      <c r="Y770">
        <v>0</v>
      </c>
      <c r="Z770">
        <v>0.47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67</v>
      </c>
      <c r="AG770">
        <v>0.22799999999999998</v>
      </c>
      <c r="AH770">
        <v>2</v>
      </c>
      <c r="AI770">
        <v>55930322</v>
      </c>
      <c r="AJ770">
        <v>654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ROW(Source!A352)</f>
        <v>352</v>
      </c>
      <c r="B771">
        <v>55930323</v>
      </c>
      <c r="C771">
        <v>55930318</v>
      </c>
      <c r="D771">
        <v>55459340</v>
      </c>
      <c r="E771">
        <v>1</v>
      </c>
      <c r="F771">
        <v>1</v>
      </c>
      <c r="G771">
        <v>1081</v>
      </c>
      <c r="H771">
        <v>3</v>
      </c>
      <c r="I771" t="s">
        <v>766</v>
      </c>
      <c r="J771" t="s">
        <v>767</v>
      </c>
      <c r="K771" t="s">
        <v>768</v>
      </c>
      <c r="L771">
        <v>1354</v>
      </c>
      <c r="N771">
        <v>1010</v>
      </c>
      <c r="O771" t="s">
        <v>279</v>
      </c>
      <c r="P771" t="s">
        <v>279</v>
      </c>
      <c r="Q771">
        <v>1</v>
      </c>
      <c r="X771">
        <v>40</v>
      </c>
      <c r="Y771">
        <v>0.89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66</v>
      </c>
      <c r="AG771">
        <v>40</v>
      </c>
      <c r="AH771">
        <v>2</v>
      </c>
      <c r="AI771">
        <v>55930323</v>
      </c>
      <c r="AJ771">
        <v>655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ROW(Source!A352)</f>
        <v>352</v>
      </c>
      <c r="B772">
        <v>55930324</v>
      </c>
      <c r="C772">
        <v>55930318</v>
      </c>
      <c r="D772">
        <v>55461503</v>
      </c>
      <c r="E772">
        <v>1</v>
      </c>
      <c r="F772">
        <v>1</v>
      </c>
      <c r="G772">
        <v>1081</v>
      </c>
      <c r="H772">
        <v>3</v>
      </c>
      <c r="I772" t="s">
        <v>769</v>
      </c>
      <c r="J772" t="s">
        <v>770</v>
      </c>
      <c r="K772" t="s">
        <v>771</v>
      </c>
      <c r="L772">
        <v>1355</v>
      </c>
      <c r="N772">
        <v>1010</v>
      </c>
      <c r="O772" t="s">
        <v>64</v>
      </c>
      <c r="P772" t="s">
        <v>64</v>
      </c>
      <c r="Q772">
        <v>100</v>
      </c>
      <c r="X772">
        <v>0.4</v>
      </c>
      <c r="Y772">
        <v>17.28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66</v>
      </c>
      <c r="AG772">
        <v>0.4</v>
      </c>
      <c r="AH772">
        <v>2</v>
      </c>
      <c r="AI772">
        <v>55930324</v>
      </c>
      <c r="AJ772">
        <v>656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ROW(Source!A352)</f>
        <v>352</v>
      </c>
      <c r="B773">
        <v>55930325</v>
      </c>
      <c r="C773">
        <v>55930318</v>
      </c>
      <c r="D773">
        <v>55441141</v>
      </c>
      <c r="E773">
        <v>1081</v>
      </c>
      <c r="F773">
        <v>1</v>
      </c>
      <c r="G773">
        <v>1081</v>
      </c>
      <c r="H773">
        <v>3</v>
      </c>
      <c r="I773" t="s">
        <v>1006</v>
      </c>
      <c r="J773" t="s">
        <v>3</v>
      </c>
      <c r="K773" t="s">
        <v>1007</v>
      </c>
      <c r="L773">
        <v>1358</v>
      </c>
      <c r="N773">
        <v>1010</v>
      </c>
      <c r="O773" t="s">
        <v>81</v>
      </c>
      <c r="P773" t="s">
        <v>81</v>
      </c>
      <c r="Q773">
        <v>10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66</v>
      </c>
      <c r="AG773">
        <v>1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ROW(Source!A353)</f>
        <v>353</v>
      </c>
      <c r="B774">
        <v>55930319</v>
      </c>
      <c r="C774">
        <v>55930318</v>
      </c>
      <c r="D774">
        <v>55424304</v>
      </c>
      <c r="E774">
        <v>1081</v>
      </c>
      <c r="F774">
        <v>1</v>
      </c>
      <c r="G774">
        <v>1081</v>
      </c>
      <c r="H774">
        <v>1</v>
      </c>
      <c r="I774" t="s">
        <v>679</v>
      </c>
      <c r="J774" t="s">
        <v>3</v>
      </c>
      <c r="K774" t="s">
        <v>680</v>
      </c>
      <c r="L774">
        <v>1191</v>
      </c>
      <c r="N774">
        <v>1013</v>
      </c>
      <c r="O774" t="s">
        <v>681</v>
      </c>
      <c r="P774" t="s">
        <v>681</v>
      </c>
      <c r="Q774">
        <v>1</v>
      </c>
      <c r="X774">
        <v>15.54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 t="s">
        <v>67</v>
      </c>
      <c r="AG774">
        <v>18.648</v>
      </c>
      <c r="AH774">
        <v>2</v>
      </c>
      <c r="AI774">
        <v>55930319</v>
      </c>
      <c r="AJ774">
        <v>657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ROW(Source!A353)</f>
        <v>353</v>
      </c>
      <c r="B775">
        <v>55930320</v>
      </c>
      <c r="C775">
        <v>55930318</v>
      </c>
      <c r="D775">
        <v>55490209</v>
      </c>
      <c r="E775">
        <v>1</v>
      </c>
      <c r="F775">
        <v>1</v>
      </c>
      <c r="G775">
        <v>1081</v>
      </c>
      <c r="H775">
        <v>2</v>
      </c>
      <c r="I775" t="s">
        <v>722</v>
      </c>
      <c r="J775" t="s">
        <v>723</v>
      </c>
      <c r="K775" t="s">
        <v>724</v>
      </c>
      <c r="L775">
        <v>1368</v>
      </c>
      <c r="N775">
        <v>1011</v>
      </c>
      <c r="O775" t="s">
        <v>685</v>
      </c>
      <c r="P775" t="s">
        <v>685</v>
      </c>
      <c r="Q775">
        <v>1</v>
      </c>
      <c r="X775">
        <v>0.01</v>
      </c>
      <c r="Y775">
        <v>0</v>
      </c>
      <c r="Z775">
        <v>83.1</v>
      </c>
      <c r="AA775">
        <v>12.62</v>
      </c>
      <c r="AB775">
        <v>0</v>
      </c>
      <c r="AC775">
        <v>0</v>
      </c>
      <c r="AD775">
        <v>1</v>
      </c>
      <c r="AE775">
        <v>0</v>
      </c>
      <c r="AF775" t="s">
        <v>67</v>
      </c>
      <c r="AG775">
        <v>1.2E-2</v>
      </c>
      <c r="AH775">
        <v>2</v>
      </c>
      <c r="AI775">
        <v>55930320</v>
      </c>
      <c r="AJ775">
        <v>658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ROW(Source!A353)</f>
        <v>353</v>
      </c>
      <c r="B776">
        <v>55930321</v>
      </c>
      <c r="C776">
        <v>55930318</v>
      </c>
      <c r="D776">
        <v>55490263</v>
      </c>
      <c r="E776">
        <v>1</v>
      </c>
      <c r="F776">
        <v>1</v>
      </c>
      <c r="G776">
        <v>1081</v>
      </c>
      <c r="H776">
        <v>2</v>
      </c>
      <c r="I776" t="s">
        <v>750</v>
      </c>
      <c r="J776" t="s">
        <v>751</v>
      </c>
      <c r="K776" t="s">
        <v>752</v>
      </c>
      <c r="L776">
        <v>1368</v>
      </c>
      <c r="N776">
        <v>1011</v>
      </c>
      <c r="O776" t="s">
        <v>685</v>
      </c>
      <c r="P776" t="s">
        <v>685</v>
      </c>
      <c r="Q776">
        <v>1</v>
      </c>
      <c r="X776">
        <v>1.87</v>
      </c>
      <c r="Y776">
        <v>0</v>
      </c>
      <c r="Z776">
        <v>0.77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67</v>
      </c>
      <c r="AG776">
        <v>2.2440000000000002</v>
      </c>
      <c r="AH776">
        <v>2</v>
      </c>
      <c r="AI776">
        <v>55930321</v>
      </c>
      <c r="AJ776">
        <v>659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ROW(Source!A353)</f>
        <v>353</v>
      </c>
      <c r="B777">
        <v>55930322</v>
      </c>
      <c r="C777">
        <v>55930318</v>
      </c>
      <c r="D777">
        <v>55490296</v>
      </c>
      <c r="E777">
        <v>1</v>
      </c>
      <c r="F777">
        <v>1</v>
      </c>
      <c r="G777">
        <v>1081</v>
      </c>
      <c r="H777">
        <v>2</v>
      </c>
      <c r="I777" t="s">
        <v>763</v>
      </c>
      <c r="J777" t="s">
        <v>764</v>
      </c>
      <c r="K777" t="s">
        <v>765</v>
      </c>
      <c r="L777">
        <v>1368</v>
      </c>
      <c r="N777">
        <v>1011</v>
      </c>
      <c r="O777" t="s">
        <v>685</v>
      </c>
      <c r="P777" t="s">
        <v>685</v>
      </c>
      <c r="Q777">
        <v>1</v>
      </c>
      <c r="X777">
        <v>0.19</v>
      </c>
      <c r="Y777">
        <v>0</v>
      </c>
      <c r="Z777">
        <v>0.47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67</v>
      </c>
      <c r="AG777">
        <v>0.22799999999999998</v>
      </c>
      <c r="AH777">
        <v>2</v>
      </c>
      <c r="AI777">
        <v>55930322</v>
      </c>
      <c r="AJ777">
        <v>660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ROW(Source!A353)</f>
        <v>353</v>
      </c>
      <c r="B778">
        <v>55930323</v>
      </c>
      <c r="C778">
        <v>55930318</v>
      </c>
      <c r="D778">
        <v>55459340</v>
      </c>
      <c r="E778">
        <v>1</v>
      </c>
      <c r="F778">
        <v>1</v>
      </c>
      <c r="G778">
        <v>1081</v>
      </c>
      <c r="H778">
        <v>3</v>
      </c>
      <c r="I778" t="s">
        <v>766</v>
      </c>
      <c r="J778" t="s">
        <v>767</v>
      </c>
      <c r="K778" t="s">
        <v>768</v>
      </c>
      <c r="L778">
        <v>1354</v>
      </c>
      <c r="N778">
        <v>1010</v>
      </c>
      <c r="O778" t="s">
        <v>279</v>
      </c>
      <c r="P778" t="s">
        <v>279</v>
      </c>
      <c r="Q778">
        <v>1</v>
      </c>
      <c r="X778">
        <v>40</v>
      </c>
      <c r="Y778">
        <v>0.89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 t="s">
        <v>66</v>
      </c>
      <c r="AG778">
        <v>40</v>
      </c>
      <c r="AH778">
        <v>2</v>
      </c>
      <c r="AI778">
        <v>55930323</v>
      </c>
      <c r="AJ778">
        <v>661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ROW(Source!A353)</f>
        <v>353</v>
      </c>
      <c r="B779">
        <v>55930324</v>
      </c>
      <c r="C779">
        <v>55930318</v>
      </c>
      <c r="D779">
        <v>55461503</v>
      </c>
      <c r="E779">
        <v>1</v>
      </c>
      <c r="F779">
        <v>1</v>
      </c>
      <c r="G779">
        <v>1081</v>
      </c>
      <c r="H779">
        <v>3</v>
      </c>
      <c r="I779" t="s">
        <v>769</v>
      </c>
      <c r="J779" t="s">
        <v>770</v>
      </c>
      <c r="K779" t="s">
        <v>771</v>
      </c>
      <c r="L779">
        <v>1355</v>
      </c>
      <c r="N779">
        <v>1010</v>
      </c>
      <c r="O779" t="s">
        <v>64</v>
      </c>
      <c r="P779" t="s">
        <v>64</v>
      </c>
      <c r="Q779">
        <v>100</v>
      </c>
      <c r="X779">
        <v>0.4</v>
      </c>
      <c r="Y779">
        <v>17.28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66</v>
      </c>
      <c r="AG779">
        <v>0.4</v>
      </c>
      <c r="AH779">
        <v>2</v>
      </c>
      <c r="AI779">
        <v>55930324</v>
      </c>
      <c r="AJ779">
        <v>662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ROW(Source!A353)</f>
        <v>353</v>
      </c>
      <c r="B780">
        <v>55930325</v>
      </c>
      <c r="C780">
        <v>55930318</v>
      </c>
      <c r="D780">
        <v>55441141</v>
      </c>
      <c r="E780">
        <v>1081</v>
      </c>
      <c r="F780">
        <v>1</v>
      </c>
      <c r="G780">
        <v>1081</v>
      </c>
      <c r="H780">
        <v>3</v>
      </c>
      <c r="I780" t="s">
        <v>1006</v>
      </c>
      <c r="J780" t="s">
        <v>3</v>
      </c>
      <c r="K780" t="s">
        <v>1007</v>
      </c>
      <c r="L780">
        <v>1358</v>
      </c>
      <c r="N780">
        <v>1010</v>
      </c>
      <c r="O780" t="s">
        <v>81</v>
      </c>
      <c r="P780" t="s">
        <v>81</v>
      </c>
      <c r="Q780">
        <v>10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66</v>
      </c>
      <c r="AG780">
        <v>1</v>
      </c>
      <c r="AH780">
        <v>3</v>
      </c>
      <c r="AI780">
        <v>-1</v>
      </c>
      <c r="AJ780" t="s">
        <v>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ROW(Source!A391)</f>
        <v>391</v>
      </c>
      <c r="B781">
        <v>55930400</v>
      </c>
      <c r="C781">
        <v>55930399</v>
      </c>
      <c r="D781">
        <v>55424304</v>
      </c>
      <c r="E781">
        <v>1081</v>
      </c>
      <c r="F781">
        <v>1</v>
      </c>
      <c r="G781">
        <v>1081</v>
      </c>
      <c r="H781">
        <v>1</v>
      </c>
      <c r="I781" t="s">
        <v>679</v>
      </c>
      <c r="J781" t="s">
        <v>3</v>
      </c>
      <c r="K781" t="s">
        <v>680</v>
      </c>
      <c r="L781">
        <v>1191</v>
      </c>
      <c r="N781">
        <v>1013</v>
      </c>
      <c r="O781" t="s">
        <v>681</v>
      </c>
      <c r="P781" t="s">
        <v>681</v>
      </c>
      <c r="Q781">
        <v>1</v>
      </c>
      <c r="X781">
        <v>16.600000000000001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1</v>
      </c>
      <c r="AF781" t="s">
        <v>67</v>
      </c>
      <c r="AG781">
        <v>19.920000000000002</v>
      </c>
      <c r="AH781">
        <v>2</v>
      </c>
      <c r="AI781">
        <v>55930400</v>
      </c>
      <c r="AJ781">
        <v>663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ROW(Source!A391)</f>
        <v>391</v>
      </c>
      <c r="B782">
        <v>55930401</v>
      </c>
      <c r="C782">
        <v>55930399</v>
      </c>
      <c r="D782">
        <v>55490263</v>
      </c>
      <c r="E782">
        <v>1</v>
      </c>
      <c r="F782">
        <v>1</v>
      </c>
      <c r="G782">
        <v>1081</v>
      </c>
      <c r="H782">
        <v>2</v>
      </c>
      <c r="I782" t="s">
        <v>750</v>
      </c>
      <c r="J782" t="s">
        <v>751</v>
      </c>
      <c r="K782" t="s">
        <v>752</v>
      </c>
      <c r="L782">
        <v>1368</v>
      </c>
      <c r="N782">
        <v>1011</v>
      </c>
      <c r="O782" t="s">
        <v>685</v>
      </c>
      <c r="P782" t="s">
        <v>685</v>
      </c>
      <c r="Q782">
        <v>1</v>
      </c>
      <c r="X782">
        <v>1.1499999999999999</v>
      </c>
      <c r="Y782">
        <v>0</v>
      </c>
      <c r="Z782">
        <v>0.77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67</v>
      </c>
      <c r="AG782">
        <v>1.38</v>
      </c>
      <c r="AH782">
        <v>2</v>
      </c>
      <c r="AI782">
        <v>55930401</v>
      </c>
      <c r="AJ782">
        <v>664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ROW(Source!A391)</f>
        <v>391</v>
      </c>
      <c r="B783">
        <v>55930402</v>
      </c>
      <c r="C783">
        <v>55930399</v>
      </c>
      <c r="D783">
        <v>55490296</v>
      </c>
      <c r="E783">
        <v>1</v>
      </c>
      <c r="F783">
        <v>1</v>
      </c>
      <c r="G783">
        <v>1081</v>
      </c>
      <c r="H783">
        <v>2</v>
      </c>
      <c r="I783" t="s">
        <v>763</v>
      </c>
      <c r="J783" t="s">
        <v>764</v>
      </c>
      <c r="K783" t="s">
        <v>765</v>
      </c>
      <c r="L783">
        <v>1368</v>
      </c>
      <c r="N783">
        <v>1011</v>
      </c>
      <c r="O783" t="s">
        <v>685</v>
      </c>
      <c r="P783" t="s">
        <v>685</v>
      </c>
      <c r="Q783">
        <v>1</v>
      </c>
      <c r="X783">
        <v>1.8</v>
      </c>
      <c r="Y783">
        <v>0</v>
      </c>
      <c r="Z783">
        <v>0.47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67</v>
      </c>
      <c r="AG783">
        <v>2.16</v>
      </c>
      <c r="AH783">
        <v>2</v>
      </c>
      <c r="AI783">
        <v>55930402</v>
      </c>
      <c r="AJ783">
        <v>665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ROW(Source!A391)</f>
        <v>391</v>
      </c>
      <c r="B784">
        <v>55930403</v>
      </c>
      <c r="C784">
        <v>55930399</v>
      </c>
      <c r="D784">
        <v>55460960</v>
      </c>
      <c r="E784">
        <v>1</v>
      </c>
      <c r="F784">
        <v>1</v>
      </c>
      <c r="G784">
        <v>1081</v>
      </c>
      <c r="H784">
        <v>3</v>
      </c>
      <c r="I784" t="s">
        <v>805</v>
      </c>
      <c r="J784" t="s">
        <v>806</v>
      </c>
      <c r="K784" t="s">
        <v>807</v>
      </c>
      <c r="L784">
        <v>1348</v>
      </c>
      <c r="N784">
        <v>1009</v>
      </c>
      <c r="O784" t="s">
        <v>566</v>
      </c>
      <c r="P784" t="s">
        <v>566</v>
      </c>
      <c r="Q784">
        <v>1000</v>
      </c>
      <c r="X784">
        <v>1E-3</v>
      </c>
      <c r="Y784">
        <v>58463.58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66</v>
      </c>
      <c r="AG784">
        <v>1E-3</v>
      </c>
      <c r="AH784">
        <v>2</v>
      </c>
      <c r="AI784">
        <v>55930403</v>
      </c>
      <c r="AJ784">
        <v>666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ROW(Source!A391)</f>
        <v>391</v>
      </c>
      <c r="B785">
        <v>55930404</v>
      </c>
      <c r="C785">
        <v>55930399</v>
      </c>
      <c r="D785">
        <v>55461791</v>
      </c>
      <c r="E785">
        <v>1</v>
      </c>
      <c r="F785">
        <v>1</v>
      </c>
      <c r="G785">
        <v>1081</v>
      </c>
      <c r="H785">
        <v>3</v>
      </c>
      <c r="I785" t="s">
        <v>808</v>
      </c>
      <c r="J785" t="s">
        <v>809</v>
      </c>
      <c r="K785" t="s">
        <v>810</v>
      </c>
      <c r="L785">
        <v>1355</v>
      </c>
      <c r="N785">
        <v>1010</v>
      </c>
      <c r="O785" t="s">
        <v>64</v>
      </c>
      <c r="P785" t="s">
        <v>64</v>
      </c>
      <c r="Q785">
        <v>100</v>
      </c>
      <c r="X785">
        <v>2.1419999999999999</v>
      </c>
      <c r="Y785">
        <v>10.6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66</v>
      </c>
      <c r="AG785">
        <v>2.1419999999999999</v>
      </c>
      <c r="AH785">
        <v>2</v>
      </c>
      <c r="AI785">
        <v>55930404</v>
      </c>
      <c r="AJ785">
        <v>667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ROW(Source!A391)</f>
        <v>391</v>
      </c>
      <c r="B786">
        <v>55930405</v>
      </c>
      <c r="C786">
        <v>55930399</v>
      </c>
      <c r="D786">
        <v>55482203</v>
      </c>
      <c r="E786">
        <v>1</v>
      </c>
      <c r="F786">
        <v>1</v>
      </c>
      <c r="G786">
        <v>1081</v>
      </c>
      <c r="H786">
        <v>3</v>
      </c>
      <c r="I786" t="s">
        <v>811</v>
      </c>
      <c r="J786" t="s">
        <v>812</v>
      </c>
      <c r="K786" t="s">
        <v>813</v>
      </c>
      <c r="L786">
        <v>1356</v>
      </c>
      <c r="N786">
        <v>1010</v>
      </c>
      <c r="O786" t="s">
        <v>419</v>
      </c>
      <c r="P786" t="s">
        <v>419</v>
      </c>
      <c r="Q786">
        <v>1000</v>
      </c>
      <c r="X786">
        <v>1.7000000000000001E-2</v>
      </c>
      <c r="Y786">
        <v>226.66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66</v>
      </c>
      <c r="AG786">
        <v>1.7000000000000001E-2</v>
      </c>
      <c r="AH786">
        <v>2</v>
      </c>
      <c r="AI786">
        <v>55930405</v>
      </c>
      <c r="AJ786">
        <v>668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ROW(Source!A391)</f>
        <v>391</v>
      </c>
      <c r="B787">
        <v>55930406</v>
      </c>
      <c r="C787">
        <v>55930399</v>
      </c>
      <c r="D787">
        <v>55481977</v>
      </c>
      <c r="E787">
        <v>1</v>
      </c>
      <c r="F787">
        <v>1</v>
      </c>
      <c r="G787">
        <v>1081</v>
      </c>
      <c r="H787">
        <v>3</v>
      </c>
      <c r="I787" t="s">
        <v>814</v>
      </c>
      <c r="J787" t="s">
        <v>815</v>
      </c>
      <c r="K787" t="s">
        <v>816</v>
      </c>
      <c r="L787">
        <v>1355</v>
      </c>
      <c r="N787">
        <v>1010</v>
      </c>
      <c r="O787" t="s">
        <v>64</v>
      </c>
      <c r="P787" t="s">
        <v>64</v>
      </c>
      <c r="Q787">
        <v>100</v>
      </c>
      <c r="X787">
        <v>0.17</v>
      </c>
      <c r="Y787">
        <v>26.71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66</v>
      </c>
      <c r="AG787">
        <v>0.17</v>
      </c>
      <c r="AH787">
        <v>2</v>
      </c>
      <c r="AI787">
        <v>55930406</v>
      </c>
      <c r="AJ787">
        <v>669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ROW(Source!A391)</f>
        <v>391</v>
      </c>
      <c r="B788">
        <v>55930407</v>
      </c>
      <c r="C788">
        <v>55930399</v>
      </c>
      <c r="D788">
        <v>55469271</v>
      </c>
      <c r="E788">
        <v>1</v>
      </c>
      <c r="F788">
        <v>1</v>
      </c>
      <c r="G788">
        <v>1081</v>
      </c>
      <c r="H788">
        <v>3</v>
      </c>
      <c r="I788" t="s">
        <v>817</v>
      </c>
      <c r="J788" t="s">
        <v>818</v>
      </c>
      <c r="K788" t="s">
        <v>819</v>
      </c>
      <c r="L788">
        <v>1354</v>
      </c>
      <c r="N788">
        <v>1010</v>
      </c>
      <c r="O788" t="s">
        <v>279</v>
      </c>
      <c r="P788" t="s">
        <v>279</v>
      </c>
      <c r="Q788">
        <v>1</v>
      </c>
      <c r="X788">
        <v>0.161</v>
      </c>
      <c r="Y788">
        <v>14.56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66</v>
      </c>
      <c r="AG788">
        <v>0.161</v>
      </c>
      <c r="AH788">
        <v>2</v>
      </c>
      <c r="AI788">
        <v>55930407</v>
      </c>
      <c r="AJ788">
        <v>670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ROW(Source!A391)</f>
        <v>391</v>
      </c>
      <c r="B789">
        <v>55930408</v>
      </c>
      <c r="C789">
        <v>55930399</v>
      </c>
      <c r="D789">
        <v>55428305</v>
      </c>
      <c r="E789">
        <v>1081</v>
      </c>
      <c r="F789">
        <v>1</v>
      </c>
      <c r="G789">
        <v>1081</v>
      </c>
      <c r="H789">
        <v>3</v>
      </c>
      <c r="I789" t="s">
        <v>1027</v>
      </c>
      <c r="J789" t="s">
        <v>3</v>
      </c>
      <c r="K789" t="s">
        <v>1028</v>
      </c>
      <c r="L789">
        <v>1301</v>
      </c>
      <c r="N789">
        <v>1003</v>
      </c>
      <c r="O789" t="s">
        <v>518</v>
      </c>
      <c r="P789" t="s">
        <v>518</v>
      </c>
      <c r="Q789">
        <v>1</v>
      </c>
      <c r="X789">
        <v>102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66</v>
      </c>
      <c r="AG789">
        <v>102</v>
      </c>
      <c r="AH789">
        <v>3</v>
      </c>
      <c r="AI789">
        <v>-1</v>
      </c>
      <c r="AJ789" t="s">
        <v>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ROW(Source!A391)</f>
        <v>391</v>
      </c>
      <c r="B790">
        <v>55930409</v>
      </c>
      <c r="C790">
        <v>55930399</v>
      </c>
      <c r="D790">
        <v>55432095</v>
      </c>
      <c r="E790">
        <v>1081</v>
      </c>
      <c r="F790">
        <v>1</v>
      </c>
      <c r="G790">
        <v>1081</v>
      </c>
      <c r="H790">
        <v>3</v>
      </c>
      <c r="I790" t="s">
        <v>1029</v>
      </c>
      <c r="J790" t="s">
        <v>3</v>
      </c>
      <c r="K790" t="s">
        <v>1030</v>
      </c>
      <c r="L790">
        <v>1355</v>
      </c>
      <c r="N790">
        <v>1010</v>
      </c>
      <c r="O790" t="s">
        <v>64</v>
      </c>
      <c r="P790" t="s">
        <v>64</v>
      </c>
      <c r="Q790">
        <v>100</v>
      </c>
      <c r="X790">
        <v>2.1640000000000001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66</v>
      </c>
      <c r="AG790">
        <v>2.1640000000000001</v>
      </c>
      <c r="AH790">
        <v>3</v>
      </c>
      <c r="AI790">
        <v>-1</v>
      </c>
      <c r="AJ790" t="s">
        <v>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ROW(Source!A391)</f>
        <v>391</v>
      </c>
      <c r="B791">
        <v>55930410</v>
      </c>
      <c r="C791">
        <v>55930399</v>
      </c>
      <c r="D791">
        <v>55438984</v>
      </c>
      <c r="E791">
        <v>1081</v>
      </c>
      <c r="F791">
        <v>1</v>
      </c>
      <c r="G791">
        <v>1081</v>
      </c>
      <c r="H791">
        <v>3</v>
      </c>
      <c r="I791" t="s">
        <v>1031</v>
      </c>
      <c r="J791" t="s">
        <v>3</v>
      </c>
      <c r="K791" t="s">
        <v>1032</v>
      </c>
      <c r="L791">
        <v>1303</v>
      </c>
      <c r="N791">
        <v>1003</v>
      </c>
      <c r="O791" t="s">
        <v>1010</v>
      </c>
      <c r="P791" t="s">
        <v>1010</v>
      </c>
      <c r="Q791">
        <v>1000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66</v>
      </c>
      <c r="AG791">
        <v>0</v>
      </c>
      <c r="AH791">
        <v>3</v>
      </c>
      <c r="AI791">
        <v>-1</v>
      </c>
      <c r="AJ791" t="s">
        <v>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ROW(Source!A392)</f>
        <v>392</v>
      </c>
      <c r="B792">
        <v>55930400</v>
      </c>
      <c r="C792">
        <v>55930399</v>
      </c>
      <c r="D792">
        <v>55424304</v>
      </c>
      <c r="E792">
        <v>1081</v>
      </c>
      <c r="F792">
        <v>1</v>
      </c>
      <c r="G792">
        <v>1081</v>
      </c>
      <c r="H792">
        <v>1</v>
      </c>
      <c r="I792" t="s">
        <v>679</v>
      </c>
      <c r="J792" t="s">
        <v>3</v>
      </c>
      <c r="K792" t="s">
        <v>680</v>
      </c>
      <c r="L792">
        <v>1191</v>
      </c>
      <c r="N792">
        <v>1013</v>
      </c>
      <c r="O792" t="s">
        <v>681</v>
      </c>
      <c r="P792" t="s">
        <v>681</v>
      </c>
      <c r="Q792">
        <v>1</v>
      </c>
      <c r="X792">
        <v>16.600000000000001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1</v>
      </c>
      <c r="AF792" t="s">
        <v>67</v>
      </c>
      <c r="AG792">
        <v>19.920000000000002</v>
      </c>
      <c r="AH792">
        <v>2</v>
      </c>
      <c r="AI792">
        <v>55930400</v>
      </c>
      <c r="AJ792">
        <v>671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ROW(Source!A392)</f>
        <v>392</v>
      </c>
      <c r="B793">
        <v>55930401</v>
      </c>
      <c r="C793">
        <v>55930399</v>
      </c>
      <c r="D793">
        <v>55490263</v>
      </c>
      <c r="E793">
        <v>1</v>
      </c>
      <c r="F793">
        <v>1</v>
      </c>
      <c r="G793">
        <v>1081</v>
      </c>
      <c r="H793">
        <v>2</v>
      </c>
      <c r="I793" t="s">
        <v>750</v>
      </c>
      <c r="J793" t="s">
        <v>751</v>
      </c>
      <c r="K793" t="s">
        <v>752</v>
      </c>
      <c r="L793">
        <v>1368</v>
      </c>
      <c r="N793">
        <v>1011</v>
      </c>
      <c r="O793" t="s">
        <v>685</v>
      </c>
      <c r="P793" t="s">
        <v>685</v>
      </c>
      <c r="Q793">
        <v>1</v>
      </c>
      <c r="X793">
        <v>1.1499999999999999</v>
      </c>
      <c r="Y793">
        <v>0</v>
      </c>
      <c r="Z793">
        <v>0.77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67</v>
      </c>
      <c r="AG793">
        <v>1.38</v>
      </c>
      <c r="AH793">
        <v>2</v>
      </c>
      <c r="AI793">
        <v>55930401</v>
      </c>
      <c r="AJ793">
        <v>672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ROW(Source!A392)</f>
        <v>392</v>
      </c>
      <c r="B794">
        <v>55930402</v>
      </c>
      <c r="C794">
        <v>55930399</v>
      </c>
      <c r="D794">
        <v>55490296</v>
      </c>
      <c r="E794">
        <v>1</v>
      </c>
      <c r="F794">
        <v>1</v>
      </c>
      <c r="G794">
        <v>1081</v>
      </c>
      <c r="H794">
        <v>2</v>
      </c>
      <c r="I794" t="s">
        <v>763</v>
      </c>
      <c r="J794" t="s">
        <v>764</v>
      </c>
      <c r="K794" t="s">
        <v>765</v>
      </c>
      <c r="L794">
        <v>1368</v>
      </c>
      <c r="N794">
        <v>1011</v>
      </c>
      <c r="O794" t="s">
        <v>685</v>
      </c>
      <c r="P794" t="s">
        <v>685</v>
      </c>
      <c r="Q794">
        <v>1</v>
      </c>
      <c r="X794">
        <v>1.8</v>
      </c>
      <c r="Y794">
        <v>0</v>
      </c>
      <c r="Z794">
        <v>0.47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67</v>
      </c>
      <c r="AG794">
        <v>2.16</v>
      </c>
      <c r="AH794">
        <v>2</v>
      </c>
      <c r="AI794">
        <v>55930402</v>
      </c>
      <c r="AJ794">
        <v>673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ROW(Source!A392)</f>
        <v>392</v>
      </c>
      <c r="B795">
        <v>55930403</v>
      </c>
      <c r="C795">
        <v>55930399</v>
      </c>
      <c r="D795">
        <v>55460960</v>
      </c>
      <c r="E795">
        <v>1</v>
      </c>
      <c r="F795">
        <v>1</v>
      </c>
      <c r="G795">
        <v>1081</v>
      </c>
      <c r="H795">
        <v>3</v>
      </c>
      <c r="I795" t="s">
        <v>805</v>
      </c>
      <c r="J795" t="s">
        <v>806</v>
      </c>
      <c r="K795" t="s">
        <v>807</v>
      </c>
      <c r="L795">
        <v>1348</v>
      </c>
      <c r="N795">
        <v>1009</v>
      </c>
      <c r="O795" t="s">
        <v>566</v>
      </c>
      <c r="P795" t="s">
        <v>566</v>
      </c>
      <c r="Q795">
        <v>1000</v>
      </c>
      <c r="X795">
        <v>1E-3</v>
      </c>
      <c r="Y795">
        <v>58463.58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66</v>
      </c>
      <c r="AG795">
        <v>1E-3</v>
      </c>
      <c r="AH795">
        <v>2</v>
      </c>
      <c r="AI795">
        <v>55930403</v>
      </c>
      <c r="AJ795">
        <v>674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ROW(Source!A392)</f>
        <v>392</v>
      </c>
      <c r="B796">
        <v>55930404</v>
      </c>
      <c r="C796">
        <v>55930399</v>
      </c>
      <c r="D796">
        <v>55461791</v>
      </c>
      <c r="E796">
        <v>1</v>
      </c>
      <c r="F796">
        <v>1</v>
      </c>
      <c r="G796">
        <v>1081</v>
      </c>
      <c r="H796">
        <v>3</v>
      </c>
      <c r="I796" t="s">
        <v>808</v>
      </c>
      <c r="J796" t="s">
        <v>809</v>
      </c>
      <c r="K796" t="s">
        <v>810</v>
      </c>
      <c r="L796">
        <v>1355</v>
      </c>
      <c r="N796">
        <v>1010</v>
      </c>
      <c r="O796" t="s">
        <v>64</v>
      </c>
      <c r="P796" t="s">
        <v>64</v>
      </c>
      <c r="Q796">
        <v>100</v>
      </c>
      <c r="X796">
        <v>2.1419999999999999</v>
      </c>
      <c r="Y796">
        <v>10.6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66</v>
      </c>
      <c r="AG796">
        <v>2.1419999999999999</v>
      </c>
      <c r="AH796">
        <v>2</v>
      </c>
      <c r="AI796">
        <v>55930404</v>
      </c>
      <c r="AJ796">
        <v>675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ROW(Source!A392)</f>
        <v>392</v>
      </c>
      <c r="B797">
        <v>55930405</v>
      </c>
      <c r="C797">
        <v>55930399</v>
      </c>
      <c r="D797">
        <v>55482203</v>
      </c>
      <c r="E797">
        <v>1</v>
      </c>
      <c r="F797">
        <v>1</v>
      </c>
      <c r="G797">
        <v>1081</v>
      </c>
      <c r="H797">
        <v>3</v>
      </c>
      <c r="I797" t="s">
        <v>811</v>
      </c>
      <c r="J797" t="s">
        <v>812</v>
      </c>
      <c r="K797" t="s">
        <v>813</v>
      </c>
      <c r="L797">
        <v>1356</v>
      </c>
      <c r="N797">
        <v>1010</v>
      </c>
      <c r="O797" t="s">
        <v>419</v>
      </c>
      <c r="P797" t="s">
        <v>419</v>
      </c>
      <c r="Q797">
        <v>1000</v>
      </c>
      <c r="X797">
        <v>1.7000000000000001E-2</v>
      </c>
      <c r="Y797">
        <v>226.66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66</v>
      </c>
      <c r="AG797">
        <v>1.7000000000000001E-2</v>
      </c>
      <c r="AH797">
        <v>2</v>
      </c>
      <c r="AI797">
        <v>55930405</v>
      </c>
      <c r="AJ797">
        <v>676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ROW(Source!A392)</f>
        <v>392</v>
      </c>
      <c r="B798">
        <v>55930406</v>
      </c>
      <c r="C798">
        <v>55930399</v>
      </c>
      <c r="D798">
        <v>55481977</v>
      </c>
      <c r="E798">
        <v>1</v>
      </c>
      <c r="F798">
        <v>1</v>
      </c>
      <c r="G798">
        <v>1081</v>
      </c>
      <c r="H798">
        <v>3</v>
      </c>
      <c r="I798" t="s">
        <v>814</v>
      </c>
      <c r="J798" t="s">
        <v>815</v>
      </c>
      <c r="K798" t="s">
        <v>816</v>
      </c>
      <c r="L798">
        <v>1355</v>
      </c>
      <c r="N798">
        <v>1010</v>
      </c>
      <c r="O798" t="s">
        <v>64</v>
      </c>
      <c r="P798" t="s">
        <v>64</v>
      </c>
      <c r="Q798">
        <v>100</v>
      </c>
      <c r="X798">
        <v>0.17</v>
      </c>
      <c r="Y798">
        <v>26.71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66</v>
      </c>
      <c r="AG798">
        <v>0.17</v>
      </c>
      <c r="AH798">
        <v>2</v>
      </c>
      <c r="AI798">
        <v>55930406</v>
      </c>
      <c r="AJ798">
        <v>677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ROW(Source!A392)</f>
        <v>392</v>
      </c>
      <c r="B799">
        <v>55930407</v>
      </c>
      <c r="C799">
        <v>55930399</v>
      </c>
      <c r="D799">
        <v>55469271</v>
      </c>
      <c r="E799">
        <v>1</v>
      </c>
      <c r="F799">
        <v>1</v>
      </c>
      <c r="G799">
        <v>1081</v>
      </c>
      <c r="H799">
        <v>3</v>
      </c>
      <c r="I799" t="s">
        <v>817</v>
      </c>
      <c r="J799" t="s">
        <v>818</v>
      </c>
      <c r="K799" t="s">
        <v>819</v>
      </c>
      <c r="L799">
        <v>1354</v>
      </c>
      <c r="N799">
        <v>1010</v>
      </c>
      <c r="O799" t="s">
        <v>279</v>
      </c>
      <c r="P799" t="s">
        <v>279</v>
      </c>
      <c r="Q799">
        <v>1</v>
      </c>
      <c r="X799">
        <v>0.161</v>
      </c>
      <c r="Y799">
        <v>14.56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66</v>
      </c>
      <c r="AG799">
        <v>0.161</v>
      </c>
      <c r="AH799">
        <v>2</v>
      </c>
      <c r="AI799">
        <v>55930407</v>
      </c>
      <c r="AJ799">
        <v>678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ROW(Source!A392)</f>
        <v>392</v>
      </c>
      <c r="B800">
        <v>55930408</v>
      </c>
      <c r="C800">
        <v>55930399</v>
      </c>
      <c r="D800">
        <v>55428305</v>
      </c>
      <c r="E800">
        <v>1081</v>
      </c>
      <c r="F800">
        <v>1</v>
      </c>
      <c r="G800">
        <v>1081</v>
      </c>
      <c r="H800">
        <v>3</v>
      </c>
      <c r="I800" t="s">
        <v>1027</v>
      </c>
      <c r="J800" t="s">
        <v>3</v>
      </c>
      <c r="K800" t="s">
        <v>1028</v>
      </c>
      <c r="L800">
        <v>1301</v>
      </c>
      <c r="N800">
        <v>1003</v>
      </c>
      <c r="O800" t="s">
        <v>518</v>
      </c>
      <c r="P800" t="s">
        <v>518</v>
      </c>
      <c r="Q800">
        <v>1</v>
      </c>
      <c r="X800">
        <v>102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66</v>
      </c>
      <c r="AG800">
        <v>102</v>
      </c>
      <c r="AH800">
        <v>3</v>
      </c>
      <c r="AI800">
        <v>-1</v>
      </c>
      <c r="AJ800" t="s">
        <v>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ROW(Source!A392)</f>
        <v>392</v>
      </c>
      <c r="B801">
        <v>55930409</v>
      </c>
      <c r="C801">
        <v>55930399</v>
      </c>
      <c r="D801">
        <v>55432095</v>
      </c>
      <c r="E801">
        <v>1081</v>
      </c>
      <c r="F801">
        <v>1</v>
      </c>
      <c r="G801">
        <v>1081</v>
      </c>
      <c r="H801">
        <v>3</v>
      </c>
      <c r="I801" t="s">
        <v>1029</v>
      </c>
      <c r="J801" t="s">
        <v>3</v>
      </c>
      <c r="K801" t="s">
        <v>1030</v>
      </c>
      <c r="L801">
        <v>1355</v>
      </c>
      <c r="N801">
        <v>1010</v>
      </c>
      <c r="O801" t="s">
        <v>64</v>
      </c>
      <c r="P801" t="s">
        <v>64</v>
      </c>
      <c r="Q801">
        <v>100</v>
      </c>
      <c r="X801">
        <v>2.1640000000000001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66</v>
      </c>
      <c r="AG801">
        <v>2.1640000000000001</v>
      </c>
      <c r="AH801">
        <v>3</v>
      </c>
      <c r="AI801">
        <v>-1</v>
      </c>
      <c r="AJ801" t="s">
        <v>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ROW(Source!A392)</f>
        <v>392</v>
      </c>
      <c r="B802">
        <v>55930410</v>
      </c>
      <c r="C802">
        <v>55930399</v>
      </c>
      <c r="D802">
        <v>55438984</v>
      </c>
      <c r="E802">
        <v>1081</v>
      </c>
      <c r="F802">
        <v>1</v>
      </c>
      <c r="G802">
        <v>1081</v>
      </c>
      <c r="H802">
        <v>3</v>
      </c>
      <c r="I802" t="s">
        <v>1031</v>
      </c>
      <c r="J802" t="s">
        <v>3</v>
      </c>
      <c r="K802" t="s">
        <v>1032</v>
      </c>
      <c r="L802">
        <v>1303</v>
      </c>
      <c r="N802">
        <v>1003</v>
      </c>
      <c r="O802" t="s">
        <v>1010</v>
      </c>
      <c r="P802" t="s">
        <v>1010</v>
      </c>
      <c r="Q802">
        <v>1000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66</v>
      </c>
      <c r="AG802">
        <v>0</v>
      </c>
      <c r="AH802">
        <v>3</v>
      </c>
      <c r="AI802">
        <v>-1</v>
      </c>
      <c r="AJ802" t="s">
        <v>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ROW(Source!A407)</f>
        <v>407</v>
      </c>
      <c r="B803">
        <v>55930469</v>
      </c>
      <c r="C803">
        <v>55930468</v>
      </c>
      <c r="D803">
        <v>55424304</v>
      </c>
      <c r="E803">
        <v>1081</v>
      </c>
      <c r="F803">
        <v>1</v>
      </c>
      <c r="G803">
        <v>1081</v>
      </c>
      <c r="H803">
        <v>1</v>
      </c>
      <c r="I803" t="s">
        <v>679</v>
      </c>
      <c r="J803" t="s">
        <v>3</v>
      </c>
      <c r="K803" t="s">
        <v>680</v>
      </c>
      <c r="L803">
        <v>1191</v>
      </c>
      <c r="N803">
        <v>1013</v>
      </c>
      <c r="O803" t="s">
        <v>681</v>
      </c>
      <c r="P803" t="s">
        <v>681</v>
      </c>
      <c r="Q803">
        <v>1</v>
      </c>
      <c r="X803">
        <v>20.7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 t="s">
        <v>67</v>
      </c>
      <c r="AG803">
        <v>24.84</v>
      </c>
      <c r="AH803">
        <v>2</v>
      </c>
      <c r="AI803">
        <v>55930469</v>
      </c>
      <c r="AJ803">
        <v>679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ROW(Source!A407)</f>
        <v>407</v>
      </c>
      <c r="B804">
        <v>55930470</v>
      </c>
      <c r="C804">
        <v>55930468</v>
      </c>
      <c r="D804">
        <v>55489910</v>
      </c>
      <c r="E804">
        <v>1</v>
      </c>
      <c r="F804">
        <v>1</v>
      </c>
      <c r="G804">
        <v>1081</v>
      </c>
      <c r="H804">
        <v>2</v>
      </c>
      <c r="I804" t="s">
        <v>836</v>
      </c>
      <c r="J804" t="s">
        <v>837</v>
      </c>
      <c r="K804" t="s">
        <v>838</v>
      </c>
      <c r="L804">
        <v>1368</v>
      </c>
      <c r="N804">
        <v>1011</v>
      </c>
      <c r="O804" t="s">
        <v>685</v>
      </c>
      <c r="P804" t="s">
        <v>685</v>
      </c>
      <c r="Q804">
        <v>1</v>
      </c>
      <c r="X804">
        <v>2.33</v>
      </c>
      <c r="Y804">
        <v>0</v>
      </c>
      <c r="Z804">
        <v>7.11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67</v>
      </c>
      <c r="AG804">
        <v>2.7959999999999998</v>
      </c>
      <c r="AH804">
        <v>2</v>
      </c>
      <c r="AI804">
        <v>55930470</v>
      </c>
      <c r="AJ804">
        <v>680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ROW(Source!A407)</f>
        <v>407</v>
      </c>
      <c r="B805">
        <v>55930471</v>
      </c>
      <c r="C805">
        <v>55930468</v>
      </c>
      <c r="D805">
        <v>55490209</v>
      </c>
      <c r="E805">
        <v>1</v>
      </c>
      <c r="F805">
        <v>1</v>
      </c>
      <c r="G805">
        <v>1081</v>
      </c>
      <c r="H805">
        <v>2</v>
      </c>
      <c r="I805" t="s">
        <v>722</v>
      </c>
      <c r="J805" t="s">
        <v>723</v>
      </c>
      <c r="K805" t="s">
        <v>724</v>
      </c>
      <c r="L805">
        <v>1368</v>
      </c>
      <c r="N805">
        <v>1011</v>
      </c>
      <c r="O805" t="s">
        <v>685</v>
      </c>
      <c r="P805" t="s">
        <v>685</v>
      </c>
      <c r="Q805">
        <v>1</v>
      </c>
      <c r="X805">
        <v>0.1</v>
      </c>
      <c r="Y805">
        <v>0</v>
      </c>
      <c r="Z805">
        <v>83.1</v>
      </c>
      <c r="AA805">
        <v>12.62</v>
      </c>
      <c r="AB805">
        <v>0</v>
      </c>
      <c r="AC805">
        <v>0</v>
      </c>
      <c r="AD805">
        <v>1</v>
      </c>
      <c r="AE805">
        <v>0</v>
      </c>
      <c r="AF805" t="s">
        <v>67</v>
      </c>
      <c r="AG805">
        <v>0.12</v>
      </c>
      <c r="AH805">
        <v>2</v>
      </c>
      <c r="AI805">
        <v>55930471</v>
      </c>
      <c r="AJ805">
        <v>681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ROW(Source!A407)</f>
        <v>407</v>
      </c>
      <c r="B806">
        <v>55930472</v>
      </c>
      <c r="C806">
        <v>55930468</v>
      </c>
      <c r="D806">
        <v>55490263</v>
      </c>
      <c r="E806">
        <v>1</v>
      </c>
      <c r="F806">
        <v>1</v>
      </c>
      <c r="G806">
        <v>1081</v>
      </c>
      <c r="H806">
        <v>2</v>
      </c>
      <c r="I806" t="s">
        <v>750</v>
      </c>
      <c r="J806" t="s">
        <v>751</v>
      </c>
      <c r="K806" t="s">
        <v>752</v>
      </c>
      <c r="L806">
        <v>1368</v>
      </c>
      <c r="N806">
        <v>1011</v>
      </c>
      <c r="O806" t="s">
        <v>685</v>
      </c>
      <c r="P806" t="s">
        <v>685</v>
      </c>
      <c r="Q806">
        <v>1</v>
      </c>
      <c r="X806">
        <v>4.17</v>
      </c>
      <c r="Y806">
        <v>0</v>
      </c>
      <c r="Z806">
        <v>0.77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67</v>
      </c>
      <c r="AG806">
        <v>5.0039999999999996</v>
      </c>
      <c r="AH806">
        <v>2</v>
      </c>
      <c r="AI806">
        <v>55930472</v>
      </c>
      <c r="AJ806">
        <v>682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ROW(Source!A407)</f>
        <v>407</v>
      </c>
      <c r="B807">
        <v>55930473</v>
      </c>
      <c r="C807">
        <v>55930468</v>
      </c>
      <c r="D807">
        <v>55460380</v>
      </c>
      <c r="E807">
        <v>1</v>
      </c>
      <c r="F807">
        <v>1</v>
      </c>
      <c r="G807">
        <v>1081</v>
      </c>
      <c r="H807">
        <v>3</v>
      </c>
      <c r="I807" t="s">
        <v>888</v>
      </c>
      <c r="J807" t="s">
        <v>889</v>
      </c>
      <c r="K807" t="s">
        <v>890</v>
      </c>
      <c r="L807">
        <v>1348</v>
      </c>
      <c r="N807">
        <v>1009</v>
      </c>
      <c r="O807" t="s">
        <v>566</v>
      </c>
      <c r="P807" t="s">
        <v>566</v>
      </c>
      <c r="Q807">
        <v>1000</v>
      </c>
      <c r="X807">
        <v>9.6000000000000002E-4</v>
      </c>
      <c r="Y807">
        <v>8590.86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66</v>
      </c>
      <c r="AG807">
        <v>9.6000000000000002E-4</v>
      </c>
      <c r="AH807">
        <v>2</v>
      </c>
      <c r="AI807">
        <v>55930473</v>
      </c>
      <c r="AJ807">
        <v>683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ROW(Source!A407)</f>
        <v>407</v>
      </c>
      <c r="B808">
        <v>55930474</v>
      </c>
      <c r="C808">
        <v>55930468</v>
      </c>
      <c r="D808">
        <v>55459339</v>
      </c>
      <c r="E808">
        <v>1</v>
      </c>
      <c r="F808">
        <v>1</v>
      </c>
      <c r="G808">
        <v>1081</v>
      </c>
      <c r="H808">
        <v>3</v>
      </c>
      <c r="I808" t="s">
        <v>959</v>
      </c>
      <c r="J808" t="s">
        <v>960</v>
      </c>
      <c r="K808" t="s">
        <v>961</v>
      </c>
      <c r="L808">
        <v>1354</v>
      </c>
      <c r="N808">
        <v>1010</v>
      </c>
      <c r="O808" t="s">
        <v>279</v>
      </c>
      <c r="P808" t="s">
        <v>279</v>
      </c>
      <c r="Q808">
        <v>1</v>
      </c>
      <c r="X808">
        <v>220</v>
      </c>
      <c r="Y808">
        <v>3.86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66</v>
      </c>
      <c r="AG808">
        <v>220</v>
      </c>
      <c r="AH808">
        <v>2</v>
      </c>
      <c r="AI808">
        <v>55930474</v>
      </c>
      <c r="AJ808">
        <v>684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ROW(Source!A407)</f>
        <v>407</v>
      </c>
      <c r="B809">
        <v>55930475</v>
      </c>
      <c r="C809">
        <v>55930468</v>
      </c>
      <c r="D809">
        <v>55461657</v>
      </c>
      <c r="E809">
        <v>1</v>
      </c>
      <c r="F809">
        <v>1</v>
      </c>
      <c r="G809">
        <v>1081</v>
      </c>
      <c r="H809">
        <v>3</v>
      </c>
      <c r="I809" t="s">
        <v>962</v>
      </c>
      <c r="J809" t="s">
        <v>963</v>
      </c>
      <c r="K809" t="s">
        <v>964</v>
      </c>
      <c r="L809">
        <v>1296</v>
      </c>
      <c r="N809">
        <v>1002</v>
      </c>
      <c r="O809" t="s">
        <v>965</v>
      </c>
      <c r="P809" t="s">
        <v>965</v>
      </c>
      <c r="Q809">
        <v>1</v>
      </c>
      <c r="X809">
        <v>0.157</v>
      </c>
      <c r="Y809">
        <v>35.4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66</v>
      </c>
      <c r="AG809">
        <v>0.157</v>
      </c>
      <c r="AH809">
        <v>2</v>
      </c>
      <c r="AI809">
        <v>55930475</v>
      </c>
      <c r="AJ809">
        <v>685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ROW(Source!A407)</f>
        <v>407</v>
      </c>
      <c r="B810">
        <v>55930476</v>
      </c>
      <c r="C810">
        <v>55930468</v>
      </c>
      <c r="D810">
        <v>55459815</v>
      </c>
      <c r="E810">
        <v>1</v>
      </c>
      <c r="F810">
        <v>1</v>
      </c>
      <c r="G810">
        <v>1081</v>
      </c>
      <c r="H810">
        <v>3</v>
      </c>
      <c r="I810" t="s">
        <v>966</v>
      </c>
      <c r="J810" t="s">
        <v>967</v>
      </c>
      <c r="K810" t="s">
        <v>968</v>
      </c>
      <c r="L810">
        <v>1348</v>
      </c>
      <c r="N810">
        <v>1009</v>
      </c>
      <c r="O810" t="s">
        <v>566</v>
      </c>
      <c r="P810" t="s">
        <v>566</v>
      </c>
      <c r="Q810">
        <v>1000</v>
      </c>
      <c r="X810">
        <v>2.0999999999999999E-3</v>
      </c>
      <c r="Y810">
        <v>7973.67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 t="s">
        <v>66</v>
      </c>
      <c r="AG810">
        <v>2.0999999999999999E-3</v>
      </c>
      <c r="AH810">
        <v>2</v>
      </c>
      <c r="AI810">
        <v>55930476</v>
      </c>
      <c r="AJ810">
        <v>686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ROW(Source!A407)</f>
        <v>407</v>
      </c>
      <c r="B811">
        <v>55930477</v>
      </c>
      <c r="C811">
        <v>55930468</v>
      </c>
      <c r="D811">
        <v>55482523</v>
      </c>
      <c r="E811">
        <v>1</v>
      </c>
      <c r="F811">
        <v>1</v>
      </c>
      <c r="G811">
        <v>1081</v>
      </c>
      <c r="H811">
        <v>3</v>
      </c>
      <c r="I811" t="s">
        <v>969</v>
      </c>
      <c r="J811" t="s">
        <v>970</v>
      </c>
      <c r="K811" t="s">
        <v>971</v>
      </c>
      <c r="L811">
        <v>1358</v>
      </c>
      <c r="N811">
        <v>1010</v>
      </c>
      <c r="O811" t="s">
        <v>81</v>
      </c>
      <c r="P811" t="s">
        <v>81</v>
      </c>
      <c r="Q811">
        <v>10</v>
      </c>
      <c r="X811">
        <v>0.01</v>
      </c>
      <c r="Y811">
        <v>5.46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66</v>
      </c>
      <c r="AG811">
        <v>0.01</v>
      </c>
      <c r="AH811">
        <v>2</v>
      </c>
      <c r="AI811">
        <v>55930477</v>
      </c>
      <c r="AJ811">
        <v>688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ROW(Source!A407)</f>
        <v>407</v>
      </c>
      <c r="B812">
        <v>55930478</v>
      </c>
      <c r="C812">
        <v>55930468</v>
      </c>
      <c r="D812">
        <v>55481932</v>
      </c>
      <c r="E812">
        <v>1</v>
      </c>
      <c r="F812">
        <v>1</v>
      </c>
      <c r="G812">
        <v>1081</v>
      </c>
      <c r="H812">
        <v>3</v>
      </c>
      <c r="I812" t="s">
        <v>972</v>
      </c>
      <c r="J812" t="s">
        <v>973</v>
      </c>
      <c r="K812" t="s">
        <v>974</v>
      </c>
      <c r="L812">
        <v>1356</v>
      </c>
      <c r="N812">
        <v>1010</v>
      </c>
      <c r="O812" t="s">
        <v>419</v>
      </c>
      <c r="P812" t="s">
        <v>419</v>
      </c>
      <c r="Q812">
        <v>1000</v>
      </c>
      <c r="X812">
        <v>0.11</v>
      </c>
      <c r="Y812">
        <v>919.92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66</v>
      </c>
      <c r="AG812">
        <v>0.11</v>
      </c>
      <c r="AH812">
        <v>2</v>
      </c>
      <c r="AI812">
        <v>55930478</v>
      </c>
      <c r="AJ812">
        <v>689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ROW(Source!A407)</f>
        <v>407</v>
      </c>
      <c r="B813">
        <v>55930479</v>
      </c>
      <c r="C813">
        <v>55930468</v>
      </c>
      <c r="D813">
        <v>55428398</v>
      </c>
      <c r="E813">
        <v>1081</v>
      </c>
      <c r="F813">
        <v>1</v>
      </c>
      <c r="G813">
        <v>1081</v>
      </c>
      <c r="H813">
        <v>3</v>
      </c>
      <c r="I813" t="s">
        <v>1064</v>
      </c>
      <c r="J813" t="s">
        <v>3</v>
      </c>
      <c r="K813" t="s">
        <v>1065</v>
      </c>
      <c r="L813">
        <v>1301</v>
      </c>
      <c r="N813">
        <v>1003</v>
      </c>
      <c r="O813" t="s">
        <v>518</v>
      </c>
      <c r="P813" t="s">
        <v>518</v>
      </c>
      <c r="Q813">
        <v>1</v>
      </c>
      <c r="X813">
        <v>102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66</v>
      </c>
      <c r="AG813">
        <v>102</v>
      </c>
      <c r="AH813">
        <v>3</v>
      </c>
      <c r="AI813">
        <v>-1</v>
      </c>
      <c r="AJ813" t="s">
        <v>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ROW(Source!A407)</f>
        <v>407</v>
      </c>
      <c r="B814">
        <v>55930480</v>
      </c>
      <c r="C814">
        <v>55930468</v>
      </c>
      <c r="D814">
        <v>55432092</v>
      </c>
      <c r="E814">
        <v>1081</v>
      </c>
      <c r="F814">
        <v>1</v>
      </c>
      <c r="G814">
        <v>1081</v>
      </c>
      <c r="H814">
        <v>3</v>
      </c>
      <c r="I814" t="s">
        <v>1066</v>
      </c>
      <c r="J814" t="s">
        <v>3</v>
      </c>
      <c r="K814" t="s">
        <v>1067</v>
      </c>
      <c r="L814">
        <v>1354</v>
      </c>
      <c r="N814">
        <v>1010</v>
      </c>
      <c r="O814" t="s">
        <v>279</v>
      </c>
      <c r="P814" t="s">
        <v>279</v>
      </c>
      <c r="Q814">
        <v>1</v>
      </c>
      <c r="X814">
        <v>18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66</v>
      </c>
      <c r="AG814">
        <v>18</v>
      </c>
      <c r="AH814">
        <v>3</v>
      </c>
      <c r="AI814">
        <v>-1</v>
      </c>
      <c r="AJ814" t="s">
        <v>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ROW(Source!A407)</f>
        <v>407</v>
      </c>
      <c r="B815">
        <v>55930481</v>
      </c>
      <c r="C815">
        <v>55930468</v>
      </c>
      <c r="D815">
        <v>55432104</v>
      </c>
      <c r="E815">
        <v>1081</v>
      </c>
      <c r="F815">
        <v>1</v>
      </c>
      <c r="G815">
        <v>1081</v>
      </c>
      <c r="H815">
        <v>3</v>
      </c>
      <c r="I815" t="s">
        <v>1068</v>
      </c>
      <c r="J815" t="s">
        <v>3</v>
      </c>
      <c r="K815" t="s">
        <v>1069</v>
      </c>
      <c r="L815">
        <v>1356</v>
      </c>
      <c r="N815">
        <v>1010</v>
      </c>
      <c r="O815" t="s">
        <v>419</v>
      </c>
      <c r="P815" t="s">
        <v>419</v>
      </c>
      <c r="Q815">
        <v>1000</v>
      </c>
      <c r="X815">
        <v>1.7999999999999999E-2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66</v>
      </c>
      <c r="AG815">
        <v>1.7999999999999999E-2</v>
      </c>
      <c r="AH815">
        <v>3</v>
      </c>
      <c r="AI815">
        <v>-1</v>
      </c>
      <c r="AJ815" t="s">
        <v>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ROW(Source!A407)</f>
        <v>407</v>
      </c>
      <c r="B816">
        <v>55930482</v>
      </c>
      <c r="C816">
        <v>55930468</v>
      </c>
      <c r="D816">
        <v>55434262</v>
      </c>
      <c r="E816">
        <v>1081</v>
      </c>
      <c r="F816">
        <v>1</v>
      </c>
      <c r="G816">
        <v>1081</v>
      </c>
      <c r="H816">
        <v>3</v>
      </c>
      <c r="I816" t="s">
        <v>1070</v>
      </c>
      <c r="J816" t="s">
        <v>3</v>
      </c>
      <c r="K816" t="s">
        <v>1071</v>
      </c>
      <c r="L816">
        <v>1354</v>
      </c>
      <c r="N816">
        <v>1010</v>
      </c>
      <c r="O816" t="s">
        <v>279</v>
      </c>
      <c r="P816" t="s">
        <v>279</v>
      </c>
      <c r="Q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66</v>
      </c>
      <c r="AG816">
        <v>0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ROW(Source!A408)</f>
        <v>408</v>
      </c>
      <c r="B817">
        <v>55930469</v>
      </c>
      <c r="C817">
        <v>55930468</v>
      </c>
      <c r="D817">
        <v>55424304</v>
      </c>
      <c r="E817">
        <v>1081</v>
      </c>
      <c r="F817">
        <v>1</v>
      </c>
      <c r="G817">
        <v>1081</v>
      </c>
      <c r="H817">
        <v>1</v>
      </c>
      <c r="I817" t="s">
        <v>679</v>
      </c>
      <c r="J817" t="s">
        <v>3</v>
      </c>
      <c r="K817" t="s">
        <v>680</v>
      </c>
      <c r="L817">
        <v>1191</v>
      </c>
      <c r="N817">
        <v>1013</v>
      </c>
      <c r="O817" t="s">
        <v>681</v>
      </c>
      <c r="P817" t="s">
        <v>681</v>
      </c>
      <c r="Q817">
        <v>1</v>
      </c>
      <c r="X817">
        <v>20.7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 t="s">
        <v>67</v>
      </c>
      <c r="AG817">
        <v>24.84</v>
      </c>
      <c r="AH817">
        <v>2</v>
      </c>
      <c r="AI817">
        <v>55930469</v>
      </c>
      <c r="AJ817">
        <v>690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ROW(Source!A408)</f>
        <v>408</v>
      </c>
      <c r="B818">
        <v>55930470</v>
      </c>
      <c r="C818">
        <v>55930468</v>
      </c>
      <c r="D818">
        <v>55489910</v>
      </c>
      <c r="E818">
        <v>1</v>
      </c>
      <c r="F818">
        <v>1</v>
      </c>
      <c r="G818">
        <v>1081</v>
      </c>
      <c r="H818">
        <v>2</v>
      </c>
      <c r="I818" t="s">
        <v>836</v>
      </c>
      <c r="J818" t="s">
        <v>837</v>
      </c>
      <c r="K818" t="s">
        <v>838</v>
      </c>
      <c r="L818">
        <v>1368</v>
      </c>
      <c r="N818">
        <v>1011</v>
      </c>
      <c r="O818" t="s">
        <v>685</v>
      </c>
      <c r="P818" t="s">
        <v>685</v>
      </c>
      <c r="Q818">
        <v>1</v>
      </c>
      <c r="X818">
        <v>2.33</v>
      </c>
      <c r="Y818">
        <v>0</v>
      </c>
      <c r="Z818">
        <v>7.11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67</v>
      </c>
      <c r="AG818">
        <v>2.7959999999999998</v>
      </c>
      <c r="AH818">
        <v>2</v>
      </c>
      <c r="AI818">
        <v>55930470</v>
      </c>
      <c r="AJ818">
        <v>691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ROW(Source!A408)</f>
        <v>408</v>
      </c>
      <c r="B819">
        <v>55930471</v>
      </c>
      <c r="C819">
        <v>55930468</v>
      </c>
      <c r="D819">
        <v>55490209</v>
      </c>
      <c r="E819">
        <v>1</v>
      </c>
      <c r="F819">
        <v>1</v>
      </c>
      <c r="G819">
        <v>1081</v>
      </c>
      <c r="H819">
        <v>2</v>
      </c>
      <c r="I819" t="s">
        <v>722</v>
      </c>
      <c r="J819" t="s">
        <v>723</v>
      </c>
      <c r="K819" t="s">
        <v>724</v>
      </c>
      <c r="L819">
        <v>1368</v>
      </c>
      <c r="N819">
        <v>1011</v>
      </c>
      <c r="O819" t="s">
        <v>685</v>
      </c>
      <c r="P819" t="s">
        <v>685</v>
      </c>
      <c r="Q819">
        <v>1</v>
      </c>
      <c r="X819">
        <v>0.1</v>
      </c>
      <c r="Y819">
        <v>0</v>
      </c>
      <c r="Z819">
        <v>83.1</v>
      </c>
      <c r="AA819">
        <v>12.62</v>
      </c>
      <c r="AB819">
        <v>0</v>
      </c>
      <c r="AC819">
        <v>0</v>
      </c>
      <c r="AD819">
        <v>1</v>
      </c>
      <c r="AE819">
        <v>0</v>
      </c>
      <c r="AF819" t="s">
        <v>67</v>
      </c>
      <c r="AG819">
        <v>0.12</v>
      </c>
      <c r="AH819">
        <v>2</v>
      </c>
      <c r="AI819">
        <v>55930471</v>
      </c>
      <c r="AJ819">
        <v>692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ROW(Source!A408)</f>
        <v>408</v>
      </c>
      <c r="B820">
        <v>55930472</v>
      </c>
      <c r="C820">
        <v>55930468</v>
      </c>
      <c r="D820">
        <v>55490263</v>
      </c>
      <c r="E820">
        <v>1</v>
      </c>
      <c r="F820">
        <v>1</v>
      </c>
      <c r="G820">
        <v>1081</v>
      </c>
      <c r="H820">
        <v>2</v>
      </c>
      <c r="I820" t="s">
        <v>750</v>
      </c>
      <c r="J820" t="s">
        <v>751</v>
      </c>
      <c r="K820" t="s">
        <v>752</v>
      </c>
      <c r="L820">
        <v>1368</v>
      </c>
      <c r="N820">
        <v>1011</v>
      </c>
      <c r="O820" t="s">
        <v>685</v>
      </c>
      <c r="P820" t="s">
        <v>685</v>
      </c>
      <c r="Q820">
        <v>1</v>
      </c>
      <c r="X820">
        <v>4.17</v>
      </c>
      <c r="Y820">
        <v>0</v>
      </c>
      <c r="Z820">
        <v>0.77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67</v>
      </c>
      <c r="AG820">
        <v>5.0039999999999996</v>
      </c>
      <c r="AH820">
        <v>2</v>
      </c>
      <c r="AI820">
        <v>55930472</v>
      </c>
      <c r="AJ820">
        <v>693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ROW(Source!A408)</f>
        <v>408</v>
      </c>
      <c r="B821">
        <v>55930473</v>
      </c>
      <c r="C821">
        <v>55930468</v>
      </c>
      <c r="D821">
        <v>55460380</v>
      </c>
      <c r="E821">
        <v>1</v>
      </c>
      <c r="F821">
        <v>1</v>
      </c>
      <c r="G821">
        <v>1081</v>
      </c>
      <c r="H821">
        <v>3</v>
      </c>
      <c r="I821" t="s">
        <v>888</v>
      </c>
      <c r="J821" t="s">
        <v>889</v>
      </c>
      <c r="K821" t="s">
        <v>890</v>
      </c>
      <c r="L821">
        <v>1348</v>
      </c>
      <c r="N821">
        <v>1009</v>
      </c>
      <c r="O821" t="s">
        <v>566</v>
      </c>
      <c r="P821" t="s">
        <v>566</v>
      </c>
      <c r="Q821">
        <v>1000</v>
      </c>
      <c r="X821">
        <v>9.6000000000000002E-4</v>
      </c>
      <c r="Y821">
        <v>8590.86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66</v>
      </c>
      <c r="AG821">
        <v>9.6000000000000002E-4</v>
      </c>
      <c r="AH821">
        <v>2</v>
      </c>
      <c r="AI821">
        <v>55930473</v>
      </c>
      <c r="AJ821">
        <v>694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ROW(Source!A408)</f>
        <v>408</v>
      </c>
      <c r="B822">
        <v>55930474</v>
      </c>
      <c r="C822">
        <v>55930468</v>
      </c>
      <c r="D822">
        <v>55459339</v>
      </c>
      <c r="E822">
        <v>1</v>
      </c>
      <c r="F822">
        <v>1</v>
      </c>
      <c r="G822">
        <v>1081</v>
      </c>
      <c r="H822">
        <v>3</v>
      </c>
      <c r="I822" t="s">
        <v>959</v>
      </c>
      <c r="J822" t="s">
        <v>960</v>
      </c>
      <c r="K822" t="s">
        <v>961</v>
      </c>
      <c r="L822">
        <v>1354</v>
      </c>
      <c r="N822">
        <v>1010</v>
      </c>
      <c r="O822" t="s">
        <v>279</v>
      </c>
      <c r="P822" t="s">
        <v>279</v>
      </c>
      <c r="Q822">
        <v>1</v>
      </c>
      <c r="X822">
        <v>220</v>
      </c>
      <c r="Y822">
        <v>3.86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66</v>
      </c>
      <c r="AG822">
        <v>220</v>
      </c>
      <c r="AH822">
        <v>2</v>
      </c>
      <c r="AI822">
        <v>55930474</v>
      </c>
      <c r="AJ822">
        <v>695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ROW(Source!A408)</f>
        <v>408</v>
      </c>
      <c r="B823">
        <v>55930475</v>
      </c>
      <c r="C823">
        <v>55930468</v>
      </c>
      <c r="D823">
        <v>55461657</v>
      </c>
      <c r="E823">
        <v>1</v>
      </c>
      <c r="F823">
        <v>1</v>
      </c>
      <c r="G823">
        <v>1081</v>
      </c>
      <c r="H823">
        <v>3</v>
      </c>
      <c r="I823" t="s">
        <v>962</v>
      </c>
      <c r="J823" t="s">
        <v>963</v>
      </c>
      <c r="K823" t="s">
        <v>964</v>
      </c>
      <c r="L823">
        <v>1296</v>
      </c>
      <c r="N823">
        <v>1002</v>
      </c>
      <c r="O823" t="s">
        <v>965</v>
      </c>
      <c r="P823" t="s">
        <v>965</v>
      </c>
      <c r="Q823">
        <v>1</v>
      </c>
      <c r="X823">
        <v>0.157</v>
      </c>
      <c r="Y823">
        <v>35.4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66</v>
      </c>
      <c r="AG823">
        <v>0.157</v>
      </c>
      <c r="AH823">
        <v>2</v>
      </c>
      <c r="AI823">
        <v>55930475</v>
      </c>
      <c r="AJ823">
        <v>696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ROW(Source!A408)</f>
        <v>408</v>
      </c>
      <c r="B824">
        <v>55930476</v>
      </c>
      <c r="C824">
        <v>55930468</v>
      </c>
      <c r="D824">
        <v>55459815</v>
      </c>
      <c r="E824">
        <v>1</v>
      </c>
      <c r="F824">
        <v>1</v>
      </c>
      <c r="G824">
        <v>1081</v>
      </c>
      <c r="H824">
        <v>3</v>
      </c>
      <c r="I824" t="s">
        <v>966</v>
      </c>
      <c r="J824" t="s">
        <v>967</v>
      </c>
      <c r="K824" t="s">
        <v>968</v>
      </c>
      <c r="L824">
        <v>1348</v>
      </c>
      <c r="N824">
        <v>1009</v>
      </c>
      <c r="O824" t="s">
        <v>566</v>
      </c>
      <c r="P824" t="s">
        <v>566</v>
      </c>
      <c r="Q824">
        <v>1000</v>
      </c>
      <c r="X824">
        <v>2.0999999999999999E-3</v>
      </c>
      <c r="Y824">
        <v>7973.67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66</v>
      </c>
      <c r="AG824">
        <v>2.0999999999999999E-3</v>
      </c>
      <c r="AH824">
        <v>2</v>
      </c>
      <c r="AI824">
        <v>55930476</v>
      </c>
      <c r="AJ824">
        <v>697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ROW(Source!A408)</f>
        <v>408</v>
      </c>
      <c r="B825">
        <v>55930477</v>
      </c>
      <c r="C825">
        <v>55930468</v>
      </c>
      <c r="D825">
        <v>55482523</v>
      </c>
      <c r="E825">
        <v>1</v>
      </c>
      <c r="F825">
        <v>1</v>
      </c>
      <c r="G825">
        <v>1081</v>
      </c>
      <c r="H825">
        <v>3</v>
      </c>
      <c r="I825" t="s">
        <v>969</v>
      </c>
      <c r="J825" t="s">
        <v>970</v>
      </c>
      <c r="K825" t="s">
        <v>971</v>
      </c>
      <c r="L825">
        <v>1358</v>
      </c>
      <c r="N825">
        <v>1010</v>
      </c>
      <c r="O825" t="s">
        <v>81</v>
      </c>
      <c r="P825" t="s">
        <v>81</v>
      </c>
      <c r="Q825">
        <v>10</v>
      </c>
      <c r="X825">
        <v>0.01</v>
      </c>
      <c r="Y825">
        <v>5.46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 t="s">
        <v>66</v>
      </c>
      <c r="AG825">
        <v>0.01</v>
      </c>
      <c r="AH825">
        <v>2</v>
      </c>
      <c r="AI825">
        <v>55930477</v>
      </c>
      <c r="AJ825">
        <v>699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ROW(Source!A408)</f>
        <v>408</v>
      </c>
      <c r="B826">
        <v>55930478</v>
      </c>
      <c r="C826">
        <v>55930468</v>
      </c>
      <c r="D826">
        <v>55481932</v>
      </c>
      <c r="E826">
        <v>1</v>
      </c>
      <c r="F826">
        <v>1</v>
      </c>
      <c r="G826">
        <v>1081</v>
      </c>
      <c r="H826">
        <v>3</v>
      </c>
      <c r="I826" t="s">
        <v>972</v>
      </c>
      <c r="J826" t="s">
        <v>973</v>
      </c>
      <c r="K826" t="s">
        <v>974</v>
      </c>
      <c r="L826">
        <v>1356</v>
      </c>
      <c r="N826">
        <v>1010</v>
      </c>
      <c r="O826" t="s">
        <v>419</v>
      </c>
      <c r="P826" t="s">
        <v>419</v>
      </c>
      <c r="Q826">
        <v>1000</v>
      </c>
      <c r="X826">
        <v>0.11</v>
      </c>
      <c r="Y826">
        <v>919.92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66</v>
      </c>
      <c r="AG826">
        <v>0.11</v>
      </c>
      <c r="AH826">
        <v>2</v>
      </c>
      <c r="AI826">
        <v>55930478</v>
      </c>
      <c r="AJ826">
        <v>700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ROW(Source!A408)</f>
        <v>408</v>
      </c>
      <c r="B827">
        <v>55930479</v>
      </c>
      <c r="C827">
        <v>55930468</v>
      </c>
      <c r="D827">
        <v>55428398</v>
      </c>
      <c r="E827">
        <v>1081</v>
      </c>
      <c r="F827">
        <v>1</v>
      </c>
      <c r="G827">
        <v>1081</v>
      </c>
      <c r="H827">
        <v>3</v>
      </c>
      <c r="I827" t="s">
        <v>1064</v>
      </c>
      <c r="J827" t="s">
        <v>3</v>
      </c>
      <c r="K827" t="s">
        <v>1065</v>
      </c>
      <c r="L827">
        <v>1301</v>
      </c>
      <c r="N827">
        <v>1003</v>
      </c>
      <c r="O827" t="s">
        <v>518</v>
      </c>
      <c r="P827" t="s">
        <v>518</v>
      </c>
      <c r="Q827">
        <v>1</v>
      </c>
      <c r="X827">
        <v>102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66</v>
      </c>
      <c r="AG827">
        <v>102</v>
      </c>
      <c r="AH827">
        <v>3</v>
      </c>
      <c r="AI827">
        <v>-1</v>
      </c>
      <c r="AJ827" t="s">
        <v>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ROW(Source!A408)</f>
        <v>408</v>
      </c>
      <c r="B828">
        <v>55930480</v>
      </c>
      <c r="C828">
        <v>55930468</v>
      </c>
      <c r="D828">
        <v>55432092</v>
      </c>
      <c r="E828">
        <v>1081</v>
      </c>
      <c r="F828">
        <v>1</v>
      </c>
      <c r="G828">
        <v>1081</v>
      </c>
      <c r="H828">
        <v>3</v>
      </c>
      <c r="I828" t="s">
        <v>1066</v>
      </c>
      <c r="J828" t="s">
        <v>3</v>
      </c>
      <c r="K828" t="s">
        <v>1067</v>
      </c>
      <c r="L828">
        <v>1354</v>
      </c>
      <c r="N828">
        <v>1010</v>
      </c>
      <c r="O828" t="s">
        <v>279</v>
      </c>
      <c r="P828" t="s">
        <v>279</v>
      </c>
      <c r="Q828">
        <v>1</v>
      </c>
      <c r="X828">
        <v>18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66</v>
      </c>
      <c r="AG828">
        <v>18</v>
      </c>
      <c r="AH828">
        <v>3</v>
      </c>
      <c r="AI828">
        <v>-1</v>
      </c>
      <c r="AJ828" t="s">
        <v>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ROW(Source!A408)</f>
        <v>408</v>
      </c>
      <c r="B829">
        <v>55930481</v>
      </c>
      <c r="C829">
        <v>55930468</v>
      </c>
      <c r="D829">
        <v>55432104</v>
      </c>
      <c r="E829">
        <v>1081</v>
      </c>
      <c r="F829">
        <v>1</v>
      </c>
      <c r="G829">
        <v>1081</v>
      </c>
      <c r="H829">
        <v>3</v>
      </c>
      <c r="I829" t="s">
        <v>1068</v>
      </c>
      <c r="J829" t="s">
        <v>3</v>
      </c>
      <c r="K829" t="s">
        <v>1069</v>
      </c>
      <c r="L829">
        <v>1356</v>
      </c>
      <c r="N829">
        <v>1010</v>
      </c>
      <c r="O829" t="s">
        <v>419</v>
      </c>
      <c r="P829" t="s">
        <v>419</v>
      </c>
      <c r="Q829">
        <v>1000</v>
      </c>
      <c r="X829">
        <v>1.7999999999999999E-2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66</v>
      </c>
      <c r="AG829">
        <v>1.7999999999999999E-2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ROW(Source!A408)</f>
        <v>408</v>
      </c>
      <c r="B830">
        <v>55930482</v>
      </c>
      <c r="C830">
        <v>55930468</v>
      </c>
      <c r="D830">
        <v>55434262</v>
      </c>
      <c r="E830">
        <v>1081</v>
      </c>
      <c r="F830">
        <v>1</v>
      </c>
      <c r="G830">
        <v>1081</v>
      </c>
      <c r="H830">
        <v>3</v>
      </c>
      <c r="I830" t="s">
        <v>1070</v>
      </c>
      <c r="J830" t="s">
        <v>3</v>
      </c>
      <c r="K830" t="s">
        <v>1071</v>
      </c>
      <c r="L830">
        <v>1354</v>
      </c>
      <c r="N830">
        <v>1010</v>
      </c>
      <c r="O830" t="s">
        <v>279</v>
      </c>
      <c r="P830" t="s">
        <v>279</v>
      </c>
      <c r="Q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66</v>
      </c>
      <c r="AG830">
        <v>0</v>
      </c>
      <c r="AH830">
        <v>3</v>
      </c>
      <c r="AI830">
        <v>-1</v>
      </c>
      <c r="AJ830" t="s">
        <v>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ROW(Source!A411)</f>
        <v>411</v>
      </c>
      <c r="B831">
        <v>55932387</v>
      </c>
      <c r="C831">
        <v>55932386</v>
      </c>
      <c r="D831">
        <v>55424304</v>
      </c>
      <c r="E831">
        <v>1081</v>
      </c>
      <c r="F831">
        <v>1</v>
      </c>
      <c r="G831">
        <v>1081</v>
      </c>
      <c r="H831">
        <v>1</v>
      </c>
      <c r="I831" t="s">
        <v>679</v>
      </c>
      <c r="J831" t="s">
        <v>3</v>
      </c>
      <c r="K831" t="s">
        <v>680</v>
      </c>
      <c r="L831">
        <v>1191</v>
      </c>
      <c r="N831">
        <v>1013</v>
      </c>
      <c r="O831" t="s">
        <v>681</v>
      </c>
      <c r="P831" t="s">
        <v>681</v>
      </c>
      <c r="Q831">
        <v>1</v>
      </c>
      <c r="X831">
        <v>5.39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 t="s">
        <v>67</v>
      </c>
      <c r="AG831">
        <v>6.4679999999999991</v>
      </c>
      <c r="AH831">
        <v>2</v>
      </c>
      <c r="AI831">
        <v>55932387</v>
      </c>
      <c r="AJ831">
        <v>701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ROW(Source!A411)</f>
        <v>411</v>
      </c>
      <c r="B832">
        <v>55932388</v>
      </c>
      <c r="C832">
        <v>55932386</v>
      </c>
      <c r="D832">
        <v>55490209</v>
      </c>
      <c r="E832">
        <v>1</v>
      </c>
      <c r="F832">
        <v>1</v>
      </c>
      <c r="G832">
        <v>1081</v>
      </c>
      <c r="H832">
        <v>2</v>
      </c>
      <c r="I832" t="s">
        <v>722</v>
      </c>
      <c r="J832" t="s">
        <v>723</v>
      </c>
      <c r="K832" t="s">
        <v>724</v>
      </c>
      <c r="L832">
        <v>1368</v>
      </c>
      <c r="N832">
        <v>1011</v>
      </c>
      <c r="O832" t="s">
        <v>685</v>
      </c>
      <c r="P832" t="s">
        <v>685</v>
      </c>
      <c r="Q832">
        <v>1</v>
      </c>
      <c r="X832">
        <v>0.02</v>
      </c>
      <c r="Y832">
        <v>0</v>
      </c>
      <c r="Z832">
        <v>83.1</v>
      </c>
      <c r="AA832">
        <v>12.62</v>
      </c>
      <c r="AB832">
        <v>0</v>
      </c>
      <c r="AC832">
        <v>0</v>
      </c>
      <c r="AD832">
        <v>1</v>
      </c>
      <c r="AE832">
        <v>0</v>
      </c>
      <c r="AF832" t="s">
        <v>67</v>
      </c>
      <c r="AG832">
        <v>2.4E-2</v>
      </c>
      <c r="AH832">
        <v>2</v>
      </c>
      <c r="AI832">
        <v>55932388</v>
      </c>
      <c r="AJ832">
        <v>702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ROW(Source!A411)</f>
        <v>411</v>
      </c>
      <c r="B833">
        <v>55932389</v>
      </c>
      <c r="C833">
        <v>55932386</v>
      </c>
      <c r="D833">
        <v>55489443</v>
      </c>
      <c r="E833">
        <v>1</v>
      </c>
      <c r="F833">
        <v>1</v>
      </c>
      <c r="G833">
        <v>1081</v>
      </c>
      <c r="H833">
        <v>2</v>
      </c>
      <c r="I833" t="s">
        <v>772</v>
      </c>
      <c r="J833" t="s">
        <v>773</v>
      </c>
      <c r="K833" t="s">
        <v>774</v>
      </c>
      <c r="L833">
        <v>1368</v>
      </c>
      <c r="N833">
        <v>1011</v>
      </c>
      <c r="O833" t="s">
        <v>685</v>
      </c>
      <c r="P833" t="s">
        <v>685</v>
      </c>
      <c r="Q833">
        <v>1</v>
      </c>
      <c r="X833">
        <v>0.02</v>
      </c>
      <c r="Y833">
        <v>0</v>
      </c>
      <c r="Z833">
        <v>179.17</v>
      </c>
      <c r="AA833">
        <v>16.93</v>
      </c>
      <c r="AB833">
        <v>0</v>
      </c>
      <c r="AC833">
        <v>0</v>
      </c>
      <c r="AD833">
        <v>1</v>
      </c>
      <c r="AE833">
        <v>0</v>
      </c>
      <c r="AF833" t="s">
        <v>67</v>
      </c>
      <c r="AG833">
        <v>2.4E-2</v>
      </c>
      <c r="AH833">
        <v>2</v>
      </c>
      <c r="AI833">
        <v>55932389</v>
      </c>
      <c r="AJ833">
        <v>703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ROW(Source!A411)</f>
        <v>411</v>
      </c>
      <c r="B834">
        <v>55932390</v>
      </c>
      <c r="C834">
        <v>55932386</v>
      </c>
      <c r="D834">
        <v>55460033</v>
      </c>
      <c r="E834">
        <v>1</v>
      </c>
      <c r="F834">
        <v>1</v>
      </c>
      <c r="G834">
        <v>1081</v>
      </c>
      <c r="H834">
        <v>3</v>
      </c>
      <c r="I834" t="s">
        <v>975</v>
      </c>
      <c r="J834" t="s">
        <v>976</v>
      </c>
      <c r="K834" t="s">
        <v>977</v>
      </c>
      <c r="L834">
        <v>1346</v>
      </c>
      <c r="N834">
        <v>1009</v>
      </c>
      <c r="O834" t="s">
        <v>185</v>
      </c>
      <c r="P834" t="s">
        <v>185</v>
      </c>
      <c r="Q834">
        <v>1</v>
      </c>
      <c r="X834">
        <v>0.6</v>
      </c>
      <c r="Y834">
        <v>1.38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66</v>
      </c>
      <c r="AG834">
        <v>0.6</v>
      </c>
      <c r="AH834">
        <v>2</v>
      </c>
      <c r="AI834">
        <v>55932390</v>
      </c>
      <c r="AJ834">
        <v>704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ROW(Source!A411)</f>
        <v>411</v>
      </c>
      <c r="B835">
        <v>55932391</v>
      </c>
      <c r="C835">
        <v>55932386</v>
      </c>
      <c r="D835">
        <v>55460424</v>
      </c>
      <c r="E835">
        <v>1</v>
      </c>
      <c r="F835">
        <v>1</v>
      </c>
      <c r="G835">
        <v>1081</v>
      </c>
      <c r="H835">
        <v>3</v>
      </c>
      <c r="I835" t="s">
        <v>873</v>
      </c>
      <c r="J835" t="s">
        <v>874</v>
      </c>
      <c r="K835" t="s">
        <v>875</v>
      </c>
      <c r="L835">
        <v>1346</v>
      </c>
      <c r="N835">
        <v>1009</v>
      </c>
      <c r="O835" t="s">
        <v>185</v>
      </c>
      <c r="P835" t="s">
        <v>185</v>
      </c>
      <c r="Q835">
        <v>1</v>
      </c>
      <c r="X835">
        <v>0.16</v>
      </c>
      <c r="Y835">
        <v>159.06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66</v>
      </c>
      <c r="AG835">
        <v>0.16</v>
      </c>
      <c r="AH835">
        <v>2</v>
      </c>
      <c r="AI835">
        <v>55932391</v>
      </c>
      <c r="AJ835">
        <v>705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ROW(Source!A411)</f>
        <v>411</v>
      </c>
      <c r="B836">
        <v>55932392</v>
      </c>
      <c r="C836">
        <v>55932386</v>
      </c>
      <c r="D836">
        <v>55482506</v>
      </c>
      <c r="E836">
        <v>1</v>
      </c>
      <c r="F836">
        <v>1</v>
      </c>
      <c r="G836">
        <v>1081</v>
      </c>
      <c r="H836">
        <v>3</v>
      </c>
      <c r="I836" t="s">
        <v>978</v>
      </c>
      <c r="J836" t="s">
        <v>979</v>
      </c>
      <c r="K836" t="s">
        <v>980</v>
      </c>
      <c r="L836">
        <v>1355</v>
      </c>
      <c r="N836">
        <v>1010</v>
      </c>
      <c r="O836" t="s">
        <v>64</v>
      </c>
      <c r="P836" t="s">
        <v>64</v>
      </c>
      <c r="Q836">
        <v>100</v>
      </c>
      <c r="X836">
        <v>0.05</v>
      </c>
      <c r="Y836">
        <v>130.15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66</v>
      </c>
      <c r="AG836">
        <v>0.05</v>
      </c>
      <c r="AH836">
        <v>2</v>
      </c>
      <c r="AI836">
        <v>55932392</v>
      </c>
      <c r="AJ836">
        <v>706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ROW(Source!A411)</f>
        <v>411</v>
      </c>
      <c r="B837">
        <v>55932393</v>
      </c>
      <c r="C837">
        <v>55932386</v>
      </c>
      <c r="D837">
        <v>55482517</v>
      </c>
      <c r="E837">
        <v>1</v>
      </c>
      <c r="F837">
        <v>1</v>
      </c>
      <c r="G837">
        <v>1081</v>
      </c>
      <c r="H837">
        <v>3</v>
      </c>
      <c r="I837" t="s">
        <v>981</v>
      </c>
      <c r="J837" t="s">
        <v>982</v>
      </c>
      <c r="K837" t="s">
        <v>983</v>
      </c>
      <c r="L837">
        <v>1356</v>
      </c>
      <c r="N837">
        <v>1010</v>
      </c>
      <c r="O837" t="s">
        <v>419</v>
      </c>
      <c r="P837" t="s">
        <v>419</v>
      </c>
      <c r="Q837">
        <v>1000</v>
      </c>
      <c r="X837">
        <v>1.2200000000000001E-2</v>
      </c>
      <c r="Y837">
        <v>226.86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66</v>
      </c>
      <c r="AG837">
        <v>1.2200000000000001E-2</v>
      </c>
      <c r="AH837">
        <v>2</v>
      </c>
      <c r="AI837">
        <v>55932393</v>
      </c>
      <c r="AJ837">
        <v>707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ROW(Source!A411)</f>
        <v>411</v>
      </c>
      <c r="B838">
        <v>55932394</v>
      </c>
      <c r="C838">
        <v>55932386</v>
      </c>
      <c r="D838">
        <v>55481842</v>
      </c>
      <c r="E838">
        <v>1</v>
      </c>
      <c r="F838">
        <v>1</v>
      </c>
      <c r="G838">
        <v>1081</v>
      </c>
      <c r="H838">
        <v>3</v>
      </c>
      <c r="I838" t="s">
        <v>984</v>
      </c>
      <c r="J838" t="s">
        <v>985</v>
      </c>
      <c r="K838" t="s">
        <v>986</v>
      </c>
      <c r="L838">
        <v>1354</v>
      </c>
      <c r="N838">
        <v>1010</v>
      </c>
      <c r="O838" t="s">
        <v>279</v>
      </c>
      <c r="P838" t="s">
        <v>279</v>
      </c>
      <c r="Q838">
        <v>1</v>
      </c>
      <c r="X838">
        <v>3.1</v>
      </c>
      <c r="Y838">
        <v>6.94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66</v>
      </c>
      <c r="AG838">
        <v>3.1</v>
      </c>
      <c r="AH838">
        <v>2</v>
      </c>
      <c r="AI838">
        <v>55932394</v>
      </c>
      <c r="AJ838">
        <v>708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ROW(Source!A411)</f>
        <v>411</v>
      </c>
      <c r="B839">
        <v>55932395</v>
      </c>
      <c r="C839">
        <v>55932386</v>
      </c>
      <c r="D839">
        <v>55481850</v>
      </c>
      <c r="E839">
        <v>1</v>
      </c>
      <c r="F839">
        <v>1</v>
      </c>
      <c r="G839">
        <v>1081</v>
      </c>
      <c r="H839">
        <v>3</v>
      </c>
      <c r="I839" t="s">
        <v>987</v>
      </c>
      <c r="J839" t="s">
        <v>988</v>
      </c>
      <c r="K839" t="s">
        <v>989</v>
      </c>
      <c r="L839">
        <v>1356</v>
      </c>
      <c r="N839">
        <v>1010</v>
      </c>
      <c r="O839" t="s">
        <v>419</v>
      </c>
      <c r="P839" t="s">
        <v>419</v>
      </c>
      <c r="Q839">
        <v>1000</v>
      </c>
      <c r="X839">
        <v>8.0000000000000002E-3</v>
      </c>
      <c r="Y839">
        <v>614.09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66</v>
      </c>
      <c r="AG839">
        <v>8.0000000000000002E-3</v>
      </c>
      <c r="AH839">
        <v>2</v>
      </c>
      <c r="AI839">
        <v>55932395</v>
      </c>
      <c r="AJ839">
        <v>709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ROW(Source!A411)</f>
        <v>411</v>
      </c>
      <c r="B840">
        <v>55932396</v>
      </c>
      <c r="C840">
        <v>55932386</v>
      </c>
      <c r="D840">
        <v>55434508</v>
      </c>
      <c r="E840">
        <v>1081</v>
      </c>
      <c r="F840">
        <v>1</v>
      </c>
      <c r="G840">
        <v>1081</v>
      </c>
      <c r="H840">
        <v>3</v>
      </c>
      <c r="I840" t="s">
        <v>1008</v>
      </c>
      <c r="J840" t="s">
        <v>3</v>
      </c>
      <c r="K840" t="s">
        <v>1072</v>
      </c>
      <c r="L840">
        <v>1303</v>
      </c>
      <c r="N840">
        <v>1003</v>
      </c>
      <c r="O840" t="s">
        <v>1010</v>
      </c>
      <c r="P840" t="s">
        <v>1010</v>
      </c>
      <c r="Q840">
        <v>1000</v>
      </c>
      <c r="X840">
        <v>0.10299999999999999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66</v>
      </c>
      <c r="AG840">
        <v>0.10299999999999999</v>
      </c>
      <c r="AH840">
        <v>3</v>
      </c>
      <c r="AI840">
        <v>-1</v>
      </c>
      <c r="AJ840" t="s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ROW(Source!A412)</f>
        <v>412</v>
      </c>
      <c r="B841">
        <v>55932387</v>
      </c>
      <c r="C841">
        <v>55932386</v>
      </c>
      <c r="D841">
        <v>55424304</v>
      </c>
      <c r="E841">
        <v>1081</v>
      </c>
      <c r="F841">
        <v>1</v>
      </c>
      <c r="G841">
        <v>1081</v>
      </c>
      <c r="H841">
        <v>1</v>
      </c>
      <c r="I841" t="s">
        <v>679</v>
      </c>
      <c r="J841" t="s">
        <v>3</v>
      </c>
      <c r="K841" t="s">
        <v>680</v>
      </c>
      <c r="L841">
        <v>1191</v>
      </c>
      <c r="N841">
        <v>1013</v>
      </c>
      <c r="O841" t="s">
        <v>681</v>
      </c>
      <c r="P841" t="s">
        <v>681</v>
      </c>
      <c r="Q841">
        <v>1</v>
      </c>
      <c r="X841">
        <v>5.39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1</v>
      </c>
      <c r="AF841" t="s">
        <v>67</v>
      </c>
      <c r="AG841">
        <v>6.4679999999999991</v>
      </c>
      <c r="AH841">
        <v>2</v>
      </c>
      <c r="AI841">
        <v>55932387</v>
      </c>
      <c r="AJ841">
        <v>711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ROW(Source!A412)</f>
        <v>412</v>
      </c>
      <c r="B842">
        <v>55932388</v>
      </c>
      <c r="C842">
        <v>55932386</v>
      </c>
      <c r="D842">
        <v>55490209</v>
      </c>
      <c r="E842">
        <v>1</v>
      </c>
      <c r="F842">
        <v>1</v>
      </c>
      <c r="G842">
        <v>1081</v>
      </c>
      <c r="H842">
        <v>2</v>
      </c>
      <c r="I842" t="s">
        <v>722</v>
      </c>
      <c r="J842" t="s">
        <v>723</v>
      </c>
      <c r="K842" t="s">
        <v>724</v>
      </c>
      <c r="L842">
        <v>1368</v>
      </c>
      <c r="N842">
        <v>1011</v>
      </c>
      <c r="O842" t="s">
        <v>685</v>
      </c>
      <c r="P842" t="s">
        <v>685</v>
      </c>
      <c r="Q842">
        <v>1</v>
      </c>
      <c r="X842">
        <v>0.02</v>
      </c>
      <c r="Y842">
        <v>0</v>
      </c>
      <c r="Z842">
        <v>83.1</v>
      </c>
      <c r="AA842">
        <v>12.62</v>
      </c>
      <c r="AB842">
        <v>0</v>
      </c>
      <c r="AC842">
        <v>0</v>
      </c>
      <c r="AD842">
        <v>1</v>
      </c>
      <c r="AE842">
        <v>0</v>
      </c>
      <c r="AF842" t="s">
        <v>67</v>
      </c>
      <c r="AG842">
        <v>2.4E-2</v>
      </c>
      <c r="AH842">
        <v>2</v>
      </c>
      <c r="AI842">
        <v>55932388</v>
      </c>
      <c r="AJ842">
        <v>712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ROW(Source!A412)</f>
        <v>412</v>
      </c>
      <c r="B843">
        <v>55932389</v>
      </c>
      <c r="C843">
        <v>55932386</v>
      </c>
      <c r="D843">
        <v>55489443</v>
      </c>
      <c r="E843">
        <v>1</v>
      </c>
      <c r="F843">
        <v>1</v>
      </c>
      <c r="G843">
        <v>1081</v>
      </c>
      <c r="H843">
        <v>2</v>
      </c>
      <c r="I843" t="s">
        <v>772</v>
      </c>
      <c r="J843" t="s">
        <v>773</v>
      </c>
      <c r="K843" t="s">
        <v>774</v>
      </c>
      <c r="L843">
        <v>1368</v>
      </c>
      <c r="N843">
        <v>1011</v>
      </c>
      <c r="O843" t="s">
        <v>685</v>
      </c>
      <c r="P843" t="s">
        <v>685</v>
      </c>
      <c r="Q843">
        <v>1</v>
      </c>
      <c r="X843">
        <v>0.02</v>
      </c>
      <c r="Y843">
        <v>0</v>
      </c>
      <c r="Z843">
        <v>179.17</v>
      </c>
      <c r="AA843">
        <v>16.93</v>
      </c>
      <c r="AB843">
        <v>0</v>
      </c>
      <c r="AC843">
        <v>0</v>
      </c>
      <c r="AD843">
        <v>1</v>
      </c>
      <c r="AE843">
        <v>0</v>
      </c>
      <c r="AF843" t="s">
        <v>67</v>
      </c>
      <c r="AG843">
        <v>2.4E-2</v>
      </c>
      <c r="AH843">
        <v>2</v>
      </c>
      <c r="AI843">
        <v>55932389</v>
      </c>
      <c r="AJ843">
        <v>713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ROW(Source!A412)</f>
        <v>412</v>
      </c>
      <c r="B844">
        <v>55932390</v>
      </c>
      <c r="C844">
        <v>55932386</v>
      </c>
      <c r="D844">
        <v>55460033</v>
      </c>
      <c r="E844">
        <v>1</v>
      </c>
      <c r="F844">
        <v>1</v>
      </c>
      <c r="G844">
        <v>1081</v>
      </c>
      <c r="H844">
        <v>3</v>
      </c>
      <c r="I844" t="s">
        <v>975</v>
      </c>
      <c r="J844" t="s">
        <v>976</v>
      </c>
      <c r="K844" t="s">
        <v>977</v>
      </c>
      <c r="L844">
        <v>1346</v>
      </c>
      <c r="N844">
        <v>1009</v>
      </c>
      <c r="O844" t="s">
        <v>185</v>
      </c>
      <c r="P844" t="s">
        <v>185</v>
      </c>
      <c r="Q844">
        <v>1</v>
      </c>
      <c r="X844">
        <v>0.6</v>
      </c>
      <c r="Y844">
        <v>1.38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66</v>
      </c>
      <c r="AG844">
        <v>0.6</v>
      </c>
      <c r="AH844">
        <v>2</v>
      </c>
      <c r="AI844">
        <v>55932390</v>
      </c>
      <c r="AJ844">
        <v>714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ROW(Source!A412)</f>
        <v>412</v>
      </c>
      <c r="B845">
        <v>55932391</v>
      </c>
      <c r="C845">
        <v>55932386</v>
      </c>
      <c r="D845">
        <v>55460424</v>
      </c>
      <c r="E845">
        <v>1</v>
      </c>
      <c r="F845">
        <v>1</v>
      </c>
      <c r="G845">
        <v>1081</v>
      </c>
      <c r="H845">
        <v>3</v>
      </c>
      <c r="I845" t="s">
        <v>873</v>
      </c>
      <c r="J845" t="s">
        <v>874</v>
      </c>
      <c r="K845" t="s">
        <v>875</v>
      </c>
      <c r="L845">
        <v>1346</v>
      </c>
      <c r="N845">
        <v>1009</v>
      </c>
      <c r="O845" t="s">
        <v>185</v>
      </c>
      <c r="P845" t="s">
        <v>185</v>
      </c>
      <c r="Q845">
        <v>1</v>
      </c>
      <c r="X845">
        <v>0.16</v>
      </c>
      <c r="Y845">
        <v>159.06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66</v>
      </c>
      <c r="AG845">
        <v>0.16</v>
      </c>
      <c r="AH845">
        <v>2</v>
      </c>
      <c r="AI845">
        <v>55932391</v>
      </c>
      <c r="AJ845">
        <v>715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ROW(Source!A412)</f>
        <v>412</v>
      </c>
      <c r="B846">
        <v>55932392</v>
      </c>
      <c r="C846">
        <v>55932386</v>
      </c>
      <c r="D846">
        <v>55482506</v>
      </c>
      <c r="E846">
        <v>1</v>
      </c>
      <c r="F846">
        <v>1</v>
      </c>
      <c r="G846">
        <v>1081</v>
      </c>
      <c r="H846">
        <v>3</v>
      </c>
      <c r="I846" t="s">
        <v>978</v>
      </c>
      <c r="J846" t="s">
        <v>979</v>
      </c>
      <c r="K846" t="s">
        <v>980</v>
      </c>
      <c r="L846">
        <v>1355</v>
      </c>
      <c r="N846">
        <v>1010</v>
      </c>
      <c r="O846" t="s">
        <v>64</v>
      </c>
      <c r="P846" t="s">
        <v>64</v>
      </c>
      <c r="Q846">
        <v>100</v>
      </c>
      <c r="X846">
        <v>0.05</v>
      </c>
      <c r="Y846">
        <v>130.15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66</v>
      </c>
      <c r="AG846">
        <v>0.05</v>
      </c>
      <c r="AH846">
        <v>2</v>
      </c>
      <c r="AI846">
        <v>55932392</v>
      </c>
      <c r="AJ846">
        <v>716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ROW(Source!A412)</f>
        <v>412</v>
      </c>
      <c r="B847">
        <v>55932393</v>
      </c>
      <c r="C847">
        <v>55932386</v>
      </c>
      <c r="D847">
        <v>55482517</v>
      </c>
      <c r="E847">
        <v>1</v>
      </c>
      <c r="F847">
        <v>1</v>
      </c>
      <c r="G847">
        <v>1081</v>
      </c>
      <c r="H847">
        <v>3</v>
      </c>
      <c r="I847" t="s">
        <v>981</v>
      </c>
      <c r="J847" t="s">
        <v>982</v>
      </c>
      <c r="K847" t="s">
        <v>983</v>
      </c>
      <c r="L847">
        <v>1356</v>
      </c>
      <c r="N847">
        <v>1010</v>
      </c>
      <c r="O847" t="s">
        <v>419</v>
      </c>
      <c r="P847" t="s">
        <v>419</v>
      </c>
      <c r="Q847">
        <v>1000</v>
      </c>
      <c r="X847">
        <v>1.2200000000000001E-2</v>
      </c>
      <c r="Y847">
        <v>226.86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66</v>
      </c>
      <c r="AG847">
        <v>1.2200000000000001E-2</v>
      </c>
      <c r="AH847">
        <v>2</v>
      </c>
      <c r="AI847">
        <v>55932393</v>
      </c>
      <c r="AJ847">
        <v>717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ROW(Source!A412)</f>
        <v>412</v>
      </c>
      <c r="B848">
        <v>55932394</v>
      </c>
      <c r="C848">
        <v>55932386</v>
      </c>
      <c r="D848">
        <v>55481842</v>
      </c>
      <c r="E848">
        <v>1</v>
      </c>
      <c r="F848">
        <v>1</v>
      </c>
      <c r="G848">
        <v>1081</v>
      </c>
      <c r="H848">
        <v>3</v>
      </c>
      <c r="I848" t="s">
        <v>984</v>
      </c>
      <c r="J848" t="s">
        <v>985</v>
      </c>
      <c r="K848" t="s">
        <v>986</v>
      </c>
      <c r="L848">
        <v>1354</v>
      </c>
      <c r="N848">
        <v>1010</v>
      </c>
      <c r="O848" t="s">
        <v>279</v>
      </c>
      <c r="P848" t="s">
        <v>279</v>
      </c>
      <c r="Q848">
        <v>1</v>
      </c>
      <c r="X848">
        <v>3.1</v>
      </c>
      <c r="Y848">
        <v>6.94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66</v>
      </c>
      <c r="AG848">
        <v>3.1</v>
      </c>
      <c r="AH848">
        <v>2</v>
      </c>
      <c r="AI848">
        <v>55932394</v>
      </c>
      <c r="AJ848">
        <v>718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ROW(Source!A412)</f>
        <v>412</v>
      </c>
      <c r="B849">
        <v>55932395</v>
      </c>
      <c r="C849">
        <v>55932386</v>
      </c>
      <c r="D849">
        <v>55481850</v>
      </c>
      <c r="E849">
        <v>1</v>
      </c>
      <c r="F849">
        <v>1</v>
      </c>
      <c r="G849">
        <v>1081</v>
      </c>
      <c r="H849">
        <v>3</v>
      </c>
      <c r="I849" t="s">
        <v>987</v>
      </c>
      <c r="J849" t="s">
        <v>988</v>
      </c>
      <c r="K849" t="s">
        <v>989</v>
      </c>
      <c r="L849">
        <v>1356</v>
      </c>
      <c r="N849">
        <v>1010</v>
      </c>
      <c r="O849" t="s">
        <v>419</v>
      </c>
      <c r="P849" t="s">
        <v>419</v>
      </c>
      <c r="Q849">
        <v>1000</v>
      </c>
      <c r="X849">
        <v>8.0000000000000002E-3</v>
      </c>
      <c r="Y849">
        <v>614.09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66</v>
      </c>
      <c r="AG849">
        <v>8.0000000000000002E-3</v>
      </c>
      <c r="AH849">
        <v>2</v>
      </c>
      <c r="AI849">
        <v>55932395</v>
      </c>
      <c r="AJ849">
        <v>719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ROW(Source!A412)</f>
        <v>412</v>
      </c>
      <c r="B850">
        <v>55932396</v>
      </c>
      <c r="C850">
        <v>55932386</v>
      </c>
      <c r="D850">
        <v>55434508</v>
      </c>
      <c r="E850">
        <v>1081</v>
      </c>
      <c r="F850">
        <v>1</v>
      </c>
      <c r="G850">
        <v>1081</v>
      </c>
      <c r="H850">
        <v>3</v>
      </c>
      <c r="I850" t="s">
        <v>1008</v>
      </c>
      <c r="J850" t="s">
        <v>3</v>
      </c>
      <c r="K850" t="s">
        <v>1072</v>
      </c>
      <c r="L850">
        <v>1303</v>
      </c>
      <c r="N850">
        <v>1003</v>
      </c>
      <c r="O850" t="s">
        <v>1010</v>
      </c>
      <c r="P850" t="s">
        <v>1010</v>
      </c>
      <c r="Q850">
        <v>1000</v>
      </c>
      <c r="X850">
        <v>0.10299999999999999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66</v>
      </c>
      <c r="AG850">
        <v>0.10299999999999999</v>
      </c>
      <c r="AH850">
        <v>3</v>
      </c>
      <c r="AI850">
        <v>-1</v>
      </c>
      <c r="AJ850" t="s">
        <v>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ROW(Source!A415)</f>
        <v>415</v>
      </c>
      <c r="B851">
        <v>55932399</v>
      </c>
      <c r="C851">
        <v>55932398</v>
      </c>
      <c r="D851">
        <v>55424304</v>
      </c>
      <c r="E851">
        <v>1081</v>
      </c>
      <c r="F851">
        <v>1</v>
      </c>
      <c r="G851">
        <v>1081</v>
      </c>
      <c r="H851">
        <v>1</v>
      </c>
      <c r="I851" t="s">
        <v>679</v>
      </c>
      <c r="J851" t="s">
        <v>3</v>
      </c>
      <c r="K851" t="s">
        <v>680</v>
      </c>
      <c r="L851">
        <v>1191</v>
      </c>
      <c r="N851">
        <v>1013</v>
      </c>
      <c r="O851" t="s">
        <v>681</v>
      </c>
      <c r="P851" t="s">
        <v>681</v>
      </c>
      <c r="Q851">
        <v>1</v>
      </c>
      <c r="X851">
        <v>5.29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1</v>
      </c>
      <c r="AF851" t="s">
        <v>67</v>
      </c>
      <c r="AG851">
        <v>6.3479999999999999</v>
      </c>
      <c r="AH851">
        <v>2</v>
      </c>
      <c r="AI851">
        <v>55932399</v>
      </c>
      <c r="AJ851">
        <v>721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ROW(Source!A415)</f>
        <v>415</v>
      </c>
      <c r="B852">
        <v>55932400</v>
      </c>
      <c r="C852">
        <v>55932398</v>
      </c>
      <c r="D852">
        <v>55490209</v>
      </c>
      <c r="E852">
        <v>1</v>
      </c>
      <c r="F852">
        <v>1</v>
      </c>
      <c r="G852">
        <v>1081</v>
      </c>
      <c r="H852">
        <v>2</v>
      </c>
      <c r="I852" t="s">
        <v>722</v>
      </c>
      <c r="J852" t="s">
        <v>723</v>
      </c>
      <c r="K852" t="s">
        <v>724</v>
      </c>
      <c r="L852">
        <v>1368</v>
      </c>
      <c r="N852">
        <v>1011</v>
      </c>
      <c r="O852" t="s">
        <v>685</v>
      </c>
      <c r="P852" t="s">
        <v>685</v>
      </c>
      <c r="Q852">
        <v>1</v>
      </c>
      <c r="X852">
        <v>0.01</v>
      </c>
      <c r="Y852">
        <v>0</v>
      </c>
      <c r="Z852">
        <v>83.1</v>
      </c>
      <c r="AA852">
        <v>12.62</v>
      </c>
      <c r="AB852">
        <v>0</v>
      </c>
      <c r="AC852">
        <v>0</v>
      </c>
      <c r="AD852">
        <v>1</v>
      </c>
      <c r="AE852">
        <v>0</v>
      </c>
      <c r="AF852" t="s">
        <v>67</v>
      </c>
      <c r="AG852">
        <v>1.2E-2</v>
      </c>
      <c r="AH852">
        <v>2</v>
      </c>
      <c r="AI852">
        <v>55932400</v>
      </c>
      <c r="AJ852">
        <v>722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ROW(Source!A415)</f>
        <v>415</v>
      </c>
      <c r="B853">
        <v>55932401</v>
      </c>
      <c r="C853">
        <v>55932398</v>
      </c>
      <c r="D853">
        <v>55489443</v>
      </c>
      <c r="E853">
        <v>1</v>
      </c>
      <c r="F853">
        <v>1</v>
      </c>
      <c r="G853">
        <v>1081</v>
      </c>
      <c r="H853">
        <v>2</v>
      </c>
      <c r="I853" t="s">
        <v>772</v>
      </c>
      <c r="J853" t="s">
        <v>773</v>
      </c>
      <c r="K853" t="s">
        <v>774</v>
      </c>
      <c r="L853">
        <v>1368</v>
      </c>
      <c r="N853">
        <v>1011</v>
      </c>
      <c r="O853" t="s">
        <v>685</v>
      </c>
      <c r="P853" t="s">
        <v>685</v>
      </c>
      <c r="Q853">
        <v>1</v>
      </c>
      <c r="X853">
        <v>0.01</v>
      </c>
      <c r="Y853">
        <v>0</v>
      </c>
      <c r="Z853">
        <v>179.17</v>
      </c>
      <c r="AA853">
        <v>16.93</v>
      </c>
      <c r="AB853">
        <v>0</v>
      </c>
      <c r="AC853">
        <v>0</v>
      </c>
      <c r="AD853">
        <v>1</v>
      </c>
      <c r="AE853">
        <v>0</v>
      </c>
      <c r="AF853" t="s">
        <v>67</v>
      </c>
      <c r="AG853">
        <v>1.2E-2</v>
      </c>
      <c r="AH853">
        <v>2</v>
      </c>
      <c r="AI853">
        <v>55932401</v>
      </c>
      <c r="AJ853">
        <v>723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ROW(Source!A415)</f>
        <v>415</v>
      </c>
      <c r="B854">
        <v>55932402</v>
      </c>
      <c r="C854">
        <v>55932398</v>
      </c>
      <c r="D854">
        <v>55482159</v>
      </c>
      <c r="E854">
        <v>1</v>
      </c>
      <c r="F854">
        <v>1</v>
      </c>
      <c r="G854">
        <v>1081</v>
      </c>
      <c r="H854">
        <v>3</v>
      </c>
      <c r="I854" t="s">
        <v>775</v>
      </c>
      <c r="J854" t="s">
        <v>776</v>
      </c>
      <c r="K854" t="s">
        <v>777</v>
      </c>
      <c r="L854">
        <v>1355</v>
      </c>
      <c r="N854">
        <v>1010</v>
      </c>
      <c r="O854" t="s">
        <v>64</v>
      </c>
      <c r="P854" t="s">
        <v>64</v>
      </c>
      <c r="Q854">
        <v>100</v>
      </c>
      <c r="X854">
        <v>2.1093999999999999</v>
      </c>
      <c r="Y854">
        <v>59.47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66</v>
      </c>
      <c r="AG854">
        <v>2.1093999999999999</v>
      </c>
      <c r="AH854">
        <v>2</v>
      </c>
      <c r="AI854">
        <v>55932402</v>
      </c>
      <c r="AJ854">
        <v>724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ROW(Source!A415)</f>
        <v>415</v>
      </c>
      <c r="B855">
        <v>55932403</v>
      </c>
      <c r="C855">
        <v>55932398</v>
      </c>
      <c r="D855">
        <v>55482204</v>
      </c>
      <c r="E855">
        <v>1</v>
      </c>
      <c r="F855">
        <v>1</v>
      </c>
      <c r="G855">
        <v>1081</v>
      </c>
      <c r="H855">
        <v>3</v>
      </c>
      <c r="I855" t="s">
        <v>778</v>
      </c>
      <c r="J855" t="s">
        <v>779</v>
      </c>
      <c r="K855" t="s">
        <v>780</v>
      </c>
      <c r="L855">
        <v>1356</v>
      </c>
      <c r="N855">
        <v>1010</v>
      </c>
      <c r="O855" t="s">
        <v>419</v>
      </c>
      <c r="P855" t="s">
        <v>419</v>
      </c>
      <c r="Q855">
        <v>1000</v>
      </c>
      <c r="X855">
        <v>6.8999999999999999E-3</v>
      </c>
      <c r="Y855">
        <v>56.16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 t="s">
        <v>66</v>
      </c>
      <c r="AG855">
        <v>6.8999999999999999E-3</v>
      </c>
      <c r="AH855">
        <v>2</v>
      </c>
      <c r="AI855">
        <v>55932403</v>
      </c>
      <c r="AJ855">
        <v>725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ROW(Source!A415)</f>
        <v>415</v>
      </c>
      <c r="B856">
        <v>55932404</v>
      </c>
      <c r="C856">
        <v>55932398</v>
      </c>
      <c r="D856">
        <v>55434505</v>
      </c>
      <c r="E856">
        <v>1081</v>
      </c>
      <c r="F856">
        <v>1</v>
      </c>
      <c r="G856">
        <v>1081</v>
      </c>
      <c r="H856">
        <v>3</v>
      </c>
      <c r="I856" t="s">
        <v>1008</v>
      </c>
      <c r="J856" t="s">
        <v>3</v>
      </c>
      <c r="K856" t="s">
        <v>1009</v>
      </c>
      <c r="L856">
        <v>1303</v>
      </c>
      <c r="N856">
        <v>1003</v>
      </c>
      <c r="O856" t="s">
        <v>1010</v>
      </c>
      <c r="P856" t="s">
        <v>1010</v>
      </c>
      <c r="Q856">
        <v>1000</v>
      </c>
      <c r="X856">
        <v>0.10199999999999999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66</v>
      </c>
      <c r="AG856">
        <v>0.10199999999999999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ROW(Source!A416)</f>
        <v>416</v>
      </c>
      <c r="B857">
        <v>55932399</v>
      </c>
      <c r="C857">
        <v>55932398</v>
      </c>
      <c r="D857">
        <v>55424304</v>
      </c>
      <c r="E857">
        <v>1081</v>
      </c>
      <c r="F857">
        <v>1</v>
      </c>
      <c r="G857">
        <v>1081</v>
      </c>
      <c r="H857">
        <v>1</v>
      </c>
      <c r="I857" t="s">
        <v>679</v>
      </c>
      <c r="J857" t="s">
        <v>3</v>
      </c>
      <c r="K857" t="s">
        <v>680</v>
      </c>
      <c r="L857">
        <v>1191</v>
      </c>
      <c r="N857">
        <v>1013</v>
      </c>
      <c r="O857" t="s">
        <v>681</v>
      </c>
      <c r="P857" t="s">
        <v>681</v>
      </c>
      <c r="Q857">
        <v>1</v>
      </c>
      <c r="X857">
        <v>5.29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 t="s">
        <v>67</v>
      </c>
      <c r="AG857">
        <v>6.3479999999999999</v>
      </c>
      <c r="AH857">
        <v>2</v>
      </c>
      <c r="AI857">
        <v>55932399</v>
      </c>
      <c r="AJ857">
        <v>727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ROW(Source!A416)</f>
        <v>416</v>
      </c>
      <c r="B858">
        <v>55932400</v>
      </c>
      <c r="C858">
        <v>55932398</v>
      </c>
      <c r="D858">
        <v>55490209</v>
      </c>
      <c r="E858">
        <v>1</v>
      </c>
      <c r="F858">
        <v>1</v>
      </c>
      <c r="G858">
        <v>1081</v>
      </c>
      <c r="H858">
        <v>2</v>
      </c>
      <c r="I858" t="s">
        <v>722</v>
      </c>
      <c r="J858" t="s">
        <v>723</v>
      </c>
      <c r="K858" t="s">
        <v>724</v>
      </c>
      <c r="L858">
        <v>1368</v>
      </c>
      <c r="N858">
        <v>1011</v>
      </c>
      <c r="O858" t="s">
        <v>685</v>
      </c>
      <c r="P858" t="s">
        <v>685</v>
      </c>
      <c r="Q858">
        <v>1</v>
      </c>
      <c r="X858">
        <v>0.01</v>
      </c>
      <c r="Y858">
        <v>0</v>
      </c>
      <c r="Z858">
        <v>83.1</v>
      </c>
      <c r="AA858">
        <v>12.62</v>
      </c>
      <c r="AB858">
        <v>0</v>
      </c>
      <c r="AC858">
        <v>0</v>
      </c>
      <c r="AD858">
        <v>1</v>
      </c>
      <c r="AE858">
        <v>0</v>
      </c>
      <c r="AF858" t="s">
        <v>67</v>
      </c>
      <c r="AG858">
        <v>1.2E-2</v>
      </c>
      <c r="AH858">
        <v>2</v>
      </c>
      <c r="AI858">
        <v>55932400</v>
      </c>
      <c r="AJ858">
        <v>728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ROW(Source!A416)</f>
        <v>416</v>
      </c>
      <c r="B859">
        <v>55932401</v>
      </c>
      <c r="C859">
        <v>55932398</v>
      </c>
      <c r="D859">
        <v>55489443</v>
      </c>
      <c r="E859">
        <v>1</v>
      </c>
      <c r="F859">
        <v>1</v>
      </c>
      <c r="G859">
        <v>1081</v>
      </c>
      <c r="H859">
        <v>2</v>
      </c>
      <c r="I859" t="s">
        <v>772</v>
      </c>
      <c r="J859" t="s">
        <v>773</v>
      </c>
      <c r="K859" t="s">
        <v>774</v>
      </c>
      <c r="L859">
        <v>1368</v>
      </c>
      <c r="N859">
        <v>1011</v>
      </c>
      <c r="O859" t="s">
        <v>685</v>
      </c>
      <c r="P859" t="s">
        <v>685</v>
      </c>
      <c r="Q859">
        <v>1</v>
      </c>
      <c r="X859">
        <v>0.01</v>
      </c>
      <c r="Y859">
        <v>0</v>
      </c>
      <c r="Z859">
        <v>179.17</v>
      </c>
      <c r="AA859">
        <v>16.93</v>
      </c>
      <c r="AB859">
        <v>0</v>
      </c>
      <c r="AC859">
        <v>0</v>
      </c>
      <c r="AD859">
        <v>1</v>
      </c>
      <c r="AE859">
        <v>0</v>
      </c>
      <c r="AF859" t="s">
        <v>67</v>
      </c>
      <c r="AG859">
        <v>1.2E-2</v>
      </c>
      <c r="AH859">
        <v>2</v>
      </c>
      <c r="AI859">
        <v>55932401</v>
      </c>
      <c r="AJ859">
        <v>729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ROW(Source!A416)</f>
        <v>416</v>
      </c>
      <c r="B860">
        <v>55932402</v>
      </c>
      <c r="C860">
        <v>55932398</v>
      </c>
      <c r="D860">
        <v>55482159</v>
      </c>
      <c r="E860">
        <v>1</v>
      </c>
      <c r="F860">
        <v>1</v>
      </c>
      <c r="G860">
        <v>1081</v>
      </c>
      <c r="H860">
        <v>3</v>
      </c>
      <c r="I860" t="s">
        <v>775</v>
      </c>
      <c r="J860" t="s">
        <v>776</v>
      </c>
      <c r="K860" t="s">
        <v>777</v>
      </c>
      <c r="L860">
        <v>1355</v>
      </c>
      <c r="N860">
        <v>1010</v>
      </c>
      <c r="O860" t="s">
        <v>64</v>
      </c>
      <c r="P860" t="s">
        <v>64</v>
      </c>
      <c r="Q860">
        <v>100</v>
      </c>
      <c r="X860">
        <v>2.1093999999999999</v>
      </c>
      <c r="Y860">
        <v>59.47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66</v>
      </c>
      <c r="AG860">
        <v>2.1093999999999999</v>
      </c>
      <c r="AH860">
        <v>2</v>
      </c>
      <c r="AI860">
        <v>55932402</v>
      </c>
      <c r="AJ860">
        <v>730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ROW(Source!A416)</f>
        <v>416</v>
      </c>
      <c r="B861">
        <v>55932403</v>
      </c>
      <c r="C861">
        <v>55932398</v>
      </c>
      <c r="D861">
        <v>55482204</v>
      </c>
      <c r="E861">
        <v>1</v>
      </c>
      <c r="F861">
        <v>1</v>
      </c>
      <c r="G861">
        <v>1081</v>
      </c>
      <c r="H861">
        <v>3</v>
      </c>
      <c r="I861" t="s">
        <v>778</v>
      </c>
      <c r="J861" t="s">
        <v>779</v>
      </c>
      <c r="K861" t="s">
        <v>780</v>
      </c>
      <c r="L861">
        <v>1356</v>
      </c>
      <c r="N861">
        <v>1010</v>
      </c>
      <c r="O861" t="s">
        <v>419</v>
      </c>
      <c r="P861" t="s">
        <v>419</v>
      </c>
      <c r="Q861">
        <v>1000</v>
      </c>
      <c r="X861">
        <v>6.8999999999999999E-3</v>
      </c>
      <c r="Y861">
        <v>56.16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66</v>
      </c>
      <c r="AG861">
        <v>6.8999999999999999E-3</v>
      </c>
      <c r="AH861">
        <v>2</v>
      </c>
      <c r="AI861">
        <v>55932403</v>
      </c>
      <c r="AJ861">
        <v>731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ROW(Source!A416)</f>
        <v>416</v>
      </c>
      <c r="B862">
        <v>55932404</v>
      </c>
      <c r="C862">
        <v>55932398</v>
      </c>
      <c r="D862">
        <v>55434505</v>
      </c>
      <c r="E862">
        <v>1081</v>
      </c>
      <c r="F862">
        <v>1</v>
      </c>
      <c r="G862">
        <v>1081</v>
      </c>
      <c r="H862">
        <v>3</v>
      </c>
      <c r="I862" t="s">
        <v>1008</v>
      </c>
      <c r="J862" t="s">
        <v>3</v>
      </c>
      <c r="K862" t="s">
        <v>1009</v>
      </c>
      <c r="L862">
        <v>1303</v>
      </c>
      <c r="N862">
        <v>1003</v>
      </c>
      <c r="O862" t="s">
        <v>1010</v>
      </c>
      <c r="P862" t="s">
        <v>1010</v>
      </c>
      <c r="Q862">
        <v>1000</v>
      </c>
      <c r="X862">
        <v>0.10199999999999999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66</v>
      </c>
      <c r="AG862">
        <v>0.10199999999999999</v>
      </c>
      <c r="AH862">
        <v>3</v>
      </c>
      <c r="AI862">
        <v>-1</v>
      </c>
      <c r="AJ862" t="s">
        <v>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ROW(Source!A419)</f>
        <v>419</v>
      </c>
      <c r="B863">
        <v>55932698</v>
      </c>
      <c r="C863">
        <v>55932697</v>
      </c>
      <c r="D863">
        <v>55424304</v>
      </c>
      <c r="E863">
        <v>1081</v>
      </c>
      <c r="F863">
        <v>1</v>
      </c>
      <c r="G863">
        <v>1081</v>
      </c>
      <c r="H863">
        <v>1</v>
      </c>
      <c r="I863" t="s">
        <v>679</v>
      </c>
      <c r="J863" t="s">
        <v>3</v>
      </c>
      <c r="K863" t="s">
        <v>680</v>
      </c>
      <c r="L863">
        <v>1191</v>
      </c>
      <c r="N863">
        <v>1013</v>
      </c>
      <c r="O863" t="s">
        <v>681</v>
      </c>
      <c r="P863" t="s">
        <v>681</v>
      </c>
      <c r="Q863">
        <v>1</v>
      </c>
      <c r="X863">
        <v>1.26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 t="s">
        <v>67</v>
      </c>
      <c r="AG863">
        <v>1.512</v>
      </c>
      <c r="AH863">
        <v>2</v>
      </c>
      <c r="AI863">
        <v>55932698</v>
      </c>
      <c r="AJ863">
        <v>733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ROW(Source!A419)</f>
        <v>419</v>
      </c>
      <c r="B864">
        <v>55932699</v>
      </c>
      <c r="C864">
        <v>55932697</v>
      </c>
      <c r="D864">
        <v>55465987</v>
      </c>
      <c r="E864">
        <v>1</v>
      </c>
      <c r="F864">
        <v>1</v>
      </c>
      <c r="G864">
        <v>1081</v>
      </c>
      <c r="H864">
        <v>3</v>
      </c>
      <c r="I864" t="s">
        <v>564</v>
      </c>
      <c r="J864" t="s">
        <v>567</v>
      </c>
      <c r="K864" t="s">
        <v>565</v>
      </c>
      <c r="L864">
        <v>1348</v>
      </c>
      <c r="N864">
        <v>1009</v>
      </c>
      <c r="O864" t="s">
        <v>566</v>
      </c>
      <c r="P864" t="s">
        <v>566</v>
      </c>
      <c r="Q864">
        <v>1000</v>
      </c>
      <c r="X864">
        <v>3.0000000000000001E-5</v>
      </c>
      <c r="Y864">
        <v>18995.22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66</v>
      </c>
      <c r="AG864">
        <v>3.0000000000000001E-5</v>
      </c>
      <c r="AH864">
        <v>3</v>
      </c>
      <c r="AI864">
        <v>-1</v>
      </c>
      <c r="AJ864" t="s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ROW(Source!A420)</f>
        <v>420</v>
      </c>
      <c r="B865">
        <v>55932698</v>
      </c>
      <c r="C865">
        <v>55932697</v>
      </c>
      <c r="D865">
        <v>55424304</v>
      </c>
      <c r="E865">
        <v>1081</v>
      </c>
      <c r="F865">
        <v>1</v>
      </c>
      <c r="G865">
        <v>1081</v>
      </c>
      <c r="H865">
        <v>1</v>
      </c>
      <c r="I865" t="s">
        <v>679</v>
      </c>
      <c r="J865" t="s">
        <v>3</v>
      </c>
      <c r="K865" t="s">
        <v>680</v>
      </c>
      <c r="L865">
        <v>1191</v>
      </c>
      <c r="N865">
        <v>1013</v>
      </c>
      <c r="O865" t="s">
        <v>681</v>
      </c>
      <c r="P865" t="s">
        <v>681</v>
      </c>
      <c r="Q865">
        <v>1</v>
      </c>
      <c r="X865">
        <v>1.26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1</v>
      </c>
      <c r="AF865" t="s">
        <v>67</v>
      </c>
      <c r="AG865">
        <v>1.512</v>
      </c>
      <c r="AH865">
        <v>2</v>
      </c>
      <c r="AI865">
        <v>55932698</v>
      </c>
      <c r="AJ865">
        <v>734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ROW(Source!A420)</f>
        <v>420</v>
      </c>
      <c r="B866">
        <v>55932699</v>
      </c>
      <c r="C866">
        <v>55932697</v>
      </c>
      <c r="D866">
        <v>55465987</v>
      </c>
      <c r="E866">
        <v>1</v>
      </c>
      <c r="F866">
        <v>1</v>
      </c>
      <c r="G866">
        <v>1081</v>
      </c>
      <c r="H866">
        <v>3</v>
      </c>
      <c r="I866" t="s">
        <v>564</v>
      </c>
      <c r="J866" t="s">
        <v>567</v>
      </c>
      <c r="K866" t="s">
        <v>565</v>
      </c>
      <c r="L866">
        <v>1348</v>
      </c>
      <c r="N866">
        <v>1009</v>
      </c>
      <c r="O866" t="s">
        <v>566</v>
      </c>
      <c r="P866" t="s">
        <v>566</v>
      </c>
      <c r="Q866">
        <v>1000</v>
      </c>
      <c r="X866">
        <v>3.0000000000000001E-5</v>
      </c>
      <c r="Y866">
        <v>18995.22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66</v>
      </c>
      <c r="AG866">
        <v>3.0000000000000001E-5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ROW(Source!A460)</f>
        <v>460</v>
      </c>
      <c r="B867">
        <v>55932465</v>
      </c>
      <c r="C867">
        <v>55932464</v>
      </c>
      <c r="D867">
        <v>55424304</v>
      </c>
      <c r="E867">
        <v>1081</v>
      </c>
      <c r="F867">
        <v>1</v>
      </c>
      <c r="G867">
        <v>1081</v>
      </c>
      <c r="H867">
        <v>1</v>
      </c>
      <c r="I867" t="s">
        <v>679</v>
      </c>
      <c r="J867" t="s">
        <v>3</v>
      </c>
      <c r="K867" t="s">
        <v>680</v>
      </c>
      <c r="L867">
        <v>1191</v>
      </c>
      <c r="N867">
        <v>1013</v>
      </c>
      <c r="O867" t="s">
        <v>681</v>
      </c>
      <c r="P867" t="s">
        <v>681</v>
      </c>
      <c r="Q867">
        <v>1</v>
      </c>
      <c r="X867">
        <v>18.14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 t="s">
        <v>67</v>
      </c>
      <c r="AG867">
        <v>21.768000000000001</v>
      </c>
      <c r="AH867">
        <v>2</v>
      </c>
      <c r="AI867">
        <v>55932465</v>
      </c>
      <c r="AJ867">
        <v>735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ROW(Source!A460)</f>
        <v>460</v>
      </c>
      <c r="B868">
        <v>55932466</v>
      </c>
      <c r="C868">
        <v>55932464</v>
      </c>
      <c r="D868">
        <v>55490209</v>
      </c>
      <c r="E868">
        <v>1</v>
      </c>
      <c r="F868">
        <v>1</v>
      </c>
      <c r="G868">
        <v>1081</v>
      </c>
      <c r="H868">
        <v>2</v>
      </c>
      <c r="I868" t="s">
        <v>722</v>
      </c>
      <c r="J868" t="s">
        <v>723</v>
      </c>
      <c r="K868" t="s">
        <v>724</v>
      </c>
      <c r="L868">
        <v>1368</v>
      </c>
      <c r="N868">
        <v>1011</v>
      </c>
      <c r="O868" t="s">
        <v>685</v>
      </c>
      <c r="P868" t="s">
        <v>685</v>
      </c>
      <c r="Q868">
        <v>1</v>
      </c>
      <c r="X868">
        <v>0.05</v>
      </c>
      <c r="Y868">
        <v>0</v>
      </c>
      <c r="Z868">
        <v>83.1</v>
      </c>
      <c r="AA868">
        <v>12.62</v>
      </c>
      <c r="AB868">
        <v>0</v>
      </c>
      <c r="AC868">
        <v>0</v>
      </c>
      <c r="AD868">
        <v>1</v>
      </c>
      <c r="AE868">
        <v>0</v>
      </c>
      <c r="AF868" t="s">
        <v>67</v>
      </c>
      <c r="AG868">
        <v>0.06</v>
      </c>
      <c r="AH868">
        <v>2</v>
      </c>
      <c r="AI868">
        <v>55932466</v>
      </c>
      <c r="AJ868">
        <v>736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ROW(Source!A460)</f>
        <v>460</v>
      </c>
      <c r="B869">
        <v>55932467</v>
      </c>
      <c r="C869">
        <v>55932464</v>
      </c>
      <c r="D869">
        <v>55490270</v>
      </c>
      <c r="E869">
        <v>1</v>
      </c>
      <c r="F869">
        <v>1</v>
      </c>
      <c r="G869">
        <v>1081</v>
      </c>
      <c r="H869">
        <v>2</v>
      </c>
      <c r="I869" t="s">
        <v>781</v>
      </c>
      <c r="J869" t="s">
        <v>782</v>
      </c>
      <c r="K869" t="s">
        <v>783</v>
      </c>
      <c r="L869">
        <v>1368</v>
      </c>
      <c r="N869">
        <v>1011</v>
      </c>
      <c r="O869" t="s">
        <v>685</v>
      </c>
      <c r="P869" t="s">
        <v>685</v>
      </c>
      <c r="Q869">
        <v>1</v>
      </c>
      <c r="X869">
        <v>0.21</v>
      </c>
      <c r="Y869">
        <v>0</v>
      </c>
      <c r="Z869">
        <v>0.42</v>
      </c>
      <c r="AA869">
        <v>0</v>
      </c>
      <c r="AB869">
        <v>0</v>
      </c>
      <c r="AC869">
        <v>0</v>
      </c>
      <c r="AD869">
        <v>1</v>
      </c>
      <c r="AE869">
        <v>0</v>
      </c>
      <c r="AF869" t="s">
        <v>67</v>
      </c>
      <c r="AG869">
        <v>0.252</v>
      </c>
      <c r="AH869">
        <v>2</v>
      </c>
      <c r="AI869">
        <v>55932467</v>
      </c>
      <c r="AJ869">
        <v>737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ROW(Source!A460)</f>
        <v>460</v>
      </c>
      <c r="B870">
        <v>55932468</v>
      </c>
      <c r="C870">
        <v>55932464</v>
      </c>
      <c r="D870">
        <v>55489510</v>
      </c>
      <c r="E870">
        <v>1</v>
      </c>
      <c r="F870">
        <v>1</v>
      </c>
      <c r="G870">
        <v>1081</v>
      </c>
      <c r="H870">
        <v>2</v>
      </c>
      <c r="I870" t="s">
        <v>784</v>
      </c>
      <c r="J870" t="s">
        <v>785</v>
      </c>
      <c r="K870" t="s">
        <v>786</v>
      </c>
      <c r="L870">
        <v>1368</v>
      </c>
      <c r="N870">
        <v>1011</v>
      </c>
      <c r="O870" t="s">
        <v>685</v>
      </c>
      <c r="P870" t="s">
        <v>685</v>
      </c>
      <c r="Q870">
        <v>1</v>
      </c>
      <c r="X870">
        <v>4.4999999999999998E-2</v>
      </c>
      <c r="Y870">
        <v>0</v>
      </c>
      <c r="Z870">
        <v>53.9</v>
      </c>
      <c r="AA870">
        <v>12.62</v>
      </c>
      <c r="AB870">
        <v>0</v>
      </c>
      <c r="AC870">
        <v>0</v>
      </c>
      <c r="AD870">
        <v>1</v>
      </c>
      <c r="AE870">
        <v>0</v>
      </c>
      <c r="AF870" t="s">
        <v>67</v>
      </c>
      <c r="AG870">
        <v>5.3999999999999999E-2</v>
      </c>
      <c r="AH870">
        <v>2</v>
      </c>
      <c r="AI870">
        <v>55932468</v>
      </c>
      <c r="AJ870">
        <v>738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ROW(Source!A460)</f>
        <v>460</v>
      </c>
      <c r="B871">
        <v>55932469</v>
      </c>
      <c r="C871">
        <v>55932464</v>
      </c>
      <c r="D871">
        <v>55459234</v>
      </c>
      <c r="E871">
        <v>1</v>
      </c>
      <c r="F871">
        <v>1</v>
      </c>
      <c r="G871">
        <v>1081</v>
      </c>
      <c r="H871">
        <v>3</v>
      </c>
      <c r="I871" t="s">
        <v>734</v>
      </c>
      <c r="J871" t="s">
        <v>735</v>
      </c>
      <c r="K871" t="s">
        <v>736</v>
      </c>
      <c r="L871">
        <v>1346</v>
      </c>
      <c r="N871">
        <v>1009</v>
      </c>
      <c r="O871" t="s">
        <v>185</v>
      </c>
      <c r="P871" t="s">
        <v>185</v>
      </c>
      <c r="Q871">
        <v>1</v>
      </c>
      <c r="X871">
        <v>3.0000000000000001E-3</v>
      </c>
      <c r="Y871">
        <v>1.61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66</v>
      </c>
      <c r="AG871">
        <v>3.0000000000000001E-3</v>
      </c>
      <c r="AH871">
        <v>2</v>
      </c>
      <c r="AI871">
        <v>55932469</v>
      </c>
      <c r="AJ871">
        <v>739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ROW(Source!A460)</f>
        <v>460</v>
      </c>
      <c r="B872">
        <v>55932470</v>
      </c>
      <c r="C872">
        <v>55932464</v>
      </c>
      <c r="D872">
        <v>55466158</v>
      </c>
      <c r="E872">
        <v>1</v>
      </c>
      <c r="F872">
        <v>1</v>
      </c>
      <c r="G872">
        <v>1081</v>
      </c>
      <c r="H872">
        <v>3</v>
      </c>
      <c r="I872" t="s">
        <v>787</v>
      </c>
      <c r="J872" t="s">
        <v>788</v>
      </c>
      <c r="K872" t="s">
        <v>789</v>
      </c>
      <c r="L872">
        <v>1354</v>
      </c>
      <c r="N872">
        <v>1010</v>
      </c>
      <c r="O872" t="s">
        <v>279</v>
      </c>
      <c r="P872" t="s">
        <v>279</v>
      </c>
      <c r="Q872">
        <v>1</v>
      </c>
      <c r="X872">
        <v>0.14000000000000001</v>
      </c>
      <c r="Y872">
        <v>48.47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66</v>
      </c>
      <c r="AG872">
        <v>0.14000000000000001</v>
      </c>
      <c r="AH872">
        <v>2</v>
      </c>
      <c r="AI872">
        <v>55932470</v>
      </c>
      <c r="AJ872">
        <v>741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ROW(Source!A460)</f>
        <v>460</v>
      </c>
      <c r="B873">
        <v>55932471</v>
      </c>
      <c r="C873">
        <v>55932464</v>
      </c>
      <c r="D873">
        <v>55459835</v>
      </c>
      <c r="E873">
        <v>1</v>
      </c>
      <c r="F873">
        <v>1</v>
      </c>
      <c r="G873">
        <v>1081</v>
      </c>
      <c r="H873">
        <v>3</v>
      </c>
      <c r="I873" t="s">
        <v>790</v>
      </c>
      <c r="J873" t="s">
        <v>791</v>
      </c>
      <c r="K873" t="s">
        <v>792</v>
      </c>
      <c r="L873">
        <v>1348</v>
      </c>
      <c r="N873">
        <v>1009</v>
      </c>
      <c r="O873" t="s">
        <v>566</v>
      </c>
      <c r="P873" t="s">
        <v>566</v>
      </c>
      <c r="Q873">
        <v>1000</v>
      </c>
      <c r="X873">
        <v>7.9999999999999996E-6</v>
      </c>
      <c r="Y873">
        <v>12521.99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66</v>
      </c>
      <c r="AG873">
        <v>7.9999999999999996E-6</v>
      </c>
      <c r="AH873">
        <v>2</v>
      </c>
      <c r="AI873">
        <v>55932471</v>
      </c>
      <c r="AJ873">
        <v>742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ROW(Source!A460)</f>
        <v>460</v>
      </c>
      <c r="B874">
        <v>55932472</v>
      </c>
      <c r="C874">
        <v>55932464</v>
      </c>
      <c r="D874">
        <v>55469222</v>
      </c>
      <c r="E874">
        <v>1</v>
      </c>
      <c r="F874">
        <v>1</v>
      </c>
      <c r="G874">
        <v>1081</v>
      </c>
      <c r="H874">
        <v>3</v>
      </c>
      <c r="I874" t="s">
        <v>793</v>
      </c>
      <c r="J874" t="s">
        <v>794</v>
      </c>
      <c r="K874" t="s">
        <v>795</v>
      </c>
      <c r="L874">
        <v>1354</v>
      </c>
      <c r="N874">
        <v>1010</v>
      </c>
      <c r="O874" t="s">
        <v>279</v>
      </c>
      <c r="P874" t="s">
        <v>279</v>
      </c>
      <c r="Q874">
        <v>1</v>
      </c>
      <c r="X874">
        <v>1.02</v>
      </c>
      <c r="Y874">
        <v>4.3600000000000003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66</v>
      </c>
      <c r="AG874">
        <v>1.02</v>
      </c>
      <c r="AH874">
        <v>2</v>
      </c>
      <c r="AI874">
        <v>55932472</v>
      </c>
      <c r="AJ874">
        <v>748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ROW(Source!A460)</f>
        <v>460</v>
      </c>
      <c r="B875">
        <v>55932473</v>
      </c>
      <c r="C875">
        <v>55932464</v>
      </c>
      <c r="D875">
        <v>55431816</v>
      </c>
      <c r="E875">
        <v>1081</v>
      </c>
      <c r="F875">
        <v>1</v>
      </c>
      <c r="G875">
        <v>1081</v>
      </c>
      <c r="H875">
        <v>3</v>
      </c>
      <c r="I875" t="s">
        <v>1011</v>
      </c>
      <c r="J875" t="s">
        <v>3</v>
      </c>
      <c r="K875" t="s">
        <v>1012</v>
      </c>
      <c r="L875">
        <v>1301</v>
      </c>
      <c r="N875">
        <v>1003</v>
      </c>
      <c r="O875" t="s">
        <v>518</v>
      </c>
      <c r="P875" t="s">
        <v>518</v>
      </c>
      <c r="Q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66</v>
      </c>
      <c r="AG875">
        <v>0</v>
      </c>
      <c r="AH875">
        <v>3</v>
      </c>
      <c r="AI875">
        <v>-1</v>
      </c>
      <c r="AJ875" t="s">
        <v>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ROW(Source!A460)</f>
        <v>460</v>
      </c>
      <c r="B876">
        <v>55932474</v>
      </c>
      <c r="C876">
        <v>55932464</v>
      </c>
      <c r="D876">
        <v>55431823</v>
      </c>
      <c r="E876">
        <v>1081</v>
      </c>
      <c r="F876">
        <v>1</v>
      </c>
      <c r="G876">
        <v>1081</v>
      </c>
      <c r="H876">
        <v>3</v>
      </c>
      <c r="I876" t="s">
        <v>1011</v>
      </c>
      <c r="J876" t="s">
        <v>3</v>
      </c>
      <c r="K876" t="s">
        <v>1013</v>
      </c>
      <c r="L876">
        <v>1354</v>
      </c>
      <c r="N876">
        <v>1010</v>
      </c>
      <c r="O876" t="s">
        <v>279</v>
      </c>
      <c r="P876" t="s">
        <v>279</v>
      </c>
      <c r="Q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66</v>
      </c>
      <c r="AG876">
        <v>0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ROW(Source!A460)</f>
        <v>460</v>
      </c>
      <c r="B877">
        <v>55932475</v>
      </c>
      <c r="C877">
        <v>55932464</v>
      </c>
      <c r="D877">
        <v>55433141</v>
      </c>
      <c r="E877">
        <v>1081</v>
      </c>
      <c r="F877">
        <v>1</v>
      </c>
      <c r="G877">
        <v>1081</v>
      </c>
      <c r="H877">
        <v>3</v>
      </c>
      <c r="I877" t="s">
        <v>1014</v>
      </c>
      <c r="J877" t="s">
        <v>3</v>
      </c>
      <c r="K877" t="s">
        <v>1015</v>
      </c>
      <c r="L877">
        <v>1354</v>
      </c>
      <c r="N877">
        <v>1010</v>
      </c>
      <c r="O877" t="s">
        <v>279</v>
      </c>
      <c r="P877" t="s">
        <v>279</v>
      </c>
      <c r="Q877">
        <v>1</v>
      </c>
      <c r="X877">
        <v>23.65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66</v>
      </c>
      <c r="AG877">
        <v>23.65</v>
      </c>
      <c r="AH877">
        <v>3</v>
      </c>
      <c r="AI877">
        <v>-1</v>
      </c>
      <c r="AJ877" t="s">
        <v>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ROW(Source!A460)</f>
        <v>460</v>
      </c>
      <c r="B878">
        <v>55932476</v>
      </c>
      <c r="C878">
        <v>55932464</v>
      </c>
      <c r="D878">
        <v>55433584</v>
      </c>
      <c r="E878">
        <v>1081</v>
      </c>
      <c r="F878">
        <v>1</v>
      </c>
      <c r="G878">
        <v>1081</v>
      </c>
      <c r="H878">
        <v>3</v>
      </c>
      <c r="I878" t="s">
        <v>1016</v>
      </c>
      <c r="J878" t="s">
        <v>3</v>
      </c>
      <c r="K878" t="s">
        <v>1017</v>
      </c>
      <c r="L878">
        <v>1354</v>
      </c>
      <c r="N878">
        <v>1010</v>
      </c>
      <c r="O878" t="s">
        <v>279</v>
      </c>
      <c r="P878" t="s">
        <v>279</v>
      </c>
      <c r="Q878">
        <v>1</v>
      </c>
      <c r="X878">
        <v>13.34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66</v>
      </c>
      <c r="AG878">
        <v>13.34</v>
      </c>
      <c r="AH878">
        <v>3</v>
      </c>
      <c r="AI878">
        <v>-1</v>
      </c>
      <c r="AJ878" t="s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ROW(Source!A460)</f>
        <v>460</v>
      </c>
      <c r="B879">
        <v>55932477</v>
      </c>
      <c r="C879">
        <v>55932464</v>
      </c>
      <c r="D879">
        <v>55441152</v>
      </c>
      <c r="E879">
        <v>1081</v>
      </c>
      <c r="F879">
        <v>1</v>
      </c>
      <c r="G879">
        <v>1081</v>
      </c>
      <c r="H879">
        <v>3</v>
      </c>
      <c r="I879" t="s">
        <v>1018</v>
      </c>
      <c r="J879" t="s">
        <v>3</v>
      </c>
      <c r="K879" t="s">
        <v>1019</v>
      </c>
      <c r="L879">
        <v>1346</v>
      </c>
      <c r="N879">
        <v>1009</v>
      </c>
      <c r="O879" t="s">
        <v>185</v>
      </c>
      <c r="P879" t="s">
        <v>185</v>
      </c>
      <c r="Q879">
        <v>1</v>
      </c>
      <c r="X879">
        <v>8.73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66</v>
      </c>
      <c r="AG879">
        <v>8.73</v>
      </c>
      <c r="AH879">
        <v>3</v>
      </c>
      <c r="AI879">
        <v>-1</v>
      </c>
      <c r="AJ879" t="s">
        <v>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ROW(Source!A461)</f>
        <v>461</v>
      </c>
      <c r="B880">
        <v>55932465</v>
      </c>
      <c r="C880">
        <v>55932464</v>
      </c>
      <c r="D880">
        <v>55424304</v>
      </c>
      <c r="E880">
        <v>1081</v>
      </c>
      <c r="F880">
        <v>1</v>
      </c>
      <c r="G880">
        <v>1081</v>
      </c>
      <c r="H880">
        <v>1</v>
      </c>
      <c r="I880" t="s">
        <v>679</v>
      </c>
      <c r="J880" t="s">
        <v>3</v>
      </c>
      <c r="K880" t="s">
        <v>680</v>
      </c>
      <c r="L880">
        <v>1191</v>
      </c>
      <c r="N880">
        <v>1013</v>
      </c>
      <c r="O880" t="s">
        <v>681</v>
      </c>
      <c r="P880" t="s">
        <v>681</v>
      </c>
      <c r="Q880">
        <v>1</v>
      </c>
      <c r="X880">
        <v>18.14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1</v>
      </c>
      <c r="AF880" t="s">
        <v>67</v>
      </c>
      <c r="AG880">
        <v>21.768000000000001</v>
      </c>
      <c r="AH880">
        <v>2</v>
      </c>
      <c r="AI880">
        <v>55932465</v>
      </c>
      <c r="AJ880">
        <v>749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ROW(Source!A461)</f>
        <v>461</v>
      </c>
      <c r="B881">
        <v>55932466</v>
      </c>
      <c r="C881">
        <v>55932464</v>
      </c>
      <c r="D881">
        <v>55490209</v>
      </c>
      <c r="E881">
        <v>1</v>
      </c>
      <c r="F881">
        <v>1</v>
      </c>
      <c r="G881">
        <v>1081</v>
      </c>
      <c r="H881">
        <v>2</v>
      </c>
      <c r="I881" t="s">
        <v>722</v>
      </c>
      <c r="J881" t="s">
        <v>723</v>
      </c>
      <c r="K881" t="s">
        <v>724</v>
      </c>
      <c r="L881">
        <v>1368</v>
      </c>
      <c r="N881">
        <v>1011</v>
      </c>
      <c r="O881" t="s">
        <v>685</v>
      </c>
      <c r="P881" t="s">
        <v>685</v>
      </c>
      <c r="Q881">
        <v>1</v>
      </c>
      <c r="X881">
        <v>0.05</v>
      </c>
      <c r="Y881">
        <v>0</v>
      </c>
      <c r="Z881">
        <v>83.1</v>
      </c>
      <c r="AA881">
        <v>12.62</v>
      </c>
      <c r="AB881">
        <v>0</v>
      </c>
      <c r="AC881">
        <v>0</v>
      </c>
      <c r="AD881">
        <v>1</v>
      </c>
      <c r="AE881">
        <v>0</v>
      </c>
      <c r="AF881" t="s">
        <v>67</v>
      </c>
      <c r="AG881">
        <v>0.06</v>
      </c>
      <c r="AH881">
        <v>2</v>
      </c>
      <c r="AI881">
        <v>55932466</v>
      </c>
      <c r="AJ881">
        <v>750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ROW(Source!A461)</f>
        <v>461</v>
      </c>
      <c r="B882">
        <v>55932467</v>
      </c>
      <c r="C882">
        <v>55932464</v>
      </c>
      <c r="D882">
        <v>55490270</v>
      </c>
      <c r="E882">
        <v>1</v>
      </c>
      <c r="F882">
        <v>1</v>
      </c>
      <c r="G882">
        <v>1081</v>
      </c>
      <c r="H882">
        <v>2</v>
      </c>
      <c r="I882" t="s">
        <v>781</v>
      </c>
      <c r="J882" t="s">
        <v>782</v>
      </c>
      <c r="K882" t="s">
        <v>783</v>
      </c>
      <c r="L882">
        <v>1368</v>
      </c>
      <c r="N882">
        <v>1011</v>
      </c>
      <c r="O882" t="s">
        <v>685</v>
      </c>
      <c r="P882" t="s">
        <v>685</v>
      </c>
      <c r="Q882">
        <v>1</v>
      </c>
      <c r="X882">
        <v>0.21</v>
      </c>
      <c r="Y882">
        <v>0</v>
      </c>
      <c r="Z882">
        <v>0.42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67</v>
      </c>
      <c r="AG882">
        <v>0.252</v>
      </c>
      <c r="AH882">
        <v>2</v>
      </c>
      <c r="AI882">
        <v>55932467</v>
      </c>
      <c r="AJ882">
        <v>751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ROW(Source!A461)</f>
        <v>461</v>
      </c>
      <c r="B883">
        <v>55932468</v>
      </c>
      <c r="C883">
        <v>55932464</v>
      </c>
      <c r="D883">
        <v>55489510</v>
      </c>
      <c r="E883">
        <v>1</v>
      </c>
      <c r="F883">
        <v>1</v>
      </c>
      <c r="G883">
        <v>1081</v>
      </c>
      <c r="H883">
        <v>2</v>
      </c>
      <c r="I883" t="s">
        <v>784</v>
      </c>
      <c r="J883" t="s">
        <v>785</v>
      </c>
      <c r="K883" t="s">
        <v>786</v>
      </c>
      <c r="L883">
        <v>1368</v>
      </c>
      <c r="N883">
        <v>1011</v>
      </c>
      <c r="O883" t="s">
        <v>685</v>
      </c>
      <c r="P883" t="s">
        <v>685</v>
      </c>
      <c r="Q883">
        <v>1</v>
      </c>
      <c r="X883">
        <v>4.4999999999999998E-2</v>
      </c>
      <c r="Y883">
        <v>0</v>
      </c>
      <c r="Z883">
        <v>53.9</v>
      </c>
      <c r="AA883">
        <v>12.62</v>
      </c>
      <c r="AB883">
        <v>0</v>
      </c>
      <c r="AC883">
        <v>0</v>
      </c>
      <c r="AD883">
        <v>1</v>
      </c>
      <c r="AE883">
        <v>0</v>
      </c>
      <c r="AF883" t="s">
        <v>67</v>
      </c>
      <c r="AG883">
        <v>5.3999999999999999E-2</v>
      </c>
      <c r="AH883">
        <v>2</v>
      </c>
      <c r="AI883">
        <v>55932468</v>
      </c>
      <c r="AJ883">
        <v>752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ROW(Source!A461)</f>
        <v>461</v>
      </c>
      <c r="B884">
        <v>55932469</v>
      </c>
      <c r="C884">
        <v>55932464</v>
      </c>
      <c r="D884">
        <v>55459234</v>
      </c>
      <c r="E884">
        <v>1</v>
      </c>
      <c r="F884">
        <v>1</v>
      </c>
      <c r="G884">
        <v>1081</v>
      </c>
      <c r="H884">
        <v>3</v>
      </c>
      <c r="I884" t="s">
        <v>734</v>
      </c>
      <c r="J884" t="s">
        <v>735</v>
      </c>
      <c r="K884" t="s">
        <v>736</v>
      </c>
      <c r="L884">
        <v>1346</v>
      </c>
      <c r="N884">
        <v>1009</v>
      </c>
      <c r="O884" t="s">
        <v>185</v>
      </c>
      <c r="P884" t="s">
        <v>185</v>
      </c>
      <c r="Q884">
        <v>1</v>
      </c>
      <c r="X884">
        <v>3.0000000000000001E-3</v>
      </c>
      <c r="Y884">
        <v>1.61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66</v>
      </c>
      <c r="AG884">
        <v>3.0000000000000001E-3</v>
      </c>
      <c r="AH884">
        <v>2</v>
      </c>
      <c r="AI884">
        <v>55932469</v>
      </c>
      <c r="AJ884">
        <v>753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ROW(Source!A461)</f>
        <v>461</v>
      </c>
      <c r="B885">
        <v>55932470</v>
      </c>
      <c r="C885">
        <v>55932464</v>
      </c>
      <c r="D885">
        <v>55466158</v>
      </c>
      <c r="E885">
        <v>1</v>
      </c>
      <c r="F885">
        <v>1</v>
      </c>
      <c r="G885">
        <v>1081</v>
      </c>
      <c r="H885">
        <v>3</v>
      </c>
      <c r="I885" t="s">
        <v>787</v>
      </c>
      <c r="J885" t="s">
        <v>788</v>
      </c>
      <c r="K885" t="s">
        <v>789</v>
      </c>
      <c r="L885">
        <v>1354</v>
      </c>
      <c r="N885">
        <v>1010</v>
      </c>
      <c r="O885" t="s">
        <v>279</v>
      </c>
      <c r="P885" t="s">
        <v>279</v>
      </c>
      <c r="Q885">
        <v>1</v>
      </c>
      <c r="X885">
        <v>0.14000000000000001</v>
      </c>
      <c r="Y885">
        <v>48.47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66</v>
      </c>
      <c r="AG885">
        <v>0.14000000000000001</v>
      </c>
      <c r="AH885">
        <v>2</v>
      </c>
      <c r="AI885">
        <v>55932470</v>
      </c>
      <c r="AJ885">
        <v>755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ROW(Source!A461)</f>
        <v>461</v>
      </c>
      <c r="B886">
        <v>55932471</v>
      </c>
      <c r="C886">
        <v>55932464</v>
      </c>
      <c r="D886">
        <v>55459835</v>
      </c>
      <c r="E886">
        <v>1</v>
      </c>
      <c r="F886">
        <v>1</v>
      </c>
      <c r="G886">
        <v>1081</v>
      </c>
      <c r="H886">
        <v>3</v>
      </c>
      <c r="I886" t="s">
        <v>790</v>
      </c>
      <c r="J886" t="s">
        <v>791</v>
      </c>
      <c r="K886" t="s">
        <v>792</v>
      </c>
      <c r="L886">
        <v>1348</v>
      </c>
      <c r="N886">
        <v>1009</v>
      </c>
      <c r="O886" t="s">
        <v>566</v>
      </c>
      <c r="P886" t="s">
        <v>566</v>
      </c>
      <c r="Q886">
        <v>1000</v>
      </c>
      <c r="X886">
        <v>7.9999999999999996E-6</v>
      </c>
      <c r="Y886">
        <v>12521.99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66</v>
      </c>
      <c r="AG886">
        <v>7.9999999999999996E-6</v>
      </c>
      <c r="AH886">
        <v>2</v>
      </c>
      <c r="AI886">
        <v>55932471</v>
      </c>
      <c r="AJ886">
        <v>756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ROW(Source!A461)</f>
        <v>461</v>
      </c>
      <c r="B887">
        <v>55932472</v>
      </c>
      <c r="C887">
        <v>55932464</v>
      </c>
      <c r="D887">
        <v>55469222</v>
      </c>
      <c r="E887">
        <v>1</v>
      </c>
      <c r="F887">
        <v>1</v>
      </c>
      <c r="G887">
        <v>1081</v>
      </c>
      <c r="H887">
        <v>3</v>
      </c>
      <c r="I887" t="s">
        <v>793</v>
      </c>
      <c r="J887" t="s">
        <v>794</v>
      </c>
      <c r="K887" t="s">
        <v>795</v>
      </c>
      <c r="L887">
        <v>1354</v>
      </c>
      <c r="N887">
        <v>1010</v>
      </c>
      <c r="O887" t="s">
        <v>279</v>
      </c>
      <c r="P887" t="s">
        <v>279</v>
      </c>
      <c r="Q887">
        <v>1</v>
      </c>
      <c r="X887">
        <v>1.02</v>
      </c>
      <c r="Y887">
        <v>4.3600000000000003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66</v>
      </c>
      <c r="AG887">
        <v>1.02</v>
      </c>
      <c r="AH887">
        <v>2</v>
      </c>
      <c r="AI887">
        <v>55932472</v>
      </c>
      <c r="AJ887">
        <v>762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ROW(Source!A461)</f>
        <v>461</v>
      </c>
      <c r="B888">
        <v>55932473</v>
      </c>
      <c r="C888">
        <v>55932464</v>
      </c>
      <c r="D888">
        <v>55431816</v>
      </c>
      <c r="E888">
        <v>1081</v>
      </c>
      <c r="F888">
        <v>1</v>
      </c>
      <c r="G888">
        <v>1081</v>
      </c>
      <c r="H888">
        <v>3</v>
      </c>
      <c r="I888" t="s">
        <v>1011</v>
      </c>
      <c r="J888" t="s">
        <v>3</v>
      </c>
      <c r="K888" t="s">
        <v>1012</v>
      </c>
      <c r="L888">
        <v>1301</v>
      </c>
      <c r="N888">
        <v>1003</v>
      </c>
      <c r="O888" t="s">
        <v>518</v>
      </c>
      <c r="P888" t="s">
        <v>518</v>
      </c>
      <c r="Q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66</v>
      </c>
      <c r="AG888">
        <v>0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ROW(Source!A461)</f>
        <v>461</v>
      </c>
      <c r="B889">
        <v>55932474</v>
      </c>
      <c r="C889">
        <v>55932464</v>
      </c>
      <c r="D889">
        <v>55431823</v>
      </c>
      <c r="E889">
        <v>1081</v>
      </c>
      <c r="F889">
        <v>1</v>
      </c>
      <c r="G889">
        <v>1081</v>
      </c>
      <c r="H889">
        <v>3</v>
      </c>
      <c r="I889" t="s">
        <v>1011</v>
      </c>
      <c r="J889" t="s">
        <v>3</v>
      </c>
      <c r="K889" t="s">
        <v>1013</v>
      </c>
      <c r="L889">
        <v>1354</v>
      </c>
      <c r="N889">
        <v>1010</v>
      </c>
      <c r="O889" t="s">
        <v>279</v>
      </c>
      <c r="P889" t="s">
        <v>279</v>
      </c>
      <c r="Q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66</v>
      </c>
      <c r="AG889">
        <v>0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ROW(Source!A461)</f>
        <v>461</v>
      </c>
      <c r="B890">
        <v>55932475</v>
      </c>
      <c r="C890">
        <v>55932464</v>
      </c>
      <c r="D890">
        <v>55433141</v>
      </c>
      <c r="E890">
        <v>1081</v>
      </c>
      <c r="F890">
        <v>1</v>
      </c>
      <c r="G890">
        <v>1081</v>
      </c>
      <c r="H890">
        <v>3</v>
      </c>
      <c r="I890" t="s">
        <v>1014</v>
      </c>
      <c r="J890" t="s">
        <v>3</v>
      </c>
      <c r="K890" t="s">
        <v>1015</v>
      </c>
      <c r="L890">
        <v>1354</v>
      </c>
      <c r="N890">
        <v>1010</v>
      </c>
      <c r="O890" t="s">
        <v>279</v>
      </c>
      <c r="P890" t="s">
        <v>279</v>
      </c>
      <c r="Q890">
        <v>1</v>
      </c>
      <c r="X890">
        <v>23.65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66</v>
      </c>
      <c r="AG890">
        <v>23.65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ROW(Source!A461)</f>
        <v>461</v>
      </c>
      <c r="B891">
        <v>55932476</v>
      </c>
      <c r="C891">
        <v>55932464</v>
      </c>
      <c r="D891">
        <v>55433584</v>
      </c>
      <c r="E891">
        <v>1081</v>
      </c>
      <c r="F891">
        <v>1</v>
      </c>
      <c r="G891">
        <v>1081</v>
      </c>
      <c r="H891">
        <v>3</v>
      </c>
      <c r="I891" t="s">
        <v>1016</v>
      </c>
      <c r="J891" t="s">
        <v>3</v>
      </c>
      <c r="K891" t="s">
        <v>1017</v>
      </c>
      <c r="L891">
        <v>1354</v>
      </c>
      <c r="N891">
        <v>1010</v>
      </c>
      <c r="O891" t="s">
        <v>279</v>
      </c>
      <c r="P891" t="s">
        <v>279</v>
      </c>
      <c r="Q891">
        <v>1</v>
      </c>
      <c r="X891">
        <v>13.34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66</v>
      </c>
      <c r="AG891">
        <v>13.34</v>
      </c>
      <c r="AH891">
        <v>3</v>
      </c>
      <c r="AI891">
        <v>-1</v>
      </c>
      <c r="AJ891" t="s">
        <v>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ROW(Source!A461)</f>
        <v>461</v>
      </c>
      <c r="B892">
        <v>55932477</v>
      </c>
      <c r="C892">
        <v>55932464</v>
      </c>
      <c r="D892">
        <v>55441152</v>
      </c>
      <c r="E892">
        <v>1081</v>
      </c>
      <c r="F892">
        <v>1</v>
      </c>
      <c r="G892">
        <v>1081</v>
      </c>
      <c r="H892">
        <v>3</v>
      </c>
      <c r="I892" t="s">
        <v>1018</v>
      </c>
      <c r="J892" t="s">
        <v>3</v>
      </c>
      <c r="K892" t="s">
        <v>1019</v>
      </c>
      <c r="L892">
        <v>1346</v>
      </c>
      <c r="N892">
        <v>1009</v>
      </c>
      <c r="O892" t="s">
        <v>185</v>
      </c>
      <c r="P892" t="s">
        <v>185</v>
      </c>
      <c r="Q892">
        <v>1</v>
      </c>
      <c r="X892">
        <v>8.73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66</v>
      </c>
      <c r="AG892">
        <v>8.73</v>
      </c>
      <c r="AH892">
        <v>3</v>
      </c>
      <c r="AI892">
        <v>-1</v>
      </c>
      <c r="AJ892" t="s">
        <v>3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ROW(Source!A474)</f>
        <v>474</v>
      </c>
      <c r="B893">
        <v>55932484</v>
      </c>
      <c r="C893">
        <v>55932483</v>
      </c>
      <c r="D893">
        <v>55424304</v>
      </c>
      <c r="E893">
        <v>1081</v>
      </c>
      <c r="F893">
        <v>1</v>
      </c>
      <c r="G893">
        <v>1081</v>
      </c>
      <c r="H893">
        <v>1</v>
      </c>
      <c r="I893" t="s">
        <v>679</v>
      </c>
      <c r="J893" t="s">
        <v>3</v>
      </c>
      <c r="K893" t="s">
        <v>680</v>
      </c>
      <c r="L893">
        <v>1191</v>
      </c>
      <c r="N893">
        <v>1013</v>
      </c>
      <c r="O893" t="s">
        <v>681</v>
      </c>
      <c r="P893" t="s">
        <v>681</v>
      </c>
      <c r="Q893">
        <v>1</v>
      </c>
      <c r="X893">
        <v>7.27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1</v>
      </c>
      <c r="AF893" t="s">
        <v>67</v>
      </c>
      <c r="AG893">
        <v>8.7239999999999984</v>
      </c>
      <c r="AH893">
        <v>2</v>
      </c>
      <c r="AI893">
        <v>55932484</v>
      </c>
      <c r="AJ893">
        <v>763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ROW(Source!A474)</f>
        <v>474</v>
      </c>
      <c r="B894">
        <v>55932485</v>
      </c>
      <c r="C894">
        <v>55932483</v>
      </c>
      <c r="D894">
        <v>55490209</v>
      </c>
      <c r="E894">
        <v>1</v>
      </c>
      <c r="F894">
        <v>1</v>
      </c>
      <c r="G894">
        <v>1081</v>
      </c>
      <c r="H894">
        <v>2</v>
      </c>
      <c r="I894" t="s">
        <v>722</v>
      </c>
      <c r="J894" t="s">
        <v>723</v>
      </c>
      <c r="K894" t="s">
        <v>724</v>
      </c>
      <c r="L894">
        <v>1368</v>
      </c>
      <c r="N894">
        <v>1011</v>
      </c>
      <c r="O894" t="s">
        <v>685</v>
      </c>
      <c r="P894" t="s">
        <v>685</v>
      </c>
      <c r="Q894">
        <v>1</v>
      </c>
      <c r="X894">
        <v>3.7999999999999999E-2</v>
      </c>
      <c r="Y894">
        <v>0</v>
      </c>
      <c r="Z894">
        <v>83.1</v>
      </c>
      <c r="AA894">
        <v>12.62</v>
      </c>
      <c r="AB894">
        <v>0</v>
      </c>
      <c r="AC894">
        <v>0</v>
      </c>
      <c r="AD894">
        <v>1</v>
      </c>
      <c r="AE894">
        <v>0</v>
      </c>
      <c r="AF894" t="s">
        <v>67</v>
      </c>
      <c r="AG894">
        <v>4.5599999999999995E-2</v>
      </c>
      <c r="AH894">
        <v>2</v>
      </c>
      <c r="AI894">
        <v>55932485</v>
      </c>
      <c r="AJ894">
        <v>764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ROW(Source!A474)</f>
        <v>474</v>
      </c>
      <c r="B895">
        <v>55932486</v>
      </c>
      <c r="C895">
        <v>55932483</v>
      </c>
      <c r="D895">
        <v>55490270</v>
      </c>
      <c r="E895">
        <v>1</v>
      </c>
      <c r="F895">
        <v>1</v>
      </c>
      <c r="G895">
        <v>1081</v>
      </c>
      <c r="H895">
        <v>2</v>
      </c>
      <c r="I895" t="s">
        <v>781</v>
      </c>
      <c r="J895" t="s">
        <v>782</v>
      </c>
      <c r="K895" t="s">
        <v>783</v>
      </c>
      <c r="L895">
        <v>1368</v>
      </c>
      <c r="N895">
        <v>1011</v>
      </c>
      <c r="O895" t="s">
        <v>685</v>
      </c>
      <c r="P895" t="s">
        <v>685</v>
      </c>
      <c r="Q895">
        <v>1</v>
      </c>
      <c r="X895">
        <v>0.2</v>
      </c>
      <c r="Y895">
        <v>0</v>
      </c>
      <c r="Z895">
        <v>0.42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67</v>
      </c>
      <c r="AG895">
        <v>0.24</v>
      </c>
      <c r="AH895">
        <v>2</v>
      </c>
      <c r="AI895">
        <v>55932486</v>
      </c>
      <c r="AJ895">
        <v>765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ROW(Source!A474)</f>
        <v>474</v>
      </c>
      <c r="B896">
        <v>55932487</v>
      </c>
      <c r="C896">
        <v>55932483</v>
      </c>
      <c r="D896">
        <v>55490296</v>
      </c>
      <c r="E896">
        <v>1</v>
      </c>
      <c r="F896">
        <v>1</v>
      </c>
      <c r="G896">
        <v>1081</v>
      </c>
      <c r="H896">
        <v>2</v>
      </c>
      <c r="I896" t="s">
        <v>763</v>
      </c>
      <c r="J896" t="s">
        <v>764</v>
      </c>
      <c r="K896" t="s">
        <v>765</v>
      </c>
      <c r="L896">
        <v>1368</v>
      </c>
      <c r="N896">
        <v>1011</v>
      </c>
      <c r="O896" t="s">
        <v>685</v>
      </c>
      <c r="P896" t="s">
        <v>685</v>
      </c>
      <c r="Q896">
        <v>1</v>
      </c>
      <c r="X896">
        <v>0.15</v>
      </c>
      <c r="Y896">
        <v>0</v>
      </c>
      <c r="Z896">
        <v>0.47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67</v>
      </c>
      <c r="AG896">
        <v>0.18</v>
      </c>
      <c r="AH896">
        <v>2</v>
      </c>
      <c r="AI896">
        <v>55932487</v>
      </c>
      <c r="AJ896">
        <v>766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ROW(Source!A474)</f>
        <v>474</v>
      </c>
      <c r="B897">
        <v>55932488</v>
      </c>
      <c r="C897">
        <v>55932483</v>
      </c>
      <c r="D897">
        <v>55489510</v>
      </c>
      <c r="E897">
        <v>1</v>
      </c>
      <c r="F897">
        <v>1</v>
      </c>
      <c r="G897">
        <v>1081</v>
      </c>
      <c r="H897">
        <v>2</v>
      </c>
      <c r="I897" t="s">
        <v>784</v>
      </c>
      <c r="J897" t="s">
        <v>785</v>
      </c>
      <c r="K897" t="s">
        <v>786</v>
      </c>
      <c r="L897">
        <v>1368</v>
      </c>
      <c r="N897">
        <v>1011</v>
      </c>
      <c r="O897" t="s">
        <v>685</v>
      </c>
      <c r="P897" t="s">
        <v>685</v>
      </c>
      <c r="Q897">
        <v>1</v>
      </c>
      <c r="X897">
        <v>4.4999999999999998E-2</v>
      </c>
      <c r="Y897">
        <v>0</v>
      </c>
      <c r="Z897">
        <v>53.9</v>
      </c>
      <c r="AA897">
        <v>12.62</v>
      </c>
      <c r="AB897">
        <v>0</v>
      </c>
      <c r="AC897">
        <v>0</v>
      </c>
      <c r="AD897">
        <v>1</v>
      </c>
      <c r="AE897">
        <v>0</v>
      </c>
      <c r="AF897" t="s">
        <v>67</v>
      </c>
      <c r="AG897">
        <v>5.3999999999999999E-2</v>
      </c>
      <c r="AH897">
        <v>2</v>
      </c>
      <c r="AI897">
        <v>55932488</v>
      </c>
      <c r="AJ897">
        <v>767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ROW(Source!A474)</f>
        <v>474</v>
      </c>
      <c r="B898">
        <v>55932489</v>
      </c>
      <c r="C898">
        <v>55932483</v>
      </c>
      <c r="D898">
        <v>55459234</v>
      </c>
      <c r="E898">
        <v>1</v>
      </c>
      <c r="F898">
        <v>1</v>
      </c>
      <c r="G898">
        <v>1081</v>
      </c>
      <c r="H898">
        <v>3</v>
      </c>
      <c r="I898" t="s">
        <v>734</v>
      </c>
      <c r="J898" t="s">
        <v>735</v>
      </c>
      <c r="K898" t="s">
        <v>736</v>
      </c>
      <c r="L898">
        <v>1346</v>
      </c>
      <c r="N898">
        <v>1009</v>
      </c>
      <c r="O898" t="s">
        <v>185</v>
      </c>
      <c r="P898" t="s">
        <v>185</v>
      </c>
      <c r="Q898">
        <v>1</v>
      </c>
      <c r="X898">
        <v>3.3999999999999998E-3</v>
      </c>
      <c r="Y898">
        <v>1.61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66</v>
      </c>
      <c r="AG898">
        <v>3.3999999999999998E-3</v>
      </c>
      <c r="AH898">
        <v>2</v>
      </c>
      <c r="AI898">
        <v>55932489</v>
      </c>
      <c r="AJ898">
        <v>768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ROW(Source!A474)</f>
        <v>474</v>
      </c>
      <c r="B899">
        <v>55932490</v>
      </c>
      <c r="C899">
        <v>55932483</v>
      </c>
      <c r="D899">
        <v>55466158</v>
      </c>
      <c r="E899">
        <v>1</v>
      </c>
      <c r="F899">
        <v>1</v>
      </c>
      <c r="G899">
        <v>1081</v>
      </c>
      <c r="H899">
        <v>3</v>
      </c>
      <c r="I899" t="s">
        <v>787</v>
      </c>
      <c r="J899" t="s">
        <v>788</v>
      </c>
      <c r="K899" t="s">
        <v>789</v>
      </c>
      <c r="L899">
        <v>1354</v>
      </c>
      <c r="N899">
        <v>1010</v>
      </c>
      <c r="O899" t="s">
        <v>279</v>
      </c>
      <c r="P899" t="s">
        <v>279</v>
      </c>
      <c r="Q899">
        <v>1</v>
      </c>
      <c r="X899">
        <v>0.15</v>
      </c>
      <c r="Y899">
        <v>48.47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66</v>
      </c>
      <c r="AG899">
        <v>0.15</v>
      </c>
      <c r="AH899">
        <v>2</v>
      </c>
      <c r="AI899">
        <v>55932490</v>
      </c>
      <c r="AJ899">
        <v>770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ROW(Source!A474)</f>
        <v>474</v>
      </c>
      <c r="B900">
        <v>55932491</v>
      </c>
      <c r="C900">
        <v>55932483</v>
      </c>
      <c r="D900">
        <v>55459835</v>
      </c>
      <c r="E900">
        <v>1</v>
      </c>
      <c r="F900">
        <v>1</v>
      </c>
      <c r="G900">
        <v>1081</v>
      </c>
      <c r="H900">
        <v>3</v>
      </c>
      <c r="I900" t="s">
        <v>790</v>
      </c>
      <c r="J900" t="s">
        <v>791</v>
      </c>
      <c r="K900" t="s">
        <v>792</v>
      </c>
      <c r="L900">
        <v>1348</v>
      </c>
      <c r="N900">
        <v>1009</v>
      </c>
      <c r="O900" t="s">
        <v>566</v>
      </c>
      <c r="P900" t="s">
        <v>566</v>
      </c>
      <c r="Q900">
        <v>1000</v>
      </c>
      <c r="X900">
        <v>9.0000000000000002E-6</v>
      </c>
      <c r="Y900">
        <v>12521.99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66</v>
      </c>
      <c r="AG900">
        <v>9.0000000000000002E-6</v>
      </c>
      <c r="AH900">
        <v>2</v>
      </c>
      <c r="AI900">
        <v>55932491</v>
      </c>
      <c r="AJ900">
        <v>771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ROW(Source!A474)</f>
        <v>474</v>
      </c>
      <c r="B901">
        <v>55932492</v>
      </c>
      <c r="C901">
        <v>55932483</v>
      </c>
      <c r="D901">
        <v>55469257</v>
      </c>
      <c r="E901">
        <v>1</v>
      </c>
      <c r="F901">
        <v>1</v>
      </c>
      <c r="G901">
        <v>1081</v>
      </c>
      <c r="H901">
        <v>3</v>
      </c>
      <c r="I901" t="s">
        <v>796</v>
      </c>
      <c r="J901" t="s">
        <v>797</v>
      </c>
      <c r="K901" t="s">
        <v>798</v>
      </c>
      <c r="L901">
        <v>1354</v>
      </c>
      <c r="N901">
        <v>1010</v>
      </c>
      <c r="O901" t="s">
        <v>279</v>
      </c>
      <c r="P901" t="s">
        <v>279</v>
      </c>
      <c r="Q901">
        <v>1</v>
      </c>
      <c r="X901">
        <v>9.9000000000000005E-2</v>
      </c>
      <c r="Y901">
        <v>42.43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66</v>
      </c>
      <c r="AG901">
        <v>9.9000000000000005E-2</v>
      </c>
      <c r="AH901">
        <v>2</v>
      </c>
      <c r="AI901">
        <v>55932492</v>
      </c>
      <c r="AJ901">
        <v>773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ROW(Source!A474)</f>
        <v>474</v>
      </c>
      <c r="B902">
        <v>55932493</v>
      </c>
      <c r="C902">
        <v>55932483</v>
      </c>
      <c r="D902">
        <v>55469222</v>
      </c>
      <c r="E902">
        <v>1</v>
      </c>
      <c r="F902">
        <v>1</v>
      </c>
      <c r="G902">
        <v>1081</v>
      </c>
      <c r="H902">
        <v>3</v>
      </c>
      <c r="I902" t="s">
        <v>793</v>
      </c>
      <c r="J902" t="s">
        <v>794</v>
      </c>
      <c r="K902" t="s">
        <v>795</v>
      </c>
      <c r="L902">
        <v>1354</v>
      </c>
      <c r="N902">
        <v>1010</v>
      </c>
      <c r="O902" t="s">
        <v>279</v>
      </c>
      <c r="P902" t="s">
        <v>279</v>
      </c>
      <c r="Q902">
        <v>1</v>
      </c>
      <c r="X902">
        <v>1.1180000000000001</v>
      </c>
      <c r="Y902">
        <v>4.3600000000000003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66</v>
      </c>
      <c r="AG902">
        <v>1.1180000000000001</v>
      </c>
      <c r="AH902">
        <v>2</v>
      </c>
      <c r="AI902">
        <v>55932493</v>
      </c>
      <c r="AJ902">
        <v>774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ROW(Source!A474)</f>
        <v>474</v>
      </c>
      <c r="B903">
        <v>55932494</v>
      </c>
      <c r="C903">
        <v>55932483</v>
      </c>
      <c r="D903">
        <v>55432828</v>
      </c>
      <c r="E903">
        <v>1081</v>
      </c>
      <c r="F903">
        <v>1</v>
      </c>
      <c r="G903">
        <v>1081</v>
      </c>
      <c r="H903">
        <v>3</v>
      </c>
      <c r="I903" t="s">
        <v>1020</v>
      </c>
      <c r="J903" t="s">
        <v>3</v>
      </c>
      <c r="K903" t="s">
        <v>1021</v>
      </c>
      <c r="L903">
        <v>1301</v>
      </c>
      <c r="N903">
        <v>1003</v>
      </c>
      <c r="O903" t="s">
        <v>518</v>
      </c>
      <c r="P903" t="s">
        <v>518</v>
      </c>
      <c r="Q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66</v>
      </c>
      <c r="AG903">
        <v>0</v>
      </c>
      <c r="AH903">
        <v>3</v>
      </c>
      <c r="AI903">
        <v>-1</v>
      </c>
      <c r="AJ903" t="s">
        <v>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ROW(Source!A474)</f>
        <v>474</v>
      </c>
      <c r="B904">
        <v>55932495</v>
      </c>
      <c r="C904">
        <v>55932483</v>
      </c>
      <c r="D904">
        <v>55432829</v>
      </c>
      <c r="E904">
        <v>1081</v>
      </c>
      <c r="F904">
        <v>1</v>
      </c>
      <c r="G904">
        <v>1081</v>
      </c>
      <c r="H904">
        <v>3</v>
      </c>
      <c r="I904" t="s">
        <v>1020</v>
      </c>
      <c r="J904" t="s">
        <v>3</v>
      </c>
      <c r="K904" t="s">
        <v>1022</v>
      </c>
      <c r="L904">
        <v>1354</v>
      </c>
      <c r="N904">
        <v>1010</v>
      </c>
      <c r="O904" t="s">
        <v>279</v>
      </c>
      <c r="P904" t="s">
        <v>279</v>
      </c>
      <c r="Q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66</v>
      </c>
      <c r="AG904">
        <v>0</v>
      </c>
      <c r="AH904">
        <v>3</v>
      </c>
      <c r="AI904">
        <v>-1</v>
      </c>
      <c r="AJ904" t="s">
        <v>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ROW(Source!A474)</f>
        <v>474</v>
      </c>
      <c r="B905">
        <v>55932496</v>
      </c>
      <c r="C905">
        <v>55932483</v>
      </c>
      <c r="D905">
        <v>55433584</v>
      </c>
      <c r="E905">
        <v>1081</v>
      </c>
      <c r="F905">
        <v>1</v>
      </c>
      <c r="G905">
        <v>1081</v>
      </c>
      <c r="H905">
        <v>3</v>
      </c>
      <c r="I905" t="s">
        <v>1016</v>
      </c>
      <c r="J905" t="s">
        <v>3</v>
      </c>
      <c r="K905" t="s">
        <v>1017</v>
      </c>
      <c r="L905">
        <v>1354</v>
      </c>
      <c r="N905">
        <v>1010</v>
      </c>
      <c r="O905" t="s">
        <v>279</v>
      </c>
      <c r="P905" t="s">
        <v>279</v>
      </c>
      <c r="Q905">
        <v>1</v>
      </c>
      <c r="X905">
        <v>13.34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66</v>
      </c>
      <c r="AG905">
        <v>13.34</v>
      </c>
      <c r="AH905">
        <v>3</v>
      </c>
      <c r="AI905">
        <v>-1</v>
      </c>
      <c r="AJ905" t="s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ROW(Source!A474)</f>
        <v>474</v>
      </c>
      <c r="B906">
        <v>55932497</v>
      </c>
      <c r="C906">
        <v>55932483</v>
      </c>
      <c r="D906">
        <v>55441152</v>
      </c>
      <c r="E906">
        <v>1081</v>
      </c>
      <c r="F906">
        <v>1</v>
      </c>
      <c r="G906">
        <v>1081</v>
      </c>
      <c r="H906">
        <v>3</v>
      </c>
      <c r="I906" t="s">
        <v>1018</v>
      </c>
      <c r="J906" t="s">
        <v>3</v>
      </c>
      <c r="K906" t="s">
        <v>1019</v>
      </c>
      <c r="L906">
        <v>1346</v>
      </c>
      <c r="N906">
        <v>1009</v>
      </c>
      <c r="O906" t="s">
        <v>185</v>
      </c>
      <c r="P906" t="s">
        <v>185</v>
      </c>
      <c r="Q906">
        <v>1</v>
      </c>
      <c r="X906">
        <v>0.86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66</v>
      </c>
      <c r="AG906">
        <v>0.86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ROW(Source!A475)</f>
        <v>475</v>
      </c>
      <c r="B907">
        <v>55932484</v>
      </c>
      <c r="C907">
        <v>55932483</v>
      </c>
      <c r="D907">
        <v>55424304</v>
      </c>
      <c r="E907">
        <v>1081</v>
      </c>
      <c r="F907">
        <v>1</v>
      </c>
      <c r="G907">
        <v>1081</v>
      </c>
      <c r="H907">
        <v>1</v>
      </c>
      <c r="I907" t="s">
        <v>679</v>
      </c>
      <c r="J907" t="s">
        <v>3</v>
      </c>
      <c r="K907" t="s">
        <v>680</v>
      </c>
      <c r="L907">
        <v>1191</v>
      </c>
      <c r="N907">
        <v>1013</v>
      </c>
      <c r="O907" t="s">
        <v>681</v>
      </c>
      <c r="P907" t="s">
        <v>681</v>
      </c>
      <c r="Q907">
        <v>1</v>
      </c>
      <c r="X907">
        <v>7.27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1</v>
      </c>
      <c r="AF907" t="s">
        <v>67</v>
      </c>
      <c r="AG907">
        <v>8.7239999999999984</v>
      </c>
      <c r="AH907">
        <v>2</v>
      </c>
      <c r="AI907">
        <v>55932484</v>
      </c>
      <c r="AJ907">
        <v>775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ROW(Source!A475)</f>
        <v>475</v>
      </c>
      <c r="B908">
        <v>55932485</v>
      </c>
      <c r="C908">
        <v>55932483</v>
      </c>
      <c r="D908">
        <v>55490209</v>
      </c>
      <c r="E908">
        <v>1</v>
      </c>
      <c r="F908">
        <v>1</v>
      </c>
      <c r="G908">
        <v>1081</v>
      </c>
      <c r="H908">
        <v>2</v>
      </c>
      <c r="I908" t="s">
        <v>722</v>
      </c>
      <c r="J908" t="s">
        <v>723</v>
      </c>
      <c r="K908" t="s">
        <v>724</v>
      </c>
      <c r="L908">
        <v>1368</v>
      </c>
      <c r="N908">
        <v>1011</v>
      </c>
      <c r="O908" t="s">
        <v>685</v>
      </c>
      <c r="P908" t="s">
        <v>685</v>
      </c>
      <c r="Q908">
        <v>1</v>
      </c>
      <c r="X908">
        <v>3.7999999999999999E-2</v>
      </c>
      <c r="Y908">
        <v>0</v>
      </c>
      <c r="Z908">
        <v>83.1</v>
      </c>
      <c r="AA908">
        <v>12.62</v>
      </c>
      <c r="AB908">
        <v>0</v>
      </c>
      <c r="AC908">
        <v>0</v>
      </c>
      <c r="AD908">
        <v>1</v>
      </c>
      <c r="AE908">
        <v>0</v>
      </c>
      <c r="AF908" t="s">
        <v>67</v>
      </c>
      <c r="AG908">
        <v>4.5599999999999995E-2</v>
      </c>
      <c r="AH908">
        <v>2</v>
      </c>
      <c r="AI908">
        <v>55932485</v>
      </c>
      <c r="AJ908">
        <v>776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ROW(Source!A475)</f>
        <v>475</v>
      </c>
      <c r="B909">
        <v>55932486</v>
      </c>
      <c r="C909">
        <v>55932483</v>
      </c>
      <c r="D909">
        <v>55490270</v>
      </c>
      <c r="E909">
        <v>1</v>
      </c>
      <c r="F909">
        <v>1</v>
      </c>
      <c r="G909">
        <v>1081</v>
      </c>
      <c r="H909">
        <v>2</v>
      </c>
      <c r="I909" t="s">
        <v>781</v>
      </c>
      <c r="J909" t="s">
        <v>782</v>
      </c>
      <c r="K909" t="s">
        <v>783</v>
      </c>
      <c r="L909">
        <v>1368</v>
      </c>
      <c r="N909">
        <v>1011</v>
      </c>
      <c r="O909" t="s">
        <v>685</v>
      </c>
      <c r="P909" t="s">
        <v>685</v>
      </c>
      <c r="Q909">
        <v>1</v>
      </c>
      <c r="X909">
        <v>0.2</v>
      </c>
      <c r="Y909">
        <v>0</v>
      </c>
      <c r="Z909">
        <v>0.42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67</v>
      </c>
      <c r="AG909">
        <v>0.24</v>
      </c>
      <c r="AH909">
        <v>2</v>
      </c>
      <c r="AI909">
        <v>55932486</v>
      </c>
      <c r="AJ909">
        <v>777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ROW(Source!A475)</f>
        <v>475</v>
      </c>
      <c r="B910">
        <v>55932487</v>
      </c>
      <c r="C910">
        <v>55932483</v>
      </c>
      <c r="D910">
        <v>55490296</v>
      </c>
      <c r="E910">
        <v>1</v>
      </c>
      <c r="F910">
        <v>1</v>
      </c>
      <c r="G910">
        <v>1081</v>
      </c>
      <c r="H910">
        <v>2</v>
      </c>
      <c r="I910" t="s">
        <v>763</v>
      </c>
      <c r="J910" t="s">
        <v>764</v>
      </c>
      <c r="K910" t="s">
        <v>765</v>
      </c>
      <c r="L910">
        <v>1368</v>
      </c>
      <c r="N910">
        <v>1011</v>
      </c>
      <c r="O910" t="s">
        <v>685</v>
      </c>
      <c r="P910" t="s">
        <v>685</v>
      </c>
      <c r="Q910">
        <v>1</v>
      </c>
      <c r="X910">
        <v>0.15</v>
      </c>
      <c r="Y910">
        <v>0</v>
      </c>
      <c r="Z910">
        <v>0.47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67</v>
      </c>
      <c r="AG910">
        <v>0.18</v>
      </c>
      <c r="AH910">
        <v>2</v>
      </c>
      <c r="AI910">
        <v>55932487</v>
      </c>
      <c r="AJ910">
        <v>778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ROW(Source!A475)</f>
        <v>475</v>
      </c>
      <c r="B911">
        <v>55932488</v>
      </c>
      <c r="C911">
        <v>55932483</v>
      </c>
      <c r="D911">
        <v>55489510</v>
      </c>
      <c r="E911">
        <v>1</v>
      </c>
      <c r="F911">
        <v>1</v>
      </c>
      <c r="G911">
        <v>1081</v>
      </c>
      <c r="H911">
        <v>2</v>
      </c>
      <c r="I911" t="s">
        <v>784</v>
      </c>
      <c r="J911" t="s">
        <v>785</v>
      </c>
      <c r="K911" t="s">
        <v>786</v>
      </c>
      <c r="L911">
        <v>1368</v>
      </c>
      <c r="N911">
        <v>1011</v>
      </c>
      <c r="O911" t="s">
        <v>685</v>
      </c>
      <c r="P911" t="s">
        <v>685</v>
      </c>
      <c r="Q911">
        <v>1</v>
      </c>
      <c r="X911">
        <v>4.4999999999999998E-2</v>
      </c>
      <c r="Y911">
        <v>0</v>
      </c>
      <c r="Z911">
        <v>53.9</v>
      </c>
      <c r="AA911">
        <v>12.62</v>
      </c>
      <c r="AB911">
        <v>0</v>
      </c>
      <c r="AC911">
        <v>0</v>
      </c>
      <c r="AD911">
        <v>1</v>
      </c>
      <c r="AE911">
        <v>0</v>
      </c>
      <c r="AF911" t="s">
        <v>67</v>
      </c>
      <c r="AG911">
        <v>5.3999999999999999E-2</v>
      </c>
      <c r="AH911">
        <v>2</v>
      </c>
      <c r="AI911">
        <v>55932488</v>
      </c>
      <c r="AJ911">
        <v>779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ROW(Source!A475)</f>
        <v>475</v>
      </c>
      <c r="B912">
        <v>55932489</v>
      </c>
      <c r="C912">
        <v>55932483</v>
      </c>
      <c r="D912">
        <v>55459234</v>
      </c>
      <c r="E912">
        <v>1</v>
      </c>
      <c r="F912">
        <v>1</v>
      </c>
      <c r="G912">
        <v>1081</v>
      </c>
      <c r="H912">
        <v>3</v>
      </c>
      <c r="I912" t="s">
        <v>734</v>
      </c>
      <c r="J912" t="s">
        <v>735</v>
      </c>
      <c r="K912" t="s">
        <v>736</v>
      </c>
      <c r="L912">
        <v>1346</v>
      </c>
      <c r="N912">
        <v>1009</v>
      </c>
      <c r="O912" t="s">
        <v>185</v>
      </c>
      <c r="P912" t="s">
        <v>185</v>
      </c>
      <c r="Q912">
        <v>1</v>
      </c>
      <c r="X912">
        <v>3.3999999999999998E-3</v>
      </c>
      <c r="Y912">
        <v>1.61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66</v>
      </c>
      <c r="AG912">
        <v>3.3999999999999998E-3</v>
      </c>
      <c r="AH912">
        <v>2</v>
      </c>
      <c r="AI912">
        <v>55932489</v>
      </c>
      <c r="AJ912">
        <v>780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ROW(Source!A475)</f>
        <v>475</v>
      </c>
      <c r="B913">
        <v>55932490</v>
      </c>
      <c r="C913">
        <v>55932483</v>
      </c>
      <c r="D913">
        <v>55466158</v>
      </c>
      <c r="E913">
        <v>1</v>
      </c>
      <c r="F913">
        <v>1</v>
      </c>
      <c r="G913">
        <v>1081</v>
      </c>
      <c r="H913">
        <v>3</v>
      </c>
      <c r="I913" t="s">
        <v>787</v>
      </c>
      <c r="J913" t="s">
        <v>788</v>
      </c>
      <c r="K913" t="s">
        <v>789</v>
      </c>
      <c r="L913">
        <v>1354</v>
      </c>
      <c r="N913">
        <v>1010</v>
      </c>
      <c r="O913" t="s">
        <v>279</v>
      </c>
      <c r="P913" t="s">
        <v>279</v>
      </c>
      <c r="Q913">
        <v>1</v>
      </c>
      <c r="X913">
        <v>0.15</v>
      </c>
      <c r="Y913">
        <v>48.47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66</v>
      </c>
      <c r="AG913">
        <v>0.15</v>
      </c>
      <c r="AH913">
        <v>2</v>
      </c>
      <c r="AI913">
        <v>55932490</v>
      </c>
      <c r="AJ913">
        <v>782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ROW(Source!A475)</f>
        <v>475</v>
      </c>
      <c r="B914">
        <v>55932491</v>
      </c>
      <c r="C914">
        <v>55932483</v>
      </c>
      <c r="D914">
        <v>55459835</v>
      </c>
      <c r="E914">
        <v>1</v>
      </c>
      <c r="F914">
        <v>1</v>
      </c>
      <c r="G914">
        <v>1081</v>
      </c>
      <c r="H914">
        <v>3</v>
      </c>
      <c r="I914" t="s">
        <v>790</v>
      </c>
      <c r="J914" t="s">
        <v>791</v>
      </c>
      <c r="K914" t="s">
        <v>792</v>
      </c>
      <c r="L914">
        <v>1348</v>
      </c>
      <c r="N914">
        <v>1009</v>
      </c>
      <c r="O914" t="s">
        <v>566</v>
      </c>
      <c r="P914" t="s">
        <v>566</v>
      </c>
      <c r="Q914">
        <v>1000</v>
      </c>
      <c r="X914">
        <v>9.0000000000000002E-6</v>
      </c>
      <c r="Y914">
        <v>12521.99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66</v>
      </c>
      <c r="AG914">
        <v>9.0000000000000002E-6</v>
      </c>
      <c r="AH914">
        <v>2</v>
      </c>
      <c r="AI914">
        <v>55932491</v>
      </c>
      <c r="AJ914">
        <v>783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ROW(Source!A475)</f>
        <v>475</v>
      </c>
      <c r="B915">
        <v>55932492</v>
      </c>
      <c r="C915">
        <v>55932483</v>
      </c>
      <c r="D915">
        <v>55469257</v>
      </c>
      <c r="E915">
        <v>1</v>
      </c>
      <c r="F915">
        <v>1</v>
      </c>
      <c r="G915">
        <v>1081</v>
      </c>
      <c r="H915">
        <v>3</v>
      </c>
      <c r="I915" t="s">
        <v>796</v>
      </c>
      <c r="J915" t="s">
        <v>797</v>
      </c>
      <c r="K915" t="s">
        <v>798</v>
      </c>
      <c r="L915">
        <v>1354</v>
      </c>
      <c r="N915">
        <v>1010</v>
      </c>
      <c r="O915" t="s">
        <v>279</v>
      </c>
      <c r="P915" t="s">
        <v>279</v>
      </c>
      <c r="Q915">
        <v>1</v>
      </c>
      <c r="X915">
        <v>9.9000000000000005E-2</v>
      </c>
      <c r="Y915">
        <v>42.43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 t="s">
        <v>66</v>
      </c>
      <c r="AG915">
        <v>9.9000000000000005E-2</v>
      </c>
      <c r="AH915">
        <v>2</v>
      </c>
      <c r="AI915">
        <v>55932492</v>
      </c>
      <c r="AJ915">
        <v>785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ROW(Source!A475)</f>
        <v>475</v>
      </c>
      <c r="B916">
        <v>55932493</v>
      </c>
      <c r="C916">
        <v>55932483</v>
      </c>
      <c r="D916">
        <v>55469222</v>
      </c>
      <c r="E916">
        <v>1</v>
      </c>
      <c r="F916">
        <v>1</v>
      </c>
      <c r="G916">
        <v>1081</v>
      </c>
      <c r="H916">
        <v>3</v>
      </c>
      <c r="I916" t="s">
        <v>793</v>
      </c>
      <c r="J916" t="s">
        <v>794</v>
      </c>
      <c r="K916" t="s">
        <v>795</v>
      </c>
      <c r="L916">
        <v>1354</v>
      </c>
      <c r="N916">
        <v>1010</v>
      </c>
      <c r="O916" t="s">
        <v>279</v>
      </c>
      <c r="P916" t="s">
        <v>279</v>
      </c>
      <c r="Q916">
        <v>1</v>
      </c>
      <c r="X916">
        <v>1.1180000000000001</v>
      </c>
      <c r="Y916">
        <v>4.3600000000000003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66</v>
      </c>
      <c r="AG916">
        <v>1.1180000000000001</v>
      </c>
      <c r="AH916">
        <v>2</v>
      </c>
      <c r="AI916">
        <v>55932493</v>
      </c>
      <c r="AJ916">
        <v>786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ROW(Source!A475)</f>
        <v>475</v>
      </c>
      <c r="B917">
        <v>55932494</v>
      </c>
      <c r="C917">
        <v>55932483</v>
      </c>
      <c r="D917">
        <v>55432828</v>
      </c>
      <c r="E917">
        <v>1081</v>
      </c>
      <c r="F917">
        <v>1</v>
      </c>
      <c r="G917">
        <v>1081</v>
      </c>
      <c r="H917">
        <v>3</v>
      </c>
      <c r="I917" t="s">
        <v>1020</v>
      </c>
      <c r="J917" t="s">
        <v>3</v>
      </c>
      <c r="K917" t="s">
        <v>1021</v>
      </c>
      <c r="L917">
        <v>1301</v>
      </c>
      <c r="N917">
        <v>1003</v>
      </c>
      <c r="O917" t="s">
        <v>518</v>
      </c>
      <c r="P917" t="s">
        <v>518</v>
      </c>
      <c r="Q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66</v>
      </c>
      <c r="AG917">
        <v>0</v>
      </c>
      <c r="AH917">
        <v>3</v>
      </c>
      <c r="AI917">
        <v>-1</v>
      </c>
      <c r="AJ917" t="s">
        <v>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ROW(Source!A475)</f>
        <v>475</v>
      </c>
      <c r="B918">
        <v>55932495</v>
      </c>
      <c r="C918">
        <v>55932483</v>
      </c>
      <c r="D918">
        <v>55432829</v>
      </c>
      <c r="E918">
        <v>1081</v>
      </c>
      <c r="F918">
        <v>1</v>
      </c>
      <c r="G918">
        <v>1081</v>
      </c>
      <c r="H918">
        <v>3</v>
      </c>
      <c r="I918" t="s">
        <v>1020</v>
      </c>
      <c r="J918" t="s">
        <v>3</v>
      </c>
      <c r="K918" t="s">
        <v>1022</v>
      </c>
      <c r="L918">
        <v>1354</v>
      </c>
      <c r="N918">
        <v>1010</v>
      </c>
      <c r="O918" t="s">
        <v>279</v>
      </c>
      <c r="P918" t="s">
        <v>279</v>
      </c>
      <c r="Q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66</v>
      </c>
      <c r="AG918">
        <v>0</v>
      </c>
      <c r="AH918">
        <v>3</v>
      </c>
      <c r="AI918">
        <v>-1</v>
      </c>
      <c r="AJ918" t="s">
        <v>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ROW(Source!A475)</f>
        <v>475</v>
      </c>
      <c r="B919">
        <v>55932496</v>
      </c>
      <c r="C919">
        <v>55932483</v>
      </c>
      <c r="D919">
        <v>55433584</v>
      </c>
      <c r="E919">
        <v>1081</v>
      </c>
      <c r="F919">
        <v>1</v>
      </c>
      <c r="G919">
        <v>1081</v>
      </c>
      <c r="H919">
        <v>3</v>
      </c>
      <c r="I919" t="s">
        <v>1016</v>
      </c>
      <c r="J919" t="s">
        <v>3</v>
      </c>
      <c r="K919" t="s">
        <v>1017</v>
      </c>
      <c r="L919">
        <v>1354</v>
      </c>
      <c r="N919">
        <v>1010</v>
      </c>
      <c r="O919" t="s">
        <v>279</v>
      </c>
      <c r="P919" t="s">
        <v>279</v>
      </c>
      <c r="Q919">
        <v>1</v>
      </c>
      <c r="X919">
        <v>13.34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66</v>
      </c>
      <c r="AG919">
        <v>13.34</v>
      </c>
      <c r="AH919">
        <v>3</v>
      </c>
      <c r="AI919">
        <v>-1</v>
      </c>
      <c r="AJ919" t="s">
        <v>3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ROW(Source!A475)</f>
        <v>475</v>
      </c>
      <c r="B920">
        <v>55932497</v>
      </c>
      <c r="C920">
        <v>55932483</v>
      </c>
      <c r="D920">
        <v>55441152</v>
      </c>
      <c r="E920">
        <v>1081</v>
      </c>
      <c r="F920">
        <v>1</v>
      </c>
      <c r="G920">
        <v>1081</v>
      </c>
      <c r="H920">
        <v>3</v>
      </c>
      <c r="I920" t="s">
        <v>1018</v>
      </c>
      <c r="J920" t="s">
        <v>3</v>
      </c>
      <c r="K920" t="s">
        <v>1019</v>
      </c>
      <c r="L920">
        <v>1346</v>
      </c>
      <c r="N920">
        <v>1009</v>
      </c>
      <c r="O920" t="s">
        <v>185</v>
      </c>
      <c r="P920" t="s">
        <v>185</v>
      </c>
      <c r="Q920">
        <v>1</v>
      </c>
      <c r="X920">
        <v>0.86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66</v>
      </c>
      <c r="AG920">
        <v>0.86</v>
      </c>
      <c r="AH920">
        <v>3</v>
      </c>
      <c r="AI920">
        <v>-1</v>
      </c>
      <c r="AJ920" t="s">
        <v>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ROW(Source!A480)</f>
        <v>480</v>
      </c>
      <c r="B921">
        <v>55932567</v>
      </c>
      <c r="C921">
        <v>55932533</v>
      </c>
      <c r="D921">
        <v>55424304</v>
      </c>
      <c r="E921">
        <v>1081</v>
      </c>
      <c r="F921">
        <v>1</v>
      </c>
      <c r="G921">
        <v>1081</v>
      </c>
      <c r="H921">
        <v>1</v>
      </c>
      <c r="I921" t="s">
        <v>679</v>
      </c>
      <c r="J921" t="s">
        <v>3</v>
      </c>
      <c r="K921" t="s">
        <v>680</v>
      </c>
      <c r="L921">
        <v>1191</v>
      </c>
      <c r="N921">
        <v>1013</v>
      </c>
      <c r="O921" t="s">
        <v>681</v>
      </c>
      <c r="P921" t="s">
        <v>681</v>
      </c>
      <c r="Q921">
        <v>1</v>
      </c>
      <c r="X921">
        <v>18.14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1</v>
      </c>
      <c r="AF921" t="s">
        <v>67</v>
      </c>
      <c r="AG921">
        <v>21.768000000000001</v>
      </c>
      <c r="AH921">
        <v>2</v>
      </c>
      <c r="AI921">
        <v>55932567</v>
      </c>
      <c r="AJ921">
        <v>787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ROW(Source!A480)</f>
        <v>480</v>
      </c>
      <c r="B922">
        <v>55932568</v>
      </c>
      <c r="C922">
        <v>55932533</v>
      </c>
      <c r="D922">
        <v>55490209</v>
      </c>
      <c r="E922">
        <v>1</v>
      </c>
      <c r="F922">
        <v>1</v>
      </c>
      <c r="G922">
        <v>1081</v>
      </c>
      <c r="H922">
        <v>2</v>
      </c>
      <c r="I922" t="s">
        <v>722</v>
      </c>
      <c r="J922" t="s">
        <v>723</v>
      </c>
      <c r="K922" t="s">
        <v>724</v>
      </c>
      <c r="L922">
        <v>1368</v>
      </c>
      <c r="N922">
        <v>1011</v>
      </c>
      <c r="O922" t="s">
        <v>685</v>
      </c>
      <c r="P922" t="s">
        <v>685</v>
      </c>
      <c r="Q922">
        <v>1</v>
      </c>
      <c r="X922">
        <v>0.05</v>
      </c>
      <c r="Y922">
        <v>0</v>
      </c>
      <c r="Z922">
        <v>83.1</v>
      </c>
      <c r="AA922">
        <v>12.62</v>
      </c>
      <c r="AB922">
        <v>0</v>
      </c>
      <c r="AC922">
        <v>0</v>
      </c>
      <c r="AD922">
        <v>1</v>
      </c>
      <c r="AE922">
        <v>0</v>
      </c>
      <c r="AF922" t="s">
        <v>67</v>
      </c>
      <c r="AG922">
        <v>0.06</v>
      </c>
      <c r="AH922">
        <v>2</v>
      </c>
      <c r="AI922">
        <v>55932568</v>
      </c>
      <c r="AJ922">
        <v>788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ROW(Source!A480)</f>
        <v>480</v>
      </c>
      <c r="B923">
        <v>55932569</v>
      </c>
      <c r="C923">
        <v>55932533</v>
      </c>
      <c r="D923">
        <v>55490270</v>
      </c>
      <c r="E923">
        <v>1</v>
      </c>
      <c r="F923">
        <v>1</v>
      </c>
      <c r="G923">
        <v>1081</v>
      </c>
      <c r="H923">
        <v>2</v>
      </c>
      <c r="I923" t="s">
        <v>781</v>
      </c>
      <c r="J923" t="s">
        <v>782</v>
      </c>
      <c r="K923" t="s">
        <v>783</v>
      </c>
      <c r="L923">
        <v>1368</v>
      </c>
      <c r="N923">
        <v>1011</v>
      </c>
      <c r="O923" t="s">
        <v>685</v>
      </c>
      <c r="P923" t="s">
        <v>685</v>
      </c>
      <c r="Q923">
        <v>1</v>
      </c>
      <c r="X923">
        <v>0.21</v>
      </c>
      <c r="Y923">
        <v>0</v>
      </c>
      <c r="Z923">
        <v>0.42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67</v>
      </c>
      <c r="AG923">
        <v>0.252</v>
      </c>
      <c r="AH923">
        <v>2</v>
      </c>
      <c r="AI923">
        <v>55932569</v>
      </c>
      <c r="AJ923">
        <v>789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ROW(Source!A480)</f>
        <v>480</v>
      </c>
      <c r="B924">
        <v>55932570</v>
      </c>
      <c r="C924">
        <v>55932533</v>
      </c>
      <c r="D924">
        <v>55489510</v>
      </c>
      <c r="E924">
        <v>1</v>
      </c>
      <c r="F924">
        <v>1</v>
      </c>
      <c r="G924">
        <v>1081</v>
      </c>
      <c r="H924">
        <v>2</v>
      </c>
      <c r="I924" t="s">
        <v>784</v>
      </c>
      <c r="J924" t="s">
        <v>785</v>
      </c>
      <c r="K924" t="s">
        <v>786</v>
      </c>
      <c r="L924">
        <v>1368</v>
      </c>
      <c r="N924">
        <v>1011</v>
      </c>
      <c r="O924" t="s">
        <v>685</v>
      </c>
      <c r="P924" t="s">
        <v>685</v>
      </c>
      <c r="Q924">
        <v>1</v>
      </c>
      <c r="X924">
        <v>4.4999999999999998E-2</v>
      </c>
      <c r="Y924">
        <v>0</v>
      </c>
      <c r="Z924">
        <v>53.9</v>
      </c>
      <c r="AA924">
        <v>12.62</v>
      </c>
      <c r="AB924">
        <v>0</v>
      </c>
      <c r="AC924">
        <v>0</v>
      </c>
      <c r="AD924">
        <v>1</v>
      </c>
      <c r="AE924">
        <v>0</v>
      </c>
      <c r="AF924" t="s">
        <v>67</v>
      </c>
      <c r="AG924">
        <v>5.3999999999999999E-2</v>
      </c>
      <c r="AH924">
        <v>2</v>
      </c>
      <c r="AI924">
        <v>55932570</v>
      </c>
      <c r="AJ924">
        <v>790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ROW(Source!A480)</f>
        <v>480</v>
      </c>
      <c r="B925">
        <v>55932571</v>
      </c>
      <c r="C925">
        <v>55932533</v>
      </c>
      <c r="D925">
        <v>55459234</v>
      </c>
      <c r="E925">
        <v>1</v>
      </c>
      <c r="F925">
        <v>1</v>
      </c>
      <c r="G925">
        <v>1081</v>
      </c>
      <c r="H925">
        <v>3</v>
      </c>
      <c r="I925" t="s">
        <v>734</v>
      </c>
      <c r="J925" t="s">
        <v>735</v>
      </c>
      <c r="K925" t="s">
        <v>736</v>
      </c>
      <c r="L925">
        <v>1346</v>
      </c>
      <c r="N925">
        <v>1009</v>
      </c>
      <c r="O925" t="s">
        <v>185</v>
      </c>
      <c r="P925" t="s">
        <v>185</v>
      </c>
      <c r="Q925">
        <v>1</v>
      </c>
      <c r="X925">
        <v>3.0000000000000001E-3</v>
      </c>
      <c r="Y925">
        <v>1.61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66</v>
      </c>
      <c r="AG925">
        <v>3.0000000000000001E-3</v>
      </c>
      <c r="AH925">
        <v>2</v>
      </c>
      <c r="AI925">
        <v>55932571</v>
      </c>
      <c r="AJ925">
        <v>791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ROW(Source!A480)</f>
        <v>480</v>
      </c>
      <c r="B926">
        <v>55932572</v>
      </c>
      <c r="C926">
        <v>55932533</v>
      </c>
      <c r="D926">
        <v>55466158</v>
      </c>
      <c r="E926">
        <v>1</v>
      </c>
      <c r="F926">
        <v>1</v>
      </c>
      <c r="G926">
        <v>1081</v>
      </c>
      <c r="H926">
        <v>3</v>
      </c>
      <c r="I926" t="s">
        <v>787</v>
      </c>
      <c r="J926" t="s">
        <v>788</v>
      </c>
      <c r="K926" t="s">
        <v>789</v>
      </c>
      <c r="L926">
        <v>1354</v>
      </c>
      <c r="N926">
        <v>1010</v>
      </c>
      <c r="O926" t="s">
        <v>279</v>
      </c>
      <c r="P926" t="s">
        <v>279</v>
      </c>
      <c r="Q926">
        <v>1</v>
      </c>
      <c r="X926">
        <v>0.14000000000000001</v>
      </c>
      <c r="Y926">
        <v>48.47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66</v>
      </c>
      <c r="AG926">
        <v>0.14000000000000001</v>
      </c>
      <c r="AH926">
        <v>2</v>
      </c>
      <c r="AI926">
        <v>55932572</v>
      </c>
      <c r="AJ926">
        <v>793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ROW(Source!A480)</f>
        <v>480</v>
      </c>
      <c r="B927">
        <v>55932573</v>
      </c>
      <c r="C927">
        <v>55932533</v>
      </c>
      <c r="D927">
        <v>55459835</v>
      </c>
      <c r="E927">
        <v>1</v>
      </c>
      <c r="F927">
        <v>1</v>
      </c>
      <c r="G927">
        <v>1081</v>
      </c>
      <c r="H927">
        <v>3</v>
      </c>
      <c r="I927" t="s">
        <v>790</v>
      </c>
      <c r="J927" t="s">
        <v>791</v>
      </c>
      <c r="K927" t="s">
        <v>792</v>
      </c>
      <c r="L927">
        <v>1348</v>
      </c>
      <c r="N927">
        <v>1009</v>
      </c>
      <c r="O927" t="s">
        <v>566</v>
      </c>
      <c r="P927" t="s">
        <v>566</v>
      </c>
      <c r="Q927">
        <v>1000</v>
      </c>
      <c r="X927">
        <v>7.9999999999999996E-6</v>
      </c>
      <c r="Y927">
        <v>12521.99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66</v>
      </c>
      <c r="AG927">
        <v>7.9999999999999996E-6</v>
      </c>
      <c r="AH927">
        <v>2</v>
      </c>
      <c r="AI927">
        <v>55932573</v>
      </c>
      <c r="AJ927">
        <v>794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ROW(Source!A480)</f>
        <v>480</v>
      </c>
      <c r="B928">
        <v>55932574</v>
      </c>
      <c r="C928">
        <v>55932533</v>
      </c>
      <c r="D928">
        <v>55469222</v>
      </c>
      <c r="E928">
        <v>1</v>
      </c>
      <c r="F928">
        <v>1</v>
      </c>
      <c r="G928">
        <v>1081</v>
      </c>
      <c r="H928">
        <v>3</v>
      </c>
      <c r="I928" t="s">
        <v>793</v>
      </c>
      <c r="J928" t="s">
        <v>794</v>
      </c>
      <c r="K928" t="s">
        <v>795</v>
      </c>
      <c r="L928">
        <v>1354</v>
      </c>
      <c r="N928">
        <v>1010</v>
      </c>
      <c r="O928" t="s">
        <v>279</v>
      </c>
      <c r="P928" t="s">
        <v>279</v>
      </c>
      <c r="Q928">
        <v>1</v>
      </c>
      <c r="X928">
        <v>1.02</v>
      </c>
      <c r="Y928">
        <v>4.3600000000000003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66</v>
      </c>
      <c r="AG928">
        <v>1.02</v>
      </c>
      <c r="AH928">
        <v>2</v>
      </c>
      <c r="AI928">
        <v>55932574</v>
      </c>
      <c r="AJ928">
        <v>800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ROW(Source!A480)</f>
        <v>480</v>
      </c>
      <c r="B929">
        <v>55932575</v>
      </c>
      <c r="C929">
        <v>55932533</v>
      </c>
      <c r="D929">
        <v>55431816</v>
      </c>
      <c r="E929">
        <v>1081</v>
      </c>
      <c r="F929">
        <v>1</v>
      </c>
      <c r="G929">
        <v>1081</v>
      </c>
      <c r="H929">
        <v>3</v>
      </c>
      <c r="I929" t="s">
        <v>1011</v>
      </c>
      <c r="J929" t="s">
        <v>3</v>
      </c>
      <c r="K929" t="s">
        <v>1012</v>
      </c>
      <c r="L929">
        <v>1301</v>
      </c>
      <c r="N929">
        <v>1003</v>
      </c>
      <c r="O929" t="s">
        <v>518</v>
      </c>
      <c r="P929" t="s">
        <v>518</v>
      </c>
      <c r="Q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66</v>
      </c>
      <c r="AG929">
        <v>0</v>
      </c>
      <c r="AH929">
        <v>3</v>
      </c>
      <c r="AI929">
        <v>-1</v>
      </c>
      <c r="AJ929" t="s">
        <v>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ROW(Source!A480)</f>
        <v>480</v>
      </c>
      <c r="B930">
        <v>55932576</v>
      </c>
      <c r="C930">
        <v>55932533</v>
      </c>
      <c r="D930">
        <v>55431823</v>
      </c>
      <c r="E930">
        <v>1081</v>
      </c>
      <c r="F930">
        <v>1</v>
      </c>
      <c r="G930">
        <v>1081</v>
      </c>
      <c r="H930">
        <v>3</v>
      </c>
      <c r="I930" t="s">
        <v>1011</v>
      </c>
      <c r="J930" t="s">
        <v>3</v>
      </c>
      <c r="K930" t="s">
        <v>1013</v>
      </c>
      <c r="L930">
        <v>1354</v>
      </c>
      <c r="N930">
        <v>1010</v>
      </c>
      <c r="O930" t="s">
        <v>279</v>
      </c>
      <c r="P930" t="s">
        <v>279</v>
      </c>
      <c r="Q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66</v>
      </c>
      <c r="AG930">
        <v>0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ROW(Source!A480)</f>
        <v>480</v>
      </c>
      <c r="B931">
        <v>55932577</v>
      </c>
      <c r="C931">
        <v>55932533</v>
      </c>
      <c r="D931">
        <v>55433141</v>
      </c>
      <c r="E931">
        <v>1081</v>
      </c>
      <c r="F931">
        <v>1</v>
      </c>
      <c r="G931">
        <v>1081</v>
      </c>
      <c r="H931">
        <v>3</v>
      </c>
      <c r="I931" t="s">
        <v>1014</v>
      </c>
      <c r="J931" t="s">
        <v>3</v>
      </c>
      <c r="K931" t="s">
        <v>1015</v>
      </c>
      <c r="L931">
        <v>1354</v>
      </c>
      <c r="N931">
        <v>1010</v>
      </c>
      <c r="O931" t="s">
        <v>279</v>
      </c>
      <c r="P931" t="s">
        <v>279</v>
      </c>
      <c r="Q931">
        <v>1</v>
      </c>
      <c r="X931">
        <v>23.65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66</v>
      </c>
      <c r="AG931">
        <v>23.65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ROW(Source!A480)</f>
        <v>480</v>
      </c>
      <c r="B932">
        <v>55932578</v>
      </c>
      <c r="C932">
        <v>55932533</v>
      </c>
      <c r="D932">
        <v>55433584</v>
      </c>
      <c r="E932">
        <v>1081</v>
      </c>
      <c r="F932">
        <v>1</v>
      </c>
      <c r="G932">
        <v>1081</v>
      </c>
      <c r="H932">
        <v>3</v>
      </c>
      <c r="I932" t="s">
        <v>1016</v>
      </c>
      <c r="J932" t="s">
        <v>3</v>
      </c>
      <c r="K932" t="s">
        <v>1017</v>
      </c>
      <c r="L932">
        <v>1354</v>
      </c>
      <c r="N932">
        <v>1010</v>
      </c>
      <c r="O932" t="s">
        <v>279</v>
      </c>
      <c r="P932" t="s">
        <v>279</v>
      </c>
      <c r="Q932">
        <v>1</v>
      </c>
      <c r="X932">
        <v>13.34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66</v>
      </c>
      <c r="AG932">
        <v>13.34</v>
      </c>
      <c r="AH932">
        <v>3</v>
      </c>
      <c r="AI932">
        <v>-1</v>
      </c>
      <c r="AJ932" t="s">
        <v>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ROW(Source!A480)</f>
        <v>480</v>
      </c>
      <c r="B933">
        <v>55932579</v>
      </c>
      <c r="C933">
        <v>55932533</v>
      </c>
      <c r="D933">
        <v>55441152</v>
      </c>
      <c r="E933">
        <v>1081</v>
      </c>
      <c r="F933">
        <v>1</v>
      </c>
      <c r="G933">
        <v>1081</v>
      </c>
      <c r="H933">
        <v>3</v>
      </c>
      <c r="I933" t="s">
        <v>1018</v>
      </c>
      <c r="J933" t="s">
        <v>3</v>
      </c>
      <c r="K933" t="s">
        <v>1019</v>
      </c>
      <c r="L933">
        <v>1346</v>
      </c>
      <c r="N933">
        <v>1009</v>
      </c>
      <c r="O933" t="s">
        <v>185</v>
      </c>
      <c r="P933" t="s">
        <v>185</v>
      </c>
      <c r="Q933">
        <v>1</v>
      </c>
      <c r="X933">
        <v>8.73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66</v>
      </c>
      <c r="AG933">
        <v>8.73</v>
      </c>
      <c r="AH933">
        <v>3</v>
      </c>
      <c r="AI933">
        <v>-1</v>
      </c>
      <c r="AJ933" t="s">
        <v>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ROW(Source!A481)</f>
        <v>481</v>
      </c>
      <c r="B934">
        <v>55932567</v>
      </c>
      <c r="C934">
        <v>55932533</v>
      </c>
      <c r="D934">
        <v>55424304</v>
      </c>
      <c r="E934">
        <v>1081</v>
      </c>
      <c r="F934">
        <v>1</v>
      </c>
      <c r="G934">
        <v>1081</v>
      </c>
      <c r="H934">
        <v>1</v>
      </c>
      <c r="I934" t="s">
        <v>679</v>
      </c>
      <c r="J934" t="s">
        <v>3</v>
      </c>
      <c r="K934" t="s">
        <v>680</v>
      </c>
      <c r="L934">
        <v>1191</v>
      </c>
      <c r="N934">
        <v>1013</v>
      </c>
      <c r="O934" t="s">
        <v>681</v>
      </c>
      <c r="P934" t="s">
        <v>681</v>
      </c>
      <c r="Q934">
        <v>1</v>
      </c>
      <c r="X934">
        <v>18.14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</v>
      </c>
      <c r="AF934" t="s">
        <v>67</v>
      </c>
      <c r="AG934">
        <v>21.768000000000001</v>
      </c>
      <c r="AH934">
        <v>2</v>
      </c>
      <c r="AI934">
        <v>55932567</v>
      </c>
      <c r="AJ934">
        <v>801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ROW(Source!A481)</f>
        <v>481</v>
      </c>
      <c r="B935">
        <v>55932568</v>
      </c>
      <c r="C935">
        <v>55932533</v>
      </c>
      <c r="D935">
        <v>55490209</v>
      </c>
      <c r="E935">
        <v>1</v>
      </c>
      <c r="F935">
        <v>1</v>
      </c>
      <c r="G935">
        <v>1081</v>
      </c>
      <c r="H935">
        <v>2</v>
      </c>
      <c r="I935" t="s">
        <v>722</v>
      </c>
      <c r="J935" t="s">
        <v>723</v>
      </c>
      <c r="K935" t="s">
        <v>724</v>
      </c>
      <c r="L935">
        <v>1368</v>
      </c>
      <c r="N935">
        <v>1011</v>
      </c>
      <c r="O935" t="s">
        <v>685</v>
      </c>
      <c r="P935" t="s">
        <v>685</v>
      </c>
      <c r="Q935">
        <v>1</v>
      </c>
      <c r="X935">
        <v>0.05</v>
      </c>
      <c r="Y935">
        <v>0</v>
      </c>
      <c r="Z935">
        <v>83.1</v>
      </c>
      <c r="AA935">
        <v>12.62</v>
      </c>
      <c r="AB935">
        <v>0</v>
      </c>
      <c r="AC935">
        <v>0</v>
      </c>
      <c r="AD935">
        <v>1</v>
      </c>
      <c r="AE935">
        <v>0</v>
      </c>
      <c r="AF935" t="s">
        <v>67</v>
      </c>
      <c r="AG935">
        <v>0.06</v>
      </c>
      <c r="AH935">
        <v>2</v>
      </c>
      <c r="AI935">
        <v>55932568</v>
      </c>
      <c r="AJ935">
        <v>802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ROW(Source!A481)</f>
        <v>481</v>
      </c>
      <c r="B936">
        <v>55932569</v>
      </c>
      <c r="C936">
        <v>55932533</v>
      </c>
      <c r="D936">
        <v>55490270</v>
      </c>
      <c r="E936">
        <v>1</v>
      </c>
      <c r="F936">
        <v>1</v>
      </c>
      <c r="G936">
        <v>1081</v>
      </c>
      <c r="H936">
        <v>2</v>
      </c>
      <c r="I936" t="s">
        <v>781</v>
      </c>
      <c r="J936" t="s">
        <v>782</v>
      </c>
      <c r="K936" t="s">
        <v>783</v>
      </c>
      <c r="L936">
        <v>1368</v>
      </c>
      <c r="N936">
        <v>1011</v>
      </c>
      <c r="O936" t="s">
        <v>685</v>
      </c>
      <c r="P936" t="s">
        <v>685</v>
      </c>
      <c r="Q936">
        <v>1</v>
      </c>
      <c r="X936">
        <v>0.21</v>
      </c>
      <c r="Y936">
        <v>0</v>
      </c>
      <c r="Z936">
        <v>0.42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67</v>
      </c>
      <c r="AG936">
        <v>0.252</v>
      </c>
      <c r="AH936">
        <v>2</v>
      </c>
      <c r="AI936">
        <v>55932569</v>
      </c>
      <c r="AJ936">
        <v>803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5">
      <c r="A937">
        <f>ROW(Source!A481)</f>
        <v>481</v>
      </c>
      <c r="B937">
        <v>55932570</v>
      </c>
      <c r="C937">
        <v>55932533</v>
      </c>
      <c r="D937">
        <v>55489510</v>
      </c>
      <c r="E937">
        <v>1</v>
      </c>
      <c r="F937">
        <v>1</v>
      </c>
      <c r="G937">
        <v>1081</v>
      </c>
      <c r="H937">
        <v>2</v>
      </c>
      <c r="I937" t="s">
        <v>784</v>
      </c>
      <c r="J937" t="s">
        <v>785</v>
      </c>
      <c r="K937" t="s">
        <v>786</v>
      </c>
      <c r="L937">
        <v>1368</v>
      </c>
      <c r="N937">
        <v>1011</v>
      </c>
      <c r="O937" t="s">
        <v>685</v>
      </c>
      <c r="P937" t="s">
        <v>685</v>
      </c>
      <c r="Q937">
        <v>1</v>
      </c>
      <c r="X937">
        <v>4.4999999999999998E-2</v>
      </c>
      <c r="Y937">
        <v>0</v>
      </c>
      <c r="Z937">
        <v>53.9</v>
      </c>
      <c r="AA937">
        <v>12.62</v>
      </c>
      <c r="AB937">
        <v>0</v>
      </c>
      <c r="AC937">
        <v>0</v>
      </c>
      <c r="AD937">
        <v>1</v>
      </c>
      <c r="AE937">
        <v>0</v>
      </c>
      <c r="AF937" t="s">
        <v>67</v>
      </c>
      <c r="AG937">
        <v>5.3999999999999999E-2</v>
      </c>
      <c r="AH937">
        <v>2</v>
      </c>
      <c r="AI937">
        <v>55932570</v>
      </c>
      <c r="AJ937">
        <v>804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5">
      <c r="A938">
        <f>ROW(Source!A481)</f>
        <v>481</v>
      </c>
      <c r="B938">
        <v>55932571</v>
      </c>
      <c r="C938">
        <v>55932533</v>
      </c>
      <c r="D938">
        <v>55459234</v>
      </c>
      <c r="E938">
        <v>1</v>
      </c>
      <c r="F938">
        <v>1</v>
      </c>
      <c r="G938">
        <v>1081</v>
      </c>
      <c r="H938">
        <v>3</v>
      </c>
      <c r="I938" t="s">
        <v>734</v>
      </c>
      <c r="J938" t="s">
        <v>735</v>
      </c>
      <c r="K938" t="s">
        <v>736</v>
      </c>
      <c r="L938">
        <v>1346</v>
      </c>
      <c r="N938">
        <v>1009</v>
      </c>
      <c r="O938" t="s">
        <v>185</v>
      </c>
      <c r="P938" t="s">
        <v>185</v>
      </c>
      <c r="Q938">
        <v>1</v>
      </c>
      <c r="X938">
        <v>3.0000000000000001E-3</v>
      </c>
      <c r="Y938">
        <v>1.61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66</v>
      </c>
      <c r="AG938">
        <v>3.0000000000000001E-3</v>
      </c>
      <c r="AH938">
        <v>2</v>
      </c>
      <c r="AI938">
        <v>55932571</v>
      </c>
      <c r="AJ938">
        <v>805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>
        <f>ROW(Source!A481)</f>
        <v>481</v>
      </c>
      <c r="B939">
        <v>55932572</v>
      </c>
      <c r="C939">
        <v>55932533</v>
      </c>
      <c r="D939">
        <v>55466158</v>
      </c>
      <c r="E939">
        <v>1</v>
      </c>
      <c r="F939">
        <v>1</v>
      </c>
      <c r="G939">
        <v>1081</v>
      </c>
      <c r="H939">
        <v>3</v>
      </c>
      <c r="I939" t="s">
        <v>787</v>
      </c>
      <c r="J939" t="s">
        <v>788</v>
      </c>
      <c r="K939" t="s">
        <v>789</v>
      </c>
      <c r="L939">
        <v>1354</v>
      </c>
      <c r="N939">
        <v>1010</v>
      </c>
      <c r="O939" t="s">
        <v>279</v>
      </c>
      <c r="P939" t="s">
        <v>279</v>
      </c>
      <c r="Q939">
        <v>1</v>
      </c>
      <c r="X939">
        <v>0.14000000000000001</v>
      </c>
      <c r="Y939">
        <v>48.47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66</v>
      </c>
      <c r="AG939">
        <v>0.14000000000000001</v>
      </c>
      <c r="AH939">
        <v>2</v>
      </c>
      <c r="AI939">
        <v>55932572</v>
      </c>
      <c r="AJ939">
        <v>807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5">
      <c r="A940">
        <f>ROW(Source!A481)</f>
        <v>481</v>
      </c>
      <c r="B940">
        <v>55932573</v>
      </c>
      <c r="C940">
        <v>55932533</v>
      </c>
      <c r="D940">
        <v>55459835</v>
      </c>
      <c r="E940">
        <v>1</v>
      </c>
      <c r="F940">
        <v>1</v>
      </c>
      <c r="G940">
        <v>1081</v>
      </c>
      <c r="H940">
        <v>3</v>
      </c>
      <c r="I940" t="s">
        <v>790</v>
      </c>
      <c r="J940" t="s">
        <v>791</v>
      </c>
      <c r="K940" t="s">
        <v>792</v>
      </c>
      <c r="L940">
        <v>1348</v>
      </c>
      <c r="N940">
        <v>1009</v>
      </c>
      <c r="O940" t="s">
        <v>566</v>
      </c>
      <c r="P940" t="s">
        <v>566</v>
      </c>
      <c r="Q940">
        <v>1000</v>
      </c>
      <c r="X940">
        <v>7.9999999999999996E-6</v>
      </c>
      <c r="Y940">
        <v>12521.99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66</v>
      </c>
      <c r="AG940">
        <v>7.9999999999999996E-6</v>
      </c>
      <c r="AH940">
        <v>2</v>
      </c>
      <c r="AI940">
        <v>55932573</v>
      </c>
      <c r="AJ940">
        <v>808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5">
      <c r="A941">
        <f>ROW(Source!A481)</f>
        <v>481</v>
      </c>
      <c r="B941">
        <v>55932574</v>
      </c>
      <c r="C941">
        <v>55932533</v>
      </c>
      <c r="D941">
        <v>55469222</v>
      </c>
      <c r="E941">
        <v>1</v>
      </c>
      <c r="F941">
        <v>1</v>
      </c>
      <c r="G941">
        <v>1081</v>
      </c>
      <c r="H941">
        <v>3</v>
      </c>
      <c r="I941" t="s">
        <v>793</v>
      </c>
      <c r="J941" t="s">
        <v>794</v>
      </c>
      <c r="K941" t="s">
        <v>795</v>
      </c>
      <c r="L941">
        <v>1354</v>
      </c>
      <c r="N941">
        <v>1010</v>
      </c>
      <c r="O941" t="s">
        <v>279</v>
      </c>
      <c r="P941" t="s">
        <v>279</v>
      </c>
      <c r="Q941">
        <v>1</v>
      </c>
      <c r="X941">
        <v>1.02</v>
      </c>
      <c r="Y941">
        <v>4.3600000000000003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66</v>
      </c>
      <c r="AG941">
        <v>1.02</v>
      </c>
      <c r="AH941">
        <v>2</v>
      </c>
      <c r="AI941">
        <v>55932574</v>
      </c>
      <c r="AJ941">
        <v>814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5">
      <c r="A942">
        <f>ROW(Source!A481)</f>
        <v>481</v>
      </c>
      <c r="B942">
        <v>55932575</v>
      </c>
      <c r="C942">
        <v>55932533</v>
      </c>
      <c r="D942">
        <v>55431816</v>
      </c>
      <c r="E942">
        <v>1081</v>
      </c>
      <c r="F942">
        <v>1</v>
      </c>
      <c r="G942">
        <v>1081</v>
      </c>
      <c r="H942">
        <v>3</v>
      </c>
      <c r="I942" t="s">
        <v>1011</v>
      </c>
      <c r="J942" t="s">
        <v>3</v>
      </c>
      <c r="K942" t="s">
        <v>1012</v>
      </c>
      <c r="L942">
        <v>1301</v>
      </c>
      <c r="N942">
        <v>1003</v>
      </c>
      <c r="O942" t="s">
        <v>518</v>
      </c>
      <c r="P942" t="s">
        <v>518</v>
      </c>
      <c r="Q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66</v>
      </c>
      <c r="AG942">
        <v>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5">
      <c r="A943">
        <f>ROW(Source!A481)</f>
        <v>481</v>
      </c>
      <c r="B943">
        <v>55932576</v>
      </c>
      <c r="C943">
        <v>55932533</v>
      </c>
      <c r="D943">
        <v>55431823</v>
      </c>
      <c r="E943">
        <v>1081</v>
      </c>
      <c r="F943">
        <v>1</v>
      </c>
      <c r="G943">
        <v>1081</v>
      </c>
      <c r="H943">
        <v>3</v>
      </c>
      <c r="I943" t="s">
        <v>1011</v>
      </c>
      <c r="J943" t="s">
        <v>3</v>
      </c>
      <c r="K943" t="s">
        <v>1013</v>
      </c>
      <c r="L943">
        <v>1354</v>
      </c>
      <c r="N943">
        <v>1010</v>
      </c>
      <c r="O943" t="s">
        <v>279</v>
      </c>
      <c r="P943" t="s">
        <v>279</v>
      </c>
      <c r="Q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66</v>
      </c>
      <c r="AG943">
        <v>0</v>
      </c>
      <c r="AH943">
        <v>3</v>
      </c>
      <c r="AI943">
        <v>-1</v>
      </c>
      <c r="AJ943" t="s">
        <v>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5">
      <c r="A944">
        <f>ROW(Source!A481)</f>
        <v>481</v>
      </c>
      <c r="B944">
        <v>55932577</v>
      </c>
      <c r="C944">
        <v>55932533</v>
      </c>
      <c r="D944">
        <v>55433141</v>
      </c>
      <c r="E944">
        <v>1081</v>
      </c>
      <c r="F944">
        <v>1</v>
      </c>
      <c r="G944">
        <v>1081</v>
      </c>
      <c r="H944">
        <v>3</v>
      </c>
      <c r="I944" t="s">
        <v>1014</v>
      </c>
      <c r="J944" t="s">
        <v>3</v>
      </c>
      <c r="K944" t="s">
        <v>1015</v>
      </c>
      <c r="L944">
        <v>1354</v>
      </c>
      <c r="N944">
        <v>1010</v>
      </c>
      <c r="O944" t="s">
        <v>279</v>
      </c>
      <c r="P944" t="s">
        <v>279</v>
      </c>
      <c r="Q944">
        <v>1</v>
      </c>
      <c r="X944">
        <v>23.65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66</v>
      </c>
      <c r="AG944">
        <v>23.65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5">
      <c r="A945">
        <f>ROW(Source!A481)</f>
        <v>481</v>
      </c>
      <c r="B945">
        <v>55932578</v>
      </c>
      <c r="C945">
        <v>55932533</v>
      </c>
      <c r="D945">
        <v>55433584</v>
      </c>
      <c r="E945">
        <v>1081</v>
      </c>
      <c r="F945">
        <v>1</v>
      </c>
      <c r="G945">
        <v>1081</v>
      </c>
      <c r="H945">
        <v>3</v>
      </c>
      <c r="I945" t="s">
        <v>1016</v>
      </c>
      <c r="J945" t="s">
        <v>3</v>
      </c>
      <c r="K945" t="s">
        <v>1017</v>
      </c>
      <c r="L945">
        <v>1354</v>
      </c>
      <c r="N945">
        <v>1010</v>
      </c>
      <c r="O945" t="s">
        <v>279</v>
      </c>
      <c r="P945" t="s">
        <v>279</v>
      </c>
      <c r="Q945">
        <v>1</v>
      </c>
      <c r="X945">
        <v>13.34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66</v>
      </c>
      <c r="AG945">
        <v>13.34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5">
      <c r="A946">
        <f>ROW(Source!A481)</f>
        <v>481</v>
      </c>
      <c r="B946">
        <v>55932579</v>
      </c>
      <c r="C946">
        <v>55932533</v>
      </c>
      <c r="D946">
        <v>55441152</v>
      </c>
      <c r="E946">
        <v>1081</v>
      </c>
      <c r="F946">
        <v>1</v>
      </c>
      <c r="G946">
        <v>1081</v>
      </c>
      <c r="H946">
        <v>3</v>
      </c>
      <c r="I946" t="s">
        <v>1018</v>
      </c>
      <c r="J946" t="s">
        <v>3</v>
      </c>
      <c r="K946" t="s">
        <v>1019</v>
      </c>
      <c r="L946">
        <v>1346</v>
      </c>
      <c r="N946">
        <v>1009</v>
      </c>
      <c r="O946" t="s">
        <v>185</v>
      </c>
      <c r="P946" t="s">
        <v>185</v>
      </c>
      <c r="Q946">
        <v>1</v>
      </c>
      <c r="X946">
        <v>8.73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66</v>
      </c>
      <c r="AG946">
        <v>8.73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5">
      <c r="A947">
        <f>ROW(Source!A494)</f>
        <v>494</v>
      </c>
      <c r="B947">
        <v>55932617</v>
      </c>
      <c r="C947">
        <v>55932586</v>
      </c>
      <c r="D947">
        <v>55424304</v>
      </c>
      <c r="E947">
        <v>1081</v>
      </c>
      <c r="F947">
        <v>1</v>
      </c>
      <c r="G947">
        <v>1081</v>
      </c>
      <c r="H947">
        <v>1</v>
      </c>
      <c r="I947" t="s">
        <v>679</v>
      </c>
      <c r="J947" t="s">
        <v>3</v>
      </c>
      <c r="K947" t="s">
        <v>680</v>
      </c>
      <c r="L947">
        <v>1191</v>
      </c>
      <c r="N947">
        <v>1013</v>
      </c>
      <c r="O947" t="s">
        <v>681</v>
      </c>
      <c r="P947" t="s">
        <v>681</v>
      </c>
      <c r="Q947">
        <v>1</v>
      </c>
      <c r="X947">
        <v>7.27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67</v>
      </c>
      <c r="AG947">
        <v>8.7239999999999984</v>
      </c>
      <c r="AH947">
        <v>2</v>
      </c>
      <c r="AI947">
        <v>55932617</v>
      </c>
      <c r="AJ947">
        <v>815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5">
      <c r="A948">
        <f>ROW(Source!A494)</f>
        <v>494</v>
      </c>
      <c r="B948">
        <v>55932618</v>
      </c>
      <c r="C948">
        <v>55932586</v>
      </c>
      <c r="D948">
        <v>55490209</v>
      </c>
      <c r="E948">
        <v>1</v>
      </c>
      <c r="F948">
        <v>1</v>
      </c>
      <c r="G948">
        <v>1081</v>
      </c>
      <c r="H948">
        <v>2</v>
      </c>
      <c r="I948" t="s">
        <v>722</v>
      </c>
      <c r="J948" t="s">
        <v>723</v>
      </c>
      <c r="K948" t="s">
        <v>724</v>
      </c>
      <c r="L948">
        <v>1368</v>
      </c>
      <c r="N948">
        <v>1011</v>
      </c>
      <c r="O948" t="s">
        <v>685</v>
      </c>
      <c r="P948" t="s">
        <v>685</v>
      </c>
      <c r="Q948">
        <v>1</v>
      </c>
      <c r="X948">
        <v>3.7999999999999999E-2</v>
      </c>
      <c r="Y948">
        <v>0</v>
      </c>
      <c r="Z948">
        <v>83.1</v>
      </c>
      <c r="AA948">
        <v>12.62</v>
      </c>
      <c r="AB948">
        <v>0</v>
      </c>
      <c r="AC948">
        <v>0</v>
      </c>
      <c r="AD948">
        <v>1</v>
      </c>
      <c r="AE948">
        <v>0</v>
      </c>
      <c r="AF948" t="s">
        <v>67</v>
      </c>
      <c r="AG948">
        <v>4.5599999999999995E-2</v>
      </c>
      <c r="AH948">
        <v>2</v>
      </c>
      <c r="AI948">
        <v>55932618</v>
      </c>
      <c r="AJ948">
        <v>816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5">
      <c r="A949">
        <f>ROW(Source!A494)</f>
        <v>494</v>
      </c>
      <c r="B949">
        <v>55932619</v>
      </c>
      <c r="C949">
        <v>55932586</v>
      </c>
      <c r="D949">
        <v>55490270</v>
      </c>
      <c r="E949">
        <v>1</v>
      </c>
      <c r="F949">
        <v>1</v>
      </c>
      <c r="G949">
        <v>1081</v>
      </c>
      <c r="H949">
        <v>2</v>
      </c>
      <c r="I949" t="s">
        <v>781</v>
      </c>
      <c r="J949" t="s">
        <v>782</v>
      </c>
      <c r="K949" t="s">
        <v>783</v>
      </c>
      <c r="L949">
        <v>1368</v>
      </c>
      <c r="N949">
        <v>1011</v>
      </c>
      <c r="O949" t="s">
        <v>685</v>
      </c>
      <c r="P949" t="s">
        <v>685</v>
      </c>
      <c r="Q949">
        <v>1</v>
      </c>
      <c r="X949">
        <v>0.2</v>
      </c>
      <c r="Y949">
        <v>0</v>
      </c>
      <c r="Z949">
        <v>0.42</v>
      </c>
      <c r="AA949">
        <v>0</v>
      </c>
      <c r="AB949">
        <v>0</v>
      </c>
      <c r="AC949">
        <v>0</v>
      </c>
      <c r="AD949">
        <v>1</v>
      </c>
      <c r="AE949">
        <v>0</v>
      </c>
      <c r="AF949" t="s">
        <v>67</v>
      </c>
      <c r="AG949">
        <v>0.24</v>
      </c>
      <c r="AH949">
        <v>2</v>
      </c>
      <c r="AI949">
        <v>55932619</v>
      </c>
      <c r="AJ949">
        <v>817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5">
      <c r="A950">
        <f>ROW(Source!A494)</f>
        <v>494</v>
      </c>
      <c r="B950">
        <v>55932620</v>
      </c>
      <c r="C950">
        <v>55932586</v>
      </c>
      <c r="D950">
        <v>55490296</v>
      </c>
      <c r="E950">
        <v>1</v>
      </c>
      <c r="F950">
        <v>1</v>
      </c>
      <c r="G950">
        <v>1081</v>
      </c>
      <c r="H950">
        <v>2</v>
      </c>
      <c r="I950" t="s">
        <v>763</v>
      </c>
      <c r="J950" t="s">
        <v>764</v>
      </c>
      <c r="K950" t="s">
        <v>765</v>
      </c>
      <c r="L950">
        <v>1368</v>
      </c>
      <c r="N950">
        <v>1011</v>
      </c>
      <c r="O950" t="s">
        <v>685</v>
      </c>
      <c r="P950" t="s">
        <v>685</v>
      </c>
      <c r="Q950">
        <v>1</v>
      </c>
      <c r="X950">
        <v>0.15</v>
      </c>
      <c r="Y950">
        <v>0</v>
      </c>
      <c r="Z950">
        <v>0.47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67</v>
      </c>
      <c r="AG950">
        <v>0.18</v>
      </c>
      <c r="AH950">
        <v>2</v>
      </c>
      <c r="AI950">
        <v>55932620</v>
      </c>
      <c r="AJ950">
        <v>818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5">
      <c r="A951">
        <f>ROW(Source!A494)</f>
        <v>494</v>
      </c>
      <c r="B951">
        <v>55932621</v>
      </c>
      <c r="C951">
        <v>55932586</v>
      </c>
      <c r="D951">
        <v>55489510</v>
      </c>
      <c r="E951">
        <v>1</v>
      </c>
      <c r="F951">
        <v>1</v>
      </c>
      <c r="G951">
        <v>1081</v>
      </c>
      <c r="H951">
        <v>2</v>
      </c>
      <c r="I951" t="s">
        <v>784</v>
      </c>
      <c r="J951" t="s">
        <v>785</v>
      </c>
      <c r="K951" t="s">
        <v>786</v>
      </c>
      <c r="L951">
        <v>1368</v>
      </c>
      <c r="N951">
        <v>1011</v>
      </c>
      <c r="O951" t="s">
        <v>685</v>
      </c>
      <c r="P951" t="s">
        <v>685</v>
      </c>
      <c r="Q951">
        <v>1</v>
      </c>
      <c r="X951">
        <v>4.4999999999999998E-2</v>
      </c>
      <c r="Y951">
        <v>0</v>
      </c>
      <c r="Z951">
        <v>53.9</v>
      </c>
      <c r="AA951">
        <v>12.62</v>
      </c>
      <c r="AB951">
        <v>0</v>
      </c>
      <c r="AC951">
        <v>0</v>
      </c>
      <c r="AD951">
        <v>1</v>
      </c>
      <c r="AE951">
        <v>0</v>
      </c>
      <c r="AF951" t="s">
        <v>67</v>
      </c>
      <c r="AG951">
        <v>5.3999999999999999E-2</v>
      </c>
      <c r="AH951">
        <v>2</v>
      </c>
      <c r="AI951">
        <v>55932621</v>
      </c>
      <c r="AJ951">
        <v>819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5">
      <c r="A952">
        <f>ROW(Source!A494)</f>
        <v>494</v>
      </c>
      <c r="B952">
        <v>55932622</v>
      </c>
      <c r="C952">
        <v>55932586</v>
      </c>
      <c r="D952">
        <v>55459234</v>
      </c>
      <c r="E952">
        <v>1</v>
      </c>
      <c r="F952">
        <v>1</v>
      </c>
      <c r="G952">
        <v>1081</v>
      </c>
      <c r="H952">
        <v>3</v>
      </c>
      <c r="I952" t="s">
        <v>734</v>
      </c>
      <c r="J952" t="s">
        <v>735</v>
      </c>
      <c r="K952" t="s">
        <v>736</v>
      </c>
      <c r="L952">
        <v>1346</v>
      </c>
      <c r="N952">
        <v>1009</v>
      </c>
      <c r="O952" t="s">
        <v>185</v>
      </c>
      <c r="P952" t="s">
        <v>185</v>
      </c>
      <c r="Q952">
        <v>1</v>
      </c>
      <c r="X952">
        <v>3.3999999999999998E-3</v>
      </c>
      <c r="Y952">
        <v>1.61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66</v>
      </c>
      <c r="AG952">
        <v>3.3999999999999998E-3</v>
      </c>
      <c r="AH952">
        <v>2</v>
      </c>
      <c r="AI952">
        <v>55932622</v>
      </c>
      <c r="AJ952">
        <v>820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5">
      <c r="A953">
        <f>ROW(Source!A494)</f>
        <v>494</v>
      </c>
      <c r="B953">
        <v>55932623</v>
      </c>
      <c r="C953">
        <v>55932586</v>
      </c>
      <c r="D953">
        <v>55466158</v>
      </c>
      <c r="E953">
        <v>1</v>
      </c>
      <c r="F953">
        <v>1</v>
      </c>
      <c r="G953">
        <v>1081</v>
      </c>
      <c r="H953">
        <v>3</v>
      </c>
      <c r="I953" t="s">
        <v>787</v>
      </c>
      <c r="J953" t="s">
        <v>788</v>
      </c>
      <c r="K953" t="s">
        <v>789</v>
      </c>
      <c r="L953">
        <v>1354</v>
      </c>
      <c r="N953">
        <v>1010</v>
      </c>
      <c r="O953" t="s">
        <v>279</v>
      </c>
      <c r="P953" t="s">
        <v>279</v>
      </c>
      <c r="Q953">
        <v>1</v>
      </c>
      <c r="X953">
        <v>0.15</v>
      </c>
      <c r="Y953">
        <v>48.47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66</v>
      </c>
      <c r="AG953">
        <v>0.15</v>
      </c>
      <c r="AH953">
        <v>2</v>
      </c>
      <c r="AI953">
        <v>55932623</v>
      </c>
      <c r="AJ953">
        <v>822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5">
      <c r="A954">
        <f>ROW(Source!A494)</f>
        <v>494</v>
      </c>
      <c r="B954">
        <v>55932624</v>
      </c>
      <c r="C954">
        <v>55932586</v>
      </c>
      <c r="D954">
        <v>55459835</v>
      </c>
      <c r="E954">
        <v>1</v>
      </c>
      <c r="F954">
        <v>1</v>
      </c>
      <c r="G954">
        <v>1081</v>
      </c>
      <c r="H954">
        <v>3</v>
      </c>
      <c r="I954" t="s">
        <v>790</v>
      </c>
      <c r="J954" t="s">
        <v>791</v>
      </c>
      <c r="K954" t="s">
        <v>792</v>
      </c>
      <c r="L954">
        <v>1348</v>
      </c>
      <c r="N954">
        <v>1009</v>
      </c>
      <c r="O954" t="s">
        <v>566</v>
      </c>
      <c r="P954" t="s">
        <v>566</v>
      </c>
      <c r="Q954">
        <v>1000</v>
      </c>
      <c r="X954">
        <v>9.0000000000000002E-6</v>
      </c>
      <c r="Y954">
        <v>12521.99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66</v>
      </c>
      <c r="AG954">
        <v>9.0000000000000002E-6</v>
      </c>
      <c r="AH954">
        <v>2</v>
      </c>
      <c r="AI954">
        <v>55932624</v>
      </c>
      <c r="AJ954">
        <v>823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5">
      <c r="A955">
        <f>ROW(Source!A494)</f>
        <v>494</v>
      </c>
      <c r="B955">
        <v>55932625</v>
      </c>
      <c r="C955">
        <v>55932586</v>
      </c>
      <c r="D955">
        <v>55469257</v>
      </c>
      <c r="E955">
        <v>1</v>
      </c>
      <c r="F955">
        <v>1</v>
      </c>
      <c r="G955">
        <v>1081</v>
      </c>
      <c r="H955">
        <v>3</v>
      </c>
      <c r="I955" t="s">
        <v>796</v>
      </c>
      <c r="J955" t="s">
        <v>797</v>
      </c>
      <c r="K955" t="s">
        <v>798</v>
      </c>
      <c r="L955">
        <v>1354</v>
      </c>
      <c r="N955">
        <v>1010</v>
      </c>
      <c r="O955" t="s">
        <v>279</v>
      </c>
      <c r="P955" t="s">
        <v>279</v>
      </c>
      <c r="Q955">
        <v>1</v>
      </c>
      <c r="X955">
        <v>9.9000000000000005E-2</v>
      </c>
      <c r="Y955">
        <v>42.43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66</v>
      </c>
      <c r="AG955">
        <v>9.9000000000000005E-2</v>
      </c>
      <c r="AH955">
        <v>2</v>
      </c>
      <c r="AI955">
        <v>55932625</v>
      </c>
      <c r="AJ955">
        <v>825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5">
      <c r="A956">
        <f>ROW(Source!A494)</f>
        <v>494</v>
      </c>
      <c r="B956">
        <v>55932626</v>
      </c>
      <c r="C956">
        <v>55932586</v>
      </c>
      <c r="D956">
        <v>55469222</v>
      </c>
      <c r="E956">
        <v>1</v>
      </c>
      <c r="F956">
        <v>1</v>
      </c>
      <c r="G956">
        <v>1081</v>
      </c>
      <c r="H956">
        <v>3</v>
      </c>
      <c r="I956" t="s">
        <v>793</v>
      </c>
      <c r="J956" t="s">
        <v>794</v>
      </c>
      <c r="K956" t="s">
        <v>795</v>
      </c>
      <c r="L956">
        <v>1354</v>
      </c>
      <c r="N956">
        <v>1010</v>
      </c>
      <c r="O956" t="s">
        <v>279</v>
      </c>
      <c r="P956" t="s">
        <v>279</v>
      </c>
      <c r="Q956">
        <v>1</v>
      </c>
      <c r="X956">
        <v>1.1180000000000001</v>
      </c>
      <c r="Y956">
        <v>4.3600000000000003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66</v>
      </c>
      <c r="AG956">
        <v>1.1180000000000001</v>
      </c>
      <c r="AH956">
        <v>2</v>
      </c>
      <c r="AI956">
        <v>55932626</v>
      </c>
      <c r="AJ956">
        <v>826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5">
      <c r="A957">
        <f>ROW(Source!A494)</f>
        <v>494</v>
      </c>
      <c r="B957">
        <v>55932627</v>
      </c>
      <c r="C957">
        <v>55932586</v>
      </c>
      <c r="D957">
        <v>55432828</v>
      </c>
      <c r="E957">
        <v>1081</v>
      </c>
      <c r="F957">
        <v>1</v>
      </c>
      <c r="G957">
        <v>1081</v>
      </c>
      <c r="H957">
        <v>3</v>
      </c>
      <c r="I957" t="s">
        <v>1020</v>
      </c>
      <c r="J957" t="s">
        <v>3</v>
      </c>
      <c r="K957" t="s">
        <v>1021</v>
      </c>
      <c r="L957">
        <v>1301</v>
      </c>
      <c r="N957">
        <v>1003</v>
      </c>
      <c r="O957" t="s">
        <v>518</v>
      </c>
      <c r="P957" t="s">
        <v>518</v>
      </c>
      <c r="Q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66</v>
      </c>
      <c r="AG957">
        <v>0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5">
      <c r="A958">
        <f>ROW(Source!A494)</f>
        <v>494</v>
      </c>
      <c r="B958">
        <v>55932628</v>
      </c>
      <c r="C958">
        <v>55932586</v>
      </c>
      <c r="D958">
        <v>55432829</v>
      </c>
      <c r="E958">
        <v>1081</v>
      </c>
      <c r="F958">
        <v>1</v>
      </c>
      <c r="G958">
        <v>1081</v>
      </c>
      <c r="H958">
        <v>3</v>
      </c>
      <c r="I958" t="s">
        <v>1020</v>
      </c>
      <c r="J958" t="s">
        <v>3</v>
      </c>
      <c r="K958" t="s">
        <v>1022</v>
      </c>
      <c r="L958">
        <v>1354</v>
      </c>
      <c r="N958">
        <v>1010</v>
      </c>
      <c r="O958" t="s">
        <v>279</v>
      </c>
      <c r="P958" t="s">
        <v>279</v>
      </c>
      <c r="Q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66</v>
      </c>
      <c r="AG958">
        <v>0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5">
      <c r="A959">
        <f>ROW(Source!A494)</f>
        <v>494</v>
      </c>
      <c r="B959">
        <v>55932629</v>
      </c>
      <c r="C959">
        <v>55932586</v>
      </c>
      <c r="D959">
        <v>55433584</v>
      </c>
      <c r="E959">
        <v>1081</v>
      </c>
      <c r="F959">
        <v>1</v>
      </c>
      <c r="G959">
        <v>1081</v>
      </c>
      <c r="H959">
        <v>3</v>
      </c>
      <c r="I959" t="s">
        <v>1016</v>
      </c>
      <c r="J959" t="s">
        <v>3</v>
      </c>
      <c r="K959" t="s">
        <v>1017</v>
      </c>
      <c r="L959">
        <v>1354</v>
      </c>
      <c r="N959">
        <v>1010</v>
      </c>
      <c r="O959" t="s">
        <v>279</v>
      </c>
      <c r="P959" t="s">
        <v>279</v>
      </c>
      <c r="Q959">
        <v>1</v>
      </c>
      <c r="X959">
        <v>13.34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66</v>
      </c>
      <c r="AG959">
        <v>13.34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5">
      <c r="A960">
        <f>ROW(Source!A494)</f>
        <v>494</v>
      </c>
      <c r="B960">
        <v>55932630</v>
      </c>
      <c r="C960">
        <v>55932586</v>
      </c>
      <c r="D960">
        <v>55441152</v>
      </c>
      <c r="E960">
        <v>1081</v>
      </c>
      <c r="F960">
        <v>1</v>
      </c>
      <c r="G960">
        <v>1081</v>
      </c>
      <c r="H960">
        <v>3</v>
      </c>
      <c r="I960" t="s">
        <v>1018</v>
      </c>
      <c r="J960" t="s">
        <v>3</v>
      </c>
      <c r="K960" t="s">
        <v>1019</v>
      </c>
      <c r="L960">
        <v>1346</v>
      </c>
      <c r="N960">
        <v>1009</v>
      </c>
      <c r="O960" t="s">
        <v>185</v>
      </c>
      <c r="P960" t="s">
        <v>185</v>
      </c>
      <c r="Q960">
        <v>1</v>
      </c>
      <c r="X960">
        <v>0.86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66</v>
      </c>
      <c r="AG960">
        <v>0.86</v>
      </c>
      <c r="AH960">
        <v>3</v>
      </c>
      <c r="AI960">
        <v>-1</v>
      </c>
      <c r="AJ960" t="s">
        <v>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5">
      <c r="A961">
        <f>ROW(Source!A495)</f>
        <v>495</v>
      </c>
      <c r="B961">
        <v>55932617</v>
      </c>
      <c r="C961">
        <v>55932586</v>
      </c>
      <c r="D961">
        <v>55424304</v>
      </c>
      <c r="E961">
        <v>1081</v>
      </c>
      <c r="F961">
        <v>1</v>
      </c>
      <c r="G961">
        <v>1081</v>
      </c>
      <c r="H961">
        <v>1</v>
      </c>
      <c r="I961" t="s">
        <v>679</v>
      </c>
      <c r="J961" t="s">
        <v>3</v>
      </c>
      <c r="K961" t="s">
        <v>680</v>
      </c>
      <c r="L961">
        <v>1191</v>
      </c>
      <c r="N961">
        <v>1013</v>
      </c>
      <c r="O961" t="s">
        <v>681</v>
      </c>
      <c r="P961" t="s">
        <v>681</v>
      </c>
      <c r="Q961">
        <v>1</v>
      </c>
      <c r="X961">
        <v>7.27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F961" t="s">
        <v>67</v>
      </c>
      <c r="AG961">
        <v>8.7239999999999984</v>
      </c>
      <c r="AH961">
        <v>2</v>
      </c>
      <c r="AI961">
        <v>55932617</v>
      </c>
      <c r="AJ961">
        <v>827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5">
      <c r="A962">
        <f>ROW(Source!A495)</f>
        <v>495</v>
      </c>
      <c r="B962">
        <v>55932618</v>
      </c>
      <c r="C962">
        <v>55932586</v>
      </c>
      <c r="D962">
        <v>55490209</v>
      </c>
      <c r="E962">
        <v>1</v>
      </c>
      <c r="F962">
        <v>1</v>
      </c>
      <c r="G962">
        <v>1081</v>
      </c>
      <c r="H962">
        <v>2</v>
      </c>
      <c r="I962" t="s">
        <v>722</v>
      </c>
      <c r="J962" t="s">
        <v>723</v>
      </c>
      <c r="K962" t="s">
        <v>724</v>
      </c>
      <c r="L962">
        <v>1368</v>
      </c>
      <c r="N962">
        <v>1011</v>
      </c>
      <c r="O962" t="s">
        <v>685</v>
      </c>
      <c r="P962" t="s">
        <v>685</v>
      </c>
      <c r="Q962">
        <v>1</v>
      </c>
      <c r="X962">
        <v>3.7999999999999999E-2</v>
      </c>
      <c r="Y962">
        <v>0</v>
      </c>
      <c r="Z962">
        <v>83.1</v>
      </c>
      <c r="AA962">
        <v>12.62</v>
      </c>
      <c r="AB962">
        <v>0</v>
      </c>
      <c r="AC962">
        <v>0</v>
      </c>
      <c r="AD962">
        <v>1</v>
      </c>
      <c r="AE962">
        <v>0</v>
      </c>
      <c r="AF962" t="s">
        <v>67</v>
      </c>
      <c r="AG962">
        <v>4.5599999999999995E-2</v>
      </c>
      <c r="AH962">
        <v>2</v>
      </c>
      <c r="AI962">
        <v>55932618</v>
      </c>
      <c r="AJ962">
        <v>828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5">
      <c r="A963">
        <f>ROW(Source!A495)</f>
        <v>495</v>
      </c>
      <c r="B963">
        <v>55932619</v>
      </c>
      <c r="C963">
        <v>55932586</v>
      </c>
      <c r="D963">
        <v>55490270</v>
      </c>
      <c r="E963">
        <v>1</v>
      </c>
      <c r="F963">
        <v>1</v>
      </c>
      <c r="G963">
        <v>1081</v>
      </c>
      <c r="H963">
        <v>2</v>
      </c>
      <c r="I963" t="s">
        <v>781</v>
      </c>
      <c r="J963" t="s">
        <v>782</v>
      </c>
      <c r="K963" t="s">
        <v>783</v>
      </c>
      <c r="L963">
        <v>1368</v>
      </c>
      <c r="N963">
        <v>1011</v>
      </c>
      <c r="O963" t="s">
        <v>685</v>
      </c>
      <c r="P963" t="s">
        <v>685</v>
      </c>
      <c r="Q963">
        <v>1</v>
      </c>
      <c r="X963">
        <v>0.2</v>
      </c>
      <c r="Y963">
        <v>0</v>
      </c>
      <c r="Z963">
        <v>0.42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67</v>
      </c>
      <c r="AG963">
        <v>0.24</v>
      </c>
      <c r="AH963">
        <v>2</v>
      </c>
      <c r="AI963">
        <v>55932619</v>
      </c>
      <c r="AJ963">
        <v>829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5">
      <c r="A964">
        <f>ROW(Source!A495)</f>
        <v>495</v>
      </c>
      <c r="B964">
        <v>55932620</v>
      </c>
      <c r="C964">
        <v>55932586</v>
      </c>
      <c r="D964">
        <v>55490296</v>
      </c>
      <c r="E964">
        <v>1</v>
      </c>
      <c r="F964">
        <v>1</v>
      </c>
      <c r="G964">
        <v>1081</v>
      </c>
      <c r="H964">
        <v>2</v>
      </c>
      <c r="I964" t="s">
        <v>763</v>
      </c>
      <c r="J964" t="s">
        <v>764</v>
      </c>
      <c r="K964" t="s">
        <v>765</v>
      </c>
      <c r="L964">
        <v>1368</v>
      </c>
      <c r="N964">
        <v>1011</v>
      </c>
      <c r="O964" t="s">
        <v>685</v>
      </c>
      <c r="P964" t="s">
        <v>685</v>
      </c>
      <c r="Q964">
        <v>1</v>
      </c>
      <c r="X964">
        <v>0.15</v>
      </c>
      <c r="Y964">
        <v>0</v>
      </c>
      <c r="Z964">
        <v>0.47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67</v>
      </c>
      <c r="AG964">
        <v>0.18</v>
      </c>
      <c r="AH964">
        <v>2</v>
      </c>
      <c r="AI964">
        <v>55932620</v>
      </c>
      <c r="AJ964">
        <v>830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5">
      <c r="A965">
        <f>ROW(Source!A495)</f>
        <v>495</v>
      </c>
      <c r="B965">
        <v>55932621</v>
      </c>
      <c r="C965">
        <v>55932586</v>
      </c>
      <c r="D965">
        <v>55489510</v>
      </c>
      <c r="E965">
        <v>1</v>
      </c>
      <c r="F965">
        <v>1</v>
      </c>
      <c r="G965">
        <v>1081</v>
      </c>
      <c r="H965">
        <v>2</v>
      </c>
      <c r="I965" t="s">
        <v>784</v>
      </c>
      <c r="J965" t="s">
        <v>785</v>
      </c>
      <c r="K965" t="s">
        <v>786</v>
      </c>
      <c r="L965">
        <v>1368</v>
      </c>
      <c r="N965">
        <v>1011</v>
      </c>
      <c r="O965" t="s">
        <v>685</v>
      </c>
      <c r="P965" t="s">
        <v>685</v>
      </c>
      <c r="Q965">
        <v>1</v>
      </c>
      <c r="X965">
        <v>4.4999999999999998E-2</v>
      </c>
      <c r="Y965">
        <v>0</v>
      </c>
      <c r="Z965">
        <v>53.9</v>
      </c>
      <c r="AA965">
        <v>12.62</v>
      </c>
      <c r="AB965">
        <v>0</v>
      </c>
      <c r="AC965">
        <v>0</v>
      </c>
      <c r="AD965">
        <v>1</v>
      </c>
      <c r="AE965">
        <v>0</v>
      </c>
      <c r="AF965" t="s">
        <v>67</v>
      </c>
      <c r="AG965">
        <v>5.3999999999999999E-2</v>
      </c>
      <c r="AH965">
        <v>2</v>
      </c>
      <c r="AI965">
        <v>55932621</v>
      </c>
      <c r="AJ965">
        <v>831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5">
      <c r="A966">
        <f>ROW(Source!A495)</f>
        <v>495</v>
      </c>
      <c r="B966">
        <v>55932622</v>
      </c>
      <c r="C966">
        <v>55932586</v>
      </c>
      <c r="D966">
        <v>55459234</v>
      </c>
      <c r="E966">
        <v>1</v>
      </c>
      <c r="F966">
        <v>1</v>
      </c>
      <c r="G966">
        <v>1081</v>
      </c>
      <c r="H966">
        <v>3</v>
      </c>
      <c r="I966" t="s">
        <v>734</v>
      </c>
      <c r="J966" t="s">
        <v>735</v>
      </c>
      <c r="K966" t="s">
        <v>736</v>
      </c>
      <c r="L966">
        <v>1346</v>
      </c>
      <c r="N966">
        <v>1009</v>
      </c>
      <c r="O966" t="s">
        <v>185</v>
      </c>
      <c r="P966" t="s">
        <v>185</v>
      </c>
      <c r="Q966">
        <v>1</v>
      </c>
      <c r="X966">
        <v>3.3999999999999998E-3</v>
      </c>
      <c r="Y966">
        <v>1.61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66</v>
      </c>
      <c r="AG966">
        <v>3.3999999999999998E-3</v>
      </c>
      <c r="AH966">
        <v>2</v>
      </c>
      <c r="AI966">
        <v>55932622</v>
      </c>
      <c r="AJ966">
        <v>832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5">
      <c r="A967">
        <f>ROW(Source!A495)</f>
        <v>495</v>
      </c>
      <c r="B967">
        <v>55932623</v>
      </c>
      <c r="C967">
        <v>55932586</v>
      </c>
      <c r="D967">
        <v>55466158</v>
      </c>
      <c r="E967">
        <v>1</v>
      </c>
      <c r="F967">
        <v>1</v>
      </c>
      <c r="G967">
        <v>1081</v>
      </c>
      <c r="H967">
        <v>3</v>
      </c>
      <c r="I967" t="s">
        <v>787</v>
      </c>
      <c r="J967" t="s">
        <v>788</v>
      </c>
      <c r="K967" t="s">
        <v>789</v>
      </c>
      <c r="L967">
        <v>1354</v>
      </c>
      <c r="N967">
        <v>1010</v>
      </c>
      <c r="O967" t="s">
        <v>279</v>
      </c>
      <c r="P967" t="s">
        <v>279</v>
      </c>
      <c r="Q967">
        <v>1</v>
      </c>
      <c r="X967">
        <v>0.15</v>
      </c>
      <c r="Y967">
        <v>48.47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66</v>
      </c>
      <c r="AG967">
        <v>0.15</v>
      </c>
      <c r="AH967">
        <v>2</v>
      </c>
      <c r="AI967">
        <v>55932623</v>
      </c>
      <c r="AJ967">
        <v>834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>
        <f>ROW(Source!A495)</f>
        <v>495</v>
      </c>
      <c r="B968">
        <v>55932624</v>
      </c>
      <c r="C968">
        <v>55932586</v>
      </c>
      <c r="D968">
        <v>55459835</v>
      </c>
      <c r="E968">
        <v>1</v>
      </c>
      <c r="F968">
        <v>1</v>
      </c>
      <c r="G968">
        <v>1081</v>
      </c>
      <c r="H968">
        <v>3</v>
      </c>
      <c r="I968" t="s">
        <v>790</v>
      </c>
      <c r="J968" t="s">
        <v>791</v>
      </c>
      <c r="K968" t="s">
        <v>792</v>
      </c>
      <c r="L968">
        <v>1348</v>
      </c>
      <c r="N968">
        <v>1009</v>
      </c>
      <c r="O968" t="s">
        <v>566</v>
      </c>
      <c r="P968" t="s">
        <v>566</v>
      </c>
      <c r="Q968">
        <v>1000</v>
      </c>
      <c r="X968">
        <v>9.0000000000000002E-6</v>
      </c>
      <c r="Y968">
        <v>12521.99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66</v>
      </c>
      <c r="AG968">
        <v>9.0000000000000002E-6</v>
      </c>
      <c r="AH968">
        <v>2</v>
      </c>
      <c r="AI968">
        <v>55932624</v>
      </c>
      <c r="AJ968">
        <v>835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>
        <f>ROW(Source!A495)</f>
        <v>495</v>
      </c>
      <c r="B969">
        <v>55932625</v>
      </c>
      <c r="C969">
        <v>55932586</v>
      </c>
      <c r="D969">
        <v>55469257</v>
      </c>
      <c r="E969">
        <v>1</v>
      </c>
      <c r="F969">
        <v>1</v>
      </c>
      <c r="G969">
        <v>1081</v>
      </c>
      <c r="H969">
        <v>3</v>
      </c>
      <c r="I969" t="s">
        <v>796</v>
      </c>
      <c r="J969" t="s">
        <v>797</v>
      </c>
      <c r="K969" t="s">
        <v>798</v>
      </c>
      <c r="L969">
        <v>1354</v>
      </c>
      <c r="N969">
        <v>1010</v>
      </c>
      <c r="O969" t="s">
        <v>279</v>
      </c>
      <c r="P969" t="s">
        <v>279</v>
      </c>
      <c r="Q969">
        <v>1</v>
      </c>
      <c r="X969">
        <v>9.9000000000000005E-2</v>
      </c>
      <c r="Y969">
        <v>42.43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66</v>
      </c>
      <c r="AG969">
        <v>9.9000000000000005E-2</v>
      </c>
      <c r="AH969">
        <v>2</v>
      </c>
      <c r="AI969">
        <v>55932625</v>
      </c>
      <c r="AJ969">
        <v>837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>
        <f>ROW(Source!A495)</f>
        <v>495</v>
      </c>
      <c r="B970">
        <v>55932626</v>
      </c>
      <c r="C970">
        <v>55932586</v>
      </c>
      <c r="D970">
        <v>55469222</v>
      </c>
      <c r="E970">
        <v>1</v>
      </c>
      <c r="F970">
        <v>1</v>
      </c>
      <c r="G970">
        <v>1081</v>
      </c>
      <c r="H970">
        <v>3</v>
      </c>
      <c r="I970" t="s">
        <v>793</v>
      </c>
      <c r="J970" t="s">
        <v>794</v>
      </c>
      <c r="K970" t="s">
        <v>795</v>
      </c>
      <c r="L970">
        <v>1354</v>
      </c>
      <c r="N970">
        <v>1010</v>
      </c>
      <c r="O970" t="s">
        <v>279</v>
      </c>
      <c r="P970" t="s">
        <v>279</v>
      </c>
      <c r="Q970">
        <v>1</v>
      </c>
      <c r="X970">
        <v>1.1180000000000001</v>
      </c>
      <c r="Y970">
        <v>4.3600000000000003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66</v>
      </c>
      <c r="AG970">
        <v>1.1180000000000001</v>
      </c>
      <c r="AH970">
        <v>2</v>
      </c>
      <c r="AI970">
        <v>55932626</v>
      </c>
      <c r="AJ970">
        <v>838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5">
      <c r="A971">
        <f>ROW(Source!A495)</f>
        <v>495</v>
      </c>
      <c r="B971">
        <v>55932627</v>
      </c>
      <c r="C971">
        <v>55932586</v>
      </c>
      <c r="D971">
        <v>55432828</v>
      </c>
      <c r="E971">
        <v>1081</v>
      </c>
      <c r="F971">
        <v>1</v>
      </c>
      <c r="G971">
        <v>1081</v>
      </c>
      <c r="H971">
        <v>3</v>
      </c>
      <c r="I971" t="s">
        <v>1020</v>
      </c>
      <c r="J971" t="s">
        <v>3</v>
      </c>
      <c r="K971" t="s">
        <v>1021</v>
      </c>
      <c r="L971">
        <v>1301</v>
      </c>
      <c r="N971">
        <v>1003</v>
      </c>
      <c r="O971" t="s">
        <v>518</v>
      </c>
      <c r="P971" t="s">
        <v>518</v>
      </c>
      <c r="Q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66</v>
      </c>
      <c r="AG971">
        <v>0</v>
      </c>
      <c r="AH971">
        <v>3</v>
      </c>
      <c r="AI971">
        <v>-1</v>
      </c>
      <c r="AJ971" t="s">
        <v>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>
        <f>ROW(Source!A495)</f>
        <v>495</v>
      </c>
      <c r="B972">
        <v>55932628</v>
      </c>
      <c r="C972">
        <v>55932586</v>
      </c>
      <c r="D972">
        <v>55432829</v>
      </c>
      <c r="E972">
        <v>1081</v>
      </c>
      <c r="F972">
        <v>1</v>
      </c>
      <c r="G972">
        <v>1081</v>
      </c>
      <c r="H972">
        <v>3</v>
      </c>
      <c r="I972" t="s">
        <v>1020</v>
      </c>
      <c r="J972" t="s">
        <v>3</v>
      </c>
      <c r="K972" t="s">
        <v>1022</v>
      </c>
      <c r="L972">
        <v>1354</v>
      </c>
      <c r="N972">
        <v>1010</v>
      </c>
      <c r="O972" t="s">
        <v>279</v>
      </c>
      <c r="P972" t="s">
        <v>279</v>
      </c>
      <c r="Q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66</v>
      </c>
      <c r="AG972">
        <v>0</v>
      </c>
      <c r="AH972">
        <v>3</v>
      </c>
      <c r="AI972">
        <v>-1</v>
      </c>
      <c r="AJ972" t="s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>
        <f>ROW(Source!A495)</f>
        <v>495</v>
      </c>
      <c r="B973">
        <v>55932629</v>
      </c>
      <c r="C973">
        <v>55932586</v>
      </c>
      <c r="D973">
        <v>55433584</v>
      </c>
      <c r="E973">
        <v>1081</v>
      </c>
      <c r="F973">
        <v>1</v>
      </c>
      <c r="G973">
        <v>1081</v>
      </c>
      <c r="H973">
        <v>3</v>
      </c>
      <c r="I973" t="s">
        <v>1016</v>
      </c>
      <c r="J973" t="s">
        <v>3</v>
      </c>
      <c r="K973" t="s">
        <v>1017</v>
      </c>
      <c r="L973">
        <v>1354</v>
      </c>
      <c r="N973">
        <v>1010</v>
      </c>
      <c r="O973" t="s">
        <v>279</v>
      </c>
      <c r="P973" t="s">
        <v>279</v>
      </c>
      <c r="Q973">
        <v>1</v>
      </c>
      <c r="X973">
        <v>13.34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66</v>
      </c>
      <c r="AG973">
        <v>13.34</v>
      </c>
      <c r="AH973">
        <v>3</v>
      </c>
      <c r="AI973">
        <v>-1</v>
      </c>
      <c r="AJ973" t="s">
        <v>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5">
      <c r="A974">
        <f>ROW(Source!A495)</f>
        <v>495</v>
      </c>
      <c r="B974">
        <v>55932630</v>
      </c>
      <c r="C974">
        <v>55932586</v>
      </c>
      <c r="D974">
        <v>55441152</v>
      </c>
      <c r="E974">
        <v>1081</v>
      </c>
      <c r="F974">
        <v>1</v>
      </c>
      <c r="G974">
        <v>1081</v>
      </c>
      <c r="H974">
        <v>3</v>
      </c>
      <c r="I974" t="s">
        <v>1018</v>
      </c>
      <c r="J974" t="s">
        <v>3</v>
      </c>
      <c r="K974" t="s">
        <v>1019</v>
      </c>
      <c r="L974">
        <v>1346</v>
      </c>
      <c r="N974">
        <v>1009</v>
      </c>
      <c r="O974" t="s">
        <v>185</v>
      </c>
      <c r="P974" t="s">
        <v>185</v>
      </c>
      <c r="Q974">
        <v>1</v>
      </c>
      <c r="X974">
        <v>0.86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66</v>
      </c>
      <c r="AG974">
        <v>0.86</v>
      </c>
      <c r="AH974">
        <v>3</v>
      </c>
      <c r="AI974">
        <v>-1</v>
      </c>
      <c r="AJ974" t="s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>
        <f>ROW(Source!A506)</f>
        <v>506</v>
      </c>
      <c r="B975">
        <v>55953818</v>
      </c>
      <c r="C975">
        <v>55953803</v>
      </c>
      <c r="D975">
        <v>55424304</v>
      </c>
      <c r="E975">
        <v>1081</v>
      </c>
      <c r="F975">
        <v>1</v>
      </c>
      <c r="G975">
        <v>1081</v>
      </c>
      <c r="H975">
        <v>1</v>
      </c>
      <c r="I975" t="s">
        <v>679</v>
      </c>
      <c r="J975" t="s">
        <v>3</v>
      </c>
      <c r="K975" t="s">
        <v>680</v>
      </c>
      <c r="L975">
        <v>1191</v>
      </c>
      <c r="N975">
        <v>1013</v>
      </c>
      <c r="O975" t="s">
        <v>681</v>
      </c>
      <c r="P975" t="s">
        <v>681</v>
      </c>
      <c r="Q975">
        <v>1</v>
      </c>
      <c r="X975">
        <v>21.71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1</v>
      </c>
      <c r="AF975" t="s">
        <v>67</v>
      </c>
      <c r="AG975">
        <v>26.052</v>
      </c>
      <c r="AH975">
        <v>2</v>
      </c>
      <c r="AI975">
        <v>55953818</v>
      </c>
      <c r="AJ975">
        <v>839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>
        <f>ROW(Source!A506)</f>
        <v>506</v>
      </c>
      <c r="B976">
        <v>55953819</v>
      </c>
      <c r="C976">
        <v>55953803</v>
      </c>
      <c r="D976">
        <v>55490209</v>
      </c>
      <c r="E976">
        <v>1</v>
      </c>
      <c r="F976">
        <v>1</v>
      </c>
      <c r="G976">
        <v>1081</v>
      </c>
      <c r="H976">
        <v>2</v>
      </c>
      <c r="I976" t="s">
        <v>722</v>
      </c>
      <c r="J976" t="s">
        <v>723</v>
      </c>
      <c r="K976" t="s">
        <v>724</v>
      </c>
      <c r="L976">
        <v>1368</v>
      </c>
      <c r="N976">
        <v>1011</v>
      </c>
      <c r="O976" t="s">
        <v>685</v>
      </c>
      <c r="P976" t="s">
        <v>685</v>
      </c>
      <c r="Q976">
        <v>1</v>
      </c>
      <c r="X976">
        <v>0.08</v>
      </c>
      <c r="Y976">
        <v>0</v>
      </c>
      <c r="Z976">
        <v>83.1</v>
      </c>
      <c r="AA976">
        <v>12.62</v>
      </c>
      <c r="AB976">
        <v>0</v>
      </c>
      <c r="AC976">
        <v>0</v>
      </c>
      <c r="AD976">
        <v>1</v>
      </c>
      <c r="AE976">
        <v>0</v>
      </c>
      <c r="AF976" t="s">
        <v>67</v>
      </c>
      <c r="AG976">
        <v>9.6000000000000002E-2</v>
      </c>
      <c r="AH976">
        <v>2</v>
      </c>
      <c r="AI976">
        <v>55953819</v>
      </c>
      <c r="AJ976">
        <v>840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>
        <f>ROW(Source!A506)</f>
        <v>506</v>
      </c>
      <c r="B977">
        <v>55953820</v>
      </c>
      <c r="C977">
        <v>55953803</v>
      </c>
      <c r="D977">
        <v>55490331</v>
      </c>
      <c r="E977">
        <v>1</v>
      </c>
      <c r="F977">
        <v>1</v>
      </c>
      <c r="G977">
        <v>1081</v>
      </c>
      <c r="H977">
        <v>2</v>
      </c>
      <c r="I977" t="s">
        <v>799</v>
      </c>
      <c r="J977" t="s">
        <v>800</v>
      </c>
      <c r="K977" t="s">
        <v>801</v>
      </c>
      <c r="L977">
        <v>1368</v>
      </c>
      <c r="N977">
        <v>1011</v>
      </c>
      <c r="O977" t="s">
        <v>685</v>
      </c>
      <c r="P977" t="s">
        <v>685</v>
      </c>
      <c r="Q977">
        <v>1</v>
      </c>
      <c r="X977">
        <v>2.5</v>
      </c>
      <c r="Y977">
        <v>0</v>
      </c>
      <c r="Z977">
        <v>1.1100000000000001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67</v>
      </c>
      <c r="AG977">
        <v>3</v>
      </c>
      <c r="AH977">
        <v>2</v>
      </c>
      <c r="AI977">
        <v>55953820</v>
      </c>
      <c r="AJ977">
        <v>841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>
        <f>ROW(Source!A506)</f>
        <v>506</v>
      </c>
      <c r="B978">
        <v>55953821</v>
      </c>
      <c r="C978">
        <v>55953803</v>
      </c>
      <c r="D978">
        <v>55469263</v>
      </c>
      <c r="E978">
        <v>1</v>
      </c>
      <c r="F978">
        <v>1</v>
      </c>
      <c r="G978">
        <v>1081</v>
      </c>
      <c r="H978">
        <v>3</v>
      </c>
      <c r="I978" t="s">
        <v>802</v>
      </c>
      <c r="J978" t="s">
        <v>803</v>
      </c>
      <c r="K978" t="s">
        <v>804</v>
      </c>
      <c r="L978">
        <v>1354</v>
      </c>
      <c r="N978">
        <v>1010</v>
      </c>
      <c r="O978" t="s">
        <v>279</v>
      </c>
      <c r="P978" t="s">
        <v>279</v>
      </c>
      <c r="Q978">
        <v>1</v>
      </c>
      <c r="X978">
        <v>0.27</v>
      </c>
      <c r="Y978">
        <v>14.22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66</v>
      </c>
      <c r="AG978">
        <v>0.27</v>
      </c>
      <c r="AH978">
        <v>2</v>
      </c>
      <c r="AI978">
        <v>55953821</v>
      </c>
      <c r="AJ978">
        <v>842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5">
      <c r="A979">
        <f>ROW(Source!A506)</f>
        <v>506</v>
      </c>
      <c r="B979">
        <v>55953822</v>
      </c>
      <c r="C979">
        <v>55953803</v>
      </c>
      <c r="D979">
        <v>55433013</v>
      </c>
      <c r="E979">
        <v>1081</v>
      </c>
      <c r="F979">
        <v>1</v>
      </c>
      <c r="G979">
        <v>1081</v>
      </c>
      <c r="H979">
        <v>3</v>
      </c>
      <c r="I979" t="s">
        <v>1023</v>
      </c>
      <c r="J979" t="s">
        <v>3</v>
      </c>
      <c r="K979" t="s">
        <v>1024</v>
      </c>
      <c r="L979">
        <v>1354</v>
      </c>
      <c r="N979">
        <v>1010</v>
      </c>
      <c r="O979" t="s">
        <v>279</v>
      </c>
      <c r="P979" t="s">
        <v>279</v>
      </c>
      <c r="Q979">
        <v>1</v>
      </c>
      <c r="X979">
        <v>100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66</v>
      </c>
      <c r="AG979">
        <v>100</v>
      </c>
      <c r="AH979">
        <v>3</v>
      </c>
      <c r="AI979">
        <v>-1</v>
      </c>
      <c r="AJ979" t="s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5">
      <c r="A980">
        <f>ROW(Source!A506)</f>
        <v>506</v>
      </c>
      <c r="B980">
        <v>55953823</v>
      </c>
      <c r="C980">
        <v>55953803</v>
      </c>
      <c r="D980">
        <v>55447805</v>
      </c>
      <c r="E980">
        <v>1081</v>
      </c>
      <c r="F980">
        <v>1</v>
      </c>
      <c r="G980">
        <v>1081</v>
      </c>
      <c r="H980">
        <v>3</v>
      </c>
      <c r="I980" t="s">
        <v>1025</v>
      </c>
      <c r="J980" t="s">
        <v>3</v>
      </c>
      <c r="K980" t="s">
        <v>1026</v>
      </c>
      <c r="L980">
        <v>1354</v>
      </c>
      <c r="N980">
        <v>1010</v>
      </c>
      <c r="O980" t="s">
        <v>279</v>
      </c>
      <c r="P980" t="s">
        <v>279</v>
      </c>
      <c r="Q980">
        <v>1</v>
      </c>
      <c r="X980">
        <v>202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66</v>
      </c>
      <c r="AG980">
        <v>202</v>
      </c>
      <c r="AH980">
        <v>3</v>
      </c>
      <c r="AI980">
        <v>-1</v>
      </c>
      <c r="AJ980" t="s">
        <v>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>
        <f>ROW(Source!A507)</f>
        <v>507</v>
      </c>
      <c r="B981">
        <v>55953818</v>
      </c>
      <c r="C981">
        <v>55953803</v>
      </c>
      <c r="D981">
        <v>55424304</v>
      </c>
      <c r="E981">
        <v>1081</v>
      </c>
      <c r="F981">
        <v>1</v>
      </c>
      <c r="G981">
        <v>1081</v>
      </c>
      <c r="H981">
        <v>1</v>
      </c>
      <c r="I981" t="s">
        <v>679</v>
      </c>
      <c r="J981" t="s">
        <v>3</v>
      </c>
      <c r="K981" t="s">
        <v>680</v>
      </c>
      <c r="L981">
        <v>1191</v>
      </c>
      <c r="N981">
        <v>1013</v>
      </c>
      <c r="O981" t="s">
        <v>681</v>
      </c>
      <c r="P981" t="s">
        <v>681</v>
      </c>
      <c r="Q981">
        <v>1</v>
      </c>
      <c r="X981">
        <v>21.71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 t="s">
        <v>67</v>
      </c>
      <c r="AG981">
        <v>26.052</v>
      </c>
      <c r="AH981">
        <v>2</v>
      </c>
      <c r="AI981">
        <v>55953818</v>
      </c>
      <c r="AJ981">
        <v>844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5">
      <c r="A982">
        <f>ROW(Source!A507)</f>
        <v>507</v>
      </c>
      <c r="B982">
        <v>55953819</v>
      </c>
      <c r="C982">
        <v>55953803</v>
      </c>
      <c r="D982">
        <v>55490209</v>
      </c>
      <c r="E982">
        <v>1</v>
      </c>
      <c r="F982">
        <v>1</v>
      </c>
      <c r="G982">
        <v>1081</v>
      </c>
      <c r="H982">
        <v>2</v>
      </c>
      <c r="I982" t="s">
        <v>722</v>
      </c>
      <c r="J982" t="s">
        <v>723</v>
      </c>
      <c r="K982" t="s">
        <v>724</v>
      </c>
      <c r="L982">
        <v>1368</v>
      </c>
      <c r="N982">
        <v>1011</v>
      </c>
      <c r="O982" t="s">
        <v>685</v>
      </c>
      <c r="P982" t="s">
        <v>685</v>
      </c>
      <c r="Q982">
        <v>1</v>
      </c>
      <c r="X982">
        <v>0.08</v>
      </c>
      <c r="Y982">
        <v>0</v>
      </c>
      <c r="Z982">
        <v>83.1</v>
      </c>
      <c r="AA982">
        <v>12.62</v>
      </c>
      <c r="AB982">
        <v>0</v>
      </c>
      <c r="AC982">
        <v>0</v>
      </c>
      <c r="AD982">
        <v>1</v>
      </c>
      <c r="AE982">
        <v>0</v>
      </c>
      <c r="AF982" t="s">
        <v>67</v>
      </c>
      <c r="AG982">
        <v>9.6000000000000002E-2</v>
      </c>
      <c r="AH982">
        <v>2</v>
      </c>
      <c r="AI982">
        <v>55953819</v>
      </c>
      <c r="AJ982">
        <v>845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>
        <f>ROW(Source!A507)</f>
        <v>507</v>
      </c>
      <c r="B983">
        <v>55953820</v>
      </c>
      <c r="C983">
        <v>55953803</v>
      </c>
      <c r="D983">
        <v>55490331</v>
      </c>
      <c r="E983">
        <v>1</v>
      </c>
      <c r="F983">
        <v>1</v>
      </c>
      <c r="G983">
        <v>1081</v>
      </c>
      <c r="H983">
        <v>2</v>
      </c>
      <c r="I983" t="s">
        <v>799</v>
      </c>
      <c r="J983" t="s">
        <v>800</v>
      </c>
      <c r="K983" t="s">
        <v>801</v>
      </c>
      <c r="L983">
        <v>1368</v>
      </c>
      <c r="N983">
        <v>1011</v>
      </c>
      <c r="O983" t="s">
        <v>685</v>
      </c>
      <c r="P983" t="s">
        <v>685</v>
      </c>
      <c r="Q983">
        <v>1</v>
      </c>
      <c r="X983">
        <v>2.5</v>
      </c>
      <c r="Y983">
        <v>0</v>
      </c>
      <c r="Z983">
        <v>1.1100000000000001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67</v>
      </c>
      <c r="AG983">
        <v>3</v>
      </c>
      <c r="AH983">
        <v>2</v>
      </c>
      <c r="AI983">
        <v>55953820</v>
      </c>
      <c r="AJ983">
        <v>846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>
        <f>ROW(Source!A507)</f>
        <v>507</v>
      </c>
      <c r="B984">
        <v>55953821</v>
      </c>
      <c r="C984">
        <v>55953803</v>
      </c>
      <c r="D984">
        <v>55469263</v>
      </c>
      <c r="E984">
        <v>1</v>
      </c>
      <c r="F984">
        <v>1</v>
      </c>
      <c r="G984">
        <v>1081</v>
      </c>
      <c r="H984">
        <v>3</v>
      </c>
      <c r="I984" t="s">
        <v>802</v>
      </c>
      <c r="J984" t="s">
        <v>803</v>
      </c>
      <c r="K984" t="s">
        <v>804</v>
      </c>
      <c r="L984">
        <v>1354</v>
      </c>
      <c r="N984">
        <v>1010</v>
      </c>
      <c r="O984" t="s">
        <v>279</v>
      </c>
      <c r="P984" t="s">
        <v>279</v>
      </c>
      <c r="Q984">
        <v>1</v>
      </c>
      <c r="X984">
        <v>0.27</v>
      </c>
      <c r="Y984">
        <v>14.22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66</v>
      </c>
      <c r="AG984">
        <v>0.27</v>
      </c>
      <c r="AH984">
        <v>2</v>
      </c>
      <c r="AI984">
        <v>55953821</v>
      </c>
      <c r="AJ984">
        <v>847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>
        <f>ROW(Source!A507)</f>
        <v>507</v>
      </c>
      <c r="B985">
        <v>55953822</v>
      </c>
      <c r="C985">
        <v>55953803</v>
      </c>
      <c r="D985">
        <v>55433013</v>
      </c>
      <c r="E985">
        <v>1081</v>
      </c>
      <c r="F985">
        <v>1</v>
      </c>
      <c r="G985">
        <v>1081</v>
      </c>
      <c r="H985">
        <v>3</v>
      </c>
      <c r="I985" t="s">
        <v>1023</v>
      </c>
      <c r="J985" t="s">
        <v>3</v>
      </c>
      <c r="K985" t="s">
        <v>1024</v>
      </c>
      <c r="L985">
        <v>1354</v>
      </c>
      <c r="N985">
        <v>1010</v>
      </c>
      <c r="O985" t="s">
        <v>279</v>
      </c>
      <c r="P985" t="s">
        <v>279</v>
      </c>
      <c r="Q985">
        <v>1</v>
      </c>
      <c r="X985">
        <v>100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66</v>
      </c>
      <c r="AG985">
        <v>100</v>
      </c>
      <c r="AH985">
        <v>3</v>
      </c>
      <c r="AI985">
        <v>-1</v>
      </c>
      <c r="AJ985" t="s">
        <v>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>
        <f>ROW(Source!A507)</f>
        <v>507</v>
      </c>
      <c r="B986">
        <v>55953823</v>
      </c>
      <c r="C986">
        <v>55953803</v>
      </c>
      <c r="D986">
        <v>55447805</v>
      </c>
      <c r="E986">
        <v>1081</v>
      </c>
      <c r="F986">
        <v>1</v>
      </c>
      <c r="G986">
        <v>1081</v>
      </c>
      <c r="H986">
        <v>3</v>
      </c>
      <c r="I986" t="s">
        <v>1025</v>
      </c>
      <c r="J986" t="s">
        <v>3</v>
      </c>
      <c r="K986" t="s">
        <v>1026</v>
      </c>
      <c r="L986">
        <v>1354</v>
      </c>
      <c r="N986">
        <v>1010</v>
      </c>
      <c r="O986" t="s">
        <v>279</v>
      </c>
      <c r="P986" t="s">
        <v>279</v>
      </c>
      <c r="Q986">
        <v>1</v>
      </c>
      <c r="X986">
        <v>202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66</v>
      </c>
      <c r="AG986">
        <v>202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5">
      <c r="A987">
        <f>ROW(Source!A514)</f>
        <v>514</v>
      </c>
      <c r="B987">
        <v>55932653</v>
      </c>
      <c r="C987">
        <v>55932652</v>
      </c>
      <c r="D987">
        <v>55424304</v>
      </c>
      <c r="E987">
        <v>1081</v>
      </c>
      <c r="F987">
        <v>1</v>
      </c>
      <c r="G987">
        <v>1081</v>
      </c>
      <c r="H987">
        <v>1</v>
      </c>
      <c r="I987" t="s">
        <v>679</v>
      </c>
      <c r="J987" t="s">
        <v>3</v>
      </c>
      <c r="K987" t="s">
        <v>680</v>
      </c>
      <c r="L987">
        <v>1191</v>
      </c>
      <c r="N987">
        <v>1013</v>
      </c>
      <c r="O987" t="s">
        <v>681</v>
      </c>
      <c r="P987" t="s">
        <v>681</v>
      </c>
      <c r="Q987">
        <v>1</v>
      </c>
      <c r="X987">
        <v>4.83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 t="s">
        <v>67</v>
      </c>
      <c r="AG987">
        <v>5.7960000000000003</v>
      </c>
      <c r="AH987">
        <v>2</v>
      </c>
      <c r="AI987">
        <v>55932653</v>
      </c>
      <c r="AJ987">
        <v>849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>
        <f>ROW(Source!A514)</f>
        <v>514</v>
      </c>
      <c r="B988">
        <v>55932654</v>
      </c>
      <c r="C988">
        <v>55932652</v>
      </c>
      <c r="D988">
        <v>55490209</v>
      </c>
      <c r="E988">
        <v>1</v>
      </c>
      <c r="F988">
        <v>1</v>
      </c>
      <c r="G988">
        <v>1081</v>
      </c>
      <c r="H988">
        <v>2</v>
      </c>
      <c r="I988" t="s">
        <v>722</v>
      </c>
      <c r="J988" t="s">
        <v>723</v>
      </c>
      <c r="K988" t="s">
        <v>724</v>
      </c>
      <c r="L988">
        <v>1368</v>
      </c>
      <c r="N988">
        <v>1011</v>
      </c>
      <c r="O988" t="s">
        <v>685</v>
      </c>
      <c r="P988" t="s">
        <v>685</v>
      </c>
      <c r="Q988">
        <v>1</v>
      </c>
      <c r="X988">
        <v>0.01</v>
      </c>
      <c r="Y988">
        <v>0</v>
      </c>
      <c r="Z988">
        <v>83.1</v>
      </c>
      <c r="AA988">
        <v>12.62</v>
      </c>
      <c r="AB988">
        <v>0</v>
      </c>
      <c r="AC988">
        <v>0</v>
      </c>
      <c r="AD988">
        <v>1</v>
      </c>
      <c r="AE988">
        <v>0</v>
      </c>
      <c r="AF988" t="s">
        <v>67</v>
      </c>
      <c r="AG988">
        <v>1.2E-2</v>
      </c>
      <c r="AH988">
        <v>2</v>
      </c>
      <c r="AI988">
        <v>55932654</v>
      </c>
      <c r="AJ988">
        <v>850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5">
      <c r="A989">
        <f>ROW(Source!A514)</f>
        <v>514</v>
      </c>
      <c r="B989">
        <v>55932655</v>
      </c>
      <c r="C989">
        <v>55932652</v>
      </c>
      <c r="D989">
        <v>55490270</v>
      </c>
      <c r="E989">
        <v>1</v>
      </c>
      <c r="F989">
        <v>1</v>
      </c>
      <c r="G989">
        <v>1081</v>
      </c>
      <c r="H989">
        <v>2</v>
      </c>
      <c r="I989" t="s">
        <v>781</v>
      </c>
      <c r="J989" t="s">
        <v>782</v>
      </c>
      <c r="K989" t="s">
        <v>783</v>
      </c>
      <c r="L989">
        <v>1368</v>
      </c>
      <c r="N989">
        <v>1011</v>
      </c>
      <c r="O989" t="s">
        <v>685</v>
      </c>
      <c r="P989" t="s">
        <v>685</v>
      </c>
      <c r="Q989">
        <v>1</v>
      </c>
      <c r="X989">
        <v>0.13</v>
      </c>
      <c r="Y989">
        <v>0</v>
      </c>
      <c r="Z989">
        <v>0.42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67</v>
      </c>
      <c r="AG989">
        <v>0.156</v>
      </c>
      <c r="AH989">
        <v>2</v>
      </c>
      <c r="AI989">
        <v>55932655</v>
      </c>
      <c r="AJ989">
        <v>851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>
        <f>ROW(Source!A514)</f>
        <v>514</v>
      </c>
      <c r="B990">
        <v>55932656</v>
      </c>
      <c r="C990">
        <v>55932652</v>
      </c>
      <c r="D990">
        <v>55489510</v>
      </c>
      <c r="E990">
        <v>1</v>
      </c>
      <c r="F990">
        <v>1</v>
      </c>
      <c r="G990">
        <v>1081</v>
      </c>
      <c r="H990">
        <v>2</v>
      </c>
      <c r="I990" t="s">
        <v>784</v>
      </c>
      <c r="J990" t="s">
        <v>785</v>
      </c>
      <c r="K990" t="s">
        <v>786</v>
      </c>
      <c r="L990">
        <v>1368</v>
      </c>
      <c r="N990">
        <v>1011</v>
      </c>
      <c r="O990" t="s">
        <v>685</v>
      </c>
      <c r="P990" t="s">
        <v>685</v>
      </c>
      <c r="Q990">
        <v>1</v>
      </c>
      <c r="X990">
        <v>0.01</v>
      </c>
      <c r="Y990">
        <v>0</v>
      </c>
      <c r="Z990">
        <v>53.9</v>
      </c>
      <c r="AA990">
        <v>12.62</v>
      </c>
      <c r="AB990">
        <v>0</v>
      </c>
      <c r="AC990">
        <v>0</v>
      </c>
      <c r="AD990">
        <v>1</v>
      </c>
      <c r="AE990">
        <v>0</v>
      </c>
      <c r="AF990" t="s">
        <v>67</v>
      </c>
      <c r="AG990">
        <v>1.2E-2</v>
      </c>
      <c r="AH990">
        <v>2</v>
      </c>
      <c r="AI990">
        <v>55932656</v>
      </c>
      <c r="AJ990">
        <v>852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>
        <f>ROW(Source!A514)</f>
        <v>514</v>
      </c>
      <c r="B991">
        <v>55932657</v>
      </c>
      <c r="C991">
        <v>55932652</v>
      </c>
      <c r="D991">
        <v>55459234</v>
      </c>
      <c r="E991">
        <v>1</v>
      </c>
      <c r="F991">
        <v>1</v>
      </c>
      <c r="G991">
        <v>1081</v>
      </c>
      <c r="H991">
        <v>3</v>
      </c>
      <c r="I991" t="s">
        <v>734</v>
      </c>
      <c r="J991" t="s">
        <v>735</v>
      </c>
      <c r="K991" t="s">
        <v>736</v>
      </c>
      <c r="L991">
        <v>1346</v>
      </c>
      <c r="N991">
        <v>1009</v>
      </c>
      <c r="O991" t="s">
        <v>185</v>
      </c>
      <c r="P991" t="s">
        <v>185</v>
      </c>
      <c r="Q991">
        <v>1</v>
      </c>
      <c r="X991">
        <v>1E-3</v>
      </c>
      <c r="Y991">
        <v>1.61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66</v>
      </c>
      <c r="AG991">
        <v>1E-3</v>
      </c>
      <c r="AH991">
        <v>2</v>
      </c>
      <c r="AI991">
        <v>55932657</v>
      </c>
      <c r="AJ991">
        <v>853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>
        <f>ROW(Source!A514)</f>
        <v>514</v>
      </c>
      <c r="B992">
        <v>55932658</v>
      </c>
      <c r="C992">
        <v>55932652</v>
      </c>
      <c r="D992">
        <v>55466158</v>
      </c>
      <c r="E992">
        <v>1</v>
      </c>
      <c r="F992">
        <v>1</v>
      </c>
      <c r="G992">
        <v>1081</v>
      </c>
      <c r="H992">
        <v>3</v>
      </c>
      <c r="I992" t="s">
        <v>787</v>
      </c>
      <c r="J992" t="s">
        <v>788</v>
      </c>
      <c r="K992" t="s">
        <v>789</v>
      </c>
      <c r="L992">
        <v>1354</v>
      </c>
      <c r="N992">
        <v>1010</v>
      </c>
      <c r="O992" t="s">
        <v>279</v>
      </c>
      <c r="P992" t="s">
        <v>279</v>
      </c>
      <c r="Q992">
        <v>1</v>
      </c>
      <c r="X992">
        <v>4.2000000000000003E-2</v>
      </c>
      <c r="Y992">
        <v>48.47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66</v>
      </c>
      <c r="AG992">
        <v>4.2000000000000003E-2</v>
      </c>
      <c r="AH992">
        <v>2</v>
      </c>
      <c r="AI992">
        <v>55932658</v>
      </c>
      <c r="AJ992">
        <v>855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>
        <f>ROW(Source!A514)</f>
        <v>514</v>
      </c>
      <c r="B993">
        <v>55932659</v>
      </c>
      <c r="C993">
        <v>55932652</v>
      </c>
      <c r="D993">
        <v>55459835</v>
      </c>
      <c r="E993">
        <v>1</v>
      </c>
      <c r="F993">
        <v>1</v>
      </c>
      <c r="G993">
        <v>1081</v>
      </c>
      <c r="H993">
        <v>3</v>
      </c>
      <c r="I993" t="s">
        <v>790</v>
      </c>
      <c r="J993" t="s">
        <v>791</v>
      </c>
      <c r="K993" t="s">
        <v>792</v>
      </c>
      <c r="L993">
        <v>1348</v>
      </c>
      <c r="N993">
        <v>1009</v>
      </c>
      <c r="O993" t="s">
        <v>566</v>
      </c>
      <c r="P993" t="s">
        <v>566</v>
      </c>
      <c r="Q993">
        <v>1000</v>
      </c>
      <c r="X993">
        <v>1.9999999999999999E-6</v>
      </c>
      <c r="Y993">
        <v>12521.99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66</v>
      </c>
      <c r="AG993">
        <v>1.9999999999999999E-6</v>
      </c>
      <c r="AH993">
        <v>2</v>
      </c>
      <c r="AI993">
        <v>55932659</v>
      </c>
      <c r="AJ993">
        <v>856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>
        <f>ROW(Source!A514)</f>
        <v>514</v>
      </c>
      <c r="B994">
        <v>55932660</v>
      </c>
      <c r="C994">
        <v>55932652</v>
      </c>
      <c r="D994">
        <v>55469222</v>
      </c>
      <c r="E994">
        <v>1</v>
      </c>
      <c r="F994">
        <v>1</v>
      </c>
      <c r="G994">
        <v>1081</v>
      </c>
      <c r="H994">
        <v>3</v>
      </c>
      <c r="I994" t="s">
        <v>793</v>
      </c>
      <c r="J994" t="s">
        <v>794</v>
      </c>
      <c r="K994" t="s">
        <v>795</v>
      </c>
      <c r="L994">
        <v>1354</v>
      </c>
      <c r="N994">
        <v>1010</v>
      </c>
      <c r="O994" t="s">
        <v>279</v>
      </c>
      <c r="P994" t="s">
        <v>279</v>
      </c>
      <c r="Q994">
        <v>1</v>
      </c>
      <c r="X994">
        <v>0.3</v>
      </c>
      <c r="Y994">
        <v>4.3600000000000003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66</v>
      </c>
      <c r="AG994">
        <v>0.3</v>
      </c>
      <c r="AH994">
        <v>2</v>
      </c>
      <c r="AI994">
        <v>55932660</v>
      </c>
      <c r="AJ994">
        <v>858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5">
      <c r="A995">
        <f>ROW(Source!A514)</f>
        <v>514</v>
      </c>
      <c r="B995">
        <v>55932661</v>
      </c>
      <c r="C995">
        <v>55932652</v>
      </c>
      <c r="D995">
        <v>55433380</v>
      </c>
      <c r="E995">
        <v>1081</v>
      </c>
      <c r="F995">
        <v>1</v>
      </c>
      <c r="G995">
        <v>1081</v>
      </c>
      <c r="H995">
        <v>3</v>
      </c>
      <c r="I995" t="s">
        <v>1073</v>
      </c>
      <c r="J995" t="s">
        <v>3</v>
      </c>
      <c r="K995" t="s">
        <v>1074</v>
      </c>
      <c r="L995">
        <v>1354</v>
      </c>
      <c r="N995">
        <v>1010</v>
      </c>
      <c r="O995" t="s">
        <v>279</v>
      </c>
      <c r="P995" t="s">
        <v>279</v>
      </c>
      <c r="Q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66</v>
      </c>
      <c r="AG995">
        <v>0</v>
      </c>
      <c r="AH995">
        <v>3</v>
      </c>
      <c r="AI995">
        <v>-1</v>
      </c>
      <c r="AJ995" t="s">
        <v>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5">
      <c r="A996">
        <f>ROW(Source!A514)</f>
        <v>514</v>
      </c>
      <c r="B996">
        <v>55932662</v>
      </c>
      <c r="C996">
        <v>55932652</v>
      </c>
      <c r="D996">
        <v>55441152</v>
      </c>
      <c r="E996">
        <v>1081</v>
      </c>
      <c r="F996">
        <v>1</v>
      </c>
      <c r="G996">
        <v>1081</v>
      </c>
      <c r="H996">
        <v>3</v>
      </c>
      <c r="I996" t="s">
        <v>1018</v>
      </c>
      <c r="J996" t="s">
        <v>3</v>
      </c>
      <c r="K996" t="s">
        <v>1019</v>
      </c>
      <c r="L996">
        <v>1346</v>
      </c>
      <c r="N996">
        <v>1009</v>
      </c>
      <c r="O996" t="s">
        <v>185</v>
      </c>
      <c r="P996" t="s">
        <v>185</v>
      </c>
      <c r="Q996">
        <v>1</v>
      </c>
      <c r="X996">
        <v>2.35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66</v>
      </c>
      <c r="AG996">
        <v>2.35</v>
      </c>
      <c r="AH996">
        <v>3</v>
      </c>
      <c r="AI996">
        <v>-1</v>
      </c>
      <c r="AJ996" t="s">
        <v>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5">
      <c r="A997">
        <f>ROW(Source!A515)</f>
        <v>515</v>
      </c>
      <c r="B997">
        <v>55932653</v>
      </c>
      <c r="C997">
        <v>55932652</v>
      </c>
      <c r="D997">
        <v>55424304</v>
      </c>
      <c r="E997">
        <v>1081</v>
      </c>
      <c r="F997">
        <v>1</v>
      </c>
      <c r="G997">
        <v>1081</v>
      </c>
      <c r="H997">
        <v>1</v>
      </c>
      <c r="I997" t="s">
        <v>679</v>
      </c>
      <c r="J997" t="s">
        <v>3</v>
      </c>
      <c r="K997" t="s">
        <v>680</v>
      </c>
      <c r="L997">
        <v>1191</v>
      </c>
      <c r="N997">
        <v>1013</v>
      </c>
      <c r="O997" t="s">
        <v>681</v>
      </c>
      <c r="P997" t="s">
        <v>681</v>
      </c>
      <c r="Q997">
        <v>1</v>
      </c>
      <c r="X997">
        <v>4.83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1</v>
      </c>
      <c r="AF997" t="s">
        <v>67</v>
      </c>
      <c r="AG997">
        <v>5.7960000000000003</v>
      </c>
      <c r="AH997">
        <v>2</v>
      </c>
      <c r="AI997">
        <v>55932653</v>
      </c>
      <c r="AJ997">
        <v>859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5">
      <c r="A998">
        <f>ROW(Source!A515)</f>
        <v>515</v>
      </c>
      <c r="B998">
        <v>55932654</v>
      </c>
      <c r="C998">
        <v>55932652</v>
      </c>
      <c r="D998">
        <v>55490209</v>
      </c>
      <c r="E998">
        <v>1</v>
      </c>
      <c r="F998">
        <v>1</v>
      </c>
      <c r="G998">
        <v>1081</v>
      </c>
      <c r="H998">
        <v>2</v>
      </c>
      <c r="I998" t="s">
        <v>722</v>
      </c>
      <c r="J998" t="s">
        <v>723</v>
      </c>
      <c r="K998" t="s">
        <v>724</v>
      </c>
      <c r="L998">
        <v>1368</v>
      </c>
      <c r="N998">
        <v>1011</v>
      </c>
      <c r="O998" t="s">
        <v>685</v>
      </c>
      <c r="P998" t="s">
        <v>685</v>
      </c>
      <c r="Q998">
        <v>1</v>
      </c>
      <c r="X998">
        <v>0.01</v>
      </c>
      <c r="Y998">
        <v>0</v>
      </c>
      <c r="Z998">
        <v>83.1</v>
      </c>
      <c r="AA998">
        <v>12.62</v>
      </c>
      <c r="AB998">
        <v>0</v>
      </c>
      <c r="AC998">
        <v>0</v>
      </c>
      <c r="AD998">
        <v>1</v>
      </c>
      <c r="AE998">
        <v>0</v>
      </c>
      <c r="AF998" t="s">
        <v>67</v>
      </c>
      <c r="AG998">
        <v>1.2E-2</v>
      </c>
      <c r="AH998">
        <v>2</v>
      </c>
      <c r="AI998">
        <v>55932654</v>
      </c>
      <c r="AJ998">
        <v>860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5">
      <c r="A999">
        <f>ROW(Source!A515)</f>
        <v>515</v>
      </c>
      <c r="B999">
        <v>55932655</v>
      </c>
      <c r="C999">
        <v>55932652</v>
      </c>
      <c r="D999">
        <v>55490270</v>
      </c>
      <c r="E999">
        <v>1</v>
      </c>
      <c r="F999">
        <v>1</v>
      </c>
      <c r="G999">
        <v>1081</v>
      </c>
      <c r="H999">
        <v>2</v>
      </c>
      <c r="I999" t="s">
        <v>781</v>
      </c>
      <c r="J999" t="s">
        <v>782</v>
      </c>
      <c r="K999" t="s">
        <v>783</v>
      </c>
      <c r="L999">
        <v>1368</v>
      </c>
      <c r="N999">
        <v>1011</v>
      </c>
      <c r="O999" t="s">
        <v>685</v>
      </c>
      <c r="P999" t="s">
        <v>685</v>
      </c>
      <c r="Q999">
        <v>1</v>
      </c>
      <c r="X999">
        <v>0.13</v>
      </c>
      <c r="Y999">
        <v>0</v>
      </c>
      <c r="Z999">
        <v>0.42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67</v>
      </c>
      <c r="AG999">
        <v>0.156</v>
      </c>
      <c r="AH999">
        <v>2</v>
      </c>
      <c r="AI999">
        <v>55932655</v>
      </c>
      <c r="AJ999">
        <v>861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5">
      <c r="A1000">
        <f>ROW(Source!A515)</f>
        <v>515</v>
      </c>
      <c r="B1000">
        <v>55932656</v>
      </c>
      <c r="C1000">
        <v>55932652</v>
      </c>
      <c r="D1000">
        <v>55489510</v>
      </c>
      <c r="E1000">
        <v>1</v>
      </c>
      <c r="F1000">
        <v>1</v>
      </c>
      <c r="G1000">
        <v>1081</v>
      </c>
      <c r="H1000">
        <v>2</v>
      </c>
      <c r="I1000" t="s">
        <v>784</v>
      </c>
      <c r="J1000" t="s">
        <v>785</v>
      </c>
      <c r="K1000" t="s">
        <v>786</v>
      </c>
      <c r="L1000">
        <v>1368</v>
      </c>
      <c r="N1000">
        <v>1011</v>
      </c>
      <c r="O1000" t="s">
        <v>685</v>
      </c>
      <c r="P1000" t="s">
        <v>685</v>
      </c>
      <c r="Q1000">
        <v>1</v>
      </c>
      <c r="X1000">
        <v>0.01</v>
      </c>
      <c r="Y1000">
        <v>0</v>
      </c>
      <c r="Z1000">
        <v>53.9</v>
      </c>
      <c r="AA1000">
        <v>12.62</v>
      </c>
      <c r="AB1000">
        <v>0</v>
      </c>
      <c r="AC1000">
        <v>0</v>
      </c>
      <c r="AD1000">
        <v>1</v>
      </c>
      <c r="AE1000">
        <v>0</v>
      </c>
      <c r="AF1000" t="s">
        <v>67</v>
      </c>
      <c r="AG1000">
        <v>1.2E-2</v>
      </c>
      <c r="AH1000">
        <v>2</v>
      </c>
      <c r="AI1000">
        <v>55932656</v>
      </c>
      <c r="AJ1000">
        <v>862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5">
      <c r="A1001">
        <f>ROW(Source!A515)</f>
        <v>515</v>
      </c>
      <c r="B1001">
        <v>55932657</v>
      </c>
      <c r="C1001">
        <v>55932652</v>
      </c>
      <c r="D1001">
        <v>55459234</v>
      </c>
      <c r="E1001">
        <v>1</v>
      </c>
      <c r="F1001">
        <v>1</v>
      </c>
      <c r="G1001">
        <v>1081</v>
      </c>
      <c r="H1001">
        <v>3</v>
      </c>
      <c r="I1001" t="s">
        <v>734</v>
      </c>
      <c r="J1001" t="s">
        <v>735</v>
      </c>
      <c r="K1001" t="s">
        <v>736</v>
      </c>
      <c r="L1001">
        <v>1346</v>
      </c>
      <c r="N1001">
        <v>1009</v>
      </c>
      <c r="O1001" t="s">
        <v>185</v>
      </c>
      <c r="P1001" t="s">
        <v>185</v>
      </c>
      <c r="Q1001">
        <v>1</v>
      </c>
      <c r="X1001">
        <v>1E-3</v>
      </c>
      <c r="Y1001">
        <v>1.61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 t="s">
        <v>66</v>
      </c>
      <c r="AG1001">
        <v>1E-3</v>
      </c>
      <c r="AH1001">
        <v>2</v>
      </c>
      <c r="AI1001">
        <v>55932657</v>
      </c>
      <c r="AJ1001">
        <v>863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5">
      <c r="A1002">
        <f>ROW(Source!A515)</f>
        <v>515</v>
      </c>
      <c r="B1002">
        <v>55932658</v>
      </c>
      <c r="C1002">
        <v>55932652</v>
      </c>
      <c r="D1002">
        <v>55466158</v>
      </c>
      <c r="E1002">
        <v>1</v>
      </c>
      <c r="F1002">
        <v>1</v>
      </c>
      <c r="G1002">
        <v>1081</v>
      </c>
      <c r="H1002">
        <v>3</v>
      </c>
      <c r="I1002" t="s">
        <v>787</v>
      </c>
      <c r="J1002" t="s">
        <v>788</v>
      </c>
      <c r="K1002" t="s">
        <v>789</v>
      </c>
      <c r="L1002">
        <v>1354</v>
      </c>
      <c r="N1002">
        <v>1010</v>
      </c>
      <c r="O1002" t="s">
        <v>279</v>
      </c>
      <c r="P1002" t="s">
        <v>279</v>
      </c>
      <c r="Q1002">
        <v>1</v>
      </c>
      <c r="X1002">
        <v>4.2000000000000003E-2</v>
      </c>
      <c r="Y1002">
        <v>48.47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 t="s">
        <v>66</v>
      </c>
      <c r="AG1002">
        <v>4.2000000000000003E-2</v>
      </c>
      <c r="AH1002">
        <v>2</v>
      </c>
      <c r="AI1002">
        <v>55932658</v>
      </c>
      <c r="AJ1002">
        <v>865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5">
      <c r="A1003">
        <f>ROW(Source!A515)</f>
        <v>515</v>
      </c>
      <c r="B1003">
        <v>55932659</v>
      </c>
      <c r="C1003">
        <v>55932652</v>
      </c>
      <c r="D1003">
        <v>55459835</v>
      </c>
      <c r="E1003">
        <v>1</v>
      </c>
      <c r="F1003">
        <v>1</v>
      </c>
      <c r="G1003">
        <v>1081</v>
      </c>
      <c r="H1003">
        <v>3</v>
      </c>
      <c r="I1003" t="s">
        <v>790</v>
      </c>
      <c r="J1003" t="s">
        <v>791</v>
      </c>
      <c r="K1003" t="s">
        <v>792</v>
      </c>
      <c r="L1003">
        <v>1348</v>
      </c>
      <c r="N1003">
        <v>1009</v>
      </c>
      <c r="O1003" t="s">
        <v>566</v>
      </c>
      <c r="P1003" t="s">
        <v>566</v>
      </c>
      <c r="Q1003">
        <v>1000</v>
      </c>
      <c r="X1003">
        <v>1.9999999999999999E-6</v>
      </c>
      <c r="Y1003">
        <v>12521.99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66</v>
      </c>
      <c r="AG1003">
        <v>1.9999999999999999E-6</v>
      </c>
      <c r="AH1003">
        <v>2</v>
      </c>
      <c r="AI1003">
        <v>55932659</v>
      </c>
      <c r="AJ1003">
        <v>866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>
        <f>ROW(Source!A515)</f>
        <v>515</v>
      </c>
      <c r="B1004">
        <v>55932660</v>
      </c>
      <c r="C1004">
        <v>55932652</v>
      </c>
      <c r="D1004">
        <v>55469222</v>
      </c>
      <c r="E1004">
        <v>1</v>
      </c>
      <c r="F1004">
        <v>1</v>
      </c>
      <c r="G1004">
        <v>1081</v>
      </c>
      <c r="H1004">
        <v>3</v>
      </c>
      <c r="I1004" t="s">
        <v>793</v>
      </c>
      <c r="J1004" t="s">
        <v>794</v>
      </c>
      <c r="K1004" t="s">
        <v>795</v>
      </c>
      <c r="L1004">
        <v>1354</v>
      </c>
      <c r="N1004">
        <v>1010</v>
      </c>
      <c r="O1004" t="s">
        <v>279</v>
      </c>
      <c r="P1004" t="s">
        <v>279</v>
      </c>
      <c r="Q1004">
        <v>1</v>
      </c>
      <c r="X1004">
        <v>0.3</v>
      </c>
      <c r="Y1004">
        <v>4.3600000000000003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66</v>
      </c>
      <c r="AG1004">
        <v>0.3</v>
      </c>
      <c r="AH1004">
        <v>2</v>
      </c>
      <c r="AI1004">
        <v>55932660</v>
      </c>
      <c r="AJ1004">
        <v>868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>
        <f>ROW(Source!A515)</f>
        <v>515</v>
      </c>
      <c r="B1005">
        <v>55932661</v>
      </c>
      <c r="C1005">
        <v>55932652</v>
      </c>
      <c r="D1005">
        <v>55433380</v>
      </c>
      <c r="E1005">
        <v>1081</v>
      </c>
      <c r="F1005">
        <v>1</v>
      </c>
      <c r="G1005">
        <v>1081</v>
      </c>
      <c r="H1005">
        <v>3</v>
      </c>
      <c r="I1005" t="s">
        <v>1073</v>
      </c>
      <c r="J1005" t="s">
        <v>3</v>
      </c>
      <c r="K1005" t="s">
        <v>1074</v>
      </c>
      <c r="L1005">
        <v>1354</v>
      </c>
      <c r="N1005">
        <v>1010</v>
      </c>
      <c r="O1005" t="s">
        <v>279</v>
      </c>
      <c r="P1005" t="s">
        <v>279</v>
      </c>
      <c r="Q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66</v>
      </c>
      <c r="AG1005">
        <v>0</v>
      </c>
      <c r="AH1005">
        <v>3</v>
      </c>
      <c r="AI1005">
        <v>-1</v>
      </c>
      <c r="AJ1005" t="s">
        <v>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>
        <f>ROW(Source!A515)</f>
        <v>515</v>
      </c>
      <c r="B1006">
        <v>55932662</v>
      </c>
      <c r="C1006">
        <v>55932652</v>
      </c>
      <c r="D1006">
        <v>55441152</v>
      </c>
      <c r="E1006">
        <v>1081</v>
      </c>
      <c r="F1006">
        <v>1</v>
      </c>
      <c r="G1006">
        <v>1081</v>
      </c>
      <c r="H1006">
        <v>3</v>
      </c>
      <c r="I1006" t="s">
        <v>1018</v>
      </c>
      <c r="J1006" t="s">
        <v>3</v>
      </c>
      <c r="K1006" t="s">
        <v>1019</v>
      </c>
      <c r="L1006">
        <v>1346</v>
      </c>
      <c r="N1006">
        <v>1009</v>
      </c>
      <c r="O1006" t="s">
        <v>185</v>
      </c>
      <c r="P1006" t="s">
        <v>185</v>
      </c>
      <c r="Q1006">
        <v>1</v>
      </c>
      <c r="X1006">
        <v>2.35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66</v>
      </c>
      <c r="AG1006">
        <v>2.35</v>
      </c>
      <c r="AH1006">
        <v>3</v>
      </c>
      <c r="AI1006">
        <v>-1</v>
      </c>
      <c r="AJ1006" t="s">
        <v>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8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66</v>
      </c>
      <c r="E1" t="s">
        <v>67</v>
      </c>
      <c r="F1" t="s">
        <v>67</v>
      </c>
      <c r="G1" t="s">
        <v>67</v>
      </c>
      <c r="H1" t="s">
        <v>3</v>
      </c>
      <c r="I1" t="s">
        <v>67</v>
      </c>
      <c r="J1" t="s">
        <v>67</v>
      </c>
      <c r="K1" t="s">
        <v>3</v>
      </c>
      <c r="L1" t="s">
        <v>3</v>
      </c>
      <c r="M1" t="s">
        <v>3</v>
      </c>
      <c r="N1" t="s">
        <v>66</v>
      </c>
      <c r="O1" t="s">
        <v>67</v>
      </c>
      <c r="P1" t="s">
        <v>3</v>
      </c>
      <c r="Q1" t="s">
        <v>3</v>
      </c>
      <c r="R1" t="s">
        <v>3</v>
      </c>
      <c r="S1" t="s">
        <v>1075</v>
      </c>
      <c r="T1" t="s">
        <v>1076</v>
      </c>
      <c r="U1" t="s">
        <v>1077</v>
      </c>
    </row>
    <row r="2" spans="1:21" x14ac:dyDescent="0.25">
      <c r="A2">
        <v>28</v>
      </c>
      <c r="B2">
        <v>1</v>
      </c>
      <c r="C2" t="s">
        <v>3</v>
      </c>
      <c r="D2" t="s">
        <v>1078</v>
      </c>
      <c r="E2" t="s">
        <v>1079</v>
      </c>
      <c r="F2" t="s">
        <v>1079</v>
      </c>
      <c r="G2" t="s">
        <v>1079</v>
      </c>
      <c r="H2" t="s">
        <v>3</v>
      </c>
      <c r="I2" t="s">
        <v>1079</v>
      </c>
      <c r="J2" t="s">
        <v>1079</v>
      </c>
      <c r="K2" t="s">
        <v>3</v>
      </c>
      <c r="L2" t="s">
        <v>3</v>
      </c>
      <c r="M2" t="s">
        <v>3</v>
      </c>
      <c r="N2" t="s">
        <v>1078</v>
      </c>
      <c r="O2" t="s">
        <v>1079</v>
      </c>
      <c r="P2" t="s">
        <v>3</v>
      </c>
      <c r="Q2" t="s">
        <v>3</v>
      </c>
      <c r="R2" t="s">
        <v>3</v>
      </c>
      <c r="S2" t="s">
        <v>1080</v>
      </c>
      <c r="T2" t="s">
        <v>1081</v>
      </c>
      <c r="U2" t="s">
        <v>1082</v>
      </c>
    </row>
    <row r="3" spans="1:21" x14ac:dyDescent="0.25">
      <c r="A3">
        <v>29</v>
      </c>
      <c r="B3">
        <v>1</v>
      </c>
      <c r="C3" t="s">
        <v>3</v>
      </c>
      <c r="D3" t="s">
        <v>66</v>
      </c>
      <c r="E3" t="s">
        <v>67</v>
      </c>
      <c r="F3" t="s">
        <v>67</v>
      </c>
      <c r="G3" t="s">
        <v>67</v>
      </c>
      <c r="H3" t="s">
        <v>3</v>
      </c>
      <c r="I3" t="s">
        <v>67</v>
      </c>
      <c r="J3" t="s">
        <v>67</v>
      </c>
      <c r="K3" t="s">
        <v>3</v>
      </c>
      <c r="L3" t="s">
        <v>3</v>
      </c>
      <c r="M3" t="s">
        <v>3</v>
      </c>
      <c r="N3" t="s">
        <v>66</v>
      </c>
      <c r="O3" t="s">
        <v>67</v>
      </c>
      <c r="P3" t="s">
        <v>3</v>
      </c>
      <c r="Q3" t="s">
        <v>3</v>
      </c>
      <c r="R3" t="s">
        <v>3</v>
      </c>
      <c r="S3" t="s">
        <v>1075</v>
      </c>
      <c r="T3" t="s">
        <v>1076</v>
      </c>
      <c r="U3" t="s">
        <v>1077</v>
      </c>
    </row>
    <row r="4" spans="1:21" x14ac:dyDescent="0.25">
      <c r="A4">
        <v>29</v>
      </c>
      <c r="B4">
        <v>1</v>
      </c>
      <c r="C4" t="s">
        <v>3</v>
      </c>
      <c r="D4" t="s">
        <v>1078</v>
      </c>
      <c r="E4" t="s">
        <v>1079</v>
      </c>
      <c r="F4" t="s">
        <v>1079</v>
      </c>
      <c r="G4" t="s">
        <v>1079</v>
      </c>
      <c r="H4" t="s">
        <v>3</v>
      </c>
      <c r="I4" t="s">
        <v>1079</v>
      </c>
      <c r="J4" t="s">
        <v>1079</v>
      </c>
      <c r="K4" t="s">
        <v>3</v>
      </c>
      <c r="L4" t="s">
        <v>3</v>
      </c>
      <c r="M4" t="s">
        <v>3</v>
      </c>
      <c r="N4" t="s">
        <v>1078</v>
      </c>
      <c r="O4" t="s">
        <v>1079</v>
      </c>
      <c r="P4" t="s">
        <v>3</v>
      </c>
      <c r="Q4" t="s">
        <v>3</v>
      </c>
      <c r="R4" t="s">
        <v>3</v>
      </c>
      <c r="S4" t="s">
        <v>1080</v>
      </c>
      <c r="T4" t="s">
        <v>1081</v>
      </c>
      <c r="U4" t="s">
        <v>1082</v>
      </c>
    </row>
    <row r="5" spans="1:21" x14ac:dyDescent="0.25">
      <c r="A5">
        <v>30</v>
      </c>
      <c r="B5">
        <v>1</v>
      </c>
      <c r="C5" t="s">
        <v>3</v>
      </c>
      <c r="D5" t="s">
        <v>66</v>
      </c>
      <c r="E5" t="s">
        <v>67</v>
      </c>
      <c r="F5" t="s">
        <v>67</v>
      </c>
      <c r="G5" t="s">
        <v>67</v>
      </c>
      <c r="H5" t="s">
        <v>3</v>
      </c>
      <c r="I5" t="s">
        <v>67</v>
      </c>
      <c r="J5" t="s">
        <v>67</v>
      </c>
      <c r="K5" t="s">
        <v>3</v>
      </c>
      <c r="L5" t="s">
        <v>3</v>
      </c>
      <c r="M5" t="s">
        <v>3</v>
      </c>
      <c r="N5" t="s">
        <v>66</v>
      </c>
      <c r="O5" t="s">
        <v>67</v>
      </c>
      <c r="P5" t="s">
        <v>3</v>
      </c>
      <c r="Q5" t="s">
        <v>3</v>
      </c>
      <c r="R5" t="s">
        <v>3</v>
      </c>
      <c r="S5" t="s">
        <v>1075</v>
      </c>
      <c r="T5" t="s">
        <v>1076</v>
      </c>
      <c r="U5" t="s">
        <v>1077</v>
      </c>
    </row>
    <row r="6" spans="1:21" x14ac:dyDescent="0.25">
      <c r="A6">
        <v>30</v>
      </c>
      <c r="B6">
        <v>1</v>
      </c>
      <c r="C6" t="s">
        <v>3</v>
      </c>
      <c r="D6" t="s">
        <v>1078</v>
      </c>
      <c r="E6" t="s">
        <v>1079</v>
      </c>
      <c r="F6" t="s">
        <v>1079</v>
      </c>
      <c r="G6" t="s">
        <v>1079</v>
      </c>
      <c r="H6" t="s">
        <v>3</v>
      </c>
      <c r="I6" t="s">
        <v>1079</v>
      </c>
      <c r="J6" t="s">
        <v>1079</v>
      </c>
      <c r="K6" t="s">
        <v>3</v>
      </c>
      <c r="L6" t="s">
        <v>3</v>
      </c>
      <c r="M6" t="s">
        <v>3</v>
      </c>
      <c r="N6" t="s">
        <v>1078</v>
      </c>
      <c r="O6" t="s">
        <v>1079</v>
      </c>
      <c r="P6" t="s">
        <v>3</v>
      </c>
      <c r="Q6" t="s">
        <v>3</v>
      </c>
      <c r="R6" t="s">
        <v>3</v>
      </c>
      <c r="S6" t="s">
        <v>1080</v>
      </c>
      <c r="T6" t="s">
        <v>1081</v>
      </c>
      <c r="U6" t="s">
        <v>1082</v>
      </c>
    </row>
    <row r="7" spans="1:21" x14ac:dyDescent="0.25">
      <c r="A7">
        <v>31</v>
      </c>
      <c r="B7">
        <v>1</v>
      </c>
      <c r="C7" t="s">
        <v>3</v>
      </c>
      <c r="D7" t="s">
        <v>66</v>
      </c>
      <c r="E7" t="s">
        <v>67</v>
      </c>
      <c r="F7" t="s">
        <v>67</v>
      </c>
      <c r="G7" t="s">
        <v>67</v>
      </c>
      <c r="H7" t="s">
        <v>3</v>
      </c>
      <c r="I7" t="s">
        <v>67</v>
      </c>
      <c r="J7" t="s">
        <v>67</v>
      </c>
      <c r="K7" t="s">
        <v>3</v>
      </c>
      <c r="L7" t="s">
        <v>3</v>
      </c>
      <c r="M7" t="s">
        <v>3</v>
      </c>
      <c r="N7" t="s">
        <v>66</v>
      </c>
      <c r="O7" t="s">
        <v>67</v>
      </c>
      <c r="P7" t="s">
        <v>3</v>
      </c>
      <c r="Q7" t="s">
        <v>3</v>
      </c>
      <c r="R7" t="s">
        <v>3</v>
      </c>
      <c r="S7" t="s">
        <v>1075</v>
      </c>
      <c r="T7" t="s">
        <v>1076</v>
      </c>
      <c r="U7" t="s">
        <v>1077</v>
      </c>
    </row>
    <row r="8" spans="1:21" x14ac:dyDescent="0.25">
      <c r="A8">
        <v>31</v>
      </c>
      <c r="B8">
        <v>1</v>
      </c>
      <c r="C8" t="s">
        <v>3</v>
      </c>
      <c r="D8" t="s">
        <v>1078</v>
      </c>
      <c r="E8" t="s">
        <v>1079</v>
      </c>
      <c r="F8" t="s">
        <v>1079</v>
      </c>
      <c r="G8" t="s">
        <v>1079</v>
      </c>
      <c r="H8" t="s">
        <v>3</v>
      </c>
      <c r="I8" t="s">
        <v>1079</v>
      </c>
      <c r="J8" t="s">
        <v>1079</v>
      </c>
      <c r="K8" t="s">
        <v>3</v>
      </c>
      <c r="L8" t="s">
        <v>3</v>
      </c>
      <c r="M8" t="s">
        <v>3</v>
      </c>
      <c r="N8" t="s">
        <v>1078</v>
      </c>
      <c r="O8" t="s">
        <v>1079</v>
      </c>
      <c r="P8" t="s">
        <v>3</v>
      </c>
      <c r="Q8" t="s">
        <v>3</v>
      </c>
      <c r="R8" t="s">
        <v>3</v>
      </c>
      <c r="S8" t="s">
        <v>1080</v>
      </c>
      <c r="T8" t="s">
        <v>1081</v>
      </c>
      <c r="U8" t="s">
        <v>1082</v>
      </c>
    </row>
    <row r="9" spans="1:21" x14ac:dyDescent="0.25">
      <c r="A9">
        <v>32</v>
      </c>
      <c r="B9">
        <v>1</v>
      </c>
      <c r="C9" t="s">
        <v>3</v>
      </c>
      <c r="D9" t="s">
        <v>66</v>
      </c>
      <c r="E9" t="s">
        <v>67</v>
      </c>
      <c r="F9" t="s">
        <v>67</v>
      </c>
      <c r="G9" t="s">
        <v>67</v>
      </c>
      <c r="H9" t="s">
        <v>3</v>
      </c>
      <c r="I9" t="s">
        <v>67</v>
      </c>
      <c r="J9" t="s">
        <v>67</v>
      </c>
      <c r="K9" t="s">
        <v>3</v>
      </c>
      <c r="L9" t="s">
        <v>3</v>
      </c>
      <c r="M9" t="s">
        <v>3</v>
      </c>
      <c r="N9" t="s">
        <v>66</v>
      </c>
      <c r="O9" t="s">
        <v>67</v>
      </c>
      <c r="P9" t="s">
        <v>3</v>
      </c>
      <c r="Q9" t="s">
        <v>3</v>
      </c>
      <c r="R9" t="s">
        <v>3</v>
      </c>
      <c r="S9" t="s">
        <v>1075</v>
      </c>
      <c r="T9" t="s">
        <v>1076</v>
      </c>
      <c r="U9" t="s">
        <v>1077</v>
      </c>
    </row>
    <row r="10" spans="1:21" x14ac:dyDescent="0.25">
      <c r="A10">
        <v>32</v>
      </c>
      <c r="B10">
        <v>1</v>
      </c>
      <c r="C10" t="s">
        <v>3</v>
      </c>
      <c r="D10" t="s">
        <v>1078</v>
      </c>
      <c r="E10" t="s">
        <v>1079</v>
      </c>
      <c r="F10" t="s">
        <v>1079</v>
      </c>
      <c r="G10" t="s">
        <v>1079</v>
      </c>
      <c r="H10" t="s">
        <v>3</v>
      </c>
      <c r="I10" t="s">
        <v>1079</v>
      </c>
      <c r="J10" t="s">
        <v>1079</v>
      </c>
      <c r="K10" t="s">
        <v>3</v>
      </c>
      <c r="L10" t="s">
        <v>3</v>
      </c>
      <c r="M10" t="s">
        <v>3</v>
      </c>
      <c r="N10" t="s">
        <v>1078</v>
      </c>
      <c r="O10" t="s">
        <v>1079</v>
      </c>
      <c r="P10" t="s">
        <v>3</v>
      </c>
      <c r="Q10" t="s">
        <v>3</v>
      </c>
      <c r="R10" t="s">
        <v>3</v>
      </c>
      <c r="S10" t="s">
        <v>1080</v>
      </c>
      <c r="T10" t="s">
        <v>1081</v>
      </c>
      <c r="U10" t="s">
        <v>1082</v>
      </c>
    </row>
    <row r="11" spans="1:21" x14ac:dyDescent="0.25">
      <c r="A11">
        <v>33</v>
      </c>
      <c r="B11">
        <v>1</v>
      </c>
      <c r="C11" t="s">
        <v>3</v>
      </c>
      <c r="D11" t="s">
        <v>66</v>
      </c>
      <c r="E11" t="s">
        <v>67</v>
      </c>
      <c r="F11" t="s">
        <v>67</v>
      </c>
      <c r="G11" t="s">
        <v>67</v>
      </c>
      <c r="H11" t="s">
        <v>3</v>
      </c>
      <c r="I11" t="s">
        <v>67</v>
      </c>
      <c r="J11" t="s">
        <v>67</v>
      </c>
      <c r="K11" t="s">
        <v>3</v>
      </c>
      <c r="L11" t="s">
        <v>3</v>
      </c>
      <c r="M11" t="s">
        <v>3</v>
      </c>
      <c r="N11" t="s">
        <v>66</v>
      </c>
      <c r="O11" t="s">
        <v>67</v>
      </c>
      <c r="P11" t="s">
        <v>3</v>
      </c>
      <c r="Q11" t="s">
        <v>3</v>
      </c>
      <c r="R11" t="s">
        <v>3</v>
      </c>
      <c r="S11" t="s">
        <v>1075</v>
      </c>
      <c r="T11" t="s">
        <v>1076</v>
      </c>
      <c r="U11" t="s">
        <v>1077</v>
      </c>
    </row>
    <row r="12" spans="1:21" x14ac:dyDescent="0.25">
      <c r="A12">
        <v>33</v>
      </c>
      <c r="B12">
        <v>1</v>
      </c>
      <c r="C12" t="s">
        <v>3</v>
      </c>
      <c r="D12" t="s">
        <v>1078</v>
      </c>
      <c r="E12" t="s">
        <v>1079</v>
      </c>
      <c r="F12" t="s">
        <v>1079</v>
      </c>
      <c r="G12" t="s">
        <v>1079</v>
      </c>
      <c r="H12" t="s">
        <v>3</v>
      </c>
      <c r="I12" t="s">
        <v>1079</v>
      </c>
      <c r="J12" t="s">
        <v>1079</v>
      </c>
      <c r="K12" t="s">
        <v>3</v>
      </c>
      <c r="L12" t="s">
        <v>3</v>
      </c>
      <c r="M12" t="s">
        <v>3</v>
      </c>
      <c r="N12" t="s">
        <v>1078</v>
      </c>
      <c r="O12" t="s">
        <v>1079</v>
      </c>
      <c r="P12" t="s">
        <v>3</v>
      </c>
      <c r="Q12" t="s">
        <v>3</v>
      </c>
      <c r="R12" t="s">
        <v>3</v>
      </c>
      <c r="S12" t="s">
        <v>1080</v>
      </c>
      <c r="T12" t="s">
        <v>1081</v>
      </c>
      <c r="U12" t="s">
        <v>1082</v>
      </c>
    </row>
    <row r="13" spans="1:21" x14ac:dyDescent="0.25">
      <c r="A13">
        <v>34</v>
      </c>
      <c r="B13">
        <v>1</v>
      </c>
      <c r="C13" t="s">
        <v>3</v>
      </c>
      <c r="D13" t="s">
        <v>66</v>
      </c>
      <c r="E13" t="s">
        <v>67</v>
      </c>
      <c r="F13" t="s">
        <v>67</v>
      </c>
      <c r="G13" t="s">
        <v>67</v>
      </c>
      <c r="H13" t="s">
        <v>3</v>
      </c>
      <c r="I13" t="s">
        <v>67</v>
      </c>
      <c r="J13" t="s">
        <v>67</v>
      </c>
      <c r="K13" t="s">
        <v>3</v>
      </c>
      <c r="L13" t="s">
        <v>3</v>
      </c>
      <c r="M13" t="s">
        <v>3</v>
      </c>
      <c r="N13" t="s">
        <v>66</v>
      </c>
      <c r="O13" t="s">
        <v>67</v>
      </c>
      <c r="P13" t="s">
        <v>3</v>
      </c>
      <c r="Q13" t="s">
        <v>3</v>
      </c>
      <c r="R13" t="s">
        <v>3</v>
      </c>
      <c r="S13" t="s">
        <v>1075</v>
      </c>
      <c r="T13" t="s">
        <v>1076</v>
      </c>
      <c r="U13" t="s">
        <v>1077</v>
      </c>
    </row>
    <row r="14" spans="1:21" x14ac:dyDescent="0.25">
      <c r="A14">
        <v>34</v>
      </c>
      <c r="B14">
        <v>1</v>
      </c>
      <c r="C14" t="s">
        <v>3</v>
      </c>
      <c r="D14" t="s">
        <v>1078</v>
      </c>
      <c r="E14" t="s">
        <v>1079</v>
      </c>
      <c r="F14" t="s">
        <v>1079</v>
      </c>
      <c r="G14" t="s">
        <v>1079</v>
      </c>
      <c r="H14" t="s">
        <v>3</v>
      </c>
      <c r="I14" t="s">
        <v>1079</v>
      </c>
      <c r="J14" t="s">
        <v>1079</v>
      </c>
      <c r="K14" t="s">
        <v>3</v>
      </c>
      <c r="L14" t="s">
        <v>3</v>
      </c>
      <c r="M14" t="s">
        <v>3</v>
      </c>
      <c r="N14" t="s">
        <v>1078</v>
      </c>
      <c r="O14" t="s">
        <v>1079</v>
      </c>
      <c r="P14" t="s">
        <v>3</v>
      </c>
      <c r="Q14" t="s">
        <v>3</v>
      </c>
      <c r="R14" t="s">
        <v>3</v>
      </c>
      <c r="S14" t="s">
        <v>1080</v>
      </c>
      <c r="T14" t="s">
        <v>1081</v>
      </c>
      <c r="U14" t="s">
        <v>1082</v>
      </c>
    </row>
    <row r="15" spans="1:21" x14ac:dyDescent="0.25">
      <c r="A15">
        <v>35</v>
      </c>
      <c r="B15">
        <v>1</v>
      </c>
      <c r="C15" t="s">
        <v>3</v>
      </c>
      <c r="D15" t="s">
        <v>66</v>
      </c>
      <c r="E15" t="s">
        <v>67</v>
      </c>
      <c r="F15" t="s">
        <v>67</v>
      </c>
      <c r="G15" t="s">
        <v>67</v>
      </c>
      <c r="H15" t="s">
        <v>3</v>
      </c>
      <c r="I15" t="s">
        <v>67</v>
      </c>
      <c r="J15" t="s">
        <v>67</v>
      </c>
      <c r="K15" t="s">
        <v>3</v>
      </c>
      <c r="L15" t="s">
        <v>3</v>
      </c>
      <c r="M15" t="s">
        <v>3</v>
      </c>
      <c r="N15" t="s">
        <v>66</v>
      </c>
      <c r="O15" t="s">
        <v>67</v>
      </c>
      <c r="P15" t="s">
        <v>3</v>
      </c>
      <c r="Q15" t="s">
        <v>3</v>
      </c>
      <c r="R15" t="s">
        <v>3</v>
      </c>
      <c r="S15" t="s">
        <v>1075</v>
      </c>
      <c r="T15" t="s">
        <v>1076</v>
      </c>
      <c r="U15" t="s">
        <v>1077</v>
      </c>
    </row>
    <row r="16" spans="1:21" x14ac:dyDescent="0.25">
      <c r="A16">
        <v>35</v>
      </c>
      <c r="B16">
        <v>1</v>
      </c>
      <c r="C16" t="s">
        <v>3</v>
      </c>
      <c r="D16" t="s">
        <v>1078</v>
      </c>
      <c r="E16" t="s">
        <v>1079</v>
      </c>
      <c r="F16" t="s">
        <v>1079</v>
      </c>
      <c r="G16" t="s">
        <v>1079</v>
      </c>
      <c r="H16" t="s">
        <v>3</v>
      </c>
      <c r="I16" t="s">
        <v>1079</v>
      </c>
      <c r="J16" t="s">
        <v>1079</v>
      </c>
      <c r="K16" t="s">
        <v>3</v>
      </c>
      <c r="L16" t="s">
        <v>3</v>
      </c>
      <c r="M16" t="s">
        <v>3</v>
      </c>
      <c r="N16" t="s">
        <v>1078</v>
      </c>
      <c r="O16" t="s">
        <v>1079</v>
      </c>
      <c r="P16" t="s">
        <v>3</v>
      </c>
      <c r="Q16" t="s">
        <v>3</v>
      </c>
      <c r="R16" t="s">
        <v>3</v>
      </c>
      <c r="S16" t="s">
        <v>1080</v>
      </c>
      <c r="T16" t="s">
        <v>1081</v>
      </c>
      <c r="U16" t="s">
        <v>1082</v>
      </c>
    </row>
    <row r="17" spans="1:21" x14ac:dyDescent="0.25">
      <c r="A17">
        <v>36</v>
      </c>
      <c r="B17">
        <v>1</v>
      </c>
      <c r="C17" t="s">
        <v>3</v>
      </c>
      <c r="D17" t="s">
        <v>66</v>
      </c>
      <c r="E17" t="s">
        <v>67</v>
      </c>
      <c r="F17" t="s">
        <v>67</v>
      </c>
      <c r="G17" t="s">
        <v>67</v>
      </c>
      <c r="H17" t="s">
        <v>3</v>
      </c>
      <c r="I17" t="s">
        <v>67</v>
      </c>
      <c r="J17" t="s">
        <v>67</v>
      </c>
      <c r="K17" t="s">
        <v>3</v>
      </c>
      <c r="L17" t="s">
        <v>3</v>
      </c>
      <c r="M17" t="s">
        <v>3</v>
      </c>
      <c r="N17" t="s">
        <v>66</v>
      </c>
      <c r="O17" t="s">
        <v>67</v>
      </c>
      <c r="P17" t="s">
        <v>3</v>
      </c>
      <c r="Q17" t="s">
        <v>3</v>
      </c>
      <c r="R17" t="s">
        <v>3</v>
      </c>
      <c r="S17" t="s">
        <v>1075</v>
      </c>
      <c r="T17" t="s">
        <v>1076</v>
      </c>
      <c r="U17" t="s">
        <v>1077</v>
      </c>
    </row>
    <row r="18" spans="1:21" x14ac:dyDescent="0.25">
      <c r="A18">
        <v>36</v>
      </c>
      <c r="B18">
        <v>1</v>
      </c>
      <c r="C18" t="s">
        <v>3</v>
      </c>
      <c r="D18" t="s">
        <v>1078</v>
      </c>
      <c r="E18" t="s">
        <v>1079</v>
      </c>
      <c r="F18" t="s">
        <v>1079</v>
      </c>
      <c r="G18" t="s">
        <v>1079</v>
      </c>
      <c r="H18" t="s">
        <v>3</v>
      </c>
      <c r="I18" t="s">
        <v>1079</v>
      </c>
      <c r="J18" t="s">
        <v>1079</v>
      </c>
      <c r="K18" t="s">
        <v>3</v>
      </c>
      <c r="L18" t="s">
        <v>3</v>
      </c>
      <c r="M18" t="s">
        <v>3</v>
      </c>
      <c r="N18" t="s">
        <v>1078</v>
      </c>
      <c r="O18" t="s">
        <v>1079</v>
      </c>
      <c r="P18" t="s">
        <v>3</v>
      </c>
      <c r="Q18" t="s">
        <v>3</v>
      </c>
      <c r="R18" t="s">
        <v>3</v>
      </c>
      <c r="S18" t="s">
        <v>1080</v>
      </c>
      <c r="T18" t="s">
        <v>1081</v>
      </c>
      <c r="U18" t="s">
        <v>1082</v>
      </c>
    </row>
    <row r="19" spans="1:21" x14ac:dyDescent="0.25">
      <c r="A19">
        <v>37</v>
      </c>
      <c r="B19">
        <v>1</v>
      </c>
      <c r="C19" t="s">
        <v>3</v>
      </c>
      <c r="D19" t="s">
        <v>66</v>
      </c>
      <c r="E19" t="s">
        <v>67</v>
      </c>
      <c r="F19" t="s">
        <v>67</v>
      </c>
      <c r="G19" t="s">
        <v>67</v>
      </c>
      <c r="H19" t="s">
        <v>3</v>
      </c>
      <c r="I19" t="s">
        <v>67</v>
      </c>
      <c r="J19" t="s">
        <v>67</v>
      </c>
      <c r="K19" t="s">
        <v>3</v>
      </c>
      <c r="L19" t="s">
        <v>3</v>
      </c>
      <c r="M19" t="s">
        <v>3</v>
      </c>
      <c r="N19" t="s">
        <v>66</v>
      </c>
      <c r="O19" t="s">
        <v>67</v>
      </c>
      <c r="P19" t="s">
        <v>3</v>
      </c>
      <c r="Q19" t="s">
        <v>3</v>
      </c>
      <c r="R19" t="s">
        <v>3</v>
      </c>
      <c r="S19" t="s">
        <v>1075</v>
      </c>
      <c r="T19" t="s">
        <v>1076</v>
      </c>
      <c r="U19" t="s">
        <v>1077</v>
      </c>
    </row>
    <row r="20" spans="1:21" x14ac:dyDescent="0.25">
      <c r="A20">
        <v>37</v>
      </c>
      <c r="B20">
        <v>1</v>
      </c>
      <c r="C20" t="s">
        <v>3</v>
      </c>
      <c r="D20" t="s">
        <v>1078</v>
      </c>
      <c r="E20" t="s">
        <v>1079</v>
      </c>
      <c r="F20" t="s">
        <v>1079</v>
      </c>
      <c r="G20" t="s">
        <v>1079</v>
      </c>
      <c r="H20" t="s">
        <v>3</v>
      </c>
      <c r="I20" t="s">
        <v>1079</v>
      </c>
      <c r="J20" t="s">
        <v>1079</v>
      </c>
      <c r="K20" t="s">
        <v>3</v>
      </c>
      <c r="L20" t="s">
        <v>3</v>
      </c>
      <c r="M20" t="s">
        <v>3</v>
      </c>
      <c r="N20" t="s">
        <v>1078</v>
      </c>
      <c r="O20" t="s">
        <v>1079</v>
      </c>
      <c r="P20" t="s">
        <v>3</v>
      </c>
      <c r="Q20" t="s">
        <v>3</v>
      </c>
      <c r="R20" t="s">
        <v>3</v>
      </c>
      <c r="S20" t="s">
        <v>1080</v>
      </c>
      <c r="T20" t="s">
        <v>1081</v>
      </c>
      <c r="U20" t="s">
        <v>1082</v>
      </c>
    </row>
    <row r="21" spans="1:21" x14ac:dyDescent="0.25">
      <c r="A21">
        <v>38</v>
      </c>
      <c r="B21">
        <v>1</v>
      </c>
      <c r="C21" t="s">
        <v>3</v>
      </c>
      <c r="D21" t="s">
        <v>66</v>
      </c>
      <c r="E21" t="s">
        <v>67</v>
      </c>
      <c r="F21" t="s">
        <v>67</v>
      </c>
      <c r="G21" t="s">
        <v>67</v>
      </c>
      <c r="H21" t="s">
        <v>3</v>
      </c>
      <c r="I21" t="s">
        <v>67</v>
      </c>
      <c r="J21" t="s">
        <v>67</v>
      </c>
      <c r="K21" t="s">
        <v>3</v>
      </c>
      <c r="L21" t="s">
        <v>3</v>
      </c>
      <c r="M21" t="s">
        <v>3</v>
      </c>
      <c r="N21" t="s">
        <v>66</v>
      </c>
      <c r="O21" t="s">
        <v>67</v>
      </c>
      <c r="P21" t="s">
        <v>3</v>
      </c>
      <c r="Q21" t="s">
        <v>3</v>
      </c>
      <c r="R21" t="s">
        <v>3</v>
      </c>
      <c r="S21" t="s">
        <v>1075</v>
      </c>
      <c r="T21" t="s">
        <v>1076</v>
      </c>
      <c r="U21" t="s">
        <v>1077</v>
      </c>
    </row>
    <row r="22" spans="1:21" x14ac:dyDescent="0.25">
      <c r="A22">
        <v>38</v>
      </c>
      <c r="B22">
        <v>1</v>
      </c>
      <c r="C22" t="s">
        <v>3</v>
      </c>
      <c r="D22" t="s">
        <v>1078</v>
      </c>
      <c r="E22" t="s">
        <v>1079</v>
      </c>
      <c r="F22" t="s">
        <v>1079</v>
      </c>
      <c r="G22" t="s">
        <v>1079</v>
      </c>
      <c r="H22" t="s">
        <v>3</v>
      </c>
      <c r="I22" t="s">
        <v>1079</v>
      </c>
      <c r="J22" t="s">
        <v>1079</v>
      </c>
      <c r="K22" t="s">
        <v>3</v>
      </c>
      <c r="L22" t="s">
        <v>3</v>
      </c>
      <c r="M22" t="s">
        <v>3</v>
      </c>
      <c r="N22" t="s">
        <v>1078</v>
      </c>
      <c r="O22" t="s">
        <v>1079</v>
      </c>
      <c r="P22" t="s">
        <v>3</v>
      </c>
      <c r="Q22" t="s">
        <v>3</v>
      </c>
      <c r="R22" t="s">
        <v>3</v>
      </c>
      <c r="S22" t="s">
        <v>1080</v>
      </c>
      <c r="T22" t="s">
        <v>1081</v>
      </c>
      <c r="U22" t="s">
        <v>1082</v>
      </c>
    </row>
    <row r="23" spans="1:21" x14ac:dyDescent="0.25">
      <c r="A23">
        <v>39</v>
      </c>
      <c r="B23">
        <v>1</v>
      </c>
      <c r="C23" t="s">
        <v>3</v>
      </c>
      <c r="D23" t="s">
        <v>66</v>
      </c>
      <c r="E23" t="s">
        <v>67</v>
      </c>
      <c r="F23" t="s">
        <v>67</v>
      </c>
      <c r="G23" t="s">
        <v>67</v>
      </c>
      <c r="H23" t="s">
        <v>3</v>
      </c>
      <c r="I23" t="s">
        <v>67</v>
      </c>
      <c r="J23" t="s">
        <v>67</v>
      </c>
      <c r="K23" t="s">
        <v>3</v>
      </c>
      <c r="L23" t="s">
        <v>3</v>
      </c>
      <c r="M23" t="s">
        <v>3</v>
      </c>
      <c r="N23" t="s">
        <v>66</v>
      </c>
      <c r="O23" t="s">
        <v>67</v>
      </c>
      <c r="P23" t="s">
        <v>3</v>
      </c>
      <c r="Q23" t="s">
        <v>3</v>
      </c>
      <c r="R23" t="s">
        <v>3</v>
      </c>
      <c r="S23" t="s">
        <v>1075</v>
      </c>
      <c r="T23" t="s">
        <v>1076</v>
      </c>
      <c r="U23" t="s">
        <v>1077</v>
      </c>
    </row>
    <row r="24" spans="1:21" x14ac:dyDescent="0.25">
      <c r="A24">
        <v>39</v>
      </c>
      <c r="B24">
        <v>1</v>
      </c>
      <c r="C24" t="s">
        <v>3</v>
      </c>
      <c r="D24" t="s">
        <v>1078</v>
      </c>
      <c r="E24" t="s">
        <v>1079</v>
      </c>
      <c r="F24" t="s">
        <v>1079</v>
      </c>
      <c r="G24" t="s">
        <v>1079</v>
      </c>
      <c r="H24" t="s">
        <v>3</v>
      </c>
      <c r="I24" t="s">
        <v>1079</v>
      </c>
      <c r="J24" t="s">
        <v>1079</v>
      </c>
      <c r="K24" t="s">
        <v>3</v>
      </c>
      <c r="L24" t="s">
        <v>3</v>
      </c>
      <c r="M24" t="s">
        <v>3</v>
      </c>
      <c r="N24" t="s">
        <v>1078</v>
      </c>
      <c r="O24" t="s">
        <v>1079</v>
      </c>
      <c r="P24" t="s">
        <v>3</v>
      </c>
      <c r="Q24" t="s">
        <v>3</v>
      </c>
      <c r="R24" t="s">
        <v>3</v>
      </c>
      <c r="S24" t="s">
        <v>1080</v>
      </c>
      <c r="T24" t="s">
        <v>1081</v>
      </c>
      <c r="U24" t="s">
        <v>1082</v>
      </c>
    </row>
    <row r="25" spans="1:21" x14ac:dyDescent="0.25">
      <c r="A25">
        <v>40</v>
      </c>
      <c r="B25">
        <v>1</v>
      </c>
      <c r="C25" t="s">
        <v>3</v>
      </c>
      <c r="D25" t="s">
        <v>66</v>
      </c>
      <c r="E25" t="s">
        <v>67</v>
      </c>
      <c r="F25" t="s">
        <v>67</v>
      </c>
      <c r="G25" t="s">
        <v>67</v>
      </c>
      <c r="H25" t="s">
        <v>3</v>
      </c>
      <c r="I25" t="s">
        <v>67</v>
      </c>
      <c r="J25" t="s">
        <v>67</v>
      </c>
      <c r="K25" t="s">
        <v>3</v>
      </c>
      <c r="L25" t="s">
        <v>3</v>
      </c>
      <c r="M25" t="s">
        <v>3</v>
      </c>
      <c r="N25" t="s">
        <v>66</v>
      </c>
      <c r="O25" t="s">
        <v>67</v>
      </c>
      <c r="P25" t="s">
        <v>3</v>
      </c>
      <c r="Q25" t="s">
        <v>3</v>
      </c>
      <c r="R25" t="s">
        <v>3</v>
      </c>
      <c r="S25" t="s">
        <v>1075</v>
      </c>
      <c r="T25" t="s">
        <v>1076</v>
      </c>
      <c r="U25" t="s">
        <v>1077</v>
      </c>
    </row>
    <row r="26" spans="1:21" x14ac:dyDescent="0.25">
      <c r="A26">
        <v>40</v>
      </c>
      <c r="B26">
        <v>1</v>
      </c>
      <c r="C26" t="s">
        <v>3</v>
      </c>
      <c r="D26" t="s">
        <v>1078</v>
      </c>
      <c r="E26" t="s">
        <v>1079</v>
      </c>
      <c r="F26" t="s">
        <v>1079</v>
      </c>
      <c r="G26" t="s">
        <v>1079</v>
      </c>
      <c r="H26" t="s">
        <v>3</v>
      </c>
      <c r="I26" t="s">
        <v>1079</v>
      </c>
      <c r="J26" t="s">
        <v>1079</v>
      </c>
      <c r="K26" t="s">
        <v>3</v>
      </c>
      <c r="L26" t="s">
        <v>3</v>
      </c>
      <c r="M26" t="s">
        <v>3</v>
      </c>
      <c r="N26" t="s">
        <v>1078</v>
      </c>
      <c r="O26" t="s">
        <v>1079</v>
      </c>
      <c r="P26" t="s">
        <v>3</v>
      </c>
      <c r="Q26" t="s">
        <v>3</v>
      </c>
      <c r="R26" t="s">
        <v>3</v>
      </c>
      <c r="S26" t="s">
        <v>1080</v>
      </c>
      <c r="T26" t="s">
        <v>1081</v>
      </c>
      <c r="U26" t="s">
        <v>1082</v>
      </c>
    </row>
    <row r="27" spans="1:21" x14ac:dyDescent="0.25">
      <c r="A27">
        <v>41</v>
      </c>
      <c r="B27">
        <v>1</v>
      </c>
      <c r="C27" t="s">
        <v>3</v>
      </c>
      <c r="D27" t="s">
        <v>66</v>
      </c>
      <c r="E27" t="s">
        <v>67</v>
      </c>
      <c r="F27" t="s">
        <v>67</v>
      </c>
      <c r="G27" t="s">
        <v>67</v>
      </c>
      <c r="H27" t="s">
        <v>3</v>
      </c>
      <c r="I27" t="s">
        <v>67</v>
      </c>
      <c r="J27" t="s">
        <v>67</v>
      </c>
      <c r="K27" t="s">
        <v>3</v>
      </c>
      <c r="L27" t="s">
        <v>3</v>
      </c>
      <c r="M27" t="s">
        <v>3</v>
      </c>
      <c r="N27" t="s">
        <v>66</v>
      </c>
      <c r="O27" t="s">
        <v>67</v>
      </c>
      <c r="P27" t="s">
        <v>3</v>
      </c>
      <c r="Q27" t="s">
        <v>3</v>
      </c>
      <c r="R27" t="s">
        <v>3</v>
      </c>
      <c r="S27" t="s">
        <v>1075</v>
      </c>
      <c r="T27" t="s">
        <v>1076</v>
      </c>
      <c r="U27" t="s">
        <v>1077</v>
      </c>
    </row>
    <row r="28" spans="1:21" x14ac:dyDescent="0.25">
      <c r="A28">
        <v>41</v>
      </c>
      <c r="B28">
        <v>1</v>
      </c>
      <c r="C28" t="s">
        <v>3</v>
      </c>
      <c r="D28" t="s">
        <v>1078</v>
      </c>
      <c r="E28" t="s">
        <v>1079</v>
      </c>
      <c r="F28" t="s">
        <v>1079</v>
      </c>
      <c r="G28" t="s">
        <v>1079</v>
      </c>
      <c r="H28" t="s">
        <v>3</v>
      </c>
      <c r="I28" t="s">
        <v>1079</v>
      </c>
      <c r="J28" t="s">
        <v>1079</v>
      </c>
      <c r="K28" t="s">
        <v>3</v>
      </c>
      <c r="L28" t="s">
        <v>3</v>
      </c>
      <c r="M28" t="s">
        <v>3</v>
      </c>
      <c r="N28" t="s">
        <v>1078</v>
      </c>
      <c r="O28" t="s">
        <v>1079</v>
      </c>
      <c r="P28" t="s">
        <v>3</v>
      </c>
      <c r="Q28" t="s">
        <v>3</v>
      </c>
      <c r="R28" t="s">
        <v>3</v>
      </c>
      <c r="S28" t="s">
        <v>1080</v>
      </c>
      <c r="T28" t="s">
        <v>1081</v>
      </c>
      <c r="U28" t="s">
        <v>1082</v>
      </c>
    </row>
    <row r="29" spans="1:21" x14ac:dyDescent="0.25">
      <c r="A29">
        <v>42</v>
      </c>
      <c r="B29">
        <v>1</v>
      </c>
      <c r="C29" t="s">
        <v>3</v>
      </c>
      <c r="D29" t="s">
        <v>66</v>
      </c>
      <c r="E29" t="s">
        <v>67</v>
      </c>
      <c r="F29" t="s">
        <v>67</v>
      </c>
      <c r="G29" t="s">
        <v>67</v>
      </c>
      <c r="H29" t="s">
        <v>3</v>
      </c>
      <c r="I29" t="s">
        <v>67</v>
      </c>
      <c r="J29" t="s">
        <v>67</v>
      </c>
      <c r="K29" t="s">
        <v>3</v>
      </c>
      <c r="L29" t="s">
        <v>3</v>
      </c>
      <c r="M29" t="s">
        <v>3</v>
      </c>
      <c r="N29" t="s">
        <v>66</v>
      </c>
      <c r="O29" t="s">
        <v>67</v>
      </c>
      <c r="P29" t="s">
        <v>3</v>
      </c>
      <c r="Q29" t="s">
        <v>3</v>
      </c>
      <c r="R29" t="s">
        <v>3</v>
      </c>
      <c r="S29" t="s">
        <v>1075</v>
      </c>
      <c r="T29" t="s">
        <v>1076</v>
      </c>
      <c r="U29" t="s">
        <v>1077</v>
      </c>
    </row>
    <row r="30" spans="1:21" x14ac:dyDescent="0.25">
      <c r="A30">
        <v>43</v>
      </c>
      <c r="B30">
        <v>1</v>
      </c>
      <c r="C30" t="s">
        <v>3</v>
      </c>
      <c r="D30" t="s">
        <v>66</v>
      </c>
      <c r="E30" t="s">
        <v>67</v>
      </c>
      <c r="F30" t="s">
        <v>67</v>
      </c>
      <c r="G30" t="s">
        <v>67</v>
      </c>
      <c r="H30" t="s">
        <v>3</v>
      </c>
      <c r="I30" t="s">
        <v>67</v>
      </c>
      <c r="J30" t="s">
        <v>67</v>
      </c>
      <c r="K30" t="s">
        <v>3</v>
      </c>
      <c r="L30" t="s">
        <v>3</v>
      </c>
      <c r="M30" t="s">
        <v>3</v>
      </c>
      <c r="N30" t="s">
        <v>66</v>
      </c>
      <c r="O30" t="s">
        <v>67</v>
      </c>
      <c r="P30" t="s">
        <v>3</v>
      </c>
      <c r="Q30" t="s">
        <v>3</v>
      </c>
      <c r="R30" t="s">
        <v>3</v>
      </c>
      <c r="S30" t="s">
        <v>1075</v>
      </c>
      <c r="T30" t="s">
        <v>1076</v>
      </c>
      <c r="U30" t="s">
        <v>1077</v>
      </c>
    </row>
    <row r="31" spans="1:21" x14ac:dyDescent="0.25">
      <c r="A31">
        <v>44</v>
      </c>
      <c r="B31">
        <v>1</v>
      </c>
      <c r="C31" t="s">
        <v>3</v>
      </c>
      <c r="D31" t="s">
        <v>66</v>
      </c>
      <c r="E31" t="s">
        <v>67</v>
      </c>
      <c r="F31" t="s">
        <v>67</v>
      </c>
      <c r="G31" t="s">
        <v>67</v>
      </c>
      <c r="H31" t="s">
        <v>3</v>
      </c>
      <c r="I31" t="s">
        <v>67</v>
      </c>
      <c r="J31" t="s">
        <v>67</v>
      </c>
      <c r="K31" t="s">
        <v>3</v>
      </c>
      <c r="L31" t="s">
        <v>3</v>
      </c>
      <c r="M31" t="s">
        <v>3</v>
      </c>
      <c r="N31" t="s">
        <v>66</v>
      </c>
      <c r="O31" t="s">
        <v>67</v>
      </c>
      <c r="P31" t="s">
        <v>3</v>
      </c>
      <c r="Q31" t="s">
        <v>3</v>
      </c>
      <c r="R31" t="s">
        <v>3</v>
      </c>
      <c r="S31" t="s">
        <v>1075</v>
      </c>
      <c r="T31" t="s">
        <v>1076</v>
      </c>
      <c r="U31" t="s">
        <v>1077</v>
      </c>
    </row>
    <row r="32" spans="1:21" x14ac:dyDescent="0.25">
      <c r="A32">
        <v>44</v>
      </c>
      <c r="B32">
        <v>1</v>
      </c>
      <c r="C32" t="s">
        <v>3</v>
      </c>
      <c r="D32" t="s">
        <v>1078</v>
      </c>
      <c r="E32" t="s">
        <v>1079</v>
      </c>
      <c r="F32" t="s">
        <v>1079</v>
      </c>
      <c r="G32" t="s">
        <v>1079</v>
      </c>
      <c r="H32" t="s">
        <v>3</v>
      </c>
      <c r="I32" t="s">
        <v>1079</v>
      </c>
      <c r="J32" t="s">
        <v>1079</v>
      </c>
      <c r="K32" t="s">
        <v>3</v>
      </c>
      <c r="L32" t="s">
        <v>3</v>
      </c>
      <c r="M32" t="s">
        <v>3</v>
      </c>
      <c r="N32" t="s">
        <v>1078</v>
      </c>
      <c r="O32" t="s">
        <v>1079</v>
      </c>
      <c r="P32" t="s">
        <v>3</v>
      </c>
      <c r="Q32" t="s">
        <v>3</v>
      </c>
      <c r="R32" t="s">
        <v>3</v>
      </c>
      <c r="S32" t="s">
        <v>1080</v>
      </c>
      <c r="T32" t="s">
        <v>1081</v>
      </c>
      <c r="U32" t="s">
        <v>1082</v>
      </c>
    </row>
    <row r="33" spans="1:21" x14ac:dyDescent="0.25">
      <c r="A33">
        <v>45</v>
      </c>
      <c r="B33">
        <v>1</v>
      </c>
      <c r="C33" t="s">
        <v>3</v>
      </c>
      <c r="D33" t="s">
        <v>66</v>
      </c>
      <c r="E33" t="s">
        <v>67</v>
      </c>
      <c r="F33" t="s">
        <v>67</v>
      </c>
      <c r="G33" t="s">
        <v>67</v>
      </c>
      <c r="H33" t="s">
        <v>3</v>
      </c>
      <c r="I33" t="s">
        <v>67</v>
      </c>
      <c r="J33" t="s">
        <v>67</v>
      </c>
      <c r="K33" t="s">
        <v>3</v>
      </c>
      <c r="L33" t="s">
        <v>3</v>
      </c>
      <c r="M33" t="s">
        <v>3</v>
      </c>
      <c r="N33" t="s">
        <v>66</v>
      </c>
      <c r="O33" t="s">
        <v>67</v>
      </c>
      <c r="P33" t="s">
        <v>3</v>
      </c>
      <c r="Q33" t="s">
        <v>3</v>
      </c>
      <c r="R33" t="s">
        <v>3</v>
      </c>
      <c r="S33" t="s">
        <v>1075</v>
      </c>
      <c r="T33" t="s">
        <v>1076</v>
      </c>
      <c r="U33" t="s">
        <v>1077</v>
      </c>
    </row>
    <row r="34" spans="1:21" x14ac:dyDescent="0.25">
      <c r="A34">
        <v>45</v>
      </c>
      <c r="B34">
        <v>1</v>
      </c>
      <c r="C34" t="s">
        <v>3</v>
      </c>
      <c r="D34" t="s">
        <v>1078</v>
      </c>
      <c r="E34" t="s">
        <v>1079</v>
      </c>
      <c r="F34" t="s">
        <v>1079</v>
      </c>
      <c r="G34" t="s">
        <v>1079</v>
      </c>
      <c r="H34" t="s">
        <v>3</v>
      </c>
      <c r="I34" t="s">
        <v>1079</v>
      </c>
      <c r="J34" t="s">
        <v>1079</v>
      </c>
      <c r="K34" t="s">
        <v>3</v>
      </c>
      <c r="L34" t="s">
        <v>3</v>
      </c>
      <c r="M34" t="s">
        <v>3</v>
      </c>
      <c r="N34" t="s">
        <v>1078</v>
      </c>
      <c r="O34" t="s">
        <v>1079</v>
      </c>
      <c r="P34" t="s">
        <v>3</v>
      </c>
      <c r="Q34" t="s">
        <v>3</v>
      </c>
      <c r="R34" t="s">
        <v>3</v>
      </c>
      <c r="S34" t="s">
        <v>1080</v>
      </c>
      <c r="T34" t="s">
        <v>1081</v>
      </c>
      <c r="U34" t="s">
        <v>1082</v>
      </c>
    </row>
    <row r="35" spans="1:21" x14ac:dyDescent="0.25">
      <c r="A35">
        <v>46</v>
      </c>
      <c r="B35">
        <v>1</v>
      </c>
      <c r="C35" t="s">
        <v>3</v>
      </c>
      <c r="D35" t="s">
        <v>66</v>
      </c>
      <c r="E35" t="s">
        <v>67</v>
      </c>
      <c r="F35" t="s">
        <v>67</v>
      </c>
      <c r="G35" t="s">
        <v>67</v>
      </c>
      <c r="H35" t="s">
        <v>3</v>
      </c>
      <c r="I35" t="s">
        <v>67</v>
      </c>
      <c r="J35" t="s">
        <v>67</v>
      </c>
      <c r="K35" t="s">
        <v>3</v>
      </c>
      <c r="L35" t="s">
        <v>3</v>
      </c>
      <c r="M35" t="s">
        <v>3</v>
      </c>
      <c r="N35" t="s">
        <v>66</v>
      </c>
      <c r="O35" t="s">
        <v>67</v>
      </c>
      <c r="P35" t="s">
        <v>3</v>
      </c>
      <c r="Q35" t="s">
        <v>3</v>
      </c>
      <c r="R35" t="s">
        <v>3</v>
      </c>
      <c r="S35" t="s">
        <v>1075</v>
      </c>
      <c r="T35" t="s">
        <v>1076</v>
      </c>
      <c r="U35" t="s">
        <v>1077</v>
      </c>
    </row>
    <row r="36" spans="1:21" x14ac:dyDescent="0.25">
      <c r="A36">
        <v>46</v>
      </c>
      <c r="B36">
        <v>1</v>
      </c>
      <c r="C36" t="s">
        <v>3</v>
      </c>
      <c r="D36" t="s">
        <v>1078</v>
      </c>
      <c r="E36" t="s">
        <v>1079</v>
      </c>
      <c r="F36" t="s">
        <v>1079</v>
      </c>
      <c r="G36" t="s">
        <v>1079</v>
      </c>
      <c r="H36" t="s">
        <v>3</v>
      </c>
      <c r="I36" t="s">
        <v>1079</v>
      </c>
      <c r="J36" t="s">
        <v>1079</v>
      </c>
      <c r="K36" t="s">
        <v>3</v>
      </c>
      <c r="L36" t="s">
        <v>3</v>
      </c>
      <c r="M36" t="s">
        <v>3</v>
      </c>
      <c r="N36" t="s">
        <v>1078</v>
      </c>
      <c r="O36" t="s">
        <v>1079</v>
      </c>
      <c r="P36" t="s">
        <v>3</v>
      </c>
      <c r="Q36" t="s">
        <v>3</v>
      </c>
      <c r="R36" t="s">
        <v>3</v>
      </c>
      <c r="S36" t="s">
        <v>1080</v>
      </c>
      <c r="T36" t="s">
        <v>1081</v>
      </c>
      <c r="U36" t="s">
        <v>1082</v>
      </c>
    </row>
    <row r="37" spans="1:21" x14ac:dyDescent="0.25">
      <c r="A37">
        <v>47</v>
      </c>
      <c r="B37">
        <v>1</v>
      </c>
      <c r="C37" t="s">
        <v>3</v>
      </c>
      <c r="D37" t="s">
        <v>66</v>
      </c>
      <c r="E37" t="s">
        <v>67</v>
      </c>
      <c r="F37" t="s">
        <v>67</v>
      </c>
      <c r="G37" t="s">
        <v>67</v>
      </c>
      <c r="H37" t="s">
        <v>3</v>
      </c>
      <c r="I37" t="s">
        <v>67</v>
      </c>
      <c r="J37" t="s">
        <v>67</v>
      </c>
      <c r="K37" t="s">
        <v>3</v>
      </c>
      <c r="L37" t="s">
        <v>3</v>
      </c>
      <c r="M37" t="s">
        <v>3</v>
      </c>
      <c r="N37" t="s">
        <v>66</v>
      </c>
      <c r="O37" t="s">
        <v>67</v>
      </c>
      <c r="P37" t="s">
        <v>3</v>
      </c>
      <c r="Q37" t="s">
        <v>3</v>
      </c>
      <c r="R37" t="s">
        <v>3</v>
      </c>
      <c r="S37" t="s">
        <v>1075</v>
      </c>
      <c r="T37" t="s">
        <v>1076</v>
      </c>
      <c r="U37" t="s">
        <v>1077</v>
      </c>
    </row>
    <row r="38" spans="1:21" x14ac:dyDescent="0.25">
      <c r="A38">
        <v>47</v>
      </c>
      <c r="B38">
        <v>1</v>
      </c>
      <c r="C38" t="s">
        <v>3</v>
      </c>
      <c r="D38" t="s">
        <v>1078</v>
      </c>
      <c r="E38" t="s">
        <v>1079</v>
      </c>
      <c r="F38" t="s">
        <v>1079</v>
      </c>
      <c r="G38" t="s">
        <v>1079</v>
      </c>
      <c r="H38" t="s">
        <v>3</v>
      </c>
      <c r="I38" t="s">
        <v>1079</v>
      </c>
      <c r="J38" t="s">
        <v>1079</v>
      </c>
      <c r="K38" t="s">
        <v>3</v>
      </c>
      <c r="L38" t="s">
        <v>3</v>
      </c>
      <c r="M38" t="s">
        <v>3</v>
      </c>
      <c r="N38" t="s">
        <v>1078</v>
      </c>
      <c r="O38" t="s">
        <v>1079</v>
      </c>
      <c r="P38" t="s">
        <v>3</v>
      </c>
      <c r="Q38" t="s">
        <v>3</v>
      </c>
      <c r="R38" t="s">
        <v>3</v>
      </c>
      <c r="S38" t="s">
        <v>1080</v>
      </c>
      <c r="T38" t="s">
        <v>1081</v>
      </c>
      <c r="U38" t="s">
        <v>1082</v>
      </c>
    </row>
    <row r="39" spans="1:21" x14ac:dyDescent="0.25">
      <c r="A39">
        <v>48</v>
      </c>
      <c r="B39">
        <v>1</v>
      </c>
      <c r="C39" t="s">
        <v>3</v>
      </c>
      <c r="D39" t="s">
        <v>66</v>
      </c>
      <c r="E39" t="s">
        <v>67</v>
      </c>
      <c r="F39" t="s">
        <v>67</v>
      </c>
      <c r="G39" t="s">
        <v>67</v>
      </c>
      <c r="H39" t="s">
        <v>3</v>
      </c>
      <c r="I39" t="s">
        <v>67</v>
      </c>
      <c r="J39" t="s">
        <v>67</v>
      </c>
      <c r="K39" t="s">
        <v>3</v>
      </c>
      <c r="L39" t="s">
        <v>3</v>
      </c>
      <c r="M39" t="s">
        <v>3</v>
      </c>
      <c r="N39" t="s">
        <v>66</v>
      </c>
      <c r="O39" t="s">
        <v>67</v>
      </c>
      <c r="P39" t="s">
        <v>3</v>
      </c>
      <c r="Q39" t="s">
        <v>3</v>
      </c>
      <c r="R39" t="s">
        <v>3</v>
      </c>
      <c r="S39" t="s">
        <v>1075</v>
      </c>
      <c r="T39" t="s">
        <v>1076</v>
      </c>
      <c r="U39" t="s">
        <v>1077</v>
      </c>
    </row>
    <row r="40" spans="1:21" x14ac:dyDescent="0.25">
      <c r="A40">
        <v>48</v>
      </c>
      <c r="B40">
        <v>1</v>
      </c>
      <c r="C40" t="s">
        <v>3</v>
      </c>
      <c r="D40" t="s">
        <v>1078</v>
      </c>
      <c r="E40" t="s">
        <v>1079</v>
      </c>
      <c r="F40" t="s">
        <v>1079</v>
      </c>
      <c r="G40" t="s">
        <v>1079</v>
      </c>
      <c r="H40" t="s">
        <v>3</v>
      </c>
      <c r="I40" t="s">
        <v>1079</v>
      </c>
      <c r="J40" t="s">
        <v>1079</v>
      </c>
      <c r="K40" t="s">
        <v>3</v>
      </c>
      <c r="L40" t="s">
        <v>3</v>
      </c>
      <c r="M40" t="s">
        <v>3</v>
      </c>
      <c r="N40" t="s">
        <v>1078</v>
      </c>
      <c r="O40" t="s">
        <v>1079</v>
      </c>
      <c r="P40" t="s">
        <v>3</v>
      </c>
      <c r="Q40" t="s">
        <v>3</v>
      </c>
      <c r="R40" t="s">
        <v>3</v>
      </c>
      <c r="S40" t="s">
        <v>1080</v>
      </c>
      <c r="T40" t="s">
        <v>1081</v>
      </c>
      <c r="U40" t="s">
        <v>1082</v>
      </c>
    </row>
    <row r="41" spans="1:21" x14ac:dyDescent="0.25">
      <c r="A41">
        <v>49</v>
      </c>
      <c r="B41">
        <v>1</v>
      </c>
      <c r="C41" t="s">
        <v>3</v>
      </c>
      <c r="D41" t="s">
        <v>66</v>
      </c>
      <c r="E41" t="s">
        <v>67</v>
      </c>
      <c r="F41" t="s">
        <v>67</v>
      </c>
      <c r="G41" t="s">
        <v>67</v>
      </c>
      <c r="H41" t="s">
        <v>3</v>
      </c>
      <c r="I41" t="s">
        <v>67</v>
      </c>
      <c r="J41" t="s">
        <v>67</v>
      </c>
      <c r="K41" t="s">
        <v>3</v>
      </c>
      <c r="L41" t="s">
        <v>3</v>
      </c>
      <c r="M41" t="s">
        <v>3</v>
      </c>
      <c r="N41" t="s">
        <v>66</v>
      </c>
      <c r="O41" t="s">
        <v>67</v>
      </c>
      <c r="P41" t="s">
        <v>3</v>
      </c>
      <c r="Q41" t="s">
        <v>3</v>
      </c>
      <c r="R41" t="s">
        <v>3</v>
      </c>
      <c r="S41" t="s">
        <v>1075</v>
      </c>
      <c r="T41" t="s">
        <v>1076</v>
      </c>
      <c r="U41" t="s">
        <v>1077</v>
      </c>
    </row>
    <row r="42" spans="1:21" x14ac:dyDescent="0.25">
      <c r="A42">
        <v>49</v>
      </c>
      <c r="B42">
        <v>1</v>
      </c>
      <c r="C42" t="s">
        <v>3</v>
      </c>
      <c r="D42" t="s">
        <v>1078</v>
      </c>
      <c r="E42" t="s">
        <v>1079</v>
      </c>
      <c r="F42" t="s">
        <v>1079</v>
      </c>
      <c r="G42" t="s">
        <v>1079</v>
      </c>
      <c r="H42" t="s">
        <v>3</v>
      </c>
      <c r="I42" t="s">
        <v>1079</v>
      </c>
      <c r="J42" t="s">
        <v>1079</v>
      </c>
      <c r="K42" t="s">
        <v>3</v>
      </c>
      <c r="L42" t="s">
        <v>3</v>
      </c>
      <c r="M42" t="s">
        <v>3</v>
      </c>
      <c r="N42" t="s">
        <v>1078</v>
      </c>
      <c r="O42" t="s">
        <v>1079</v>
      </c>
      <c r="P42" t="s">
        <v>3</v>
      </c>
      <c r="Q42" t="s">
        <v>3</v>
      </c>
      <c r="R42" t="s">
        <v>3</v>
      </c>
      <c r="S42" t="s">
        <v>1080</v>
      </c>
      <c r="T42" t="s">
        <v>1081</v>
      </c>
      <c r="U42" t="s">
        <v>1082</v>
      </c>
    </row>
    <row r="43" spans="1:21" x14ac:dyDescent="0.25">
      <c r="A43">
        <v>50</v>
      </c>
      <c r="B43">
        <v>1</v>
      </c>
      <c r="C43" t="s">
        <v>3</v>
      </c>
      <c r="D43" t="s">
        <v>66</v>
      </c>
      <c r="E43" t="s">
        <v>67</v>
      </c>
      <c r="F43" t="s">
        <v>67</v>
      </c>
      <c r="G43" t="s">
        <v>67</v>
      </c>
      <c r="H43" t="s">
        <v>3</v>
      </c>
      <c r="I43" t="s">
        <v>67</v>
      </c>
      <c r="J43" t="s">
        <v>67</v>
      </c>
      <c r="K43" t="s">
        <v>3</v>
      </c>
      <c r="L43" t="s">
        <v>3</v>
      </c>
      <c r="M43" t="s">
        <v>3</v>
      </c>
      <c r="N43" t="s">
        <v>66</v>
      </c>
      <c r="O43" t="s">
        <v>67</v>
      </c>
      <c r="P43" t="s">
        <v>3</v>
      </c>
      <c r="Q43" t="s">
        <v>3</v>
      </c>
      <c r="R43" t="s">
        <v>3</v>
      </c>
      <c r="S43" t="s">
        <v>1075</v>
      </c>
      <c r="T43" t="s">
        <v>1076</v>
      </c>
      <c r="U43" t="s">
        <v>1077</v>
      </c>
    </row>
    <row r="44" spans="1:21" x14ac:dyDescent="0.25">
      <c r="A44">
        <v>51</v>
      </c>
      <c r="B44">
        <v>1</v>
      </c>
      <c r="C44" t="s">
        <v>3</v>
      </c>
      <c r="D44" t="s">
        <v>66</v>
      </c>
      <c r="E44" t="s">
        <v>67</v>
      </c>
      <c r="F44" t="s">
        <v>67</v>
      </c>
      <c r="G44" t="s">
        <v>67</v>
      </c>
      <c r="H44" t="s">
        <v>3</v>
      </c>
      <c r="I44" t="s">
        <v>67</v>
      </c>
      <c r="J44" t="s">
        <v>67</v>
      </c>
      <c r="K44" t="s">
        <v>3</v>
      </c>
      <c r="L44" t="s">
        <v>3</v>
      </c>
      <c r="M44" t="s">
        <v>3</v>
      </c>
      <c r="N44" t="s">
        <v>66</v>
      </c>
      <c r="O44" t="s">
        <v>67</v>
      </c>
      <c r="P44" t="s">
        <v>3</v>
      </c>
      <c r="Q44" t="s">
        <v>3</v>
      </c>
      <c r="R44" t="s">
        <v>3</v>
      </c>
      <c r="S44" t="s">
        <v>1075</v>
      </c>
      <c r="T44" t="s">
        <v>1076</v>
      </c>
      <c r="U44" t="s">
        <v>1077</v>
      </c>
    </row>
    <row r="45" spans="1:21" x14ac:dyDescent="0.25">
      <c r="A45">
        <v>52</v>
      </c>
      <c r="B45">
        <v>1</v>
      </c>
      <c r="C45" t="s">
        <v>3</v>
      </c>
      <c r="D45" t="s">
        <v>66</v>
      </c>
      <c r="E45" t="s">
        <v>67</v>
      </c>
      <c r="F45" t="s">
        <v>67</v>
      </c>
      <c r="G45" t="s">
        <v>67</v>
      </c>
      <c r="H45" t="s">
        <v>3</v>
      </c>
      <c r="I45" t="s">
        <v>67</v>
      </c>
      <c r="J45" t="s">
        <v>67</v>
      </c>
      <c r="K45" t="s">
        <v>3</v>
      </c>
      <c r="L45" t="s">
        <v>3</v>
      </c>
      <c r="M45" t="s">
        <v>3</v>
      </c>
      <c r="N45" t="s">
        <v>66</v>
      </c>
      <c r="O45" t="s">
        <v>67</v>
      </c>
      <c r="P45" t="s">
        <v>3</v>
      </c>
      <c r="Q45" t="s">
        <v>3</v>
      </c>
      <c r="R45" t="s">
        <v>3</v>
      </c>
      <c r="S45" t="s">
        <v>1075</v>
      </c>
      <c r="T45" t="s">
        <v>1076</v>
      </c>
      <c r="U45" t="s">
        <v>1077</v>
      </c>
    </row>
    <row r="46" spans="1:21" x14ac:dyDescent="0.25">
      <c r="A46">
        <v>52</v>
      </c>
      <c r="B46">
        <v>1</v>
      </c>
      <c r="C46" t="s">
        <v>3</v>
      </c>
      <c r="D46" t="s">
        <v>1078</v>
      </c>
      <c r="E46" t="s">
        <v>1079</v>
      </c>
      <c r="F46" t="s">
        <v>1079</v>
      </c>
      <c r="G46" t="s">
        <v>1079</v>
      </c>
      <c r="H46" t="s">
        <v>3</v>
      </c>
      <c r="I46" t="s">
        <v>1079</v>
      </c>
      <c r="J46" t="s">
        <v>1079</v>
      </c>
      <c r="K46" t="s">
        <v>3</v>
      </c>
      <c r="L46" t="s">
        <v>3</v>
      </c>
      <c r="M46" t="s">
        <v>3</v>
      </c>
      <c r="N46" t="s">
        <v>1078</v>
      </c>
      <c r="O46" t="s">
        <v>1079</v>
      </c>
      <c r="P46" t="s">
        <v>3</v>
      </c>
      <c r="Q46" t="s">
        <v>3</v>
      </c>
      <c r="R46" t="s">
        <v>3</v>
      </c>
      <c r="S46" t="s">
        <v>1080</v>
      </c>
      <c r="T46" t="s">
        <v>1081</v>
      </c>
      <c r="U46" t="s">
        <v>1082</v>
      </c>
    </row>
    <row r="47" spans="1:21" x14ac:dyDescent="0.25">
      <c r="A47">
        <v>53</v>
      </c>
      <c r="B47">
        <v>1</v>
      </c>
      <c r="C47" t="s">
        <v>3</v>
      </c>
      <c r="D47" t="s">
        <v>66</v>
      </c>
      <c r="E47" t="s">
        <v>67</v>
      </c>
      <c r="F47" t="s">
        <v>67</v>
      </c>
      <c r="G47" t="s">
        <v>67</v>
      </c>
      <c r="H47" t="s">
        <v>3</v>
      </c>
      <c r="I47" t="s">
        <v>67</v>
      </c>
      <c r="J47" t="s">
        <v>67</v>
      </c>
      <c r="K47" t="s">
        <v>3</v>
      </c>
      <c r="L47" t="s">
        <v>3</v>
      </c>
      <c r="M47" t="s">
        <v>3</v>
      </c>
      <c r="N47" t="s">
        <v>66</v>
      </c>
      <c r="O47" t="s">
        <v>67</v>
      </c>
      <c r="P47" t="s">
        <v>3</v>
      </c>
      <c r="Q47" t="s">
        <v>3</v>
      </c>
      <c r="R47" t="s">
        <v>3</v>
      </c>
      <c r="S47" t="s">
        <v>1075</v>
      </c>
      <c r="T47" t="s">
        <v>1076</v>
      </c>
      <c r="U47" t="s">
        <v>1077</v>
      </c>
    </row>
    <row r="48" spans="1:21" x14ac:dyDescent="0.25">
      <c r="A48">
        <v>53</v>
      </c>
      <c r="B48">
        <v>1</v>
      </c>
      <c r="C48" t="s">
        <v>3</v>
      </c>
      <c r="D48" t="s">
        <v>1078</v>
      </c>
      <c r="E48" t="s">
        <v>1079</v>
      </c>
      <c r="F48" t="s">
        <v>1079</v>
      </c>
      <c r="G48" t="s">
        <v>1079</v>
      </c>
      <c r="H48" t="s">
        <v>3</v>
      </c>
      <c r="I48" t="s">
        <v>1079</v>
      </c>
      <c r="J48" t="s">
        <v>1079</v>
      </c>
      <c r="K48" t="s">
        <v>3</v>
      </c>
      <c r="L48" t="s">
        <v>3</v>
      </c>
      <c r="M48" t="s">
        <v>3</v>
      </c>
      <c r="N48" t="s">
        <v>1078</v>
      </c>
      <c r="O48" t="s">
        <v>1079</v>
      </c>
      <c r="P48" t="s">
        <v>3</v>
      </c>
      <c r="Q48" t="s">
        <v>3</v>
      </c>
      <c r="R48" t="s">
        <v>3</v>
      </c>
      <c r="S48" t="s">
        <v>1080</v>
      </c>
      <c r="T48" t="s">
        <v>1081</v>
      </c>
      <c r="U48" t="s">
        <v>1082</v>
      </c>
    </row>
    <row r="49" spans="1:21" x14ac:dyDescent="0.25">
      <c r="A49">
        <v>54</v>
      </c>
      <c r="B49">
        <v>1</v>
      </c>
      <c r="C49" t="s">
        <v>3</v>
      </c>
      <c r="D49" t="s">
        <v>66</v>
      </c>
      <c r="E49" t="s">
        <v>67</v>
      </c>
      <c r="F49" t="s">
        <v>67</v>
      </c>
      <c r="G49" t="s">
        <v>67</v>
      </c>
      <c r="H49" t="s">
        <v>3</v>
      </c>
      <c r="I49" t="s">
        <v>67</v>
      </c>
      <c r="J49" t="s">
        <v>67</v>
      </c>
      <c r="K49" t="s">
        <v>3</v>
      </c>
      <c r="L49" t="s">
        <v>3</v>
      </c>
      <c r="M49" t="s">
        <v>3</v>
      </c>
      <c r="N49" t="s">
        <v>66</v>
      </c>
      <c r="O49" t="s">
        <v>67</v>
      </c>
      <c r="P49" t="s">
        <v>3</v>
      </c>
      <c r="Q49" t="s">
        <v>3</v>
      </c>
      <c r="R49" t="s">
        <v>3</v>
      </c>
      <c r="S49" t="s">
        <v>1075</v>
      </c>
      <c r="T49" t="s">
        <v>1076</v>
      </c>
      <c r="U49" t="s">
        <v>1077</v>
      </c>
    </row>
    <row r="50" spans="1:21" x14ac:dyDescent="0.25">
      <c r="A50">
        <v>54</v>
      </c>
      <c r="B50">
        <v>1</v>
      </c>
      <c r="C50" t="s">
        <v>3</v>
      </c>
      <c r="D50" t="s">
        <v>1078</v>
      </c>
      <c r="E50" t="s">
        <v>1079</v>
      </c>
      <c r="F50" t="s">
        <v>1079</v>
      </c>
      <c r="G50" t="s">
        <v>1079</v>
      </c>
      <c r="H50" t="s">
        <v>3</v>
      </c>
      <c r="I50" t="s">
        <v>1079</v>
      </c>
      <c r="J50" t="s">
        <v>1079</v>
      </c>
      <c r="K50" t="s">
        <v>3</v>
      </c>
      <c r="L50" t="s">
        <v>3</v>
      </c>
      <c r="M50" t="s">
        <v>3</v>
      </c>
      <c r="N50" t="s">
        <v>1078</v>
      </c>
      <c r="O50" t="s">
        <v>1079</v>
      </c>
      <c r="P50" t="s">
        <v>3</v>
      </c>
      <c r="Q50" t="s">
        <v>3</v>
      </c>
      <c r="R50" t="s">
        <v>3</v>
      </c>
      <c r="S50" t="s">
        <v>1080</v>
      </c>
      <c r="T50" t="s">
        <v>1081</v>
      </c>
      <c r="U50" t="s">
        <v>1082</v>
      </c>
    </row>
    <row r="51" spans="1:21" x14ac:dyDescent="0.25">
      <c r="A51">
        <v>55</v>
      </c>
      <c r="B51">
        <v>1</v>
      </c>
      <c r="C51" t="s">
        <v>3</v>
      </c>
      <c r="D51" t="s">
        <v>66</v>
      </c>
      <c r="E51" t="s">
        <v>67</v>
      </c>
      <c r="F51" t="s">
        <v>67</v>
      </c>
      <c r="G51" t="s">
        <v>67</v>
      </c>
      <c r="H51" t="s">
        <v>3</v>
      </c>
      <c r="I51" t="s">
        <v>67</v>
      </c>
      <c r="J51" t="s">
        <v>67</v>
      </c>
      <c r="K51" t="s">
        <v>3</v>
      </c>
      <c r="L51" t="s">
        <v>3</v>
      </c>
      <c r="M51" t="s">
        <v>3</v>
      </c>
      <c r="N51" t="s">
        <v>66</v>
      </c>
      <c r="O51" t="s">
        <v>67</v>
      </c>
      <c r="P51" t="s">
        <v>3</v>
      </c>
      <c r="Q51" t="s">
        <v>3</v>
      </c>
      <c r="R51" t="s">
        <v>3</v>
      </c>
      <c r="S51" t="s">
        <v>1075</v>
      </c>
      <c r="T51" t="s">
        <v>1076</v>
      </c>
      <c r="U51" t="s">
        <v>1077</v>
      </c>
    </row>
    <row r="52" spans="1:21" x14ac:dyDescent="0.25">
      <c r="A52">
        <v>55</v>
      </c>
      <c r="B52">
        <v>1</v>
      </c>
      <c r="C52" t="s">
        <v>3</v>
      </c>
      <c r="D52" t="s">
        <v>1078</v>
      </c>
      <c r="E52" t="s">
        <v>1079</v>
      </c>
      <c r="F52" t="s">
        <v>1079</v>
      </c>
      <c r="G52" t="s">
        <v>1079</v>
      </c>
      <c r="H52" t="s">
        <v>3</v>
      </c>
      <c r="I52" t="s">
        <v>1079</v>
      </c>
      <c r="J52" t="s">
        <v>1079</v>
      </c>
      <c r="K52" t="s">
        <v>3</v>
      </c>
      <c r="L52" t="s">
        <v>3</v>
      </c>
      <c r="M52" t="s">
        <v>3</v>
      </c>
      <c r="N52" t="s">
        <v>1078</v>
      </c>
      <c r="O52" t="s">
        <v>1079</v>
      </c>
      <c r="P52" t="s">
        <v>3</v>
      </c>
      <c r="Q52" t="s">
        <v>3</v>
      </c>
      <c r="R52" t="s">
        <v>3</v>
      </c>
      <c r="S52" t="s">
        <v>1080</v>
      </c>
      <c r="T52" t="s">
        <v>1081</v>
      </c>
      <c r="U52" t="s">
        <v>1082</v>
      </c>
    </row>
    <row r="53" spans="1:21" x14ac:dyDescent="0.25">
      <c r="A53">
        <v>56</v>
      </c>
      <c r="B53">
        <v>1</v>
      </c>
      <c r="C53" t="s">
        <v>3</v>
      </c>
      <c r="D53" t="s">
        <v>66</v>
      </c>
      <c r="E53" t="s">
        <v>67</v>
      </c>
      <c r="F53" t="s">
        <v>67</v>
      </c>
      <c r="G53" t="s">
        <v>67</v>
      </c>
      <c r="H53" t="s">
        <v>3</v>
      </c>
      <c r="I53" t="s">
        <v>67</v>
      </c>
      <c r="J53" t="s">
        <v>67</v>
      </c>
      <c r="K53" t="s">
        <v>3</v>
      </c>
      <c r="L53" t="s">
        <v>3</v>
      </c>
      <c r="M53" t="s">
        <v>3</v>
      </c>
      <c r="N53" t="s">
        <v>66</v>
      </c>
      <c r="O53" t="s">
        <v>67</v>
      </c>
      <c r="P53" t="s">
        <v>3</v>
      </c>
      <c r="Q53" t="s">
        <v>3</v>
      </c>
      <c r="R53" t="s">
        <v>3</v>
      </c>
      <c r="S53" t="s">
        <v>1075</v>
      </c>
      <c r="T53" t="s">
        <v>1076</v>
      </c>
      <c r="U53" t="s">
        <v>1077</v>
      </c>
    </row>
    <row r="54" spans="1:21" x14ac:dyDescent="0.25">
      <c r="A54">
        <v>56</v>
      </c>
      <c r="B54">
        <v>1</v>
      </c>
      <c r="C54" t="s">
        <v>3</v>
      </c>
      <c r="D54" t="s">
        <v>1078</v>
      </c>
      <c r="E54" t="s">
        <v>1079</v>
      </c>
      <c r="F54" t="s">
        <v>1079</v>
      </c>
      <c r="G54" t="s">
        <v>1079</v>
      </c>
      <c r="H54" t="s">
        <v>3</v>
      </c>
      <c r="I54" t="s">
        <v>1079</v>
      </c>
      <c r="J54" t="s">
        <v>1079</v>
      </c>
      <c r="K54" t="s">
        <v>3</v>
      </c>
      <c r="L54" t="s">
        <v>3</v>
      </c>
      <c r="M54" t="s">
        <v>3</v>
      </c>
      <c r="N54" t="s">
        <v>1078</v>
      </c>
      <c r="O54" t="s">
        <v>1079</v>
      </c>
      <c r="P54" t="s">
        <v>3</v>
      </c>
      <c r="Q54" t="s">
        <v>3</v>
      </c>
      <c r="R54" t="s">
        <v>3</v>
      </c>
      <c r="S54" t="s">
        <v>1080</v>
      </c>
      <c r="T54" t="s">
        <v>1081</v>
      </c>
      <c r="U54" t="s">
        <v>1082</v>
      </c>
    </row>
    <row r="55" spans="1:21" x14ac:dyDescent="0.25">
      <c r="A55">
        <v>57</v>
      </c>
      <c r="B55">
        <v>1</v>
      </c>
      <c r="C55" t="s">
        <v>3</v>
      </c>
      <c r="D55" t="s">
        <v>66</v>
      </c>
      <c r="E55" t="s">
        <v>67</v>
      </c>
      <c r="F55" t="s">
        <v>67</v>
      </c>
      <c r="G55" t="s">
        <v>67</v>
      </c>
      <c r="H55" t="s">
        <v>3</v>
      </c>
      <c r="I55" t="s">
        <v>67</v>
      </c>
      <c r="J55" t="s">
        <v>67</v>
      </c>
      <c r="K55" t="s">
        <v>3</v>
      </c>
      <c r="L55" t="s">
        <v>3</v>
      </c>
      <c r="M55" t="s">
        <v>3</v>
      </c>
      <c r="N55" t="s">
        <v>66</v>
      </c>
      <c r="O55" t="s">
        <v>67</v>
      </c>
      <c r="P55" t="s">
        <v>3</v>
      </c>
      <c r="Q55" t="s">
        <v>3</v>
      </c>
      <c r="R55" t="s">
        <v>3</v>
      </c>
      <c r="S55" t="s">
        <v>1075</v>
      </c>
      <c r="T55" t="s">
        <v>1076</v>
      </c>
      <c r="U55" t="s">
        <v>1077</v>
      </c>
    </row>
    <row r="56" spans="1:21" x14ac:dyDescent="0.25">
      <c r="A56">
        <v>57</v>
      </c>
      <c r="B56">
        <v>1</v>
      </c>
      <c r="C56" t="s">
        <v>3</v>
      </c>
      <c r="D56" t="s">
        <v>1078</v>
      </c>
      <c r="E56" t="s">
        <v>1079</v>
      </c>
      <c r="F56" t="s">
        <v>1079</v>
      </c>
      <c r="G56" t="s">
        <v>1079</v>
      </c>
      <c r="H56" t="s">
        <v>3</v>
      </c>
      <c r="I56" t="s">
        <v>1079</v>
      </c>
      <c r="J56" t="s">
        <v>1079</v>
      </c>
      <c r="K56" t="s">
        <v>3</v>
      </c>
      <c r="L56" t="s">
        <v>3</v>
      </c>
      <c r="M56" t="s">
        <v>3</v>
      </c>
      <c r="N56" t="s">
        <v>1078</v>
      </c>
      <c r="O56" t="s">
        <v>1079</v>
      </c>
      <c r="P56" t="s">
        <v>3</v>
      </c>
      <c r="Q56" t="s">
        <v>3</v>
      </c>
      <c r="R56" t="s">
        <v>3</v>
      </c>
      <c r="S56" t="s">
        <v>1080</v>
      </c>
      <c r="T56" t="s">
        <v>1081</v>
      </c>
      <c r="U56" t="s">
        <v>1082</v>
      </c>
    </row>
    <row r="57" spans="1:21" x14ac:dyDescent="0.25">
      <c r="A57">
        <v>58</v>
      </c>
      <c r="B57">
        <v>1</v>
      </c>
      <c r="C57" t="s">
        <v>3</v>
      </c>
      <c r="D57" t="s">
        <v>66</v>
      </c>
      <c r="E57" t="s">
        <v>67</v>
      </c>
      <c r="F57" t="s">
        <v>67</v>
      </c>
      <c r="G57" t="s">
        <v>67</v>
      </c>
      <c r="H57" t="s">
        <v>3</v>
      </c>
      <c r="I57" t="s">
        <v>67</v>
      </c>
      <c r="J57" t="s">
        <v>67</v>
      </c>
      <c r="K57" t="s">
        <v>3</v>
      </c>
      <c r="L57" t="s">
        <v>3</v>
      </c>
      <c r="M57" t="s">
        <v>3</v>
      </c>
      <c r="N57" t="s">
        <v>66</v>
      </c>
      <c r="O57" t="s">
        <v>67</v>
      </c>
      <c r="P57" t="s">
        <v>3</v>
      </c>
      <c r="Q57" t="s">
        <v>3</v>
      </c>
      <c r="R57" t="s">
        <v>3</v>
      </c>
      <c r="S57" t="s">
        <v>1075</v>
      </c>
      <c r="T57" t="s">
        <v>1076</v>
      </c>
      <c r="U57" t="s">
        <v>1077</v>
      </c>
    </row>
    <row r="58" spans="1:21" x14ac:dyDescent="0.25">
      <c r="A58">
        <v>58</v>
      </c>
      <c r="B58">
        <v>1</v>
      </c>
      <c r="C58" t="s">
        <v>3</v>
      </c>
      <c r="D58" t="s">
        <v>1078</v>
      </c>
      <c r="E58" t="s">
        <v>1079</v>
      </c>
      <c r="F58" t="s">
        <v>1079</v>
      </c>
      <c r="G58" t="s">
        <v>1079</v>
      </c>
      <c r="H58" t="s">
        <v>3</v>
      </c>
      <c r="I58" t="s">
        <v>1079</v>
      </c>
      <c r="J58" t="s">
        <v>1079</v>
      </c>
      <c r="K58" t="s">
        <v>3</v>
      </c>
      <c r="L58" t="s">
        <v>3</v>
      </c>
      <c r="M58" t="s">
        <v>3</v>
      </c>
      <c r="N58" t="s">
        <v>1078</v>
      </c>
      <c r="O58" t="s">
        <v>1079</v>
      </c>
      <c r="P58" t="s">
        <v>3</v>
      </c>
      <c r="Q58" t="s">
        <v>3</v>
      </c>
      <c r="R58" t="s">
        <v>3</v>
      </c>
      <c r="S58" t="s">
        <v>1080</v>
      </c>
      <c r="T58" t="s">
        <v>1081</v>
      </c>
      <c r="U58" t="s">
        <v>1082</v>
      </c>
    </row>
    <row r="59" spans="1:21" x14ac:dyDescent="0.25">
      <c r="A59">
        <v>59</v>
      </c>
      <c r="B59">
        <v>1</v>
      </c>
      <c r="C59" t="s">
        <v>3</v>
      </c>
      <c r="D59" t="s">
        <v>66</v>
      </c>
      <c r="E59" t="s">
        <v>67</v>
      </c>
      <c r="F59" t="s">
        <v>67</v>
      </c>
      <c r="G59" t="s">
        <v>67</v>
      </c>
      <c r="H59" t="s">
        <v>3</v>
      </c>
      <c r="I59" t="s">
        <v>67</v>
      </c>
      <c r="J59" t="s">
        <v>67</v>
      </c>
      <c r="K59" t="s">
        <v>3</v>
      </c>
      <c r="L59" t="s">
        <v>3</v>
      </c>
      <c r="M59" t="s">
        <v>3</v>
      </c>
      <c r="N59" t="s">
        <v>66</v>
      </c>
      <c r="O59" t="s">
        <v>67</v>
      </c>
      <c r="P59" t="s">
        <v>3</v>
      </c>
      <c r="Q59" t="s">
        <v>3</v>
      </c>
      <c r="R59" t="s">
        <v>3</v>
      </c>
      <c r="S59" t="s">
        <v>1075</v>
      </c>
      <c r="T59" t="s">
        <v>1076</v>
      </c>
      <c r="U59" t="s">
        <v>1077</v>
      </c>
    </row>
    <row r="60" spans="1:21" x14ac:dyDescent="0.25">
      <c r="A60">
        <v>59</v>
      </c>
      <c r="B60">
        <v>1</v>
      </c>
      <c r="C60" t="s">
        <v>3</v>
      </c>
      <c r="D60" t="s">
        <v>1078</v>
      </c>
      <c r="E60" t="s">
        <v>1079</v>
      </c>
      <c r="F60" t="s">
        <v>1079</v>
      </c>
      <c r="G60" t="s">
        <v>1079</v>
      </c>
      <c r="H60" t="s">
        <v>3</v>
      </c>
      <c r="I60" t="s">
        <v>1079</v>
      </c>
      <c r="J60" t="s">
        <v>1079</v>
      </c>
      <c r="K60" t="s">
        <v>3</v>
      </c>
      <c r="L60" t="s">
        <v>3</v>
      </c>
      <c r="M60" t="s">
        <v>3</v>
      </c>
      <c r="N60" t="s">
        <v>1078</v>
      </c>
      <c r="O60" t="s">
        <v>1079</v>
      </c>
      <c r="P60" t="s">
        <v>3</v>
      </c>
      <c r="Q60" t="s">
        <v>3</v>
      </c>
      <c r="R60" t="s">
        <v>3</v>
      </c>
      <c r="S60" t="s">
        <v>1080</v>
      </c>
      <c r="T60" t="s">
        <v>1081</v>
      </c>
      <c r="U60" t="s">
        <v>1082</v>
      </c>
    </row>
    <row r="61" spans="1:21" x14ac:dyDescent="0.25">
      <c r="A61">
        <v>60</v>
      </c>
      <c r="B61">
        <v>1</v>
      </c>
      <c r="C61" t="s">
        <v>3</v>
      </c>
      <c r="D61" t="s">
        <v>66</v>
      </c>
      <c r="E61" t="s">
        <v>67</v>
      </c>
      <c r="F61" t="s">
        <v>67</v>
      </c>
      <c r="G61" t="s">
        <v>67</v>
      </c>
      <c r="H61" t="s">
        <v>3</v>
      </c>
      <c r="I61" t="s">
        <v>67</v>
      </c>
      <c r="J61" t="s">
        <v>67</v>
      </c>
      <c r="K61" t="s">
        <v>3</v>
      </c>
      <c r="L61" t="s">
        <v>3</v>
      </c>
      <c r="M61" t="s">
        <v>3</v>
      </c>
      <c r="N61" t="s">
        <v>66</v>
      </c>
      <c r="O61" t="s">
        <v>67</v>
      </c>
      <c r="P61" t="s">
        <v>3</v>
      </c>
      <c r="Q61" t="s">
        <v>3</v>
      </c>
      <c r="R61" t="s">
        <v>3</v>
      </c>
      <c r="S61" t="s">
        <v>1075</v>
      </c>
      <c r="T61" t="s">
        <v>1076</v>
      </c>
      <c r="U61" t="s">
        <v>1077</v>
      </c>
    </row>
    <row r="62" spans="1:21" x14ac:dyDescent="0.25">
      <c r="A62">
        <v>61</v>
      </c>
      <c r="B62">
        <v>1</v>
      </c>
      <c r="C62" t="s">
        <v>3</v>
      </c>
      <c r="D62" t="s">
        <v>66</v>
      </c>
      <c r="E62" t="s">
        <v>67</v>
      </c>
      <c r="F62" t="s">
        <v>67</v>
      </c>
      <c r="G62" t="s">
        <v>67</v>
      </c>
      <c r="H62" t="s">
        <v>3</v>
      </c>
      <c r="I62" t="s">
        <v>67</v>
      </c>
      <c r="J62" t="s">
        <v>67</v>
      </c>
      <c r="K62" t="s">
        <v>3</v>
      </c>
      <c r="L62" t="s">
        <v>3</v>
      </c>
      <c r="M62" t="s">
        <v>3</v>
      </c>
      <c r="N62" t="s">
        <v>66</v>
      </c>
      <c r="O62" t="s">
        <v>67</v>
      </c>
      <c r="P62" t="s">
        <v>3</v>
      </c>
      <c r="Q62" t="s">
        <v>3</v>
      </c>
      <c r="R62" t="s">
        <v>3</v>
      </c>
      <c r="S62" t="s">
        <v>1075</v>
      </c>
      <c r="T62" t="s">
        <v>1076</v>
      </c>
      <c r="U62" t="s">
        <v>1077</v>
      </c>
    </row>
    <row r="63" spans="1:21" x14ac:dyDescent="0.25">
      <c r="A63">
        <v>97</v>
      </c>
      <c r="B63">
        <v>1</v>
      </c>
      <c r="C63" t="s">
        <v>3</v>
      </c>
      <c r="D63" t="s">
        <v>66</v>
      </c>
      <c r="E63" t="s">
        <v>67</v>
      </c>
      <c r="F63" t="s">
        <v>67</v>
      </c>
      <c r="G63" t="s">
        <v>67</v>
      </c>
      <c r="H63" t="s">
        <v>3</v>
      </c>
      <c r="I63" t="s">
        <v>67</v>
      </c>
      <c r="J63" t="s">
        <v>67</v>
      </c>
      <c r="K63" t="s">
        <v>3</v>
      </c>
      <c r="L63" t="s">
        <v>3</v>
      </c>
      <c r="M63" t="s">
        <v>3</v>
      </c>
      <c r="N63" t="s">
        <v>66</v>
      </c>
      <c r="O63" t="s">
        <v>67</v>
      </c>
      <c r="P63" t="s">
        <v>3</v>
      </c>
      <c r="Q63" t="s">
        <v>3</v>
      </c>
      <c r="R63" t="s">
        <v>3</v>
      </c>
      <c r="S63" t="s">
        <v>1075</v>
      </c>
      <c r="T63" t="s">
        <v>1076</v>
      </c>
      <c r="U63" t="s">
        <v>1077</v>
      </c>
    </row>
    <row r="64" spans="1:21" x14ac:dyDescent="0.25">
      <c r="A64">
        <v>98</v>
      </c>
      <c r="B64">
        <v>1</v>
      </c>
      <c r="C64" t="s">
        <v>3</v>
      </c>
      <c r="D64" t="s">
        <v>66</v>
      </c>
      <c r="E64" t="s">
        <v>67</v>
      </c>
      <c r="F64" t="s">
        <v>67</v>
      </c>
      <c r="G64" t="s">
        <v>67</v>
      </c>
      <c r="H64" t="s">
        <v>3</v>
      </c>
      <c r="I64" t="s">
        <v>67</v>
      </c>
      <c r="J64" t="s">
        <v>67</v>
      </c>
      <c r="K64" t="s">
        <v>3</v>
      </c>
      <c r="L64" t="s">
        <v>3</v>
      </c>
      <c r="M64" t="s">
        <v>3</v>
      </c>
      <c r="N64" t="s">
        <v>66</v>
      </c>
      <c r="O64" t="s">
        <v>67</v>
      </c>
      <c r="P64" t="s">
        <v>3</v>
      </c>
      <c r="Q64" t="s">
        <v>3</v>
      </c>
      <c r="R64" t="s">
        <v>3</v>
      </c>
      <c r="S64" t="s">
        <v>1075</v>
      </c>
      <c r="T64" t="s">
        <v>1076</v>
      </c>
      <c r="U64" t="s">
        <v>1077</v>
      </c>
    </row>
    <row r="65" spans="1:21" x14ac:dyDescent="0.25">
      <c r="A65">
        <v>103</v>
      </c>
      <c r="B65">
        <v>1</v>
      </c>
      <c r="C65" t="s">
        <v>3</v>
      </c>
      <c r="D65" t="s">
        <v>66</v>
      </c>
      <c r="E65" t="s">
        <v>67</v>
      </c>
      <c r="F65" t="s">
        <v>67</v>
      </c>
      <c r="G65" t="s">
        <v>67</v>
      </c>
      <c r="H65" t="s">
        <v>3</v>
      </c>
      <c r="I65" t="s">
        <v>67</v>
      </c>
      <c r="J65" t="s">
        <v>67</v>
      </c>
      <c r="K65" t="s">
        <v>3</v>
      </c>
      <c r="L65" t="s">
        <v>3</v>
      </c>
      <c r="M65" t="s">
        <v>3</v>
      </c>
      <c r="N65" t="s">
        <v>66</v>
      </c>
      <c r="O65" t="s">
        <v>67</v>
      </c>
      <c r="P65" t="s">
        <v>3</v>
      </c>
      <c r="Q65" t="s">
        <v>3</v>
      </c>
      <c r="R65" t="s">
        <v>3</v>
      </c>
      <c r="S65" t="s">
        <v>1075</v>
      </c>
      <c r="T65" t="s">
        <v>1076</v>
      </c>
      <c r="U65" t="s">
        <v>1077</v>
      </c>
    </row>
    <row r="66" spans="1:21" x14ac:dyDescent="0.25">
      <c r="A66">
        <v>104</v>
      </c>
      <c r="B66">
        <v>1</v>
      </c>
      <c r="C66" t="s">
        <v>3</v>
      </c>
      <c r="D66" t="s">
        <v>66</v>
      </c>
      <c r="E66" t="s">
        <v>67</v>
      </c>
      <c r="F66" t="s">
        <v>67</v>
      </c>
      <c r="G66" t="s">
        <v>67</v>
      </c>
      <c r="H66" t="s">
        <v>3</v>
      </c>
      <c r="I66" t="s">
        <v>67</v>
      </c>
      <c r="J66" t="s">
        <v>67</v>
      </c>
      <c r="K66" t="s">
        <v>3</v>
      </c>
      <c r="L66" t="s">
        <v>3</v>
      </c>
      <c r="M66" t="s">
        <v>3</v>
      </c>
      <c r="N66" t="s">
        <v>66</v>
      </c>
      <c r="O66" t="s">
        <v>67</v>
      </c>
      <c r="P66" t="s">
        <v>3</v>
      </c>
      <c r="Q66" t="s">
        <v>3</v>
      </c>
      <c r="R66" t="s">
        <v>3</v>
      </c>
      <c r="S66" t="s">
        <v>1075</v>
      </c>
      <c r="T66" t="s">
        <v>1076</v>
      </c>
      <c r="U66" t="s">
        <v>1077</v>
      </c>
    </row>
    <row r="67" spans="1:21" x14ac:dyDescent="0.25">
      <c r="A67">
        <v>105</v>
      </c>
      <c r="B67">
        <v>1</v>
      </c>
      <c r="C67" t="s">
        <v>3</v>
      </c>
      <c r="D67" t="s">
        <v>66</v>
      </c>
      <c r="E67" t="s">
        <v>67</v>
      </c>
      <c r="F67" t="s">
        <v>67</v>
      </c>
      <c r="G67" t="s">
        <v>67</v>
      </c>
      <c r="H67" t="s">
        <v>3</v>
      </c>
      <c r="I67" t="s">
        <v>67</v>
      </c>
      <c r="J67" t="s">
        <v>67</v>
      </c>
      <c r="K67" t="s">
        <v>3</v>
      </c>
      <c r="L67" t="s">
        <v>3</v>
      </c>
      <c r="M67" t="s">
        <v>3</v>
      </c>
      <c r="N67" t="s">
        <v>66</v>
      </c>
      <c r="O67" t="s">
        <v>67</v>
      </c>
      <c r="P67" t="s">
        <v>3</v>
      </c>
      <c r="Q67" t="s">
        <v>3</v>
      </c>
      <c r="R67" t="s">
        <v>3</v>
      </c>
      <c r="S67" t="s">
        <v>1075</v>
      </c>
      <c r="T67" t="s">
        <v>1076</v>
      </c>
      <c r="U67" t="s">
        <v>1077</v>
      </c>
    </row>
    <row r="68" spans="1:21" x14ac:dyDescent="0.25">
      <c r="A68">
        <v>106</v>
      </c>
      <c r="B68">
        <v>1</v>
      </c>
      <c r="C68" t="s">
        <v>3</v>
      </c>
      <c r="D68" t="s">
        <v>66</v>
      </c>
      <c r="E68" t="s">
        <v>67</v>
      </c>
      <c r="F68" t="s">
        <v>67</v>
      </c>
      <c r="G68" t="s">
        <v>67</v>
      </c>
      <c r="H68" t="s">
        <v>3</v>
      </c>
      <c r="I68" t="s">
        <v>67</v>
      </c>
      <c r="J68" t="s">
        <v>67</v>
      </c>
      <c r="K68" t="s">
        <v>3</v>
      </c>
      <c r="L68" t="s">
        <v>3</v>
      </c>
      <c r="M68" t="s">
        <v>3</v>
      </c>
      <c r="N68" t="s">
        <v>66</v>
      </c>
      <c r="O68" t="s">
        <v>67</v>
      </c>
      <c r="P68" t="s">
        <v>3</v>
      </c>
      <c r="Q68" t="s">
        <v>3</v>
      </c>
      <c r="R68" t="s">
        <v>3</v>
      </c>
      <c r="S68" t="s">
        <v>1075</v>
      </c>
      <c r="T68" t="s">
        <v>1076</v>
      </c>
      <c r="U68" t="s">
        <v>1077</v>
      </c>
    </row>
    <row r="69" spans="1:21" x14ac:dyDescent="0.25">
      <c r="A69">
        <v>113</v>
      </c>
      <c r="B69">
        <v>1</v>
      </c>
      <c r="C69" t="s">
        <v>3</v>
      </c>
      <c r="D69" t="s">
        <v>66</v>
      </c>
      <c r="E69" t="s">
        <v>67</v>
      </c>
      <c r="F69" t="s">
        <v>67</v>
      </c>
      <c r="G69" t="s">
        <v>67</v>
      </c>
      <c r="H69" t="s">
        <v>3</v>
      </c>
      <c r="I69" t="s">
        <v>67</v>
      </c>
      <c r="J69" t="s">
        <v>67</v>
      </c>
      <c r="K69" t="s">
        <v>3</v>
      </c>
      <c r="L69" t="s">
        <v>3</v>
      </c>
      <c r="M69" t="s">
        <v>3</v>
      </c>
      <c r="N69" t="s">
        <v>66</v>
      </c>
      <c r="O69" t="s">
        <v>67</v>
      </c>
      <c r="P69" t="s">
        <v>3</v>
      </c>
      <c r="Q69" t="s">
        <v>3</v>
      </c>
      <c r="R69" t="s">
        <v>3</v>
      </c>
      <c r="S69" t="s">
        <v>1075</v>
      </c>
      <c r="T69" t="s">
        <v>1076</v>
      </c>
      <c r="U69" t="s">
        <v>1077</v>
      </c>
    </row>
    <row r="70" spans="1:21" x14ac:dyDescent="0.25">
      <c r="A70">
        <v>114</v>
      </c>
      <c r="B70">
        <v>1</v>
      </c>
      <c r="C70" t="s">
        <v>3</v>
      </c>
      <c r="D70" t="s">
        <v>66</v>
      </c>
      <c r="E70" t="s">
        <v>67</v>
      </c>
      <c r="F70" t="s">
        <v>67</v>
      </c>
      <c r="G70" t="s">
        <v>67</v>
      </c>
      <c r="H70" t="s">
        <v>3</v>
      </c>
      <c r="I70" t="s">
        <v>67</v>
      </c>
      <c r="J70" t="s">
        <v>67</v>
      </c>
      <c r="K70" t="s">
        <v>3</v>
      </c>
      <c r="L70" t="s">
        <v>3</v>
      </c>
      <c r="M70" t="s">
        <v>3</v>
      </c>
      <c r="N70" t="s">
        <v>66</v>
      </c>
      <c r="O70" t="s">
        <v>67</v>
      </c>
      <c r="P70" t="s">
        <v>3</v>
      </c>
      <c r="Q70" t="s">
        <v>3</v>
      </c>
      <c r="R70" t="s">
        <v>3</v>
      </c>
      <c r="S70" t="s">
        <v>1075</v>
      </c>
      <c r="T70" t="s">
        <v>1076</v>
      </c>
      <c r="U70" t="s">
        <v>1077</v>
      </c>
    </row>
    <row r="71" spans="1:21" x14ac:dyDescent="0.25">
      <c r="A71">
        <v>117</v>
      </c>
      <c r="B71">
        <v>1</v>
      </c>
      <c r="C71" t="s">
        <v>3</v>
      </c>
      <c r="D71" t="s">
        <v>66</v>
      </c>
      <c r="E71" t="s">
        <v>67</v>
      </c>
      <c r="F71" t="s">
        <v>67</v>
      </c>
      <c r="G71" t="s">
        <v>67</v>
      </c>
      <c r="H71" t="s">
        <v>3</v>
      </c>
      <c r="I71" t="s">
        <v>67</v>
      </c>
      <c r="J71" t="s">
        <v>67</v>
      </c>
      <c r="K71" t="s">
        <v>3</v>
      </c>
      <c r="L71" t="s">
        <v>3</v>
      </c>
      <c r="M71" t="s">
        <v>3</v>
      </c>
      <c r="N71" t="s">
        <v>66</v>
      </c>
      <c r="O71" t="s">
        <v>67</v>
      </c>
      <c r="P71" t="s">
        <v>3</v>
      </c>
      <c r="Q71" t="s">
        <v>3</v>
      </c>
      <c r="R71" t="s">
        <v>3</v>
      </c>
      <c r="S71" t="s">
        <v>1075</v>
      </c>
      <c r="T71" t="s">
        <v>1076</v>
      </c>
      <c r="U71" t="s">
        <v>1077</v>
      </c>
    </row>
    <row r="72" spans="1:21" x14ac:dyDescent="0.25">
      <c r="A72">
        <v>118</v>
      </c>
      <c r="B72">
        <v>1</v>
      </c>
      <c r="C72" t="s">
        <v>3</v>
      </c>
      <c r="D72" t="s">
        <v>66</v>
      </c>
      <c r="E72" t="s">
        <v>67</v>
      </c>
      <c r="F72" t="s">
        <v>67</v>
      </c>
      <c r="G72" t="s">
        <v>67</v>
      </c>
      <c r="H72" t="s">
        <v>3</v>
      </c>
      <c r="I72" t="s">
        <v>67</v>
      </c>
      <c r="J72" t="s">
        <v>67</v>
      </c>
      <c r="K72" t="s">
        <v>3</v>
      </c>
      <c r="L72" t="s">
        <v>3</v>
      </c>
      <c r="M72" t="s">
        <v>3</v>
      </c>
      <c r="N72" t="s">
        <v>66</v>
      </c>
      <c r="O72" t="s">
        <v>67</v>
      </c>
      <c r="P72" t="s">
        <v>3</v>
      </c>
      <c r="Q72" t="s">
        <v>3</v>
      </c>
      <c r="R72" t="s">
        <v>3</v>
      </c>
      <c r="S72" t="s">
        <v>1075</v>
      </c>
      <c r="T72" t="s">
        <v>1076</v>
      </c>
      <c r="U72" t="s">
        <v>1077</v>
      </c>
    </row>
    <row r="73" spans="1:21" x14ac:dyDescent="0.25">
      <c r="A73">
        <v>123</v>
      </c>
      <c r="B73">
        <v>1</v>
      </c>
      <c r="C73" t="s">
        <v>3</v>
      </c>
      <c r="D73" t="s">
        <v>66</v>
      </c>
      <c r="E73" t="s">
        <v>67</v>
      </c>
      <c r="F73" t="s">
        <v>67</v>
      </c>
      <c r="G73" t="s">
        <v>67</v>
      </c>
      <c r="H73" t="s">
        <v>3</v>
      </c>
      <c r="I73" t="s">
        <v>67</v>
      </c>
      <c r="J73" t="s">
        <v>67</v>
      </c>
      <c r="K73" t="s">
        <v>3</v>
      </c>
      <c r="L73" t="s">
        <v>3</v>
      </c>
      <c r="M73" t="s">
        <v>3</v>
      </c>
      <c r="N73" t="s">
        <v>66</v>
      </c>
      <c r="O73" t="s">
        <v>67</v>
      </c>
      <c r="P73" t="s">
        <v>3</v>
      </c>
      <c r="Q73" t="s">
        <v>3</v>
      </c>
      <c r="R73" t="s">
        <v>3</v>
      </c>
      <c r="S73" t="s">
        <v>1075</v>
      </c>
      <c r="T73" t="s">
        <v>1076</v>
      </c>
      <c r="U73" t="s">
        <v>1077</v>
      </c>
    </row>
    <row r="74" spans="1:21" x14ac:dyDescent="0.25">
      <c r="A74">
        <v>124</v>
      </c>
      <c r="B74">
        <v>1</v>
      </c>
      <c r="C74" t="s">
        <v>3</v>
      </c>
      <c r="D74" t="s">
        <v>66</v>
      </c>
      <c r="E74" t="s">
        <v>67</v>
      </c>
      <c r="F74" t="s">
        <v>67</v>
      </c>
      <c r="G74" t="s">
        <v>67</v>
      </c>
      <c r="H74" t="s">
        <v>3</v>
      </c>
      <c r="I74" t="s">
        <v>67</v>
      </c>
      <c r="J74" t="s">
        <v>67</v>
      </c>
      <c r="K74" t="s">
        <v>3</v>
      </c>
      <c r="L74" t="s">
        <v>3</v>
      </c>
      <c r="M74" t="s">
        <v>3</v>
      </c>
      <c r="N74" t="s">
        <v>66</v>
      </c>
      <c r="O74" t="s">
        <v>67</v>
      </c>
      <c r="P74" t="s">
        <v>3</v>
      </c>
      <c r="Q74" t="s">
        <v>3</v>
      </c>
      <c r="R74" t="s">
        <v>3</v>
      </c>
      <c r="S74" t="s">
        <v>1075</v>
      </c>
      <c r="T74" t="s">
        <v>1076</v>
      </c>
      <c r="U74" t="s">
        <v>1077</v>
      </c>
    </row>
    <row r="75" spans="1:21" x14ac:dyDescent="0.25">
      <c r="A75">
        <v>127</v>
      </c>
      <c r="B75">
        <v>1</v>
      </c>
      <c r="C75" t="s">
        <v>3</v>
      </c>
      <c r="D75" t="s">
        <v>66</v>
      </c>
      <c r="E75" t="s">
        <v>67</v>
      </c>
      <c r="F75" t="s">
        <v>67</v>
      </c>
      <c r="G75" t="s">
        <v>67</v>
      </c>
      <c r="H75" t="s">
        <v>3</v>
      </c>
      <c r="I75" t="s">
        <v>67</v>
      </c>
      <c r="J75" t="s">
        <v>67</v>
      </c>
      <c r="K75" t="s">
        <v>3</v>
      </c>
      <c r="L75" t="s">
        <v>3</v>
      </c>
      <c r="M75" t="s">
        <v>3</v>
      </c>
      <c r="N75" t="s">
        <v>66</v>
      </c>
      <c r="O75" t="s">
        <v>67</v>
      </c>
      <c r="P75" t="s">
        <v>3</v>
      </c>
      <c r="Q75" t="s">
        <v>3</v>
      </c>
      <c r="R75" t="s">
        <v>3</v>
      </c>
      <c r="S75" t="s">
        <v>1075</v>
      </c>
      <c r="T75" t="s">
        <v>1076</v>
      </c>
      <c r="U75" t="s">
        <v>1077</v>
      </c>
    </row>
    <row r="76" spans="1:21" x14ac:dyDescent="0.25">
      <c r="A76">
        <v>128</v>
      </c>
      <c r="B76">
        <v>1</v>
      </c>
      <c r="C76" t="s">
        <v>3</v>
      </c>
      <c r="D76" t="s">
        <v>66</v>
      </c>
      <c r="E76" t="s">
        <v>67</v>
      </c>
      <c r="F76" t="s">
        <v>67</v>
      </c>
      <c r="G76" t="s">
        <v>67</v>
      </c>
      <c r="H76" t="s">
        <v>3</v>
      </c>
      <c r="I76" t="s">
        <v>67</v>
      </c>
      <c r="J76" t="s">
        <v>67</v>
      </c>
      <c r="K76" t="s">
        <v>3</v>
      </c>
      <c r="L76" t="s">
        <v>3</v>
      </c>
      <c r="M76" t="s">
        <v>3</v>
      </c>
      <c r="N76" t="s">
        <v>66</v>
      </c>
      <c r="O76" t="s">
        <v>67</v>
      </c>
      <c r="P76" t="s">
        <v>3</v>
      </c>
      <c r="Q76" t="s">
        <v>3</v>
      </c>
      <c r="R76" t="s">
        <v>3</v>
      </c>
      <c r="S76" t="s">
        <v>1075</v>
      </c>
      <c r="T76" t="s">
        <v>1076</v>
      </c>
      <c r="U76" t="s">
        <v>1077</v>
      </c>
    </row>
    <row r="77" spans="1:21" x14ac:dyDescent="0.25">
      <c r="A77">
        <v>131</v>
      </c>
      <c r="B77">
        <v>1</v>
      </c>
      <c r="C77" t="s">
        <v>3</v>
      </c>
      <c r="D77" t="s">
        <v>66</v>
      </c>
      <c r="E77" t="s">
        <v>67</v>
      </c>
      <c r="F77" t="s">
        <v>67</v>
      </c>
      <c r="G77" t="s">
        <v>67</v>
      </c>
      <c r="H77" t="s">
        <v>3</v>
      </c>
      <c r="I77" t="s">
        <v>67</v>
      </c>
      <c r="J77" t="s">
        <v>67</v>
      </c>
      <c r="K77" t="s">
        <v>3</v>
      </c>
      <c r="L77" t="s">
        <v>3</v>
      </c>
      <c r="M77" t="s">
        <v>3</v>
      </c>
      <c r="N77" t="s">
        <v>66</v>
      </c>
      <c r="O77" t="s">
        <v>67</v>
      </c>
      <c r="P77" t="s">
        <v>3</v>
      </c>
      <c r="Q77" t="s">
        <v>3</v>
      </c>
      <c r="R77" t="s">
        <v>3</v>
      </c>
      <c r="S77" t="s">
        <v>1075</v>
      </c>
      <c r="T77" t="s">
        <v>1076</v>
      </c>
      <c r="U77" t="s">
        <v>1077</v>
      </c>
    </row>
    <row r="78" spans="1:21" x14ac:dyDescent="0.25">
      <c r="A78">
        <v>132</v>
      </c>
      <c r="B78">
        <v>1</v>
      </c>
      <c r="C78" t="s">
        <v>3</v>
      </c>
      <c r="D78" t="s">
        <v>66</v>
      </c>
      <c r="E78" t="s">
        <v>67</v>
      </c>
      <c r="F78" t="s">
        <v>67</v>
      </c>
      <c r="G78" t="s">
        <v>67</v>
      </c>
      <c r="H78" t="s">
        <v>3</v>
      </c>
      <c r="I78" t="s">
        <v>67</v>
      </c>
      <c r="J78" t="s">
        <v>67</v>
      </c>
      <c r="K78" t="s">
        <v>3</v>
      </c>
      <c r="L78" t="s">
        <v>3</v>
      </c>
      <c r="M78" t="s">
        <v>3</v>
      </c>
      <c r="N78" t="s">
        <v>66</v>
      </c>
      <c r="O78" t="s">
        <v>67</v>
      </c>
      <c r="P78" t="s">
        <v>3</v>
      </c>
      <c r="Q78" t="s">
        <v>3</v>
      </c>
      <c r="R78" t="s">
        <v>3</v>
      </c>
      <c r="S78" t="s">
        <v>1075</v>
      </c>
      <c r="T78" t="s">
        <v>1076</v>
      </c>
      <c r="U78" t="s">
        <v>1077</v>
      </c>
    </row>
    <row r="79" spans="1:21" x14ac:dyDescent="0.25">
      <c r="A79">
        <v>133</v>
      </c>
      <c r="B79">
        <v>1</v>
      </c>
      <c r="C79" t="s">
        <v>3</v>
      </c>
      <c r="D79" t="s">
        <v>66</v>
      </c>
      <c r="E79" t="s">
        <v>67</v>
      </c>
      <c r="F79" t="s">
        <v>67</v>
      </c>
      <c r="G79" t="s">
        <v>67</v>
      </c>
      <c r="H79" t="s">
        <v>3</v>
      </c>
      <c r="I79" t="s">
        <v>67</v>
      </c>
      <c r="J79" t="s">
        <v>67</v>
      </c>
      <c r="K79" t="s">
        <v>3</v>
      </c>
      <c r="L79" t="s">
        <v>3</v>
      </c>
      <c r="M79" t="s">
        <v>3</v>
      </c>
      <c r="N79" t="s">
        <v>66</v>
      </c>
      <c r="O79" t="s">
        <v>67</v>
      </c>
      <c r="P79" t="s">
        <v>3</v>
      </c>
      <c r="Q79" t="s">
        <v>3</v>
      </c>
      <c r="R79" t="s">
        <v>3</v>
      </c>
      <c r="S79" t="s">
        <v>1075</v>
      </c>
      <c r="T79" t="s">
        <v>1076</v>
      </c>
      <c r="U79" t="s">
        <v>1077</v>
      </c>
    </row>
    <row r="80" spans="1:21" x14ac:dyDescent="0.25">
      <c r="A80">
        <v>134</v>
      </c>
      <c r="B80">
        <v>1</v>
      </c>
      <c r="C80" t="s">
        <v>3</v>
      </c>
      <c r="D80" t="s">
        <v>66</v>
      </c>
      <c r="E80" t="s">
        <v>67</v>
      </c>
      <c r="F80" t="s">
        <v>67</v>
      </c>
      <c r="G80" t="s">
        <v>67</v>
      </c>
      <c r="H80" t="s">
        <v>3</v>
      </c>
      <c r="I80" t="s">
        <v>67</v>
      </c>
      <c r="J80" t="s">
        <v>67</v>
      </c>
      <c r="K80" t="s">
        <v>3</v>
      </c>
      <c r="L80" t="s">
        <v>3</v>
      </c>
      <c r="M80" t="s">
        <v>3</v>
      </c>
      <c r="N80" t="s">
        <v>66</v>
      </c>
      <c r="O80" t="s">
        <v>67</v>
      </c>
      <c r="P80" t="s">
        <v>3</v>
      </c>
      <c r="Q80" t="s">
        <v>3</v>
      </c>
      <c r="R80" t="s">
        <v>3</v>
      </c>
      <c r="S80" t="s">
        <v>1075</v>
      </c>
      <c r="T80" t="s">
        <v>1076</v>
      </c>
      <c r="U80" t="s">
        <v>1077</v>
      </c>
    </row>
    <row r="81" spans="1:21" x14ac:dyDescent="0.25">
      <c r="A81">
        <v>141</v>
      </c>
      <c r="B81">
        <v>1</v>
      </c>
      <c r="C81" t="s">
        <v>3</v>
      </c>
      <c r="D81" t="s">
        <v>66</v>
      </c>
      <c r="E81" t="s">
        <v>67</v>
      </c>
      <c r="F81" t="s">
        <v>67</v>
      </c>
      <c r="G81" t="s">
        <v>67</v>
      </c>
      <c r="H81" t="s">
        <v>3</v>
      </c>
      <c r="I81" t="s">
        <v>67</v>
      </c>
      <c r="J81" t="s">
        <v>67</v>
      </c>
      <c r="K81" t="s">
        <v>3</v>
      </c>
      <c r="L81" t="s">
        <v>3</v>
      </c>
      <c r="M81" t="s">
        <v>3</v>
      </c>
      <c r="N81" t="s">
        <v>66</v>
      </c>
      <c r="O81" t="s">
        <v>67</v>
      </c>
      <c r="P81" t="s">
        <v>3</v>
      </c>
      <c r="Q81" t="s">
        <v>3</v>
      </c>
      <c r="R81" t="s">
        <v>3</v>
      </c>
      <c r="S81" t="s">
        <v>1075</v>
      </c>
      <c r="T81" t="s">
        <v>1076</v>
      </c>
      <c r="U81" t="s">
        <v>1077</v>
      </c>
    </row>
    <row r="82" spans="1:21" x14ac:dyDescent="0.25">
      <c r="A82">
        <v>142</v>
      </c>
      <c r="B82">
        <v>1</v>
      </c>
      <c r="C82" t="s">
        <v>3</v>
      </c>
      <c r="D82" t="s">
        <v>66</v>
      </c>
      <c r="E82" t="s">
        <v>67</v>
      </c>
      <c r="F82" t="s">
        <v>67</v>
      </c>
      <c r="G82" t="s">
        <v>67</v>
      </c>
      <c r="H82" t="s">
        <v>3</v>
      </c>
      <c r="I82" t="s">
        <v>67</v>
      </c>
      <c r="J82" t="s">
        <v>67</v>
      </c>
      <c r="K82" t="s">
        <v>3</v>
      </c>
      <c r="L82" t="s">
        <v>3</v>
      </c>
      <c r="M82" t="s">
        <v>3</v>
      </c>
      <c r="N82" t="s">
        <v>66</v>
      </c>
      <c r="O82" t="s">
        <v>67</v>
      </c>
      <c r="P82" t="s">
        <v>3</v>
      </c>
      <c r="Q82" t="s">
        <v>3</v>
      </c>
      <c r="R82" t="s">
        <v>3</v>
      </c>
      <c r="S82" t="s">
        <v>1075</v>
      </c>
      <c r="T82" t="s">
        <v>1076</v>
      </c>
      <c r="U82" t="s">
        <v>1077</v>
      </c>
    </row>
    <row r="83" spans="1:21" x14ac:dyDescent="0.25">
      <c r="A83">
        <v>145</v>
      </c>
      <c r="B83">
        <v>1</v>
      </c>
      <c r="C83" t="s">
        <v>3</v>
      </c>
      <c r="D83" t="s">
        <v>66</v>
      </c>
      <c r="E83" t="s">
        <v>67</v>
      </c>
      <c r="F83" t="s">
        <v>67</v>
      </c>
      <c r="G83" t="s">
        <v>67</v>
      </c>
      <c r="H83" t="s">
        <v>3</v>
      </c>
      <c r="I83" t="s">
        <v>67</v>
      </c>
      <c r="J83" t="s">
        <v>67</v>
      </c>
      <c r="K83" t="s">
        <v>3</v>
      </c>
      <c r="L83" t="s">
        <v>3</v>
      </c>
      <c r="M83" t="s">
        <v>3</v>
      </c>
      <c r="N83" t="s">
        <v>66</v>
      </c>
      <c r="O83" t="s">
        <v>67</v>
      </c>
      <c r="P83" t="s">
        <v>3</v>
      </c>
      <c r="Q83" t="s">
        <v>3</v>
      </c>
      <c r="R83" t="s">
        <v>3</v>
      </c>
      <c r="S83" t="s">
        <v>1075</v>
      </c>
      <c r="T83" t="s">
        <v>1076</v>
      </c>
      <c r="U83" t="s">
        <v>1077</v>
      </c>
    </row>
    <row r="84" spans="1:21" x14ac:dyDescent="0.25">
      <c r="A84">
        <v>146</v>
      </c>
      <c r="B84">
        <v>1</v>
      </c>
      <c r="C84" t="s">
        <v>3</v>
      </c>
      <c r="D84" t="s">
        <v>66</v>
      </c>
      <c r="E84" t="s">
        <v>67</v>
      </c>
      <c r="F84" t="s">
        <v>67</v>
      </c>
      <c r="G84" t="s">
        <v>67</v>
      </c>
      <c r="H84" t="s">
        <v>3</v>
      </c>
      <c r="I84" t="s">
        <v>67</v>
      </c>
      <c r="J84" t="s">
        <v>67</v>
      </c>
      <c r="K84" t="s">
        <v>3</v>
      </c>
      <c r="L84" t="s">
        <v>3</v>
      </c>
      <c r="M84" t="s">
        <v>3</v>
      </c>
      <c r="N84" t="s">
        <v>66</v>
      </c>
      <c r="O84" t="s">
        <v>67</v>
      </c>
      <c r="P84" t="s">
        <v>3</v>
      </c>
      <c r="Q84" t="s">
        <v>3</v>
      </c>
      <c r="R84" t="s">
        <v>3</v>
      </c>
      <c r="S84" t="s">
        <v>1075</v>
      </c>
      <c r="T84" t="s">
        <v>1076</v>
      </c>
      <c r="U84" t="s">
        <v>1077</v>
      </c>
    </row>
    <row r="85" spans="1:21" x14ac:dyDescent="0.25">
      <c r="A85">
        <v>147</v>
      </c>
      <c r="B85">
        <v>1</v>
      </c>
      <c r="C85" t="s">
        <v>3</v>
      </c>
      <c r="D85" t="s">
        <v>66</v>
      </c>
      <c r="E85" t="s">
        <v>67</v>
      </c>
      <c r="F85" t="s">
        <v>67</v>
      </c>
      <c r="G85" t="s">
        <v>67</v>
      </c>
      <c r="H85" t="s">
        <v>3</v>
      </c>
      <c r="I85" t="s">
        <v>67</v>
      </c>
      <c r="J85" t="s">
        <v>67</v>
      </c>
      <c r="K85" t="s">
        <v>3</v>
      </c>
      <c r="L85" t="s">
        <v>3</v>
      </c>
      <c r="M85" t="s">
        <v>3</v>
      </c>
      <c r="N85" t="s">
        <v>66</v>
      </c>
      <c r="O85" t="s">
        <v>67</v>
      </c>
      <c r="P85" t="s">
        <v>3</v>
      </c>
      <c r="Q85" t="s">
        <v>3</v>
      </c>
      <c r="R85" t="s">
        <v>3</v>
      </c>
      <c r="S85" t="s">
        <v>1075</v>
      </c>
      <c r="T85" t="s">
        <v>1076</v>
      </c>
      <c r="U85" t="s">
        <v>1077</v>
      </c>
    </row>
    <row r="86" spans="1:21" x14ac:dyDescent="0.25">
      <c r="A86">
        <v>148</v>
      </c>
      <c r="B86">
        <v>1</v>
      </c>
      <c r="C86" t="s">
        <v>3</v>
      </c>
      <c r="D86" t="s">
        <v>66</v>
      </c>
      <c r="E86" t="s">
        <v>67</v>
      </c>
      <c r="F86" t="s">
        <v>67</v>
      </c>
      <c r="G86" t="s">
        <v>67</v>
      </c>
      <c r="H86" t="s">
        <v>3</v>
      </c>
      <c r="I86" t="s">
        <v>67</v>
      </c>
      <c r="J86" t="s">
        <v>67</v>
      </c>
      <c r="K86" t="s">
        <v>3</v>
      </c>
      <c r="L86" t="s">
        <v>3</v>
      </c>
      <c r="M86" t="s">
        <v>3</v>
      </c>
      <c r="N86" t="s">
        <v>66</v>
      </c>
      <c r="O86" t="s">
        <v>67</v>
      </c>
      <c r="P86" t="s">
        <v>3</v>
      </c>
      <c r="Q86" t="s">
        <v>3</v>
      </c>
      <c r="R86" t="s">
        <v>3</v>
      </c>
      <c r="S86" t="s">
        <v>1075</v>
      </c>
      <c r="T86" t="s">
        <v>1076</v>
      </c>
      <c r="U86" t="s">
        <v>1077</v>
      </c>
    </row>
    <row r="87" spans="1:21" x14ac:dyDescent="0.25">
      <c r="A87">
        <v>151</v>
      </c>
      <c r="B87">
        <v>1</v>
      </c>
      <c r="C87" t="s">
        <v>3</v>
      </c>
      <c r="D87" t="s">
        <v>66</v>
      </c>
      <c r="E87" t="s">
        <v>67</v>
      </c>
      <c r="F87" t="s">
        <v>67</v>
      </c>
      <c r="G87" t="s">
        <v>67</v>
      </c>
      <c r="H87" t="s">
        <v>3</v>
      </c>
      <c r="I87" t="s">
        <v>67</v>
      </c>
      <c r="J87" t="s">
        <v>67</v>
      </c>
      <c r="K87" t="s">
        <v>3</v>
      </c>
      <c r="L87" t="s">
        <v>3</v>
      </c>
      <c r="M87" t="s">
        <v>3</v>
      </c>
      <c r="N87" t="s">
        <v>66</v>
      </c>
      <c r="O87" t="s">
        <v>67</v>
      </c>
      <c r="P87" t="s">
        <v>3</v>
      </c>
      <c r="Q87" t="s">
        <v>3</v>
      </c>
      <c r="R87" t="s">
        <v>3</v>
      </c>
      <c r="S87" t="s">
        <v>1075</v>
      </c>
      <c r="T87" t="s">
        <v>1076</v>
      </c>
      <c r="U87" t="s">
        <v>1077</v>
      </c>
    </row>
    <row r="88" spans="1:21" x14ac:dyDescent="0.25">
      <c r="A88">
        <v>152</v>
      </c>
      <c r="B88">
        <v>1</v>
      </c>
      <c r="C88" t="s">
        <v>3</v>
      </c>
      <c r="D88" t="s">
        <v>66</v>
      </c>
      <c r="E88" t="s">
        <v>67</v>
      </c>
      <c r="F88" t="s">
        <v>67</v>
      </c>
      <c r="G88" t="s">
        <v>67</v>
      </c>
      <c r="H88" t="s">
        <v>3</v>
      </c>
      <c r="I88" t="s">
        <v>67</v>
      </c>
      <c r="J88" t="s">
        <v>67</v>
      </c>
      <c r="K88" t="s">
        <v>3</v>
      </c>
      <c r="L88" t="s">
        <v>3</v>
      </c>
      <c r="M88" t="s">
        <v>3</v>
      </c>
      <c r="N88" t="s">
        <v>66</v>
      </c>
      <c r="O88" t="s">
        <v>67</v>
      </c>
      <c r="P88" t="s">
        <v>3</v>
      </c>
      <c r="Q88" t="s">
        <v>3</v>
      </c>
      <c r="R88" t="s">
        <v>3</v>
      </c>
      <c r="S88" t="s">
        <v>1075</v>
      </c>
      <c r="T88" t="s">
        <v>1076</v>
      </c>
      <c r="U88" t="s">
        <v>1077</v>
      </c>
    </row>
    <row r="89" spans="1:21" x14ac:dyDescent="0.25">
      <c r="A89">
        <v>155</v>
      </c>
      <c r="B89">
        <v>1</v>
      </c>
      <c r="C89" t="s">
        <v>3</v>
      </c>
      <c r="D89" t="s">
        <v>66</v>
      </c>
      <c r="E89" t="s">
        <v>67</v>
      </c>
      <c r="F89" t="s">
        <v>67</v>
      </c>
      <c r="G89" t="s">
        <v>67</v>
      </c>
      <c r="H89" t="s">
        <v>3</v>
      </c>
      <c r="I89" t="s">
        <v>67</v>
      </c>
      <c r="J89" t="s">
        <v>67</v>
      </c>
      <c r="K89" t="s">
        <v>3</v>
      </c>
      <c r="L89" t="s">
        <v>3</v>
      </c>
      <c r="M89" t="s">
        <v>3</v>
      </c>
      <c r="N89" t="s">
        <v>66</v>
      </c>
      <c r="O89" t="s">
        <v>67</v>
      </c>
      <c r="P89" t="s">
        <v>3</v>
      </c>
      <c r="Q89" t="s">
        <v>3</v>
      </c>
      <c r="R89" t="s">
        <v>3</v>
      </c>
      <c r="S89" t="s">
        <v>1075</v>
      </c>
      <c r="T89" t="s">
        <v>1076</v>
      </c>
      <c r="U89" t="s">
        <v>1077</v>
      </c>
    </row>
    <row r="90" spans="1:21" x14ac:dyDescent="0.25">
      <c r="A90">
        <v>156</v>
      </c>
      <c r="B90">
        <v>1</v>
      </c>
      <c r="C90" t="s">
        <v>3</v>
      </c>
      <c r="D90" t="s">
        <v>66</v>
      </c>
      <c r="E90" t="s">
        <v>67</v>
      </c>
      <c r="F90" t="s">
        <v>67</v>
      </c>
      <c r="G90" t="s">
        <v>67</v>
      </c>
      <c r="H90" t="s">
        <v>3</v>
      </c>
      <c r="I90" t="s">
        <v>67</v>
      </c>
      <c r="J90" t="s">
        <v>67</v>
      </c>
      <c r="K90" t="s">
        <v>3</v>
      </c>
      <c r="L90" t="s">
        <v>3</v>
      </c>
      <c r="M90" t="s">
        <v>3</v>
      </c>
      <c r="N90" t="s">
        <v>66</v>
      </c>
      <c r="O90" t="s">
        <v>67</v>
      </c>
      <c r="P90" t="s">
        <v>3</v>
      </c>
      <c r="Q90" t="s">
        <v>3</v>
      </c>
      <c r="R90" t="s">
        <v>3</v>
      </c>
      <c r="S90" t="s">
        <v>1075</v>
      </c>
      <c r="T90" t="s">
        <v>1076</v>
      </c>
      <c r="U90" t="s">
        <v>1077</v>
      </c>
    </row>
    <row r="91" spans="1:21" x14ac:dyDescent="0.25">
      <c r="A91">
        <v>159</v>
      </c>
      <c r="B91">
        <v>1</v>
      </c>
      <c r="C91" t="s">
        <v>3</v>
      </c>
      <c r="D91" t="s">
        <v>66</v>
      </c>
      <c r="E91" t="s">
        <v>67</v>
      </c>
      <c r="F91" t="s">
        <v>67</v>
      </c>
      <c r="G91" t="s">
        <v>67</v>
      </c>
      <c r="H91" t="s">
        <v>3</v>
      </c>
      <c r="I91" t="s">
        <v>67</v>
      </c>
      <c r="J91" t="s">
        <v>67</v>
      </c>
      <c r="K91" t="s">
        <v>3</v>
      </c>
      <c r="L91" t="s">
        <v>3</v>
      </c>
      <c r="M91" t="s">
        <v>3</v>
      </c>
      <c r="N91" t="s">
        <v>66</v>
      </c>
      <c r="O91" t="s">
        <v>67</v>
      </c>
      <c r="P91" t="s">
        <v>3</v>
      </c>
      <c r="Q91" t="s">
        <v>3</v>
      </c>
      <c r="R91" t="s">
        <v>3</v>
      </c>
      <c r="S91" t="s">
        <v>1075</v>
      </c>
      <c r="T91" t="s">
        <v>1076</v>
      </c>
      <c r="U91" t="s">
        <v>1077</v>
      </c>
    </row>
    <row r="92" spans="1:21" x14ac:dyDescent="0.25">
      <c r="A92">
        <v>160</v>
      </c>
      <c r="B92">
        <v>1</v>
      </c>
      <c r="C92" t="s">
        <v>3</v>
      </c>
      <c r="D92" t="s">
        <v>66</v>
      </c>
      <c r="E92" t="s">
        <v>67</v>
      </c>
      <c r="F92" t="s">
        <v>67</v>
      </c>
      <c r="G92" t="s">
        <v>67</v>
      </c>
      <c r="H92" t="s">
        <v>3</v>
      </c>
      <c r="I92" t="s">
        <v>67</v>
      </c>
      <c r="J92" t="s">
        <v>67</v>
      </c>
      <c r="K92" t="s">
        <v>3</v>
      </c>
      <c r="L92" t="s">
        <v>3</v>
      </c>
      <c r="M92" t="s">
        <v>3</v>
      </c>
      <c r="N92" t="s">
        <v>66</v>
      </c>
      <c r="O92" t="s">
        <v>67</v>
      </c>
      <c r="P92" t="s">
        <v>3</v>
      </c>
      <c r="Q92" t="s">
        <v>3</v>
      </c>
      <c r="R92" t="s">
        <v>3</v>
      </c>
      <c r="S92" t="s">
        <v>1075</v>
      </c>
      <c r="T92" t="s">
        <v>1076</v>
      </c>
      <c r="U92" t="s">
        <v>1077</v>
      </c>
    </row>
    <row r="93" spans="1:21" x14ac:dyDescent="0.25">
      <c r="A93">
        <v>165</v>
      </c>
      <c r="B93">
        <v>1</v>
      </c>
      <c r="C93" t="s">
        <v>3</v>
      </c>
      <c r="D93" t="s">
        <v>66</v>
      </c>
      <c r="E93" t="s">
        <v>67</v>
      </c>
      <c r="F93" t="s">
        <v>67</v>
      </c>
      <c r="G93" t="s">
        <v>67</v>
      </c>
      <c r="H93" t="s">
        <v>3</v>
      </c>
      <c r="I93" t="s">
        <v>67</v>
      </c>
      <c r="J93" t="s">
        <v>67</v>
      </c>
      <c r="K93" t="s">
        <v>3</v>
      </c>
      <c r="L93" t="s">
        <v>3</v>
      </c>
      <c r="M93" t="s">
        <v>3</v>
      </c>
      <c r="N93" t="s">
        <v>66</v>
      </c>
      <c r="O93" t="s">
        <v>67</v>
      </c>
      <c r="P93" t="s">
        <v>3</v>
      </c>
      <c r="Q93" t="s">
        <v>3</v>
      </c>
      <c r="R93" t="s">
        <v>3</v>
      </c>
      <c r="S93" t="s">
        <v>1075</v>
      </c>
      <c r="T93" t="s">
        <v>1076</v>
      </c>
      <c r="U93" t="s">
        <v>1077</v>
      </c>
    </row>
    <row r="94" spans="1:21" x14ac:dyDescent="0.25">
      <c r="A94">
        <v>166</v>
      </c>
      <c r="B94">
        <v>1</v>
      </c>
      <c r="C94" t="s">
        <v>3</v>
      </c>
      <c r="D94" t="s">
        <v>66</v>
      </c>
      <c r="E94" t="s">
        <v>67</v>
      </c>
      <c r="F94" t="s">
        <v>67</v>
      </c>
      <c r="G94" t="s">
        <v>67</v>
      </c>
      <c r="H94" t="s">
        <v>3</v>
      </c>
      <c r="I94" t="s">
        <v>67</v>
      </c>
      <c r="J94" t="s">
        <v>67</v>
      </c>
      <c r="K94" t="s">
        <v>3</v>
      </c>
      <c r="L94" t="s">
        <v>3</v>
      </c>
      <c r="M94" t="s">
        <v>3</v>
      </c>
      <c r="N94" t="s">
        <v>66</v>
      </c>
      <c r="O94" t="s">
        <v>67</v>
      </c>
      <c r="P94" t="s">
        <v>3</v>
      </c>
      <c r="Q94" t="s">
        <v>3</v>
      </c>
      <c r="R94" t="s">
        <v>3</v>
      </c>
      <c r="S94" t="s">
        <v>1075</v>
      </c>
      <c r="T94" t="s">
        <v>1076</v>
      </c>
      <c r="U94" t="s">
        <v>1077</v>
      </c>
    </row>
    <row r="95" spans="1:21" x14ac:dyDescent="0.25">
      <c r="A95">
        <v>169</v>
      </c>
      <c r="B95">
        <v>1</v>
      </c>
      <c r="C95" t="s">
        <v>3</v>
      </c>
      <c r="D95" t="s">
        <v>66</v>
      </c>
      <c r="E95" t="s">
        <v>67</v>
      </c>
      <c r="F95" t="s">
        <v>67</v>
      </c>
      <c r="G95" t="s">
        <v>67</v>
      </c>
      <c r="H95" t="s">
        <v>3</v>
      </c>
      <c r="I95" t="s">
        <v>67</v>
      </c>
      <c r="J95" t="s">
        <v>67</v>
      </c>
      <c r="K95" t="s">
        <v>3</v>
      </c>
      <c r="L95" t="s">
        <v>3</v>
      </c>
      <c r="M95" t="s">
        <v>3</v>
      </c>
      <c r="N95" t="s">
        <v>66</v>
      </c>
      <c r="O95" t="s">
        <v>67</v>
      </c>
      <c r="P95" t="s">
        <v>3</v>
      </c>
      <c r="Q95" t="s">
        <v>3</v>
      </c>
      <c r="R95" t="s">
        <v>3</v>
      </c>
      <c r="S95" t="s">
        <v>1075</v>
      </c>
      <c r="T95" t="s">
        <v>1076</v>
      </c>
      <c r="U95" t="s">
        <v>1077</v>
      </c>
    </row>
    <row r="96" spans="1:21" x14ac:dyDescent="0.25">
      <c r="A96">
        <v>170</v>
      </c>
      <c r="B96">
        <v>1</v>
      </c>
      <c r="C96" t="s">
        <v>3</v>
      </c>
      <c r="D96" t="s">
        <v>66</v>
      </c>
      <c r="E96" t="s">
        <v>67</v>
      </c>
      <c r="F96" t="s">
        <v>67</v>
      </c>
      <c r="G96" t="s">
        <v>67</v>
      </c>
      <c r="H96" t="s">
        <v>3</v>
      </c>
      <c r="I96" t="s">
        <v>67</v>
      </c>
      <c r="J96" t="s">
        <v>67</v>
      </c>
      <c r="K96" t="s">
        <v>3</v>
      </c>
      <c r="L96" t="s">
        <v>3</v>
      </c>
      <c r="M96" t="s">
        <v>3</v>
      </c>
      <c r="N96" t="s">
        <v>66</v>
      </c>
      <c r="O96" t="s">
        <v>67</v>
      </c>
      <c r="P96" t="s">
        <v>3</v>
      </c>
      <c r="Q96" t="s">
        <v>3</v>
      </c>
      <c r="R96" t="s">
        <v>3</v>
      </c>
      <c r="S96" t="s">
        <v>1075</v>
      </c>
      <c r="T96" t="s">
        <v>1076</v>
      </c>
      <c r="U96" t="s">
        <v>1077</v>
      </c>
    </row>
    <row r="97" spans="1:21" x14ac:dyDescent="0.25">
      <c r="A97">
        <v>173</v>
      </c>
      <c r="B97">
        <v>1</v>
      </c>
      <c r="C97" t="s">
        <v>3</v>
      </c>
      <c r="D97" t="s">
        <v>66</v>
      </c>
      <c r="E97" t="s">
        <v>67</v>
      </c>
      <c r="F97" t="s">
        <v>67</v>
      </c>
      <c r="G97" t="s">
        <v>67</v>
      </c>
      <c r="H97" t="s">
        <v>3</v>
      </c>
      <c r="I97" t="s">
        <v>67</v>
      </c>
      <c r="J97" t="s">
        <v>67</v>
      </c>
      <c r="K97" t="s">
        <v>3</v>
      </c>
      <c r="L97" t="s">
        <v>3</v>
      </c>
      <c r="M97" t="s">
        <v>3</v>
      </c>
      <c r="N97" t="s">
        <v>66</v>
      </c>
      <c r="O97" t="s">
        <v>67</v>
      </c>
      <c r="P97" t="s">
        <v>3</v>
      </c>
      <c r="Q97" t="s">
        <v>3</v>
      </c>
      <c r="R97" t="s">
        <v>3</v>
      </c>
      <c r="S97" t="s">
        <v>1075</v>
      </c>
      <c r="T97" t="s">
        <v>1076</v>
      </c>
      <c r="U97" t="s">
        <v>1077</v>
      </c>
    </row>
    <row r="98" spans="1:21" x14ac:dyDescent="0.25">
      <c r="A98">
        <v>174</v>
      </c>
      <c r="B98">
        <v>1</v>
      </c>
      <c r="C98" t="s">
        <v>3</v>
      </c>
      <c r="D98" t="s">
        <v>66</v>
      </c>
      <c r="E98" t="s">
        <v>67</v>
      </c>
      <c r="F98" t="s">
        <v>67</v>
      </c>
      <c r="G98" t="s">
        <v>67</v>
      </c>
      <c r="H98" t="s">
        <v>3</v>
      </c>
      <c r="I98" t="s">
        <v>67</v>
      </c>
      <c r="J98" t="s">
        <v>67</v>
      </c>
      <c r="K98" t="s">
        <v>3</v>
      </c>
      <c r="L98" t="s">
        <v>3</v>
      </c>
      <c r="M98" t="s">
        <v>3</v>
      </c>
      <c r="N98" t="s">
        <v>66</v>
      </c>
      <c r="O98" t="s">
        <v>67</v>
      </c>
      <c r="P98" t="s">
        <v>3</v>
      </c>
      <c r="Q98" t="s">
        <v>3</v>
      </c>
      <c r="R98" t="s">
        <v>3</v>
      </c>
      <c r="S98" t="s">
        <v>1075</v>
      </c>
      <c r="T98" t="s">
        <v>1076</v>
      </c>
      <c r="U98" t="s">
        <v>1077</v>
      </c>
    </row>
    <row r="99" spans="1:21" x14ac:dyDescent="0.25">
      <c r="A99">
        <v>177</v>
      </c>
      <c r="B99">
        <v>1</v>
      </c>
      <c r="C99" t="s">
        <v>3</v>
      </c>
      <c r="D99" t="s">
        <v>66</v>
      </c>
      <c r="E99" t="s">
        <v>67</v>
      </c>
      <c r="F99" t="s">
        <v>67</v>
      </c>
      <c r="G99" t="s">
        <v>67</v>
      </c>
      <c r="H99" t="s">
        <v>3</v>
      </c>
      <c r="I99" t="s">
        <v>67</v>
      </c>
      <c r="J99" t="s">
        <v>67</v>
      </c>
      <c r="K99" t="s">
        <v>3</v>
      </c>
      <c r="L99" t="s">
        <v>3</v>
      </c>
      <c r="M99" t="s">
        <v>3</v>
      </c>
      <c r="N99" t="s">
        <v>66</v>
      </c>
      <c r="O99" t="s">
        <v>67</v>
      </c>
      <c r="P99" t="s">
        <v>3</v>
      </c>
      <c r="Q99" t="s">
        <v>3</v>
      </c>
      <c r="R99" t="s">
        <v>3</v>
      </c>
      <c r="S99" t="s">
        <v>1075</v>
      </c>
      <c r="T99" t="s">
        <v>1076</v>
      </c>
      <c r="U99" t="s">
        <v>1077</v>
      </c>
    </row>
    <row r="100" spans="1:21" x14ac:dyDescent="0.25">
      <c r="A100">
        <v>178</v>
      </c>
      <c r="B100">
        <v>1</v>
      </c>
      <c r="C100" t="s">
        <v>3</v>
      </c>
      <c r="D100" t="s">
        <v>66</v>
      </c>
      <c r="E100" t="s">
        <v>67</v>
      </c>
      <c r="F100" t="s">
        <v>67</v>
      </c>
      <c r="G100" t="s">
        <v>67</v>
      </c>
      <c r="H100" t="s">
        <v>3</v>
      </c>
      <c r="I100" t="s">
        <v>67</v>
      </c>
      <c r="J100" t="s">
        <v>67</v>
      </c>
      <c r="K100" t="s">
        <v>3</v>
      </c>
      <c r="L100" t="s">
        <v>3</v>
      </c>
      <c r="M100" t="s">
        <v>3</v>
      </c>
      <c r="N100" t="s">
        <v>66</v>
      </c>
      <c r="O100" t="s">
        <v>67</v>
      </c>
      <c r="P100" t="s">
        <v>3</v>
      </c>
      <c r="Q100" t="s">
        <v>3</v>
      </c>
      <c r="R100" t="s">
        <v>3</v>
      </c>
      <c r="S100" t="s">
        <v>1075</v>
      </c>
      <c r="T100" t="s">
        <v>1076</v>
      </c>
      <c r="U100" t="s">
        <v>1077</v>
      </c>
    </row>
    <row r="101" spans="1:21" x14ac:dyDescent="0.25">
      <c r="A101">
        <v>181</v>
      </c>
      <c r="B101">
        <v>1</v>
      </c>
      <c r="C101" t="s">
        <v>3</v>
      </c>
      <c r="D101" t="s">
        <v>66</v>
      </c>
      <c r="E101" t="s">
        <v>67</v>
      </c>
      <c r="F101" t="s">
        <v>67</v>
      </c>
      <c r="G101" t="s">
        <v>67</v>
      </c>
      <c r="H101" t="s">
        <v>3</v>
      </c>
      <c r="I101" t="s">
        <v>67</v>
      </c>
      <c r="J101" t="s">
        <v>67</v>
      </c>
      <c r="K101" t="s">
        <v>3</v>
      </c>
      <c r="L101" t="s">
        <v>3</v>
      </c>
      <c r="M101" t="s">
        <v>3</v>
      </c>
      <c r="N101" t="s">
        <v>66</v>
      </c>
      <c r="O101" t="s">
        <v>67</v>
      </c>
      <c r="P101" t="s">
        <v>3</v>
      </c>
      <c r="Q101" t="s">
        <v>3</v>
      </c>
      <c r="R101" t="s">
        <v>3</v>
      </c>
      <c r="S101" t="s">
        <v>1075</v>
      </c>
      <c r="T101" t="s">
        <v>1076</v>
      </c>
      <c r="U101" t="s">
        <v>1077</v>
      </c>
    </row>
    <row r="102" spans="1:21" x14ac:dyDescent="0.25">
      <c r="A102">
        <v>182</v>
      </c>
      <c r="B102">
        <v>1</v>
      </c>
      <c r="C102" t="s">
        <v>3</v>
      </c>
      <c r="D102" t="s">
        <v>66</v>
      </c>
      <c r="E102" t="s">
        <v>67</v>
      </c>
      <c r="F102" t="s">
        <v>67</v>
      </c>
      <c r="G102" t="s">
        <v>67</v>
      </c>
      <c r="H102" t="s">
        <v>3</v>
      </c>
      <c r="I102" t="s">
        <v>67</v>
      </c>
      <c r="J102" t="s">
        <v>67</v>
      </c>
      <c r="K102" t="s">
        <v>3</v>
      </c>
      <c r="L102" t="s">
        <v>3</v>
      </c>
      <c r="M102" t="s">
        <v>3</v>
      </c>
      <c r="N102" t="s">
        <v>66</v>
      </c>
      <c r="O102" t="s">
        <v>67</v>
      </c>
      <c r="P102" t="s">
        <v>3</v>
      </c>
      <c r="Q102" t="s">
        <v>3</v>
      </c>
      <c r="R102" t="s">
        <v>3</v>
      </c>
      <c r="S102" t="s">
        <v>1075</v>
      </c>
      <c r="T102" t="s">
        <v>1076</v>
      </c>
      <c r="U102" t="s">
        <v>1077</v>
      </c>
    </row>
    <row r="103" spans="1:21" x14ac:dyDescent="0.25">
      <c r="A103">
        <v>185</v>
      </c>
      <c r="B103">
        <v>1</v>
      </c>
      <c r="C103" t="s">
        <v>3</v>
      </c>
      <c r="D103" t="s">
        <v>66</v>
      </c>
      <c r="E103" t="s">
        <v>67</v>
      </c>
      <c r="F103" t="s">
        <v>67</v>
      </c>
      <c r="G103" t="s">
        <v>67</v>
      </c>
      <c r="H103" t="s">
        <v>3</v>
      </c>
      <c r="I103" t="s">
        <v>67</v>
      </c>
      <c r="J103" t="s">
        <v>67</v>
      </c>
      <c r="K103" t="s">
        <v>3</v>
      </c>
      <c r="L103" t="s">
        <v>3</v>
      </c>
      <c r="M103" t="s">
        <v>3</v>
      </c>
      <c r="N103" t="s">
        <v>66</v>
      </c>
      <c r="O103" t="s">
        <v>67</v>
      </c>
      <c r="P103" t="s">
        <v>3</v>
      </c>
      <c r="Q103" t="s">
        <v>3</v>
      </c>
      <c r="R103" t="s">
        <v>3</v>
      </c>
      <c r="S103" t="s">
        <v>1075</v>
      </c>
      <c r="T103" t="s">
        <v>1076</v>
      </c>
      <c r="U103" t="s">
        <v>1077</v>
      </c>
    </row>
    <row r="104" spans="1:21" x14ac:dyDescent="0.25">
      <c r="A104">
        <v>186</v>
      </c>
      <c r="B104">
        <v>1</v>
      </c>
      <c r="C104" t="s">
        <v>3</v>
      </c>
      <c r="D104" t="s">
        <v>66</v>
      </c>
      <c r="E104" t="s">
        <v>67</v>
      </c>
      <c r="F104" t="s">
        <v>67</v>
      </c>
      <c r="G104" t="s">
        <v>67</v>
      </c>
      <c r="H104" t="s">
        <v>3</v>
      </c>
      <c r="I104" t="s">
        <v>67</v>
      </c>
      <c r="J104" t="s">
        <v>67</v>
      </c>
      <c r="K104" t="s">
        <v>3</v>
      </c>
      <c r="L104" t="s">
        <v>3</v>
      </c>
      <c r="M104" t="s">
        <v>3</v>
      </c>
      <c r="N104" t="s">
        <v>66</v>
      </c>
      <c r="O104" t="s">
        <v>67</v>
      </c>
      <c r="P104" t="s">
        <v>3</v>
      </c>
      <c r="Q104" t="s">
        <v>3</v>
      </c>
      <c r="R104" t="s">
        <v>3</v>
      </c>
      <c r="S104" t="s">
        <v>1075</v>
      </c>
      <c r="T104" t="s">
        <v>1076</v>
      </c>
      <c r="U104" t="s">
        <v>1077</v>
      </c>
    </row>
    <row r="105" spans="1:21" x14ac:dyDescent="0.25">
      <c r="A105">
        <v>189</v>
      </c>
      <c r="B105">
        <v>1</v>
      </c>
      <c r="C105" t="s">
        <v>3</v>
      </c>
      <c r="D105" t="s">
        <v>66</v>
      </c>
      <c r="E105" t="s">
        <v>67</v>
      </c>
      <c r="F105" t="s">
        <v>67</v>
      </c>
      <c r="G105" t="s">
        <v>67</v>
      </c>
      <c r="H105" t="s">
        <v>3</v>
      </c>
      <c r="I105" t="s">
        <v>67</v>
      </c>
      <c r="J105" t="s">
        <v>67</v>
      </c>
      <c r="K105" t="s">
        <v>3</v>
      </c>
      <c r="L105" t="s">
        <v>3</v>
      </c>
      <c r="M105" t="s">
        <v>3</v>
      </c>
      <c r="N105" t="s">
        <v>66</v>
      </c>
      <c r="O105" t="s">
        <v>67</v>
      </c>
      <c r="P105" t="s">
        <v>3</v>
      </c>
      <c r="Q105" t="s">
        <v>3</v>
      </c>
      <c r="R105" t="s">
        <v>3</v>
      </c>
      <c r="S105" t="s">
        <v>1075</v>
      </c>
      <c r="T105" t="s">
        <v>1076</v>
      </c>
      <c r="U105" t="s">
        <v>1077</v>
      </c>
    </row>
    <row r="106" spans="1:21" x14ac:dyDescent="0.25">
      <c r="A106">
        <v>190</v>
      </c>
      <c r="B106">
        <v>1</v>
      </c>
      <c r="C106" t="s">
        <v>3</v>
      </c>
      <c r="D106" t="s">
        <v>66</v>
      </c>
      <c r="E106" t="s">
        <v>67</v>
      </c>
      <c r="F106" t="s">
        <v>67</v>
      </c>
      <c r="G106" t="s">
        <v>67</v>
      </c>
      <c r="H106" t="s">
        <v>3</v>
      </c>
      <c r="I106" t="s">
        <v>67</v>
      </c>
      <c r="J106" t="s">
        <v>67</v>
      </c>
      <c r="K106" t="s">
        <v>3</v>
      </c>
      <c r="L106" t="s">
        <v>3</v>
      </c>
      <c r="M106" t="s">
        <v>3</v>
      </c>
      <c r="N106" t="s">
        <v>66</v>
      </c>
      <c r="O106" t="s">
        <v>67</v>
      </c>
      <c r="P106" t="s">
        <v>3</v>
      </c>
      <c r="Q106" t="s">
        <v>3</v>
      </c>
      <c r="R106" t="s">
        <v>3</v>
      </c>
      <c r="S106" t="s">
        <v>1075</v>
      </c>
      <c r="T106" t="s">
        <v>1076</v>
      </c>
      <c r="U106" t="s">
        <v>1077</v>
      </c>
    </row>
    <row r="107" spans="1:21" x14ac:dyDescent="0.25">
      <c r="A107">
        <v>193</v>
      </c>
      <c r="B107">
        <v>1</v>
      </c>
      <c r="C107" t="s">
        <v>3</v>
      </c>
      <c r="D107" t="s">
        <v>66</v>
      </c>
      <c r="E107" t="s">
        <v>67</v>
      </c>
      <c r="F107" t="s">
        <v>67</v>
      </c>
      <c r="G107" t="s">
        <v>67</v>
      </c>
      <c r="H107" t="s">
        <v>3</v>
      </c>
      <c r="I107" t="s">
        <v>67</v>
      </c>
      <c r="J107" t="s">
        <v>67</v>
      </c>
      <c r="K107" t="s">
        <v>3</v>
      </c>
      <c r="L107" t="s">
        <v>3</v>
      </c>
      <c r="M107" t="s">
        <v>3</v>
      </c>
      <c r="N107" t="s">
        <v>66</v>
      </c>
      <c r="O107" t="s">
        <v>67</v>
      </c>
      <c r="P107" t="s">
        <v>3</v>
      </c>
      <c r="Q107" t="s">
        <v>3</v>
      </c>
      <c r="R107" t="s">
        <v>3</v>
      </c>
      <c r="S107" t="s">
        <v>1075</v>
      </c>
      <c r="T107" t="s">
        <v>1076</v>
      </c>
      <c r="U107" t="s">
        <v>1077</v>
      </c>
    </row>
    <row r="108" spans="1:21" x14ac:dyDescent="0.25">
      <c r="A108">
        <v>194</v>
      </c>
      <c r="B108">
        <v>1</v>
      </c>
      <c r="C108" t="s">
        <v>3</v>
      </c>
      <c r="D108" t="s">
        <v>66</v>
      </c>
      <c r="E108" t="s">
        <v>67</v>
      </c>
      <c r="F108" t="s">
        <v>67</v>
      </c>
      <c r="G108" t="s">
        <v>67</v>
      </c>
      <c r="H108" t="s">
        <v>3</v>
      </c>
      <c r="I108" t="s">
        <v>67</v>
      </c>
      <c r="J108" t="s">
        <v>67</v>
      </c>
      <c r="K108" t="s">
        <v>3</v>
      </c>
      <c r="L108" t="s">
        <v>3</v>
      </c>
      <c r="M108" t="s">
        <v>3</v>
      </c>
      <c r="N108" t="s">
        <v>66</v>
      </c>
      <c r="O108" t="s">
        <v>67</v>
      </c>
      <c r="P108" t="s">
        <v>3</v>
      </c>
      <c r="Q108" t="s">
        <v>3</v>
      </c>
      <c r="R108" t="s">
        <v>3</v>
      </c>
      <c r="S108" t="s">
        <v>1075</v>
      </c>
      <c r="T108" t="s">
        <v>1076</v>
      </c>
      <c r="U108" t="s">
        <v>1077</v>
      </c>
    </row>
    <row r="109" spans="1:21" x14ac:dyDescent="0.25">
      <c r="A109">
        <v>197</v>
      </c>
      <c r="B109">
        <v>1</v>
      </c>
      <c r="C109" t="s">
        <v>3</v>
      </c>
      <c r="D109" t="s">
        <v>66</v>
      </c>
      <c r="E109" t="s">
        <v>67</v>
      </c>
      <c r="F109" t="s">
        <v>67</v>
      </c>
      <c r="G109" t="s">
        <v>67</v>
      </c>
      <c r="H109" t="s">
        <v>3</v>
      </c>
      <c r="I109" t="s">
        <v>67</v>
      </c>
      <c r="J109" t="s">
        <v>67</v>
      </c>
      <c r="K109" t="s">
        <v>3</v>
      </c>
      <c r="L109" t="s">
        <v>3</v>
      </c>
      <c r="M109" t="s">
        <v>3</v>
      </c>
      <c r="N109" t="s">
        <v>66</v>
      </c>
      <c r="O109" t="s">
        <v>67</v>
      </c>
      <c r="P109" t="s">
        <v>3</v>
      </c>
      <c r="Q109" t="s">
        <v>3</v>
      </c>
      <c r="R109" t="s">
        <v>3</v>
      </c>
      <c r="S109" t="s">
        <v>1075</v>
      </c>
      <c r="T109" t="s">
        <v>1076</v>
      </c>
      <c r="U109" t="s">
        <v>1077</v>
      </c>
    </row>
    <row r="110" spans="1:21" x14ac:dyDescent="0.25">
      <c r="A110">
        <v>198</v>
      </c>
      <c r="B110">
        <v>1</v>
      </c>
      <c r="C110" t="s">
        <v>3</v>
      </c>
      <c r="D110" t="s">
        <v>66</v>
      </c>
      <c r="E110" t="s">
        <v>67</v>
      </c>
      <c r="F110" t="s">
        <v>67</v>
      </c>
      <c r="G110" t="s">
        <v>67</v>
      </c>
      <c r="H110" t="s">
        <v>3</v>
      </c>
      <c r="I110" t="s">
        <v>67</v>
      </c>
      <c r="J110" t="s">
        <v>67</v>
      </c>
      <c r="K110" t="s">
        <v>3</v>
      </c>
      <c r="L110" t="s">
        <v>3</v>
      </c>
      <c r="M110" t="s">
        <v>3</v>
      </c>
      <c r="N110" t="s">
        <v>66</v>
      </c>
      <c r="O110" t="s">
        <v>67</v>
      </c>
      <c r="P110" t="s">
        <v>3</v>
      </c>
      <c r="Q110" t="s">
        <v>3</v>
      </c>
      <c r="R110" t="s">
        <v>3</v>
      </c>
      <c r="S110" t="s">
        <v>1075</v>
      </c>
      <c r="T110" t="s">
        <v>1076</v>
      </c>
      <c r="U110" t="s">
        <v>1077</v>
      </c>
    </row>
    <row r="111" spans="1:21" x14ac:dyDescent="0.25">
      <c r="A111">
        <v>203</v>
      </c>
      <c r="B111">
        <v>1</v>
      </c>
      <c r="C111" t="s">
        <v>3</v>
      </c>
      <c r="D111" t="s">
        <v>66</v>
      </c>
      <c r="E111" t="s">
        <v>67</v>
      </c>
      <c r="F111" t="s">
        <v>67</v>
      </c>
      <c r="G111" t="s">
        <v>67</v>
      </c>
      <c r="H111" t="s">
        <v>3</v>
      </c>
      <c r="I111" t="s">
        <v>67</v>
      </c>
      <c r="J111" t="s">
        <v>67</v>
      </c>
      <c r="K111" t="s">
        <v>3</v>
      </c>
      <c r="L111" t="s">
        <v>3</v>
      </c>
      <c r="M111" t="s">
        <v>3</v>
      </c>
      <c r="N111" t="s">
        <v>66</v>
      </c>
      <c r="O111" t="s">
        <v>67</v>
      </c>
      <c r="P111" t="s">
        <v>3</v>
      </c>
      <c r="Q111" t="s">
        <v>3</v>
      </c>
      <c r="R111" t="s">
        <v>3</v>
      </c>
      <c r="S111" t="s">
        <v>1075</v>
      </c>
      <c r="T111" t="s">
        <v>1076</v>
      </c>
      <c r="U111" t="s">
        <v>1077</v>
      </c>
    </row>
    <row r="112" spans="1:21" x14ac:dyDescent="0.25">
      <c r="A112">
        <v>204</v>
      </c>
      <c r="B112">
        <v>1</v>
      </c>
      <c r="C112" t="s">
        <v>3</v>
      </c>
      <c r="D112" t="s">
        <v>66</v>
      </c>
      <c r="E112" t="s">
        <v>67</v>
      </c>
      <c r="F112" t="s">
        <v>67</v>
      </c>
      <c r="G112" t="s">
        <v>67</v>
      </c>
      <c r="H112" t="s">
        <v>3</v>
      </c>
      <c r="I112" t="s">
        <v>67</v>
      </c>
      <c r="J112" t="s">
        <v>67</v>
      </c>
      <c r="K112" t="s">
        <v>3</v>
      </c>
      <c r="L112" t="s">
        <v>3</v>
      </c>
      <c r="M112" t="s">
        <v>3</v>
      </c>
      <c r="N112" t="s">
        <v>66</v>
      </c>
      <c r="O112" t="s">
        <v>67</v>
      </c>
      <c r="P112" t="s">
        <v>3</v>
      </c>
      <c r="Q112" t="s">
        <v>3</v>
      </c>
      <c r="R112" t="s">
        <v>3</v>
      </c>
      <c r="S112" t="s">
        <v>1075</v>
      </c>
      <c r="T112" t="s">
        <v>1076</v>
      </c>
      <c r="U112" t="s">
        <v>1077</v>
      </c>
    </row>
    <row r="113" spans="1:21" x14ac:dyDescent="0.25">
      <c r="A113">
        <v>205</v>
      </c>
      <c r="B113">
        <v>1</v>
      </c>
      <c r="C113" t="s">
        <v>3</v>
      </c>
      <c r="D113" t="s">
        <v>66</v>
      </c>
      <c r="E113" t="s">
        <v>67</v>
      </c>
      <c r="F113" t="s">
        <v>67</v>
      </c>
      <c r="G113" t="s">
        <v>67</v>
      </c>
      <c r="H113" t="s">
        <v>3</v>
      </c>
      <c r="I113" t="s">
        <v>67</v>
      </c>
      <c r="J113" t="s">
        <v>67</v>
      </c>
      <c r="K113" t="s">
        <v>3</v>
      </c>
      <c r="L113" t="s">
        <v>3</v>
      </c>
      <c r="M113" t="s">
        <v>3</v>
      </c>
      <c r="N113" t="s">
        <v>66</v>
      </c>
      <c r="O113" t="s">
        <v>67</v>
      </c>
      <c r="P113" t="s">
        <v>3</v>
      </c>
      <c r="Q113" t="s">
        <v>3</v>
      </c>
      <c r="R113" t="s">
        <v>3</v>
      </c>
      <c r="S113" t="s">
        <v>1075</v>
      </c>
      <c r="T113" t="s">
        <v>1076</v>
      </c>
      <c r="U113" t="s">
        <v>1077</v>
      </c>
    </row>
    <row r="114" spans="1:21" x14ac:dyDescent="0.25">
      <c r="A114">
        <v>206</v>
      </c>
      <c r="B114">
        <v>1</v>
      </c>
      <c r="C114" t="s">
        <v>3</v>
      </c>
      <c r="D114" t="s">
        <v>66</v>
      </c>
      <c r="E114" t="s">
        <v>67</v>
      </c>
      <c r="F114" t="s">
        <v>67</v>
      </c>
      <c r="G114" t="s">
        <v>67</v>
      </c>
      <c r="H114" t="s">
        <v>3</v>
      </c>
      <c r="I114" t="s">
        <v>67</v>
      </c>
      <c r="J114" t="s">
        <v>67</v>
      </c>
      <c r="K114" t="s">
        <v>3</v>
      </c>
      <c r="L114" t="s">
        <v>3</v>
      </c>
      <c r="M114" t="s">
        <v>3</v>
      </c>
      <c r="N114" t="s">
        <v>66</v>
      </c>
      <c r="O114" t="s">
        <v>67</v>
      </c>
      <c r="P114" t="s">
        <v>3</v>
      </c>
      <c r="Q114" t="s">
        <v>3</v>
      </c>
      <c r="R114" t="s">
        <v>3</v>
      </c>
      <c r="S114" t="s">
        <v>1075</v>
      </c>
      <c r="T114" t="s">
        <v>1076</v>
      </c>
      <c r="U114" t="s">
        <v>1077</v>
      </c>
    </row>
    <row r="115" spans="1:21" x14ac:dyDescent="0.25">
      <c r="A115">
        <v>209</v>
      </c>
      <c r="B115">
        <v>1</v>
      </c>
      <c r="C115" t="s">
        <v>3</v>
      </c>
      <c r="D115" t="s">
        <v>66</v>
      </c>
      <c r="E115" t="s">
        <v>67</v>
      </c>
      <c r="F115" t="s">
        <v>67</v>
      </c>
      <c r="G115" t="s">
        <v>67</v>
      </c>
      <c r="H115" t="s">
        <v>3</v>
      </c>
      <c r="I115" t="s">
        <v>67</v>
      </c>
      <c r="J115" t="s">
        <v>67</v>
      </c>
      <c r="K115" t="s">
        <v>3</v>
      </c>
      <c r="L115" t="s">
        <v>3</v>
      </c>
      <c r="M115" t="s">
        <v>3</v>
      </c>
      <c r="N115" t="s">
        <v>66</v>
      </c>
      <c r="O115" t="s">
        <v>67</v>
      </c>
      <c r="P115" t="s">
        <v>3</v>
      </c>
      <c r="Q115" t="s">
        <v>3</v>
      </c>
      <c r="R115" t="s">
        <v>3</v>
      </c>
      <c r="S115" t="s">
        <v>1075</v>
      </c>
      <c r="T115" t="s">
        <v>1076</v>
      </c>
      <c r="U115" t="s">
        <v>1077</v>
      </c>
    </row>
    <row r="116" spans="1:21" x14ac:dyDescent="0.25">
      <c r="A116">
        <v>210</v>
      </c>
      <c r="B116">
        <v>1</v>
      </c>
      <c r="C116" t="s">
        <v>3</v>
      </c>
      <c r="D116" t="s">
        <v>66</v>
      </c>
      <c r="E116" t="s">
        <v>67</v>
      </c>
      <c r="F116" t="s">
        <v>67</v>
      </c>
      <c r="G116" t="s">
        <v>67</v>
      </c>
      <c r="H116" t="s">
        <v>3</v>
      </c>
      <c r="I116" t="s">
        <v>67</v>
      </c>
      <c r="J116" t="s">
        <v>67</v>
      </c>
      <c r="K116" t="s">
        <v>3</v>
      </c>
      <c r="L116" t="s">
        <v>3</v>
      </c>
      <c r="M116" t="s">
        <v>3</v>
      </c>
      <c r="N116" t="s">
        <v>66</v>
      </c>
      <c r="O116" t="s">
        <v>67</v>
      </c>
      <c r="P116" t="s">
        <v>3</v>
      </c>
      <c r="Q116" t="s">
        <v>3</v>
      </c>
      <c r="R116" t="s">
        <v>3</v>
      </c>
      <c r="S116" t="s">
        <v>1075</v>
      </c>
      <c r="T116" t="s">
        <v>1076</v>
      </c>
      <c r="U116" t="s">
        <v>1077</v>
      </c>
    </row>
    <row r="117" spans="1:21" x14ac:dyDescent="0.25">
      <c r="A117">
        <v>213</v>
      </c>
      <c r="B117">
        <v>1</v>
      </c>
      <c r="C117" t="s">
        <v>3</v>
      </c>
      <c r="D117" t="s">
        <v>66</v>
      </c>
      <c r="E117" t="s">
        <v>67</v>
      </c>
      <c r="F117" t="s">
        <v>67</v>
      </c>
      <c r="G117" t="s">
        <v>67</v>
      </c>
      <c r="H117" t="s">
        <v>3</v>
      </c>
      <c r="I117" t="s">
        <v>67</v>
      </c>
      <c r="J117" t="s">
        <v>67</v>
      </c>
      <c r="K117" t="s">
        <v>3</v>
      </c>
      <c r="L117" t="s">
        <v>3</v>
      </c>
      <c r="M117" t="s">
        <v>3</v>
      </c>
      <c r="N117" t="s">
        <v>66</v>
      </c>
      <c r="O117" t="s">
        <v>67</v>
      </c>
      <c r="P117" t="s">
        <v>3</v>
      </c>
      <c r="Q117" t="s">
        <v>3</v>
      </c>
      <c r="R117" t="s">
        <v>3</v>
      </c>
      <c r="S117" t="s">
        <v>1075</v>
      </c>
      <c r="T117" t="s">
        <v>1076</v>
      </c>
      <c r="U117" t="s">
        <v>1077</v>
      </c>
    </row>
    <row r="118" spans="1:21" x14ac:dyDescent="0.25">
      <c r="A118">
        <v>214</v>
      </c>
      <c r="B118">
        <v>1</v>
      </c>
      <c r="C118" t="s">
        <v>3</v>
      </c>
      <c r="D118" t="s">
        <v>66</v>
      </c>
      <c r="E118" t="s">
        <v>67</v>
      </c>
      <c r="F118" t="s">
        <v>67</v>
      </c>
      <c r="G118" t="s">
        <v>67</v>
      </c>
      <c r="H118" t="s">
        <v>3</v>
      </c>
      <c r="I118" t="s">
        <v>67</v>
      </c>
      <c r="J118" t="s">
        <v>67</v>
      </c>
      <c r="K118" t="s">
        <v>3</v>
      </c>
      <c r="L118" t="s">
        <v>3</v>
      </c>
      <c r="M118" t="s">
        <v>3</v>
      </c>
      <c r="N118" t="s">
        <v>66</v>
      </c>
      <c r="O118" t="s">
        <v>67</v>
      </c>
      <c r="P118" t="s">
        <v>3</v>
      </c>
      <c r="Q118" t="s">
        <v>3</v>
      </c>
      <c r="R118" t="s">
        <v>3</v>
      </c>
      <c r="S118" t="s">
        <v>1075</v>
      </c>
      <c r="T118" t="s">
        <v>1076</v>
      </c>
      <c r="U118" t="s">
        <v>1077</v>
      </c>
    </row>
    <row r="119" spans="1:21" x14ac:dyDescent="0.25">
      <c r="A119">
        <v>215</v>
      </c>
      <c r="B119">
        <v>1</v>
      </c>
      <c r="C119" t="s">
        <v>3</v>
      </c>
      <c r="D119" t="s">
        <v>66</v>
      </c>
      <c r="E119" t="s">
        <v>67</v>
      </c>
      <c r="F119" t="s">
        <v>67</v>
      </c>
      <c r="G119" t="s">
        <v>67</v>
      </c>
      <c r="H119" t="s">
        <v>3</v>
      </c>
      <c r="I119" t="s">
        <v>67</v>
      </c>
      <c r="J119" t="s">
        <v>67</v>
      </c>
      <c r="K119" t="s">
        <v>3</v>
      </c>
      <c r="L119" t="s">
        <v>3</v>
      </c>
      <c r="M119" t="s">
        <v>3</v>
      </c>
      <c r="N119" t="s">
        <v>66</v>
      </c>
      <c r="O119" t="s">
        <v>67</v>
      </c>
      <c r="P119" t="s">
        <v>3</v>
      </c>
      <c r="Q119" t="s">
        <v>3</v>
      </c>
      <c r="R119" t="s">
        <v>3</v>
      </c>
      <c r="S119" t="s">
        <v>1075</v>
      </c>
      <c r="T119" t="s">
        <v>1076</v>
      </c>
      <c r="U119" t="s">
        <v>1077</v>
      </c>
    </row>
    <row r="120" spans="1:21" x14ac:dyDescent="0.25">
      <c r="A120">
        <v>216</v>
      </c>
      <c r="B120">
        <v>1</v>
      </c>
      <c r="C120" t="s">
        <v>3</v>
      </c>
      <c r="D120" t="s">
        <v>66</v>
      </c>
      <c r="E120" t="s">
        <v>67</v>
      </c>
      <c r="F120" t="s">
        <v>67</v>
      </c>
      <c r="G120" t="s">
        <v>67</v>
      </c>
      <c r="H120" t="s">
        <v>3</v>
      </c>
      <c r="I120" t="s">
        <v>67</v>
      </c>
      <c r="J120" t="s">
        <v>67</v>
      </c>
      <c r="K120" t="s">
        <v>3</v>
      </c>
      <c r="L120" t="s">
        <v>3</v>
      </c>
      <c r="M120" t="s">
        <v>3</v>
      </c>
      <c r="N120" t="s">
        <v>66</v>
      </c>
      <c r="O120" t="s">
        <v>67</v>
      </c>
      <c r="P120" t="s">
        <v>3</v>
      </c>
      <c r="Q120" t="s">
        <v>3</v>
      </c>
      <c r="R120" t="s">
        <v>3</v>
      </c>
      <c r="S120" t="s">
        <v>1075</v>
      </c>
      <c r="T120" t="s">
        <v>1076</v>
      </c>
      <c r="U120" t="s">
        <v>1077</v>
      </c>
    </row>
    <row r="121" spans="1:21" x14ac:dyDescent="0.25">
      <c r="A121">
        <v>219</v>
      </c>
      <c r="B121">
        <v>1</v>
      </c>
      <c r="C121" t="s">
        <v>3</v>
      </c>
      <c r="D121" t="s">
        <v>66</v>
      </c>
      <c r="E121" t="s">
        <v>67</v>
      </c>
      <c r="F121" t="s">
        <v>67</v>
      </c>
      <c r="G121" t="s">
        <v>67</v>
      </c>
      <c r="H121" t="s">
        <v>3</v>
      </c>
      <c r="I121" t="s">
        <v>67</v>
      </c>
      <c r="J121" t="s">
        <v>67</v>
      </c>
      <c r="K121" t="s">
        <v>3</v>
      </c>
      <c r="L121" t="s">
        <v>3</v>
      </c>
      <c r="M121" t="s">
        <v>3</v>
      </c>
      <c r="N121" t="s">
        <v>66</v>
      </c>
      <c r="O121" t="s">
        <v>67</v>
      </c>
      <c r="P121" t="s">
        <v>3</v>
      </c>
      <c r="Q121" t="s">
        <v>3</v>
      </c>
      <c r="R121" t="s">
        <v>3</v>
      </c>
      <c r="S121" t="s">
        <v>1075</v>
      </c>
      <c r="T121" t="s">
        <v>1076</v>
      </c>
      <c r="U121" t="s">
        <v>1077</v>
      </c>
    </row>
    <row r="122" spans="1:21" x14ac:dyDescent="0.25">
      <c r="A122">
        <v>220</v>
      </c>
      <c r="B122">
        <v>1</v>
      </c>
      <c r="C122" t="s">
        <v>3</v>
      </c>
      <c r="D122" t="s">
        <v>66</v>
      </c>
      <c r="E122" t="s">
        <v>67</v>
      </c>
      <c r="F122" t="s">
        <v>67</v>
      </c>
      <c r="G122" t="s">
        <v>67</v>
      </c>
      <c r="H122" t="s">
        <v>3</v>
      </c>
      <c r="I122" t="s">
        <v>67</v>
      </c>
      <c r="J122" t="s">
        <v>67</v>
      </c>
      <c r="K122" t="s">
        <v>3</v>
      </c>
      <c r="L122" t="s">
        <v>3</v>
      </c>
      <c r="M122" t="s">
        <v>3</v>
      </c>
      <c r="N122" t="s">
        <v>66</v>
      </c>
      <c r="O122" t="s">
        <v>67</v>
      </c>
      <c r="P122" t="s">
        <v>3</v>
      </c>
      <c r="Q122" t="s">
        <v>3</v>
      </c>
      <c r="R122" t="s">
        <v>3</v>
      </c>
      <c r="S122" t="s">
        <v>1075</v>
      </c>
      <c r="T122" t="s">
        <v>1076</v>
      </c>
      <c r="U122" t="s">
        <v>1077</v>
      </c>
    </row>
    <row r="123" spans="1:21" x14ac:dyDescent="0.25">
      <c r="A123">
        <v>223</v>
      </c>
      <c r="B123">
        <v>1</v>
      </c>
      <c r="C123" t="s">
        <v>3</v>
      </c>
      <c r="D123" t="s">
        <v>66</v>
      </c>
      <c r="E123" t="s">
        <v>67</v>
      </c>
      <c r="F123" t="s">
        <v>67</v>
      </c>
      <c r="G123" t="s">
        <v>67</v>
      </c>
      <c r="H123" t="s">
        <v>3</v>
      </c>
      <c r="I123" t="s">
        <v>67</v>
      </c>
      <c r="J123" t="s">
        <v>67</v>
      </c>
      <c r="K123" t="s">
        <v>3</v>
      </c>
      <c r="L123" t="s">
        <v>3</v>
      </c>
      <c r="M123" t="s">
        <v>3</v>
      </c>
      <c r="N123" t="s">
        <v>66</v>
      </c>
      <c r="O123" t="s">
        <v>67</v>
      </c>
      <c r="P123" t="s">
        <v>3</v>
      </c>
      <c r="Q123" t="s">
        <v>3</v>
      </c>
      <c r="R123" t="s">
        <v>3</v>
      </c>
      <c r="S123" t="s">
        <v>1075</v>
      </c>
      <c r="T123" t="s">
        <v>1076</v>
      </c>
      <c r="U123" t="s">
        <v>1077</v>
      </c>
    </row>
    <row r="124" spans="1:21" x14ac:dyDescent="0.25">
      <c r="A124">
        <v>224</v>
      </c>
      <c r="B124">
        <v>1</v>
      </c>
      <c r="C124" t="s">
        <v>3</v>
      </c>
      <c r="D124" t="s">
        <v>66</v>
      </c>
      <c r="E124" t="s">
        <v>67</v>
      </c>
      <c r="F124" t="s">
        <v>67</v>
      </c>
      <c r="G124" t="s">
        <v>67</v>
      </c>
      <c r="H124" t="s">
        <v>3</v>
      </c>
      <c r="I124" t="s">
        <v>67</v>
      </c>
      <c r="J124" t="s">
        <v>67</v>
      </c>
      <c r="K124" t="s">
        <v>3</v>
      </c>
      <c r="L124" t="s">
        <v>3</v>
      </c>
      <c r="M124" t="s">
        <v>3</v>
      </c>
      <c r="N124" t="s">
        <v>66</v>
      </c>
      <c r="O124" t="s">
        <v>67</v>
      </c>
      <c r="P124" t="s">
        <v>3</v>
      </c>
      <c r="Q124" t="s">
        <v>3</v>
      </c>
      <c r="R124" t="s">
        <v>3</v>
      </c>
      <c r="S124" t="s">
        <v>1075</v>
      </c>
      <c r="T124" t="s">
        <v>1076</v>
      </c>
      <c r="U124" t="s">
        <v>1077</v>
      </c>
    </row>
    <row r="125" spans="1:21" x14ac:dyDescent="0.25">
      <c r="A125">
        <v>225</v>
      </c>
      <c r="B125">
        <v>1</v>
      </c>
      <c r="C125" t="s">
        <v>3</v>
      </c>
      <c r="D125" t="s">
        <v>66</v>
      </c>
      <c r="E125" t="s">
        <v>67</v>
      </c>
      <c r="F125" t="s">
        <v>67</v>
      </c>
      <c r="G125" t="s">
        <v>67</v>
      </c>
      <c r="H125" t="s">
        <v>3</v>
      </c>
      <c r="I125" t="s">
        <v>67</v>
      </c>
      <c r="J125" t="s">
        <v>67</v>
      </c>
      <c r="K125" t="s">
        <v>3</v>
      </c>
      <c r="L125" t="s">
        <v>3</v>
      </c>
      <c r="M125" t="s">
        <v>3</v>
      </c>
      <c r="N125" t="s">
        <v>66</v>
      </c>
      <c r="O125" t="s">
        <v>67</v>
      </c>
      <c r="P125" t="s">
        <v>3</v>
      </c>
      <c r="Q125" t="s">
        <v>3</v>
      </c>
      <c r="R125" t="s">
        <v>3</v>
      </c>
      <c r="S125" t="s">
        <v>1075</v>
      </c>
      <c r="T125" t="s">
        <v>1076</v>
      </c>
      <c r="U125" t="s">
        <v>1077</v>
      </c>
    </row>
    <row r="126" spans="1:21" x14ac:dyDescent="0.25">
      <c r="A126">
        <v>226</v>
      </c>
      <c r="B126">
        <v>1</v>
      </c>
      <c r="C126" t="s">
        <v>3</v>
      </c>
      <c r="D126" t="s">
        <v>66</v>
      </c>
      <c r="E126" t="s">
        <v>67</v>
      </c>
      <c r="F126" t="s">
        <v>67</v>
      </c>
      <c r="G126" t="s">
        <v>67</v>
      </c>
      <c r="H126" t="s">
        <v>3</v>
      </c>
      <c r="I126" t="s">
        <v>67</v>
      </c>
      <c r="J126" t="s">
        <v>67</v>
      </c>
      <c r="K126" t="s">
        <v>3</v>
      </c>
      <c r="L126" t="s">
        <v>3</v>
      </c>
      <c r="M126" t="s">
        <v>3</v>
      </c>
      <c r="N126" t="s">
        <v>66</v>
      </c>
      <c r="O126" t="s">
        <v>67</v>
      </c>
      <c r="P126" t="s">
        <v>3</v>
      </c>
      <c r="Q126" t="s">
        <v>3</v>
      </c>
      <c r="R126" t="s">
        <v>3</v>
      </c>
      <c r="S126" t="s">
        <v>1075</v>
      </c>
      <c r="T126" t="s">
        <v>1076</v>
      </c>
      <c r="U126" t="s">
        <v>1077</v>
      </c>
    </row>
    <row r="127" spans="1:21" x14ac:dyDescent="0.25">
      <c r="A127">
        <v>237</v>
      </c>
      <c r="B127">
        <v>1</v>
      </c>
      <c r="C127" t="s">
        <v>3</v>
      </c>
      <c r="D127" t="s">
        <v>66</v>
      </c>
      <c r="E127" t="s">
        <v>67</v>
      </c>
      <c r="F127" t="s">
        <v>67</v>
      </c>
      <c r="G127" t="s">
        <v>67</v>
      </c>
      <c r="H127" t="s">
        <v>3</v>
      </c>
      <c r="I127" t="s">
        <v>67</v>
      </c>
      <c r="J127" t="s">
        <v>67</v>
      </c>
      <c r="K127" t="s">
        <v>3</v>
      </c>
      <c r="L127" t="s">
        <v>3</v>
      </c>
      <c r="M127" t="s">
        <v>3</v>
      </c>
      <c r="N127" t="s">
        <v>66</v>
      </c>
      <c r="O127" t="s">
        <v>67</v>
      </c>
      <c r="P127" t="s">
        <v>3</v>
      </c>
      <c r="Q127" t="s">
        <v>3</v>
      </c>
      <c r="R127" t="s">
        <v>3</v>
      </c>
      <c r="S127" t="s">
        <v>1075</v>
      </c>
      <c r="T127" t="s">
        <v>1076</v>
      </c>
      <c r="U127" t="s">
        <v>1077</v>
      </c>
    </row>
    <row r="128" spans="1:21" x14ac:dyDescent="0.25">
      <c r="A128">
        <v>238</v>
      </c>
      <c r="B128">
        <v>1</v>
      </c>
      <c r="C128" t="s">
        <v>3</v>
      </c>
      <c r="D128" t="s">
        <v>66</v>
      </c>
      <c r="E128" t="s">
        <v>67</v>
      </c>
      <c r="F128" t="s">
        <v>67</v>
      </c>
      <c r="G128" t="s">
        <v>67</v>
      </c>
      <c r="H128" t="s">
        <v>3</v>
      </c>
      <c r="I128" t="s">
        <v>67</v>
      </c>
      <c r="J128" t="s">
        <v>67</v>
      </c>
      <c r="K128" t="s">
        <v>3</v>
      </c>
      <c r="L128" t="s">
        <v>3</v>
      </c>
      <c r="M128" t="s">
        <v>3</v>
      </c>
      <c r="N128" t="s">
        <v>66</v>
      </c>
      <c r="O128" t="s">
        <v>67</v>
      </c>
      <c r="P128" t="s">
        <v>3</v>
      </c>
      <c r="Q128" t="s">
        <v>3</v>
      </c>
      <c r="R128" t="s">
        <v>3</v>
      </c>
      <c r="S128" t="s">
        <v>1075</v>
      </c>
      <c r="T128" t="s">
        <v>1076</v>
      </c>
      <c r="U128" t="s">
        <v>1077</v>
      </c>
    </row>
    <row r="129" spans="1:21" x14ac:dyDescent="0.25">
      <c r="A129">
        <v>284</v>
      </c>
      <c r="B129">
        <v>1</v>
      </c>
      <c r="C129" t="s">
        <v>3</v>
      </c>
      <c r="D129" t="s">
        <v>66</v>
      </c>
      <c r="E129" t="s">
        <v>67</v>
      </c>
      <c r="F129" t="s">
        <v>67</v>
      </c>
      <c r="G129" t="s">
        <v>67</v>
      </c>
      <c r="H129" t="s">
        <v>3</v>
      </c>
      <c r="I129" t="s">
        <v>67</v>
      </c>
      <c r="J129" t="s">
        <v>67</v>
      </c>
      <c r="K129" t="s">
        <v>3</v>
      </c>
      <c r="L129" t="s">
        <v>3</v>
      </c>
      <c r="M129" t="s">
        <v>3</v>
      </c>
      <c r="N129" t="s">
        <v>66</v>
      </c>
      <c r="O129" t="s">
        <v>67</v>
      </c>
      <c r="P129" t="s">
        <v>3</v>
      </c>
      <c r="Q129" t="s">
        <v>3</v>
      </c>
      <c r="R129" t="s">
        <v>3</v>
      </c>
      <c r="S129" t="s">
        <v>1075</v>
      </c>
      <c r="T129" t="s">
        <v>1076</v>
      </c>
      <c r="U129" t="s">
        <v>1077</v>
      </c>
    </row>
    <row r="130" spans="1:21" x14ac:dyDescent="0.25">
      <c r="A130">
        <v>285</v>
      </c>
      <c r="B130">
        <v>1</v>
      </c>
      <c r="C130" t="s">
        <v>3</v>
      </c>
      <c r="D130" t="s">
        <v>66</v>
      </c>
      <c r="E130" t="s">
        <v>67</v>
      </c>
      <c r="F130" t="s">
        <v>67</v>
      </c>
      <c r="G130" t="s">
        <v>67</v>
      </c>
      <c r="H130" t="s">
        <v>3</v>
      </c>
      <c r="I130" t="s">
        <v>67</v>
      </c>
      <c r="J130" t="s">
        <v>67</v>
      </c>
      <c r="K130" t="s">
        <v>3</v>
      </c>
      <c r="L130" t="s">
        <v>3</v>
      </c>
      <c r="M130" t="s">
        <v>3</v>
      </c>
      <c r="N130" t="s">
        <v>66</v>
      </c>
      <c r="O130" t="s">
        <v>67</v>
      </c>
      <c r="P130" t="s">
        <v>3</v>
      </c>
      <c r="Q130" t="s">
        <v>3</v>
      </c>
      <c r="R130" t="s">
        <v>3</v>
      </c>
      <c r="S130" t="s">
        <v>1075</v>
      </c>
      <c r="T130" t="s">
        <v>1076</v>
      </c>
      <c r="U130" t="s">
        <v>1077</v>
      </c>
    </row>
    <row r="131" spans="1:21" x14ac:dyDescent="0.25">
      <c r="A131">
        <v>290</v>
      </c>
      <c r="B131">
        <v>1</v>
      </c>
      <c r="C131" t="s">
        <v>3</v>
      </c>
      <c r="D131" t="s">
        <v>66</v>
      </c>
      <c r="E131" t="s">
        <v>67</v>
      </c>
      <c r="F131" t="s">
        <v>67</v>
      </c>
      <c r="G131" t="s">
        <v>67</v>
      </c>
      <c r="H131" t="s">
        <v>3</v>
      </c>
      <c r="I131" t="s">
        <v>67</v>
      </c>
      <c r="J131" t="s">
        <v>67</v>
      </c>
      <c r="K131" t="s">
        <v>3</v>
      </c>
      <c r="L131" t="s">
        <v>3</v>
      </c>
      <c r="M131" t="s">
        <v>3</v>
      </c>
      <c r="N131" t="s">
        <v>66</v>
      </c>
      <c r="O131" t="s">
        <v>67</v>
      </c>
      <c r="P131" t="s">
        <v>3</v>
      </c>
      <c r="Q131" t="s">
        <v>3</v>
      </c>
      <c r="R131" t="s">
        <v>3</v>
      </c>
      <c r="S131" t="s">
        <v>1075</v>
      </c>
      <c r="T131" t="s">
        <v>1076</v>
      </c>
      <c r="U131" t="s">
        <v>1077</v>
      </c>
    </row>
    <row r="132" spans="1:21" x14ac:dyDescent="0.25">
      <c r="A132">
        <v>291</v>
      </c>
      <c r="B132">
        <v>1</v>
      </c>
      <c r="C132" t="s">
        <v>3</v>
      </c>
      <c r="D132" t="s">
        <v>66</v>
      </c>
      <c r="E132" t="s">
        <v>67</v>
      </c>
      <c r="F132" t="s">
        <v>67</v>
      </c>
      <c r="G132" t="s">
        <v>67</v>
      </c>
      <c r="H132" t="s">
        <v>3</v>
      </c>
      <c r="I132" t="s">
        <v>67</v>
      </c>
      <c r="J132" t="s">
        <v>67</v>
      </c>
      <c r="K132" t="s">
        <v>3</v>
      </c>
      <c r="L132" t="s">
        <v>3</v>
      </c>
      <c r="M132" t="s">
        <v>3</v>
      </c>
      <c r="N132" t="s">
        <v>66</v>
      </c>
      <c r="O132" t="s">
        <v>67</v>
      </c>
      <c r="P132" t="s">
        <v>3</v>
      </c>
      <c r="Q132" t="s">
        <v>3</v>
      </c>
      <c r="R132" t="s">
        <v>3</v>
      </c>
      <c r="S132" t="s">
        <v>1075</v>
      </c>
      <c r="T132" t="s">
        <v>1076</v>
      </c>
      <c r="U132" t="s">
        <v>1077</v>
      </c>
    </row>
    <row r="133" spans="1:21" x14ac:dyDescent="0.25">
      <c r="A133">
        <v>300</v>
      </c>
      <c r="B133">
        <v>1</v>
      </c>
      <c r="C133" t="s">
        <v>3</v>
      </c>
      <c r="D133" t="s">
        <v>66</v>
      </c>
      <c r="E133" t="s">
        <v>67</v>
      </c>
      <c r="F133" t="s">
        <v>67</v>
      </c>
      <c r="G133" t="s">
        <v>67</v>
      </c>
      <c r="H133" t="s">
        <v>3</v>
      </c>
      <c r="I133" t="s">
        <v>67</v>
      </c>
      <c r="J133" t="s">
        <v>67</v>
      </c>
      <c r="K133" t="s">
        <v>3</v>
      </c>
      <c r="L133" t="s">
        <v>3</v>
      </c>
      <c r="M133" t="s">
        <v>3</v>
      </c>
      <c r="N133" t="s">
        <v>66</v>
      </c>
      <c r="O133" t="s">
        <v>67</v>
      </c>
      <c r="P133" t="s">
        <v>3</v>
      </c>
      <c r="Q133" t="s">
        <v>3</v>
      </c>
      <c r="R133" t="s">
        <v>3</v>
      </c>
      <c r="S133" t="s">
        <v>1075</v>
      </c>
      <c r="T133" t="s">
        <v>1076</v>
      </c>
      <c r="U133" t="s">
        <v>1077</v>
      </c>
    </row>
    <row r="134" spans="1:21" x14ac:dyDescent="0.25">
      <c r="A134">
        <v>301</v>
      </c>
      <c r="B134">
        <v>1</v>
      </c>
      <c r="C134" t="s">
        <v>3</v>
      </c>
      <c r="D134" t="s">
        <v>66</v>
      </c>
      <c r="E134" t="s">
        <v>67</v>
      </c>
      <c r="F134" t="s">
        <v>67</v>
      </c>
      <c r="G134" t="s">
        <v>67</v>
      </c>
      <c r="H134" t="s">
        <v>3</v>
      </c>
      <c r="I134" t="s">
        <v>67</v>
      </c>
      <c r="J134" t="s">
        <v>67</v>
      </c>
      <c r="K134" t="s">
        <v>3</v>
      </c>
      <c r="L134" t="s">
        <v>3</v>
      </c>
      <c r="M134" t="s">
        <v>3</v>
      </c>
      <c r="N134" t="s">
        <v>66</v>
      </c>
      <c r="O134" t="s">
        <v>67</v>
      </c>
      <c r="P134" t="s">
        <v>3</v>
      </c>
      <c r="Q134" t="s">
        <v>3</v>
      </c>
      <c r="R134" t="s">
        <v>3</v>
      </c>
      <c r="S134" t="s">
        <v>1075</v>
      </c>
      <c r="T134" t="s">
        <v>1076</v>
      </c>
      <c r="U134" t="s">
        <v>1077</v>
      </c>
    </row>
    <row r="135" spans="1:21" x14ac:dyDescent="0.25">
      <c r="A135">
        <v>304</v>
      </c>
      <c r="B135">
        <v>1</v>
      </c>
      <c r="C135" t="s">
        <v>3</v>
      </c>
      <c r="D135" t="s">
        <v>66</v>
      </c>
      <c r="E135" t="s">
        <v>67</v>
      </c>
      <c r="F135" t="s">
        <v>67</v>
      </c>
      <c r="G135" t="s">
        <v>67</v>
      </c>
      <c r="H135" t="s">
        <v>3</v>
      </c>
      <c r="I135" t="s">
        <v>67</v>
      </c>
      <c r="J135" t="s">
        <v>67</v>
      </c>
      <c r="K135" t="s">
        <v>3</v>
      </c>
      <c r="L135" t="s">
        <v>3</v>
      </c>
      <c r="M135" t="s">
        <v>3</v>
      </c>
      <c r="N135" t="s">
        <v>66</v>
      </c>
      <c r="O135" t="s">
        <v>67</v>
      </c>
      <c r="P135" t="s">
        <v>3</v>
      </c>
      <c r="Q135" t="s">
        <v>3</v>
      </c>
      <c r="R135" t="s">
        <v>3</v>
      </c>
      <c r="S135" t="s">
        <v>1075</v>
      </c>
      <c r="T135" t="s">
        <v>1076</v>
      </c>
      <c r="U135" t="s">
        <v>1077</v>
      </c>
    </row>
    <row r="136" spans="1:21" x14ac:dyDescent="0.25">
      <c r="A136">
        <v>305</v>
      </c>
      <c r="B136">
        <v>1</v>
      </c>
      <c r="C136" t="s">
        <v>3</v>
      </c>
      <c r="D136" t="s">
        <v>66</v>
      </c>
      <c r="E136" t="s">
        <v>67</v>
      </c>
      <c r="F136" t="s">
        <v>67</v>
      </c>
      <c r="G136" t="s">
        <v>67</v>
      </c>
      <c r="H136" t="s">
        <v>3</v>
      </c>
      <c r="I136" t="s">
        <v>67</v>
      </c>
      <c r="J136" t="s">
        <v>67</v>
      </c>
      <c r="K136" t="s">
        <v>3</v>
      </c>
      <c r="L136" t="s">
        <v>3</v>
      </c>
      <c r="M136" t="s">
        <v>3</v>
      </c>
      <c r="N136" t="s">
        <v>66</v>
      </c>
      <c r="O136" t="s">
        <v>67</v>
      </c>
      <c r="P136" t="s">
        <v>3</v>
      </c>
      <c r="Q136" t="s">
        <v>3</v>
      </c>
      <c r="R136" t="s">
        <v>3</v>
      </c>
      <c r="S136" t="s">
        <v>1075</v>
      </c>
      <c r="T136" t="s">
        <v>1076</v>
      </c>
      <c r="U136" t="s">
        <v>1077</v>
      </c>
    </row>
    <row r="137" spans="1:21" x14ac:dyDescent="0.25">
      <c r="A137">
        <v>308</v>
      </c>
      <c r="B137">
        <v>1</v>
      </c>
      <c r="C137" t="s">
        <v>3</v>
      </c>
      <c r="D137" t="s">
        <v>66</v>
      </c>
      <c r="E137" t="s">
        <v>67</v>
      </c>
      <c r="F137" t="s">
        <v>67</v>
      </c>
      <c r="G137" t="s">
        <v>67</v>
      </c>
      <c r="H137" t="s">
        <v>3</v>
      </c>
      <c r="I137" t="s">
        <v>67</v>
      </c>
      <c r="J137" t="s">
        <v>67</v>
      </c>
      <c r="K137" t="s">
        <v>3</v>
      </c>
      <c r="L137" t="s">
        <v>3</v>
      </c>
      <c r="M137" t="s">
        <v>3</v>
      </c>
      <c r="N137" t="s">
        <v>66</v>
      </c>
      <c r="O137" t="s">
        <v>67</v>
      </c>
      <c r="P137" t="s">
        <v>3</v>
      </c>
      <c r="Q137" t="s">
        <v>3</v>
      </c>
      <c r="R137" t="s">
        <v>3</v>
      </c>
      <c r="S137" t="s">
        <v>1075</v>
      </c>
      <c r="T137" t="s">
        <v>1076</v>
      </c>
      <c r="U137" t="s">
        <v>1077</v>
      </c>
    </row>
    <row r="138" spans="1:21" x14ac:dyDescent="0.25">
      <c r="A138">
        <v>309</v>
      </c>
      <c r="B138">
        <v>1</v>
      </c>
      <c r="C138" t="s">
        <v>3</v>
      </c>
      <c r="D138" t="s">
        <v>66</v>
      </c>
      <c r="E138" t="s">
        <v>67</v>
      </c>
      <c r="F138" t="s">
        <v>67</v>
      </c>
      <c r="G138" t="s">
        <v>67</v>
      </c>
      <c r="H138" t="s">
        <v>3</v>
      </c>
      <c r="I138" t="s">
        <v>67</v>
      </c>
      <c r="J138" t="s">
        <v>67</v>
      </c>
      <c r="K138" t="s">
        <v>3</v>
      </c>
      <c r="L138" t="s">
        <v>3</v>
      </c>
      <c r="M138" t="s">
        <v>3</v>
      </c>
      <c r="N138" t="s">
        <v>66</v>
      </c>
      <c r="O138" t="s">
        <v>67</v>
      </c>
      <c r="P138" t="s">
        <v>3</v>
      </c>
      <c r="Q138" t="s">
        <v>3</v>
      </c>
      <c r="R138" t="s">
        <v>3</v>
      </c>
      <c r="S138" t="s">
        <v>1075</v>
      </c>
      <c r="T138" t="s">
        <v>1076</v>
      </c>
      <c r="U138" t="s">
        <v>1077</v>
      </c>
    </row>
    <row r="139" spans="1:21" x14ac:dyDescent="0.25">
      <c r="A139">
        <v>312</v>
      </c>
      <c r="B139">
        <v>1</v>
      </c>
      <c r="C139" t="s">
        <v>3</v>
      </c>
      <c r="D139" t="s">
        <v>66</v>
      </c>
      <c r="E139" t="s">
        <v>67</v>
      </c>
      <c r="F139" t="s">
        <v>67</v>
      </c>
      <c r="G139" t="s">
        <v>67</v>
      </c>
      <c r="H139" t="s">
        <v>3</v>
      </c>
      <c r="I139" t="s">
        <v>67</v>
      </c>
      <c r="J139" t="s">
        <v>67</v>
      </c>
      <c r="K139" t="s">
        <v>3</v>
      </c>
      <c r="L139" t="s">
        <v>3</v>
      </c>
      <c r="M139" t="s">
        <v>3</v>
      </c>
      <c r="N139" t="s">
        <v>66</v>
      </c>
      <c r="O139" t="s">
        <v>67</v>
      </c>
      <c r="P139" t="s">
        <v>3</v>
      </c>
      <c r="Q139" t="s">
        <v>3</v>
      </c>
      <c r="R139" t="s">
        <v>3</v>
      </c>
      <c r="S139" t="s">
        <v>1075</v>
      </c>
      <c r="T139" t="s">
        <v>1076</v>
      </c>
      <c r="U139" t="s">
        <v>1077</v>
      </c>
    </row>
    <row r="140" spans="1:21" x14ac:dyDescent="0.25">
      <c r="A140">
        <v>313</v>
      </c>
      <c r="B140">
        <v>1</v>
      </c>
      <c r="C140" t="s">
        <v>3</v>
      </c>
      <c r="D140" t="s">
        <v>66</v>
      </c>
      <c r="E140" t="s">
        <v>67</v>
      </c>
      <c r="F140" t="s">
        <v>67</v>
      </c>
      <c r="G140" t="s">
        <v>67</v>
      </c>
      <c r="H140" t="s">
        <v>3</v>
      </c>
      <c r="I140" t="s">
        <v>67</v>
      </c>
      <c r="J140" t="s">
        <v>67</v>
      </c>
      <c r="K140" t="s">
        <v>3</v>
      </c>
      <c r="L140" t="s">
        <v>3</v>
      </c>
      <c r="M140" t="s">
        <v>3</v>
      </c>
      <c r="N140" t="s">
        <v>66</v>
      </c>
      <c r="O140" t="s">
        <v>67</v>
      </c>
      <c r="P140" t="s">
        <v>3</v>
      </c>
      <c r="Q140" t="s">
        <v>3</v>
      </c>
      <c r="R140" t="s">
        <v>3</v>
      </c>
      <c r="S140" t="s">
        <v>1075</v>
      </c>
      <c r="T140" t="s">
        <v>1076</v>
      </c>
      <c r="U140" t="s">
        <v>1077</v>
      </c>
    </row>
    <row r="141" spans="1:21" x14ac:dyDescent="0.25">
      <c r="A141">
        <v>314</v>
      </c>
      <c r="B141">
        <v>1</v>
      </c>
      <c r="C141" t="s">
        <v>3</v>
      </c>
      <c r="D141" t="s">
        <v>66</v>
      </c>
      <c r="E141" t="s">
        <v>67</v>
      </c>
      <c r="F141" t="s">
        <v>67</v>
      </c>
      <c r="G141" t="s">
        <v>67</v>
      </c>
      <c r="H141" t="s">
        <v>3</v>
      </c>
      <c r="I141" t="s">
        <v>67</v>
      </c>
      <c r="J141" t="s">
        <v>67</v>
      </c>
      <c r="K141" t="s">
        <v>3</v>
      </c>
      <c r="L141" t="s">
        <v>3</v>
      </c>
      <c r="M141" t="s">
        <v>3</v>
      </c>
      <c r="N141" t="s">
        <v>66</v>
      </c>
      <c r="O141" t="s">
        <v>67</v>
      </c>
      <c r="P141" t="s">
        <v>3</v>
      </c>
      <c r="Q141" t="s">
        <v>3</v>
      </c>
      <c r="R141" t="s">
        <v>3</v>
      </c>
      <c r="S141" t="s">
        <v>1075</v>
      </c>
      <c r="T141" t="s">
        <v>1076</v>
      </c>
      <c r="U141" t="s">
        <v>1077</v>
      </c>
    </row>
    <row r="142" spans="1:21" x14ac:dyDescent="0.25">
      <c r="A142">
        <v>315</v>
      </c>
      <c r="B142">
        <v>1</v>
      </c>
      <c r="C142" t="s">
        <v>3</v>
      </c>
      <c r="D142" t="s">
        <v>66</v>
      </c>
      <c r="E142" t="s">
        <v>67</v>
      </c>
      <c r="F142" t="s">
        <v>67</v>
      </c>
      <c r="G142" t="s">
        <v>67</v>
      </c>
      <c r="H142" t="s">
        <v>3</v>
      </c>
      <c r="I142" t="s">
        <v>67</v>
      </c>
      <c r="J142" t="s">
        <v>67</v>
      </c>
      <c r="K142" t="s">
        <v>3</v>
      </c>
      <c r="L142" t="s">
        <v>3</v>
      </c>
      <c r="M142" t="s">
        <v>3</v>
      </c>
      <c r="N142" t="s">
        <v>66</v>
      </c>
      <c r="O142" t="s">
        <v>67</v>
      </c>
      <c r="P142" t="s">
        <v>3</v>
      </c>
      <c r="Q142" t="s">
        <v>3</v>
      </c>
      <c r="R142" t="s">
        <v>3</v>
      </c>
      <c r="S142" t="s">
        <v>1075</v>
      </c>
      <c r="T142" t="s">
        <v>1076</v>
      </c>
      <c r="U142" t="s">
        <v>1077</v>
      </c>
    </row>
    <row r="143" spans="1:21" x14ac:dyDescent="0.25">
      <c r="A143">
        <v>320</v>
      </c>
      <c r="B143">
        <v>1</v>
      </c>
      <c r="C143" t="s">
        <v>3</v>
      </c>
      <c r="D143" t="s">
        <v>66</v>
      </c>
      <c r="E143" t="s">
        <v>67</v>
      </c>
      <c r="F143" t="s">
        <v>67</v>
      </c>
      <c r="G143" t="s">
        <v>67</v>
      </c>
      <c r="H143" t="s">
        <v>3</v>
      </c>
      <c r="I143" t="s">
        <v>67</v>
      </c>
      <c r="J143" t="s">
        <v>67</v>
      </c>
      <c r="K143" t="s">
        <v>3</v>
      </c>
      <c r="L143" t="s">
        <v>3</v>
      </c>
      <c r="M143" t="s">
        <v>3</v>
      </c>
      <c r="N143" t="s">
        <v>66</v>
      </c>
      <c r="O143" t="s">
        <v>67</v>
      </c>
      <c r="P143" t="s">
        <v>3</v>
      </c>
      <c r="Q143" t="s">
        <v>3</v>
      </c>
      <c r="R143" t="s">
        <v>3</v>
      </c>
      <c r="S143" t="s">
        <v>1075</v>
      </c>
      <c r="T143" t="s">
        <v>1076</v>
      </c>
      <c r="U143" t="s">
        <v>1077</v>
      </c>
    </row>
    <row r="144" spans="1:21" x14ac:dyDescent="0.25">
      <c r="A144">
        <v>321</v>
      </c>
      <c r="B144">
        <v>1</v>
      </c>
      <c r="C144" t="s">
        <v>3</v>
      </c>
      <c r="D144" t="s">
        <v>66</v>
      </c>
      <c r="E144" t="s">
        <v>67</v>
      </c>
      <c r="F144" t="s">
        <v>67</v>
      </c>
      <c r="G144" t="s">
        <v>67</v>
      </c>
      <c r="H144" t="s">
        <v>3</v>
      </c>
      <c r="I144" t="s">
        <v>67</v>
      </c>
      <c r="J144" t="s">
        <v>67</v>
      </c>
      <c r="K144" t="s">
        <v>3</v>
      </c>
      <c r="L144" t="s">
        <v>3</v>
      </c>
      <c r="M144" t="s">
        <v>3</v>
      </c>
      <c r="N144" t="s">
        <v>66</v>
      </c>
      <c r="O144" t="s">
        <v>67</v>
      </c>
      <c r="P144" t="s">
        <v>3</v>
      </c>
      <c r="Q144" t="s">
        <v>3</v>
      </c>
      <c r="R144" t="s">
        <v>3</v>
      </c>
      <c r="S144" t="s">
        <v>1075</v>
      </c>
      <c r="T144" t="s">
        <v>1076</v>
      </c>
      <c r="U144" t="s">
        <v>1077</v>
      </c>
    </row>
    <row r="145" spans="1:21" x14ac:dyDescent="0.25">
      <c r="A145">
        <v>322</v>
      </c>
      <c r="B145">
        <v>1</v>
      </c>
      <c r="C145" t="s">
        <v>3</v>
      </c>
      <c r="D145" t="s">
        <v>66</v>
      </c>
      <c r="E145" t="s">
        <v>67</v>
      </c>
      <c r="F145" t="s">
        <v>67</v>
      </c>
      <c r="G145" t="s">
        <v>67</v>
      </c>
      <c r="H145" t="s">
        <v>3</v>
      </c>
      <c r="I145" t="s">
        <v>67</v>
      </c>
      <c r="J145" t="s">
        <v>67</v>
      </c>
      <c r="K145" t="s">
        <v>3</v>
      </c>
      <c r="L145" t="s">
        <v>3</v>
      </c>
      <c r="M145" t="s">
        <v>3</v>
      </c>
      <c r="N145" t="s">
        <v>66</v>
      </c>
      <c r="O145" t="s">
        <v>67</v>
      </c>
      <c r="P145" t="s">
        <v>3</v>
      </c>
      <c r="Q145" t="s">
        <v>3</v>
      </c>
      <c r="R145" t="s">
        <v>3</v>
      </c>
      <c r="S145" t="s">
        <v>1075</v>
      </c>
      <c r="T145" t="s">
        <v>1076</v>
      </c>
      <c r="U145" t="s">
        <v>1077</v>
      </c>
    </row>
    <row r="146" spans="1:21" x14ac:dyDescent="0.25">
      <c r="A146">
        <v>323</v>
      </c>
      <c r="B146">
        <v>1</v>
      </c>
      <c r="C146" t="s">
        <v>3</v>
      </c>
      <c r="D146" t="s">
        <v>66</v>
      </c>
      <c r="E146" t="s">
        <v>67</v>
      </c>
      <c r="F146" t="s">
        <v>67</v>
      </c>
      <c r="G146" t="s">
        <v>67</v>
      </c>
      <c r="H146" t="s">
        <v>3</v>
      </c>
      <c r="I146" t="s">
        <v>67</v>
      </c>
      <c r="J146" t="s">
        <v>67</v>
      </c>
      <c r="K146" t="s">
        <v>3</v>
      </c>
      <c r="L146" t="s">
        <v>3</v>
      </c>
      <c r="M146" t="s">
        <v>3</v>
      </c>
      <c r="N146" t="s">
        <v>66</v>
      </c>
      <c r="O146" t="s">
        <v>67</v>
      </c>
      <c r="P146" t="s">
        <v>3</v>
      </c>
      <c r="Q146" t="s">
        <v>3</v>
      </c>
      <c r="R146" t="s">
        <v>3</v>
      </c>
      <c r="S146" t="s">
        <v>1075</v>
      </c>
      <c r="T146" t="s">
        <v>1076</v>
      </c>
      <c r="U146" t="s">
        <v>1077</v>
      </c>
    </row>
    <row r="147" spans="1:21" x14ac:dyDescent="0.25">
      <c r="A147">
        <v>330</v>
      </c>
      <c r="B147">
        <v>1</v>
      </c>
      <c r="C147" t="s">
        <v>3</v>
      </c>
      <c r="D147" t="s">
        <v>66</v>
      </c>
      <c r="E147" t="s">
        <v>67</v>
      </c>
      <c r="F147" t="s">
        <v>67</v>
      </c>
      <c r="G147" t="s">
        <v>67</v>
      </c>
      <c r="H147" t="s">
        <v>3</v>
      </c>
      <c r="I147" t="s">
        <v>67</v>
      </c>
      <c r="J147" t="s">
        <v>67</v>
      </c>
      <c r="K147" t="s">
        <v>3</v>
      </c>
      <c r="L147" t="s">
        <v>3</v>
      </c>
      <c r="M147" t="s">
        <v>3</v>
      </c>
      <c r="N147" t="s">
        <v>66</v>
      </c>
      <c r="O147" t="s">
        <v>67</v>
      </c>
      <c r="P147" t="s">
        <v>3</v>
      </c>
      <c r="Q147" t="s">
        <v>3</v>
      </c>
      <c r="R147" t="s">
        <v>3</v>
      </c>
      <c r="S147" t="s">
        <v>1075</v>
      </c>
      <c r="T147" t="s">
        <v>1076</v>
      </c>
      <c r="U147" t="s">
        <v>1077</v>
      </c>
    </row>
    <row r="148" spans="1:21" x14ac:dyDescent="0.25">
      <c r="A148">
        <v>331</v>
      </c>
      <c r="B148">
        <v>1</v>
      </c>
      <c r="C148" t="s">
        <v>3</v>
      </c>
      <c r="D148" t="s">
        <v>66</v>
      </c>
      <c r="E148" t="s">
        <v>67</v>
      </c>
      <c r="F148" t="s">
        <v>67</v>
      </c>
      <c r="G148" t="s">
        <v>67</v>
      </c>
      <c r="H148" t="s">
        <v>3</v>
      </c>
      <c r="I148" t="s">
        <v>67</v>
      </c>
      <c r="J148" t="s">
        <v>67</v>
      </c>
      <c r="K148" t="s">
        <v>3</v>
      </c>
      <c r="L148" t="s">
        <v>3</v>
      </c>
      <c r="M148" t="s">
        <v>3</v>
      </c>
      <c r="N148" t="s">
        <v>66</v>
      </c>
      <c r="O148" t="s">
        <v>67</v>
      </c>
      <c r="P148" t="s">
        <v>3</v>
      </c>
      <c r="Q148" t="s">
        <v>3</v>
      </c>
      <c r="R148" t="s">
        <v>3</v>
      </c>
      <c r="S148" t="s">
        <v>1075</v>
      </c>
      <c r="T148" t="s">
        <v>1076</v>
      </c>
      <c r="U148" t="s">
        <v>1077</v>
      </c>
    </row>
    <row r="149" spans="1:21" x14ac:dyDescent="0.25">
      <c r="A149">
        <v>338</v>
      </c>
      <c r="B149">
        <v>1</v>
      </c>
      <c r="C149" t="s">
        <v>3</v>
      </c>
      <c r="D149" t="s">
        <v>66</v>
      </c>
      <c r="E149" t="s">
        <v>67</v>
      </c>
      <c r="F149" t="s">
        <v>67</v>
      </c>
      <c r="G149" t="s">
        <v>67</v>
      </c>
      <c r="H149" t="s">
        <v>3</v>
      </c>
      <c r="I149" t="s">
        <v>67</v>
      </c>
      <c r="J149" t="s">
        <v>67</v>
      </c>
      <c r="K149" t="s">
        <v>3</v>
      </c>
      <c r="L149" t="s">
        <v>3</v>
      </c>
      <c r="M149" t="s">
        <v>3</v>
      </c>
      <c r="N149" t="s">
        <v>66</v>
      </c>
      <c r="O149" t="s">
        <v>67</v>
      </c>
      <c r="P149" t="s">
        <v>3</v>
      </c>
      <c r="Q149" t="s">
        <v>3</v>
      </c>
      <c r="R149" t="s">
        <v>3</v>
      </c>
      <c r="S149" t="s">
        <v>1075</v>
      </c>
      <c r="T149" t="s">
        <v>1076</v>
      </c>
      <c r="U149" t="s">
        <v>1077</v>
      </c>
    </row>
    <row r="150" spans="1:21" x14ac:dyDescent="0.25">
      <c r="A150">
        <v>339</v>
      </c>
      <c r="B150">
        <v>1</v>
      </c>
      <c r="C150" t="s">
        <v>3</v>
      </c>
      <c r="D150" t="s">
        <v>66</v>
      </c>
      <c r="E150" t="s">
        <v>67</v>
      </c>
      <c r="F150" t="s">
        <v>67</v>
      </c>
      <c r="G150" t="s">
        <v>67</v>
      </c>
      <c r="H150" t="s">
        <v>3</v>
      </c>
      <c r="I150" t="s">
        <v>67</v>
      </c>
      <c r="J150" t="s">
        <v>67</v>
      </c>
      <c r="K150" t="s">
        <v>3</v>
      </c>
      <c r="L150" t="s">
        <v>3</v>
      </c>
      <c r="M150" t="s">
        <v>3</v>
      </c>
      <c r="N150" t="s">
        <v>66</v>
      </c>
      <c r="O150" t="s">
        <v>67</v>
      </c>
      <c r="P150" t="s">
        <v>3</v>
      </c>
      <c r="Q150" t="s">
        <v>3</v>
      </c>
      <c r="R150" t="s">
        <v>3</v>
      </c>
      <c r="S150" t="s">
        <v>1075</v>
      </c>
      <c r="T150" t="s">
        <v>1076</v>
      </c>
      <c r="U150" t="s">
        <v>1077</v>
      </c>
    </row>
    <row r="151" spans="1:21" x14ac:dyDescent="0.25">
      <c r="A151">
        <v>342</v>
      </c>
      <c r="B151">
        <v>1</v>
      </c>
      <c r="C151" t="s">
        <v>3</v>
      </c>
      <c r="D151" t="s">
        <v>66</v>
      </c>
      <c r="E151" t="s">
        <v>67</v>
      </c>
      <c r="F151" t="s">
        <v>67</v>
      </c>
      <c r="G151" t="s">
        <v>67</v>
      </c>
      <c r="H151" t="s">
        <v>3</v>
      </c>
      <c r="I151" t="s">
        <v>67</v>
      </c>
      <c r="J151" t="s">
        <v>67</v>
      </c>
      <c r="K151" t="s">
        <v>3</v>
      </c>
      <c r="L151" t="s">
        <v>3</v>
      </c>
      <c r="M151" t="s">
        <v>3</v>
      </c>
      <c r="N151" t="s">
        <v>66</v>
      </c>
      <c r="O151" t="s">
        <v>67</v>
      </c>
      <c r="P151" t="s">
        <v>3</v>
      </c>
      <c r="Q151" t="s">
        <v>3</v>
      </c>
      <c r="R151" t="s">
        <v>3</v>
      </c>
      <c r="S151" t="s">
        <v>1075</v>
      </c>
      <c r="T151" t="s">
        <v>1076</v>
      </c>
      <c r="U151" t="s">
        <v>1077</v>
      </c>
    </row>
    <row r="152" spans="1:21" x14ac:dyDescent="0.25">
      <c r="A152">
        <v>343</v>
      </c>
      <c r="B152">
        <v>1</v>
      </c>
      <c r="C152" t="s">
        <v>3</v>
      </c>
      <c r="D152" t="s">
        <v>66</v>
      </c>
      <c r="E152" t="s">
        <v>67</v>
      </c>
      <c r="F152" t="s">
        <v>67</v>
      </c>
      <c r="G152" t="s">
        <v>67</v>
      </c>
      <c r="H152" t="s">
        <v>3</v>
      </c>
      <c r="I152" t="s">
        <v>67</v>
      </c>
      <c r="J152" t="s">
        <v>67</v>
      </c>
      <c r="K152" t="s">
        <v>3</v>
      </c>
      <c r="L152" t="s">
        <v>3</v>
      </c>
      <c r="M152" t="s">
        <v>3</v>
      </c>
      <c r="N152" t="s">
        <v>66</v>
      </c>
      <c r="O152" t="s">
        <v>67</v>
      </c>
      <c r="P152" t="s">
        <v>3</v>
      </c>
      <c r="Q152" t="s">
        <v>3</v>
      </c>
      <c r="R152" t="s">
        <v>3</v>
      </c>
      <c r="S152" t="s">
        <v>1075</v>
      </c>
      <c r="T152" t="s">
        <v>1076</v>
      </c>
      <c r="U152" t="s">
        <v>1077</v>
      </c>
    </row>
    <row r="153" spans="1:21" x14ac:dyDescent="0.25">
      <c r="A153">
        <v>344</v>
      </c>
      <c r="B153">
        <v>1</v>
      </c>
      <c r="C153" t="s">
        <v>3</v>
      </c>
      <c r="D153" t="s">
        <v>66</v>
      </c>
      <c r="E153" t="s">
        <v>67</v>
      </c>
      <c r="F153" t="s">
        <v>67</v>
      </c>
      <c r="G153" t="s">
        <v>67</v>
      </c>
      <c r="H153" t="s">
        <v>3</v>
      </c>
      <c r="I153" t="s">
        <v>67</v>
      </c>
      <c r="J153" t="s">
        <v>67</v>
      </c>
      <c r="K153" t="s">
        <v>3</v>
      </c>
      <c r="L153" t="s">
        <v>3</v>
      </c>
      <c r="M153" t="s">
        <v>3</v>
      </c>
      <c r="N153" t="s">
        <v>66</v>
      </c>
      <c r="O153" t="s">
        <v>67</v>
      </c>
      <c r="P153" t="s">
        <v>3</v>
      </c>
      <c r="Q153" t="s">
        <v>3</v>
      </c>
      <c r="R153" t="s">
        <v>3</v>
      </c>
      <c r="S153" t="s">
        <v>1075</v>
      </c>
      <c r="T153" t="s">
        <v>1076</v>
      </c>
      <c r="U153" t="s">
        <v>1077</v>
      </c>
    </row>
    <row r="154" spans="1:21" x14ac:dyDescent="0.25">
      <c r="A154">
        <v>345</v>
      </c>
      <c r="B154">
        <v>1</v>
      </c>
      <c r="C154" t="s">
        <v>3</v>
      </c>
      <c r="D154" t="s">
        <v>66</v>
      </c>
      <c r="E154" t="s">
        <v>67</v>
      </c>
      <c r="F154" t="s">
        <v>67</v>
      </c>
      <c r="G154" t="s">
        <v>67</v>
      </c>
      <c r="H154" t="s">
        <v>3</v>
      </c>
      <c r="I154" t="s">
        <v>67</v>
      </c>
      <c r="J154" t="s">
        <v>67</v>
      </c>
      <c r="K154" t="s">
        <v>3</v>
      </c>
      <c r="L154" t="s">
        <v>3</v>
      </c>
      <c r="M154" t="s">
        <v>3</v>
      </c>
      <c r="N154" t="s">
        <v>66</v>
      </c>
      <c r="O154" t="s">
        <v>67</v>
      </c>
      <c r="P154" t="s">
        <v>3</v>
      </c>
      <c r="Q154" t="s">
        <v>3</v>
      </c>
      <c r="R154" t="s">
        <v>3</v>
      </c>
      <c r="S154" t="s">
        <v>1075</v>
      </c>
      <c r="T154" t="s">
        <v>1076</v>
      </c>
      <c r="U154" t="s">
        <v>1077</v>
      </c>
    </row>
    <row r="155" spans="1:21" x14ac:dyDescent="0.25">
      <c r="A155">
        <v>348</v>
      </c>
      <c r="B155">
        <v>1</v>
      </c>
      <c r="C155" t="s">
        <v>3</v>
      </c>
      <c r="D155" t="s">
        <v>66</v>
      </c>
      <c r="E155" t="s">
        <v>67</v>
      </c>
      <c r="F155" t="s">
        <v>67</v>
      </c>
      <c r="G155" t="s">
        <v>67</v>
      </c>
      <c r="H155" t="s">
        <v>3</v>
      </c>
      <c r="I155" t="s">
        <v>67</v>
      </c>
      <c r="J155" t="s">
        <v>67</v>
      </c>
      <c r="K155" t="s">
        <v>3</v>
      </c>
      <c r="L155" t="s">
        <v>3</v>
      </c>
      <c r="M155" t="s">
        <v>3</v>
      </c>
      <c r="N155" t="s">
        <v>66</v>
      </c>
      <c r="O155" t="s">
        <v>67</v>
      </c>
      <c r="P155" t="s">
        <v>3</v>
      </c>
      <c r="Q155" t="s">
        <v>3</v>
      </c>
      <c r="R155" t="s">
        <v>3</v>
      </c>
      <c r="S155" t="s">
        <v>1075</v>
      </c>
      <c r="T155" t="s">
        <v>1076</v>
      </c>
      <c r="U155" t="s">
        <v>1077</v>
      </c>
    </row>
    <row r="156" spans="1:21" x14ac:dyDescent="0.25">
      <c r="A156">
        <v>349</v>
      </c>
      <c r="B156">
        <v>1</v>
      </c>
      <c r="C156" t="s">
        <v>3</v>
      </c>
      <c r="D156" t="s">
        <v>66</v>
      </c>
      <c r="E156" t="s">
        <v>67</v>
      </c>
      <c r="F156" t="s">
        <v>67</v>
      </c>
      <c r="G156" t="s">
        <v>67</v>
      </c>
      <c r="H156" t="s">
        <v>3</v>
      </c>
      <c r="I156" t="s">
        <v>67</v>
      </c>
      <c r="J156" t="s">
        <v>67</v>
      </c>
      <c r="K156" t="s">
        <v>3</v>
      </c>
      <c r="L156" t="s">
        <v>3</v>
      </c>
      <c r="M156" t="s">
        <v>3</v>
      </c>
      <c r="N156" t="s">
        <v>66</v>
      </c>
      <c r="O156" t="s">
        <v>67</v>
      </c>
      <c r="P156" t="s">
        <v>3</v>
      </c>
      <c r="Q156" t="s">
        <v>3</v>
      </c>
      <c r="R156" t="s">
        <v>3</v>
      </c>
      <c r="S156" t="s">
        <v>1075</v>
      </c>
      <c r="T156" t="s">
        <v>1076</v>
      </c>
      <c r="U156" t="s">
        <v>1077</v>
      </c>
    </row>
    <row r="157" spans="1:21" x14ac:dyDescent="0.25">
      <c r="A157">
        <v>352</v>
      </c>
      <c r="B157">
        <v>1</v>
      </c>
      <c r="C157" t="s">
        <v>3</v>
      </c>
      <c r="D157" t="s">
        <v>66</v>
      </c>
      <c r="E157" t="s">
        <v>67</v>
      </c>
      <c r="F157" t="s">
        <v>67</v>
      </c>
      <c r="G157" t="s">
        <v>67</v>
      </c>
      <c r="H157" t="s">
        <v>3</v>
      </c>
      <c r="I157" t="s">
        <v>67</v>
      </c>
      <c r="J157" t="s">
        <v>67</v>
      </c>
      <c r="K157" t="s">
        <v>3</v>
      </c>
      <c r="L157" t="s">
        <v>3</v>
      </c>
      <c r="M157" t="s">
        <v>3</v>
      </c>
      <c r="N157" t="s">
        <v>66</v>
      </c>
      <c r="O157" t="s">
        <v>67</v>
      </c>
      <c r="P157" t="s">
        <v>3</v>
      </c>
      <c r="Q157" t="s">
        <v>3</v>
      </c>
      <c r="R157" t="s">
        <v>3</v>
      </c>
      <c r="S157" t="s">
        <v>1075</v>
      </c>
      <c r="T157" t="s">
        <v>1076</v>
      </c>
      <c r="U157" t="s">
        <v>1077</v>
      </c>
    </row>
    <row r="158" spans="1:21" x14ac:dyDescent="0.25">
      <c r="A158">
        <v>353</v>
      </c>
      <c r="B158">
        <v>1</v>
      </c>
      <c r="C158" t="s">
        <v>3</v>
      </c>
      <c r="D158" t="s">
        <v>66</v>
      </c>
      <c r="E158" t="s">
        <v>67</v>
      </c>
      <c r="F158" t="s">
        <v>67</v>
      </c>
      <c r="G158" t="s">
        <v>67</v>
      </c>
      <c r="H158" t="s">
        <v>3</v>
      </c>
      <c r="I158" t="s">
        <v>67</v>
      </c>
      <c r="J158" t="s">
        <v>67</v>
      </c>
      <c r="K158" t="s">
        <v>3</v>
      </c>
      <c r="L158" t="s">
        <v>3</v>
      </c>
      <c r="M158" t="s">
        <v>3</v>
      </c>
      <c r="N158" t="s">
        <v>66</v>
      </c>
      <c r="O158" t="s">
        <v>67</v>
      </c>
      <c r="P158" t="s">
        <v>3</v>
      </c>
      <c r="Q158" t="s">
        <v>3</v>
      </c>
      <c r="R158" t="s">
        <v>3</v>
      </c>
      <c r="S158" t="s">
        <v>1075</v>
      </c>
      <c r="T158" t="s">
        <v>1076</v>
      </c>
      <c r="U158" t="s">
        <v>1077</v>
      </c>
    </row>
    <row r="159" spans="1:21" x14ac:dyDescent="0.25">
      <c r="A159">
        <v>391</v>
      </c>
      <c r="B159">
        <v>1</v>
      </c>
      <c r="C159" t="s">
        <v>3</v>
      </c>
      <c r="D159" t="s">
        <v>66</v>
      </c>
      <c r="E159" t="s">
        <v>67</v>
      </c>
      <c r="F159" t="s">
        <v>67</v>
      </c>
      <c r="G159" t="s">
        <v>67</v>
      </c>
      <c r="H159" t="s">
        <v>3</v>
      </c>
      <c r="I159" t="s">
        <v>67</v>
      </c>
      <c r="J159" t="s">
        <v>67</v>
      </c>
      <c r="K159" t="s">
        <v>3</v>
      </c>
      <c r="L159" t="s">
        <v>3</v>
      </c>
      <c r="M159" t="s">
        <v>3</v>
      </c>
      <c r="N159" t="s">
        <v>66</v>
      </c>
      <c r="O159" t="s">
        <v>67</v>
      </c>
      <c r="P159" t="s">
        <v>3</v>
      </c>
      <c r="Q159" t="s">
        <v>3</v>
      </c>
      <c r="R159" t="s">
        <v>3</v>
      </c>
      <c r="S159" t="s">
        <v>1075</v>
      </c>
      <c r="T159" t="s">
        <v>1076</v>
      </c>
      <c r="U159" t="s">
        <v>1077</v>
      </c>
    </row>
    <row r="160" spans="1:21" x14ac:dyDescent="0.25">
      <c r="A160">
        <v>392</v>
      </c>
      <c r="B160">
        <v>1</v>
      </c>
      <c r="C160" t="s">
        <v>3</v>
      </c>
      <c r="D160" t="s">
        <v>66</v>
      </c>
      <c r="E160" t="s">
        <v>67</v>
      </c>
      <c r="F160" t="s">
        <v>67</v>
      </c>
      <c r="G160" t="s">
        <v>67</v>
      </c>
      <c r="H160" t="s">
        <v>3</v>
      </c>
      <c r="I160" t="s">
        <v>67</v>
      </c>
      <c r="J160" t="s">
        <v>67</v>
      </c>
      <c r="K160" t="s">
        <v>3</v>
      </c>
      <c r="L160" t="s">
        <v>3</v>
      </c>
      <c r="M160" t="s">
        <v>3</v>
      </c>
      <c r="N160" t="s">
        <v>66</v>
      </c>
      <c r="O160" t="s">
        <v>67</v>
      </c>
      <c r="P160" t="s">
        <v>3</v>
      </c>
      <c r="Q160" t="s">
        <v>3</v>
      </c>
      <c r="R160" t="s">
        <v>3</v>
      </c>
      <c r="S160" t="s">
        <v>1075</v>
      </c>
      <c r="T160" t="s">
        <v>1076</v>
      </c>
      <c r="U160" t="s">
        <v>1077</v>
      </c>
    </row>
    <row r="161" spans="1:21" x14ac:dyDescent="0.25">
      <c r="A161">
        <v>407</v>
      </c>
      <c r="B161">
        <v>1</v>
      </c>
      <c r="C161" t="s">
        <v>3</v>
      </c>
      <c r="D161" t="s">
        <v>66</v>
      </c>
      <c r="E161" t="s">
        <v>67</v>
      </c>
      <c r="F161" t="s">
        <v>67</v>
      </c>
      <c r="G161" t="s">
        <v>67</v>
      </c>
      <c r="H161" t="s">
        <v>3</v>
      </c>
      <c r="I161" t="s">
        <v>67</v>
      </c>
      <c r="J161" t="s">
        <v>67</v>
      </c>
      <c r="K161" t="s">
        <v>3</v>
      </c>
      <c r="L161" t="s">
        <v>3</v>
      </c>
      <c r="M161" t="s">
        <v>3</v>
      </c>
      <c r="N161" t="s">
        <v>66</v>
      </c>
      <c r="O161" t="s">
        <v>67</v>
      </c>
      <c r="P161" t="s">
        <v>3</v>
      </c>
      <c r="Q161" t="s">
        <v>3</v>
      </c>
      <c r="R161" t="s">
        <v>3</v>
      </c>
      <c r="S161" t="s">
        <v>1075</v>
      </c>
      <c r="T161" t="s">
        <v>1076</v>
      </c>
      <c r="U161" t="s">
        <v>1077</v>
      </c>
    </row>
    <row r="162" spans="1:21" x14ac:dyDescent="0.25">
      <c r="A162">
        <v>408</v>
      </c>
      <c r="B162">
        <v>1</v>
      </c>
      <c r="C162" t="s">
        <v>3</v>
      </c>
      <c r="D162" t="s">
        <v>66</v>
      </c>
      <c r="E162" t="s">
        <v>67</v>
      </c>
      <c r="F162" t="s">
        <v>67</v>
      </c>
      <c r="G162" t="s">
        <v>67</v>
      </c>
      <c r="H162" t="s">
        <v>3</v>
      </c>
      <c r="I162" t="s">
        <v>67</v>
      </c>
      <c r="J162" t="s">
        <v>67</v>
      </c>
      <c r="K162" t="s">
        <v>3</v>
      </c>
      <c r="L162" t="s">
        <v>3</v>
      </c>
      <c r="M162" t="s">
        <v>3</v>
      </c>
      <c r="N162" t="s">
        <v>66</v>
      </c>
      <c r="O162" t="s">
        <v>67</v>
      </c>
      <c r="P162" t="s">
        <v>3</v>
      </c>
      <c r="Q162" t="s">
        <v>3</v>
      </c>
      <c r="R162" t="s">
        <v>3</v>
      </c>
      <c r="S162" t="s">
        <v>1075</v>
      </c>
      <c r="T162" t="s">
        <v>1076</v>
      </c>
      <c r="U162" t="s">
        <v>1077</v>
      </c>
    </row>
    <row r="163" spans="1:21" x14ac:dyDescent="0.25">
      <c r="A163">
        <v>411</v>
      </c>
      <c r="B163">
        <v>1</v>
      </c>
      <c r="C163" t="s">
        <v>3</v>
      </c>
      <c r="D163" t="s">
        <v>66</v>
      </c>
      <c r="E163" t="s">
        <v>67</v>
      </c>
      <c r="F163" t="s">
        <v>67</v>
      </c>
      <c r="G163" t="s">
        <v>67</v>
      </c>
      <c r="H163" t="s">
        <v>3</v>
      </c>
      <c r="I163" t="s">
        <v>67</v>
      </c>
      <c r="J163" t="s">
        <v>67</v>
      </c>
      <c r="K163" t="s">
        <v>3</v>
      </c>
      <c r="L163" t="s">
        <v>3</v>
      </c>
      <c r="M163" t="s">
        <v>3</v>
      </c>
      <c r="N163" t="s">
        <v>66</v>
      </c>
      <c r="O163" t="s">
        <v>67</v>
      </c>
      <c r="P163" t="s">
        <v>3</v>
      </c>
      <c r="Q163" t="s">
        <v>3</v>
      </c>
      <c r="R163" t="s">
        <v>3</v>
      </c>
      <c r="S163" t="s">
        <v>1075</v>
      </c>
      <c r="T163" t="s">
        <v>1076</v>
      </c>
      <c r="U163" t="s">
        <v>1077</v>
      </c>
    </row>
    <row r="164" spans="1:21" x14ac:dyDescent="0.25">
      <c r="A164">
        <v>412</v>
      </c>
      <c r="B164">
        <v>1</v>
      </c>
      <c r="C164" t="s">
        <v>3</v>
      </c>
      <c r="D164" t="s">
        <v>66</v>
      </c>
      <c r="E164" t="s">
        <v>67</v>
      </c>
      <c r="F164" t="s">
        <v>67</v>
      </c>
      <c r="G164" t="s">
        <v>67</v>
      </c>
      <c r="H164" t="s">
        <v>3</v>
      </c>
      <c r="I164" t="s">
        <v>67</v>
      </c>
      <c r="J164" t="s">
        <v>67</v>
      </c>
      <c r="K164" t="s">
        <v>3</v>
      </c>
      <c r="L164" t="s">
        <v>3</v>
      </c>
      <c r="M164" t="s">
        <v>3</v>
      </c>
      <c r="N164" t="s">
        <v>66</v>
      </c>
      <c r="O164" t="s">
        <v>67</v>
      </c>
      <c r="P164" t="s">
        <v>3</v>
      </c>
      <c r="Q164" t="s">
        <v>3</v>
      </c>
      <c r="R164" t="s">
        <v>3</v>
      </c>
      <c r="S164" t="s">
        <v>1075</v>
      </c>
      <c r="T164" t="s">
        <v>1076</v>
      </c>
      <c r="U164" t="s">
        <v>1077</v>
      </c>
    </row>
    <row r="165" spans="1:21" x14ac:dyDescent="0.25">
      <c r="A165">
        <v>415</v>
      </c>
      <c r="B165">
        <v>1</v>
      </c>
      <c r="C165" t="s">
        <v>3</v>
      </c>
      <c r="D165" t="s">
        <v>66</v>
      </c>
      <c r="E165" t="s">
        <v>67</v>
      </c>
      <c r="F165" t="s">
        <v>67</v>
      </c>
      <c r="G165" t="s">
        <v>67</v>
      </c>
      <c r="H165" t="s">
        <v>3</v>
      </c>
      <c r="I165" t="s">
        <v>67</v>
      </c>
      <c r="J165" t="s">
        <v>67</v>
      </c>
      <c r="K165" t="s">
        <v>3</v>
      </c>
      <c r="L165" t="s">
        <v>3</v>
      </c>
      <c r="M165" t="s">
        <v>3</v>
      </c>
      <c r="N165" t="s">
        <v>66</v>
      </c>
      <c r="O165" t="s">
        <v>67</v>
      </c>
      <c r="P165" t="s">
        <v>3</v>
      </c>
      <c r="Q165" t="s">
        <v>3</v>
      </c>
      <c r="R165" t="s">
        <v>3</v>
      </c>
      <c r="S165" t="s">
        <v>1075</v>
      </c>
      <c r="T165" t="s">
        <v>1076</v>
      </c>
      <c r="U165" t="s">
        <v>1077</v>
      </c>
    </row>
    <row r="166" spans="1:21" x14ac:dyDescent="0.25">
      <c r="A166">
        <v>416</v>
      </c>
      <c r="B166">
        <v>1</v>
      </c>
      <c r="C166" t="s">
        <v>3</v>
      </c>
      <c r="D166" t="s">
        <v>66</v>
      </c>
      <c r="E166" t="s">
        <v>67</v>
      </c>
      <c r="F166" t="s">
        <v>67</v>
      </c>
      <c r="G166" t="s">
        <v>67</v>
      </c>
      <c r="H166" t="s">
        <v>3</v>
      </c>
      <c r="I166" t="s">
        <v>67</v>
      </c>
      <c r="J166" t="s">
        <v>67</v>
      </c>
      <c r="K166" t="s">
        <v>3</v>
      </c>
      <c r="L166" t="s">
        <v>3</v>
      </c>
      <c r="M166" t="s">
        <v>3</v>
      </c>
      <c r="N166" t="s">
        <v>66</v>
      </c>
      <c r="O166" t="s">
        <v>67</v>
      </c>
      <c r="P166" t="s">
        <v>3</v>
      </c>
      <c r="Q166" t="s">
        <v>3</v>
      </c>
      <c r="R166" t="s">
        <v>3</v>
      </c>
      <c r="S166" t="s">
        <v>1075</v>
      </c>
      <c r="T166" t="s">
        <v>1076</v>
      </c>
      <c r="U166" t="s">
        <v>1077</v>
      </c>
    </row>
    <row r="167" spans="1:21" x14ac:dyDescent="0.25">
      <c r="A167">
        <v>419</v>
      </c>
      <c r="B167">
        <v>1</v>
      </c>
      <c r="C167" t="s">
        <v>3</v>
      </c>
      <c r="D167" t="s">
        <v>66</v>
      </c>
      <c r="E167" t="s">
        <v>67</v>
      </c>
      <c r="F167" t="s">
        <v>67</v>
      </c>
      <c r="G167" t="s">
        <v>67</v>
      </c>
      <c r="H167" t="s">
        <v>3</v>
      </c>
      <c r="I167" t="s">
        <v>67</v>
      </c>
      <c r="J167" t="s">
        <v>67</v>
      </c>
      <c r="K167" t="s">
        <v>3</v>
      </c>
      <c r="L167" t="s">
        <v>3</v>
      </c>
      <c r="M167" t="s">
        <v>3</v>
      </c>
      <c r="N167" t="s">
        <v>66</v>
      </c>
      <c r="O167" t="s">
        <v>67</v>
      </c>
      <c r="P167" t="s">
        <v>3</v>
      </c>
      <c r="Q167" t="s">
        <v>3</v>
      </c>
      <c r="R167" t="s">
        <v>3</v>
      </c>
      <c r="S167" t="s">
        <v>1075</v>
      </c>
      <c r="T167" t="s">
        <v>1076</v>
      </c>
      <c r="U167" t="s">
        <v>1077</v>
      </c>
    </row>
    <row r="168" spans="1:21" x14ac:dyDescent="0.25">
      <c r="A168">
        <v>420</v>
      </c>
      <c r="B168">
        <v>1</v>
      </c>
      <c r="C168" t="s">
        <v>3</v>
      </c>
      <c r="D168" t="s">
        <v>66</v>
      </c>
      <c r="E168" t="s">
        <v>67</v>
      </c>
      <c r="F168" t="s">
        <v>67</v>
      </c>
      <c r="G168" t="s">
        <v>67</v>
      </c>
      <c r="H168" t="s">
        <v>3</v>
      </c>
      <c r="I168" t="s">
        <v>67</v>
      </c>
      <c r="J168" t="s">
        <v>67</v>
      </c>
      <c r="K168" t="s">
        <v>3</v>
      </c>
      <c r="L168" t="s">
        <v>3</v>
      </c>
      <c r="M168" t="s">
        <v>3</v>
      </c>
      <c r="N168" t="s">
        <v>66</v>
      </c>
      <c r="O168" t="s">
        <v>67</v>
      </c>
      <c r="P168" t="s">
        <v>3</v>
      </c>
      <c r="Q168" t="s">
        <v>3</v>
      </c>
      <c r="R168" t="s">
        <v>3</v>
      </c>
      <c r="S168" t="s">
        <v>1075</v>
      </c>
      <c r="T168" t="s">
        <v>1076</v>
      </c>
      <c r="U168" t="s">
        <v>1077</v>
      </c>
    </row>
    <row r="169" spans="1:21" x14ac:dyDescent="0.25">
      <c r="A169">
        <v>460</v>
      </c>
      <c r="B169">
        <v>1</v>
      </c>
      <c r="C169" t="s">
        <v>3</v>
      </c>
      <c r="D169" t="s">
        <v>66</v>
      </c>
      <c r="E169" t="s">
        <v>67</v>
      </c>
      <c r="F169" t="s">
        <v>67</v>
      </c>
      <c r="G169" t="s">
        <v>67</v>
      </c>
      <c r="H169" t="s">
        <v>3</v>
      </c>
      <c r="I169" t="s">
        <v>67</v>
      </c>
      <c r="J169" t="s">
        <v>67</v>
      </c>
      <c r="K169" t="s">
        <v>3</v>
      </c>
      <c r="L169" t="s">
        <v>3</v>
      </c>
      <c r="M169" t="s">
        <v>3</v>
      </c>
      <c r="N169" t="s">
        <v>66</v>
      </c>
      <c r="O169" t="s">
        <v>67</v>
      </c>
      <c r="P169" t="s">
        <v>3</v>
      </c>
      <c r="Q169" t="s">
        <v>3</v>
      </c>
      <c r="R169" t="s">
        <v>3</v>
      </c>
      <c r="S169" t="s">
        <v>1075</v>
      </c>
      <c r="T169" t="s">
        <v>1076</v>
      </c>
      <c r="U169" t="s">
        <v>1077</v>
      </c>
    </row>
    <row r="170" spans="1:21" x14ac:dyDescent="0.25">
      <c r="A170">
        <v>461</v>
      </c>
      <c r="B170">
        <v>1</v>
      </c>
      <c r="C170" t="s">
        <v>3</v>
      </c>
      <c r="D170" t="s">
        <v>66</v>
      </c>
      <c r="E170" t="s">
        <v>67</v>
      </c>
      <c r="F170" t="s">
        <v>67</v>
      </c>
      <c r="G170" t="s">
        <v>67</v>
      </c>
      <c r="H170" t="s">
        <v>3</v>
      </c>
      <c r="I170" t="s">
        <v>67</v>
      </c>
      <c r="J170" t="s">
        <v>67</v>
      </c>
      <c r="K170" t="s">
        <v>3</v>
      </c>
      <c r="L170" t="s">
        <v>3</v>
      </c>
      <c r="M170" t="s">
        <v>3</v>
      </c>
      <c r="N170" t="s">
        <v>66</v>
      </c>
      <c r="O170" t="s">
        <v>67</v>
      </c>
      <c r="P170" t="s">
        <v>3</v>
      </c>
      <c r="Q170" t="s">
        <v>3</v>
      </c>
      <c r="R170" t="s">
        <v>3</v>
      </c>
      <c r="S170" t="s">
        <v>1075</v>
      </c>
      <c r="T170" t="s">
        <v>1076</v>
      </c>
      <c r="U170" t="s">
        <v>1077</v>
      </c>
    </row>
    <row r="171" spans="1:21" x14ac:dyDescent="0.25">
      <c r="A171">
        <v>474</v>
      </c>
      <c r="B171">
        <v>1</v>
      </c>
      <c r="C171" t="s">
        <v>3</v>
      </c>
      <c r="D171" t="s">
        <v>66</v>
      </c>
      <c r="E171" t="s">
        <v>67</v>
      </c>
      <c r="F171" t="s">
        <v>67</v>
      </c>
      <c r="G171" t="s">
        <v>67</v>
      </c>
      <c r="H171" t="s">
        <v>3</v>
      </c>
      <c r="I171" t="s">
        <v>67</v>
      </c>
      <c r="J171" t="s">
        <v>67</v>
      </c>
      <c r="K171" t="s">
        <v>3</v>
      </c>
      <c r="L171" t="s">
        <v>3</v>
      </c>
      <c r="M171" t="s">
        <v>3</v>
      </c>
      <c r="N171" t="s">
        <v>66</v>
      </c>
      <c r="O171" t="s">
        <v>67</v>
      </c>
      <c r="P171" t="s">
        <v>3</v>
      </c>
      <c r="Q171" t="s">
        <v>3</v>
      </c>
      <c r="R171" t="s">
        <v>3</v>
      </c>
      <c r="S171" t="s">
        <v>1075</v>
      </c>
      <c r="T171" t="s">
        <v>1076</v>
      </c>
      <c r="U171" t="s">
        <v>1077</v>
      </c>
    </row>
    <row r="172" spans="1:21" x14ac:dyDescent="0.25">
      <c r="A172">
        <v>475</v>
      </c>
      <c r="B172">
        <v>1</v>
      </c>
      <c r="C172" t="s">
        <v>3</v>
      </c>
      <c r="D172" t="s">
        <v>66</v>
      </c>
      <c r="E172" t="s">
        <v>67</v>
      </c>
      <c r="F172" t="s">
        <v>67</v>
      </c>
      <c r="G172" t="s">
        <v>67</v>
      </c>
      <c r="H172" t="s">
        <v>3</v>
      </c>
      <c r="I172" t="s">
        <v>67</v>
      </c>
      <c r="J172" t="s">
        <v>67</v>
      </c>
      <c r="K172" t="s">
        <v>3</v>
      </c>
      <c r="L172" t="s">
        <v>3</v>
      </c>
      <c r="M172" t="s">
        <v>3</v>
      </c>
      <c r="N172" t="s">
        <v>66</v>
      </c>
      <c r="O172" t="s">
        <v>67</v>
      </c>
      <c r="P172" t="s">
        <v>3</v>
      </c>
      <c r="Q172" t="s">
        <v>3</v>
      </c>
      <c r="R172" t="s">
        <v>3</v>
      </c>
      <c r="S172" t="s">
        <v>1075</v>
      </c>
      <c r="T172" t="s">
        <v>1076</v>
      </c>
      <c r="U172" t="s">
        <v>1077</v>
      </c>
    </row>
    <row r="173" spans="1:21" x14ac:dyDescent="0.25">
      <c r="A173">
        <v>480</v>
      </c>
      <c r="B173">
        <v>1</v>
      </c>
      <c r="C173" t="s">
        <v>3</v>
      </c>
      <c r="D173" t="s">
        <v>66</v>
      </c>
      <c r="E173" t="s">
        <v>67</v>
      </c>
      <c r="F173" t="s">
        <v>67</v>
      </c>
      <c r="G173" t="s">
        <v>67</v>
      </c>
      <c r="H173" t="s">
        <v>3</v>
      </c>
      <c r="I173" t="s">
        <v>67</v>
      </c>
      <c r="J173" t="s">
        <v>67</v>
      </c>
      <c r="K173" t="s">
        <v>3</v>
      </c>
      <c r="L173" t="s">
        <v>3</v>
      </c>
      <c r="M173" t="s">
        <v>3</v>
      </c>
      <c r="N173" t="s">
        <v>66</v>
      </c>
      <c r="O173" t="s">
        <v>67</v>
      </c>
      <c r="P173" t="s">
        <v>3</v>
      </c>
      <c r="Q173" t="s">
        <v>3</v>
      </c>
      <c r="R173" t="s">
        <v>3</v>
      </c>
      <c r="S173" t="s">
        <v>1075</v>
      </c>
      <c r="T173" t="s">
        <v>1076</v>
      </c>
      <c r="U173" t="s">
        <v>1077</v>
      </c>
    </row>
    <row r="174" spans="1:21" x14ac:dyDescent="0.25">
      <c r="A174">
        <v>481</v>
      </c>
      <c r="B174">
        <v>1</v>
      </c>
      <c r="C174" t="s">
        <v>3</v>
      </c>
      <c r="D174" t="s">
        <v>66</v>
      </c>
      <c r="E174" t="s">
        <v>67</v>
      </c>
      <c r="F174" t="s">
        <v>67</v>
      </c>
      <c r="G174" t="s">
        <v>67</v>
      </c>
      <c r="H174" t="s">
        <v>3</v>
      </c>
      <c r="I174" t="s">
        <v>67</v>
      </c>
      <c r="J174" t="s">
        <v>67</v>
      </c>
      <c r="K174" t="s">
        <v>3</v>
      </c>
      <c r="L174" t="s">
        <v>3</v>
      </c>
      <c r="M174" t="s">
        <v>3</v>
      </c>
      <c r="N174" t="s">
        <v>66</v>
      </c>
      <c r="O174" t="s">
        <v>67</v>
      </c>
      <c r="P174" t="s">
        <v>3</v>
      </c>
      <c r="Q174" t="s">
        <v>3</v>
      </c>
      <c r="R174" t="s">
        <v>3</v>
      </c>
      <c r="S174" t="s">
        <v>1075</v>
      </c>
      <c r="T174" t="s">
        <v>1076</v>
      </c>
      <c r="U174" t="s">
        <v>1077</v>
      </c>
    </row>
    <row r="175" spans="1:21" x14ac:dyDescent="0.25">
      <c r="A175">
        <v>494</v>
      </c>
      <c r="B175">
        <v>1</v>
      </c>
      <c r="C175" t="s">
        <v>3</v>
      </c>
      <c r="D175" t="s">
        <v>66</v>
      </c>
      <c r="E175" t="s">
        <v>67</v>
      </c>
      <c r="F175" t="s">
        <v>67</v>
      </c>
      <c r="G175" t="s">
        <v>67</v>
      </c>
      <c r="H175" t="s">
        <v>3</v>
      </c>
      <c r="I175" t="s">
        <v>67</v>
      </c>
      <c r="J175" t="s">
        <v>67</v>
      </c>
      <c r="K175" t="s">
        <v>3</v>
      </c>
      <c r="L175" t="s">
        <v>3</v>
      </c>
      <c r="M175" t="s">
        <v>3</v>
      </c>
      <c r="N175" t="s">
        <v>66</v>
      </c>
      <c r="O175" t="s">
        <v>67</v>
      </c>
      <c r="P175" t="s">
        <v>3</v>
      </c>
      <c r="Q175" t="s">
        <v>3</v>
      </c>
      <c r="R175" t="s">
        <v>3</v>
      </c>
      <c r="S175" t="s">
        <v>1075</v>
      </c>
      <c r="T175" t="s">
        <v>1076</v>
      </c>
      <c r="U175" t="s">
        <v>1077</v>
      </c>
    </row>
    <row r="176" spans="1:21" x14ac:dyDescent="0.25">
      <c r="A176">
        <v>495</v>
      </c>
      <c r="B176">
        <v>1</v>
      </c>
      <c r="C176" t="s">
        <v>3</v>
      </c>
      <c r="D176" t="s">
        <v>66</v>
      </c>
      <c r="E176" t="s">
        <v>67</v>
      </c>
      <c r="F176" t="s">
        <v>67</v>
      </c>
      <c r="G176" t="s">
        <v>67</v>
      </c>
      <c r="H176" t="s">
        <v>3</v>
      </c>
      <c r="I176" t="s">
        <v>67</v>
      </c>
      <c r="J176" t="s">
        <v>67</v>
      </c>
      <c r="K176" t="s">
        <v>3</v>
      </c>
      <c r="L176" t="s">
        <v>3</v>
      </c>
      <c r="M176" t="s">
        <v>3</v>
      </c>
      <c r="N176" t="s">
        <v>66</v>
      </c>
      <c r="O176" t="s">
        <v>67</v>
      </c>
      <c r="P176" t="s">
        <v>3</v>
      </c>
      <c r="Q176" t="s">
        <v>3</v>
      </c>
      <c r="R176" t="s">
        <v>3</v>
      </c>
      <c r="S176" t="s">
        <v>1075</v>
      </c>
      <c r="T176" t="s">
        <v>1076</v>
      </c>
      <c r="U176" t="s">
        <v>1077</v>
      </c>
    </row>
    <row r="177" spans="1:21" x14ac:dyDescent="0.25">
      <c r="A177">
        <v>506</v>
      </c>
      <c r="B177">
        <v>1</v>
      </c>
      <c r="C177" t="s">
        <v>3</v>
      </c>
      <c r="D177" t="s">
        <v>66</v>
      </c>
      <c r="E177" t="s">
        <v>67</v>
      </c>
      <c r="F177" t="s">
        <v>67</v>
      </c>
      <c r="G177" t="s">
        <v>67</v>
      </c>
      <c r="H177" t="s">
        <v>3</v>
      </c>
      <c r="I177" t="s">
        <v>67</v>
      </c>
      <c r="J177" t="s">
        <v>67</v>
      </c>
      <c r="K177" t="s">
        <v>3</v>
      </c>
      <c r="L177" t="s">
        <v>3</v>
      </c>
      <c r="M177" t="s">
        <v>3</v>
      </c>
      <c r="N177" t="s">
        <v>66</v>
      </c>
      <c r="O177" t="s">
        <v>67</v>
      </c>
      <c r="P177" t="s">
        <v>3</v>
      </c>
      <c r="Q177" t="s">
        <v>3</v>
      </c>
      <c r="R177" t="s">
        <v>3</v>
      </c>
      <c r="S177" t="s">
        <v>1075</v>
      </c>
      <c r="T177" t="s">
        <v>1076</v>
      </c>
      <c r="U177" t="s">
        <v>1077</v>
      </c>
    </row>
    <row r="178" spans="1:21" x14ac:dyDescent="0.25">
      <c r="A178">
        <v>507</v>
      </c>
      <c r="B178">
        <v>1</v>
      </c>
      <c r="C178" t="s">
        <v>3</v>
      </c>
      <c r="D178" t="s">
        <v>66</v>
      </c>
      <c r="E178" t="s">
        <v>67</v>
      </c>
      <c r="F178" t="s">
        <v>67</v>
      </c>
      <c r="G178" t="s">
        <v>67</v>
      </c>
      <c r="H178" t="s">
        <v>3</v>
      </c>
      <c r="I178" t="s">
        <v>67</v>
      </c>
      <c r="J178" t="s">
        <v>67</v>
      </c>
      <c r="K178" t="s">
        <v>3</v>
      </c>
      <c r="L178" t="s">
        <v>3</v>
      </c>
      <c r="M178" t="s">
        <v>3</v>
      </c>
      <c r="N178" t="s">
        <v>66</v>
      </c>
      <c r="O178" t="s">
        <v>67</v>
      </c>
      <c r="P178" t="s">
        <v>3</v>
      </c>
      <c r="Q178" t="s">
        <v>3</v>
      </c>
      <c r="R178" t="s">
        <v>3</v>
      </c>
      <c r="S178" t="s">
        <v>1075</v>
      </c>
      <c r="T178" t="s">
        <v>1076</v>
      </c>
      <c r="U178" t="s">
        <v>1077</v>
      </c>
    </row>
    <row r="179" spans="1:21" x14ac:dyDescent="0.25">
      <c r="A179">
        <v>514</v>
      </c>
      <c r="B179">
        <v>1</v>
      </c>
      <c r="C179" t="s">
        <v>3</v>
      </c>
      <c r="D179" t="s">
        <v>66</v>
      </c>
      <c r="E179" t="s">
        <v>67</v>
      </c>
      <c r="F179" t="s">
        <v>67</v>
      </c>
      <c r="G179" t="s">
        <v>67</v>
      </c>
      <c r="H179" t="s">
        <v>3</v>
      </c>
      <c r="I179" t="s">
        <v>67</v>
      </c>
      <c r="J179" t="s">
        <v>67</v>
      </c>
      <c r="K179" t="s">
        <v>3</v>
      </c>
      <c r="L179" t="s">
        <v>3</v>
      </c>
      <c r="M179" t="s">
        <v>3</v>
      </c>
      <c r="N179" t="s">
        <v>66</v>
      </c>
      <c r="O179" t="s">
        <v>67</v>
      </c>
      <c r="P179" t="s">
        <v>3</v>
      </c>
      <c r="Q179" t="s">
        <v>3</v>
      </c>
      <c r="R179" t="s">
        <v>3</v>
      </c>
      <c r="S179" t="s">
        <v>1075</v>
      </c>
      <c r="T179" t="s">
        <v>1076</v>
      </c>
      <c r="U179" t="s">
        <v>1077</v>
      </c>
    </row>
    <row r="180" spans="1:21" x14ac:dyDescent="0.25">
      <c r="A180">
        <v>515</v>
      </c>
      <c r="B180">
        <v>1</v>
      </c>
      <c r="C180" t="s">
        <v>3</v>
      </c>
      <c r="D180" t="s">
        <v>66</v>
      </c>
      <c r="E180" t="s">
        <v>67</v>
      </c>
      <c r="F180" t="s">
        <v>67</v>
      </c>
      <c r="G180" t="s">
        <v>67</v>
      </c>
      <c r="H180" t="s">
        <v>3</v>
      </c>
      <c r="I180" t="s">
        <v>67</v>
      </c>
      <c r="J180" t="s">
        <v>67</v>
      </c>
      <c r="K180" t="s">
        <v>3</v>
      </c>
      <c r="L180" t="s">
        <v>3</v>
      </c>
      <c r="M180" t="s">
        <v>3</v>
      </c>
      <c r="N180" t="s">
        <v>66</v>
      </c>
      <c r="O180" t="s">
        <v>67</v>
      </c>
      <c r="P180" t="s">
        <v>3</v>
      </c>
      <c r="Q180" t="s">
        <v>3</v>
      </c>
      <c r="R180" t="s">
        <v>3</v>
      </c>
      <c r="S180" t="s">
        <v>1075</v>
      </c>
      <c r="T180" t="s">
        <v>1076</v>
      </c>
      <c r="U180" t="s">
        <v>1077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5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02-01-13</v>
      </c>
      <c r="G12" t="str">
        <f>Source!G12</f>
        <v>02-01-13 СКС_16.07.26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20</v>
      </c>
      <c r="AD14">
        <v>3</v>
      </c>
    </row>
    <row r="15" spans="1:103" x14ac:dyDescent="0.25">
      <c r="B15" t="s">
        <v>1083</v>
      </c>
      <c r="C15">
        <v>0</v>
      </c>
      <c r="D15" t="s">
        <v>169</v>
      </c>
      <c r="E15" t="s">
        <v>3</v>
      </c>
      <c r="F15" t="s">
        <v>1084</v>
      </c>
      <c r="G15" t="s">
        <v>3</v>
      </c>
      <c r="H15">
        <v>280910</v>
      </c>
      <c r="I15">
        <v>280910</v>
      </c>
      <c r="J15">
        <v>0</v>
      </c>
      <c r="K15">
        <v>280910</v>
      </c>
      <c r="L15">
        <v>0</v>
      </c>
      <c r="M15">
        <v>0</v>
      </c>
      <c r="N15">
        <v>0</v>
      </c>
      <c r="O15" t="s">
        <v>1085</v>
      </c>
      <c r="P15" t="s">
        <v>3</v>
      </c>
      <c r="Q15" t="s">
        <v>1086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280910</v>
      </c>
      <c r="AD15">
        <v>1</v>
      </c>
      <c r="AE15">
        <v>0</v>
      </c>
      <c r="AF15">
        <v>3</v>
      </c>
      <c r="AG15">
        <v>3</v>
      </c>
      <c r="AH15" t="s">
        <v>171</v>
      </c>
      <c r="AI15" t="s">
        <v>170</v>
      </c>
      <c r="AJ15">
        <v>46206.430868055555</v>
      </c>
      <c r="AK15">
        <v>55929244</v>
      </c>
      <c r="AL15">
        <v>0</v>
      </c>
      <c r="AM15">
        <v>0</v>
      </c>
      <c r="AN15">
        <v>0</v>
      </c>
      <c r="AO15">
        <v>46073</v>
      </c>
      <c r="AP15">
        <v>190345</v>
      </c>
      <c r="AQ15">
        <v>1</v>
      </c>
      <c r="AR15">
        <v>0</v>
      </c>
      <c r="AS15" t="s">
        <v>1087</v>
      </c>
      <c r="AT15">
        <v>1</v>
      </c>
      <c r="AU15">
        <v>5</v>
      </c>
    </row>
    <row r="16" spans="1:103" x14ac:dyDescent="0.25">
      <c r="B16" t="s">
        <v>1088</v>
      </c>
      <c r="C16">
        <v>0</v>
      </c>
      <c r="D16" t="s">
        <v>169</v>
      </c>
      <c r="E16" t="s">
        <v>3</v>
      </c>
      <c r="F16" t="s">
        <v>1084</v>
      </c>
      <c r="G16" t="s">
        <v>3</v>
      </c>
      <c r="H16">
        <v>309001</v>
      </c>
      <c r="I16">
        <v>309001</v>
      </c>
      <c r="J16">
        <v>0</v>
      </c>
      <c r="K16">
        <v>309001</v>
      </c>
      <c r="L16">
        <v>0</v>
      </c>
      <c r="M16">
        <v>0</v>
      </c>
      <c r="N16">
        <v>0</v>
      </c>
      <c r="O16" t="s">
        <v>1089</v>
      </c>
      <c r="P16" t="s">
        <v>3</v>
      </c>
      <c r="Q16" t="s">
        <v>1090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309001</v>
      </c>
      <c r="AD16">
        <v>1</v>
      </c>
      <c r="AE16">
        <v>0</v>
      </c>
      <c r="AF16">
        <v>3</v>
      </c>
      <c r="AG16">
        <v>3</v>
      </c>
      <c r="AH16" t="s">
        <v>171</v>
      </c>
      <c r="AI16" t="s">
        <v>170</v>
      </c>
      <c r="AJ16">
        <v>46206.430868055555</v>
      </c>
      <c r="AK16">
        <v>55929244</v>
      </c>
      <c r="AL16">
        <v>0</v>
      </c>
      <c r="AM16">
        <v>0</v>
      </c>
      <c r="AN16">
        <v>0</v>
      </c>
      <c r="AO16">
        <v>46073</v>
      </c>
      <c r="AP16">
        <v>190345</v>
      </c>
      <c r="AQ16">
        <v>1</v>
      </c>
      <c r="AR16">
        <v>0</v>
      </c>
      <c r="AS16" t="s">
        <v>3</v>
      </c>
      <c r="AT16">
        <v>1</v>
      </c>
      <c r="AU16">
        <v>5</v>
      </c>
    </row>
    <row r="17" spans="2:47" x14ac:dyDescent="0.25">
      <c r="B17" t="s">
        <v>1091</v>
      </c>
      <c r="C17">
        <v>0</v>
      </c>
      <c r="D17" t="s">
        <v>169</v>
      </c>
      <c r="E17" t="s">
        <v>3</v>
      </c>
      <c r="F17" t="s">
        <v>1084</v>
      </c>
      <c r="G17" t="s">
        <v>3</v>
      </c>
      <c r="H17">
        <v>344573</v>
      </c>
      <c r="I17">
        <v>344573</v>
      </c>
      <c r="J17">
        <v>0</v>
      </c>
      <c r="K17">
        <v>344573</v>
      </c>
      <c r="L17">
        <v>0</v>
      </c>
      <c r="M17">
        <v>0</v>
      </c>
      <c r="N17">
        <v>0</v>
      </c>
      <c r="O17" t="s">
        <v>1092</v>
      </c>
      <c r="P17" t="s">
        <v>3</v>
      </c>
      <c r="Q17" t="s">
        <v>1093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344573</v>
      </c>
      <c r="AD17">
        <v>1</v>
      </c>
      <c r="AE17">
        <v>0</v>
      </c>
      <c r="AF17">
        <v>3</v>
      </c>
      <c r="AG17">
        <v>3</v>
      </c>
      <c r="AH17" t="s">
        <v>171</v>
      </c>
      <c r="AI17" t="s">
        <v>170</v>
      </c>
      <c r="AJ17">
        <v>46206.430868055555</v>
      </c>
      <c r="AK17">
        <v>55929244</v>
      </c>
      <c r="AL17">
        <v>0</v>
      </c>
      <c r="AM17">
        <v>0</v>
      </c>
      <c r="AN17">
        <v>0</v>
      </c>
      <c r="AO17">
        <v>46073</v>
      </c>
      <c r="AP17">
        <v>190345</v>
      </c>
      <c r="AQ17">
        <v>1</v>
      </c>
      <c r="AR17">
        <v>0</v>
      </c>
      <c r="AS17" t="s">
        <v>3</v>
      </c>
      <c r="AT17">
        <v>1</v>
      </c>
      <c r="AU17">
        <v>5</v>
      </c>
    </row>
    <row r="18" spans="2:47" x14ac:dyDescent="0.25">
      <c r="B18" t="s">
        <v>1094</v>
      </c>
      <c r="C18">
        <v>1</v>
      </c>
      <c r="D18" t="s">
        <v>177</v>
      </c>
      <c r="E18" t="s">
        <v>3</v>
      </c>
      <c r="F18" t="s">
        <v>1084</v>
      </c>
      <c r="G18" t="s">
        <v>3</v>
      </c>
      <c r="H18">
        <v>579036</v>
      </c>
      <c r="I18">
        <v>579036</v>
      </c>
      <c r="J18">
        <v>0</v>
      </c>
      <c r="K18">
        <v>579036</v>
      </c>
      <c r="L18">
        <v>0</v>
      </c>
      <c r="M18">
        <v>0</v>
      </c>
      <c r="N18">
        <v>0</v>
      </c>
      <c r="O18" t="s">
        <v>1085</v>
      </c>
      <c r="P18" t="s">
        <v>3</v>
      </c>
      <c r="Q18" t="s">
        <v>1086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579036</v>
      </c>
      <c r="AD18">
        <v>1</v>
      </c>
      <c r="AE18">
        <v>0</v>
      </c>
      <c r="AF18">
        <v>3</v>
      </c>
      <c r="AG18">
        <v>3</v>
      </c>
      <c r="AH18" t="s">
        <v>171</v>
      </c>
      <c r="AI18" t="s">
        <v>178</v>
      </c>
      <c r="AJ18">
        <v>46132.654479166667</v>
      </c>
      <c r="AK18">
        <v>55929252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1087</v>
      </c>
      <c r="AT18">
        <v>1</v>
      </c>
      <c r="AU18">
        <v>3</v>
      </c>
    </row>
    <row r="19" spans="2:47" x14ac:dyDescent="0.25">
      <c r="B19" t="s">
        <v>1095</v>
      </c>
      <c r="C19">
        <v>0</v>
      </c>
      <c r="D19" t="s">
        <v>177</v>
      </c>
      <c r="E19" t="s">
        <v>3</v>
      </c>
      <c r="F19" t="s">
        <v>1084</v>
      </c>
      <c r="G19" t="s">
        <v>3</v>
      </c>
      <c r="H19">
        <v>636940</v>
      </c>
      <c r="I19">
        <v>636940</v>
      </c>
      <c r="J19">
        <v>0</v>
      </c>
      <c r="K19">
        <v>636940</v>
      </c>
      <c r="L19">
        <v>0</v>
      </c>
      <c r="M19">
        <v>0</v>
      </c>
      <c r="N19">
        <v>0</v>
      </c>
      <c r="O19" t="s">
        <v>1089</v>
      </c>
      <c r="P19" t="s">
        <v>3</v>
      </c>
      <c r="Q19" t="s">
        <v>1090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636940</v>
      </c>
      <c r="AD19">
        <v>1</v>
      </c>
      <c r="AE19">
        <v>0</v>
      </c>
      <c r="AF19">
        <v>3</v>
      </c>
      <c r="AG19">
        <v>3</v>
      </c>
      <c r="AH19" t="s">
        <v>171</v>
      </c>
      <c r="AI19" t="s">
        <v>178</v>
      </c>
      <c r="AJ19">
        <v>46132.654479166667</v>
      </c>
      <c r="AK19">
        <v>55929252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3</v>
      </c>
    </row>
    <row r="20" spans="2:47" x14ac:dyDescent="0.25">
      <c r="B20" t="s">
        <v>1096</v>
      </c>
      <c r="C20">
        <v>0</v>
      </c>
      <c r="D20" t="s">
        <v>177</v>
      </c>
      <c r="E20" t="s">
        <v>3</v>
      </c>
      <c r="F20" t="s">
        <v>1084</v>
      </c>
      <c r="G20" t="s">
        <v>3</v>
      </c>
      <c r="H20">
        <v>675353</v>
      </c>
      <c r="I20">
        <v>675353</v>
      </c>
      <c r="J20">
        <v>0</v>
      </c>
      <c r="K20">
        <v>675353</v>
      </c>
      <c r="L20">
        <v>0</v>
      </c>
      <c r="M20">
        <v>0</v>
      </c>
      <c r="N20">
        <v>0</v>
      </c>
      <c r="O20" t="s">
        <v>1097</v>
      </c>
      <c r="P20" t="s">
        <v>3</v>
      </c>
      <c r="Q20" t="s">
        <v>1098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675353</v>
      </c>
      <c r="AD20">
        <v>1</v>
      </c>
      <c r="AE20">
        <v>0</v>
      </c>
      <c r="AF20">
        <v>3</v>
      </c>
      <c r="AG20">
        <v>3</v>
      </c>
      <c r="AH20" t="s">
        <v>171</v>
      </c>
      <c r="AI20" t="s">
        <v>178</v>
      </c>
      <c r="AJ20">
        <v>46132.654479166667</v>
      </c>
      <c r="AK20">
        <v>55929252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3</v>
      </c>
    </row>
    <row r="21" spans="2:47" x14ac:dyDescent="0.25">
      <c r="B21" t="s">
        <v>1099</v>
      </c>
      <c r="C21">
        <v>1</v>
      </c>
      <c r="D21" t="s">
        <v>187</v>
      </c>
      <c r="E21" t="s">
        <v>3</v>
      </c>
      <c r="F21" t="s">
        <v>1084</v>
      </c>
      <c r="G21" t="s">
        <v>3</v>
      </c>
      <c r="H21">
        <v>83690</v>
      </c>
      <c r="I21">
        <v>83690</v>
      </c>
      <c r="J21">
        <v>0</v>
      </c>
      <c r="K21">
        <v>83690</v>
      </c>
      <c r="L21">
        <v>0</v>
      </c>
      <c r="M21">
        <v>0</v>
      </c>
      <c r="N21">
        <v>0</v>
      </c>
      <c r="O21" t="s">
        <v>1085</v>
      </c>
      <c r="P21" t="s">
        <v>3</v>
      </c>
      <c r="Q21" t="s">
        <v>1086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83690</v>
      </c>
      <c r="AD21">
        <v>1</v>
      </c>
      <c r="AE21">
        <v>0</v>
      </c>
      <c r="AF21">
        <v>3</v>
      </c>
      <c r="AG21">
        <v>3</v>
      </c>
      <c r="AH21" t="s">
        <v>171</v>
      </c>
      <c r="AI21" t="s">
        <v>188</v>
      </c>
      <c r="AJ21">
        <v>46132.654513888891</v>
      </c>
      <c r="AK21">
        <v>55929288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1087</v>
      </c>
      <c r="AT21">
        <v>2</v>
      </c>
      <c r="AU21">
        <v>12</v>
      </c>
    </row>
    <row r="22" spans="2:47" x14ac:dyDescent="0.25">
      <c r="B22" t="s">
        <v>1100</v>
      </c>
      <c r="C22">
        <v>0</v>
      </c>
      <c r="D22" t="s">
        <v>187</v>
      </c>
      <c r="E22" t="s">
        <v>3</v>
      </c>
      <c r="F22" t="s">
        <v>1084</v>
      </c>
      <c r="G22" t="s">
        <v>3</v>
      </c>
      <c r="H22">
        <v>83690</v>
      </c>
      <c r="I22">
        <v>83690</v>
      </c>
      <c r="J22">
        <v>0</v>
      </c>
      <c r="K22">
        <v>83690</v>
      </c>
      <c r="L22">
        <v>0</v>
      </c>
      <c r="M22">
        <v>0</v>
      </c>
      <c r="N22">
        <v>0</v>
      </c>
      <c r="O22" t="s">
        <v>1089</v>
      </c>
      <c r="P22" t="s">
        <v>3</v>
      </c>
      <c r="Q22" t="s">
        <v>1090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83690</v>
      </c>
      <c r="AD22">
        <v>1</v>
      </c>
      <c r="AE22">
        <v>0</v>
      </c>
      <c r="AF22">
        <v>3</v>
      </c>
      <c r="AG22">
        <v>3</v>
      </c>
      <c r="AH22" t="s">
        <v>171</v>
      </c>
      <c r="AI22" t="s">
        <v>188</v>
      </c>
      <c r="AJ22">
        <v>46132.654513888891</v>
      </c>
      <c r="AK22">
        <v>55929288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2</v>
      </c>
      <c r="AU22">
        <v>12</v>
      </c>
    </row>
    <row r="23" spans="2:47" x14ac:dyDescent="0.25">
      <c r="B23" t="s">
        <v>1101</v>
      </c>
      <c r="C23">
        <v>0</v>
      </c>
      <c r="D23" t="s">
        <v>187</v>
      </c>
      <c r="E23" t="s">
        <v>3</v>
      </c>
      <c r="F23" t="s">
        <v>1084</v>
      </c>
      <c r="G23" t="s">
        <v>3</v>
      </c>
      <c r="H23">
        <v>97582</v>
      </c>
      <c r="I23">
        <v>97582</v>
      </c>
      <c r="J23">
        <v>0</v>
      </c>
      <c r="K23">
        <v>97582</v>
      </c>
      <c r="L23">
        <v>0</v>
      </c>
      <c r="M23">
        <v>0</v>
      </c>
      <c r="N23">
        <v>0</v>
      </c>
      <c r="O23" t="s">
        <v>1097</v>
      </c>
      <c r="P23" t="s">
        <v>3</v>
      </c>
      <c r="Q23" t="s">
        <v>1098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97582</v>
      </c>
      <c r="AD23">
        <v>1</v>
      </c>
      <c r="AE23">
        <v>0</v>
      </c>
      <c r="AF23">
        <v>3</v>
      </c>
      <c r="AG23">
        <v>3</v>
      </c>
      <c r="AH23" t="s">
        <v>171</v>
      </c>
      <c r="AI23" t="s">
        <v>188</v>
      </c>
      <c r="AJ23">
        <v>46132.654513888891</v>
      </c>
      <c r="AK23">
        <v>55929288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2</v>
      </c>
      <c r="AU23">
        <v>12</v>
      </c>
    </row>
    <row r="24" spans="2:47" x14ac:dyDescent="0.25">
      <c r="B24" t="s">
        <v>1102</v>
      </c>
      <c r="C24">
        <v>0</v>
      </c>
      <c r="D24" t="s">
        <v>193</v>
      </c>
      <c r="E24" t="s">
        <v>3</v>
      </c>
      <c r="F24" t="s">
        <v>1084</v>
      </c>
      <c r="G24" t="s">
        <v>3</v>
      </c>
      <c r="H24">
        <v>92200</v>
      </c>
      <c r="I24">
        <v>92200</v>
      </c>
      <c r="J24">
        <v>0</v>
      </c>
      <c r="K24">
        <v>92200</v>
      </c>
      <c r="L24">
        <v>0</v>
      </c>
      <c r="M24">
        <v>0</v>
      </c>
      <c r="N24">
        <v>0</v>
      </c>
      <c r="O24" t="s">
        <v>1085</v>
      </c>
      <c r="P24" t="s">
        <v>3</v>
      </c>
      <c r="Q24" t="s">
        <v>1086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92200</v>
      </c>
      <c r="AD24">
        <v>1</v>
      </c>
      <c r="AE24">
        <v>0</v>
      </c>
      <c r="AF24">
        <v>3</v>
      </c>
      <c r="AG24">
        <v>3</v>
      </c>
      <c r="AH24" t="s">
        <v>171</v>
      </c>
      <c r="AI24" t="s">
        <v>194</v>
      </c>
      <c r="AJ24">
        <v>46206.431192129632</v>
      </c>
      <c r="AK24">
        <v>55929304</v>
      </c>
      <c r="AL24">
        <v>0</v>
      </c>
      <c r="AM24">
        <v>0</v>
      </c>
      <c r="AN24">
        <v>0</v>
      </c>
      <c r="AO24">
        <v>46073</v>
      </c>
      <c r="AP24">
        <v>72343</v>
      </c>
      <c r="AQ24">
        <v>1</v>
      </c>
      <c r="AR24">
        <v>0</v>
      </c>
      <c r="AS24" t="s">
        <v>1087</v>
      </c>
      <c r="AT24">
        <v>1</v>
      </c>
      <c r="AU24">
        <v>1</v>
      </c>
    </row>
    <row r="25" spans="2:47" x14ac:dyDescent="0.25">
      <c r="B25" t="s">
        <v>1103</v>
      </c>
      <c r="C25">
        <v>0</v>
      </c>
      <c r="D25" t="s">
        <v>193</v>
      </c>
      <c r="E25" t="s">
        <v>3</v>
      </c>
      <c r="F25" t="s">
        <v>1084</v>
      </c>
      <c r="G25" t="s">
        <v>3</v>
      </c>
      <c r="H25">
        <v>92200</v>
      </c>
      <c r="I25">
        <v>92200</v>
      </c>
      <c r="J25">
        <v>0</v>
      </c>
      <c r="K25">
        <v>92200</v>
      </c>
      <c r="L25">
        <v>0</v>
      </c>
      <c r="M25">
        <v>0</v>
      </c>
      <c r="N25">
        <v>0</v>
      </c>
      <c r="O25" t="s">
        <v>1089</v>
      </c>
      <c r="P25" t="s">
        <v>3</v>
      </c>
      <c r="Q25" t="s">
        <v>1090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92200</v>
      </c>
      <c r="AD25">
        <v>1</v>
      </c>
      <c r="AE25">
        <v>0</v>
      </c>
      <c r="AF25">
        <v>3</v>
      </c>
      <c r="AG25">
        <v>3</v>
      </c>
      <c r="AH25" t="s">
        <v>171</v>
      </c>
      <c r="AI25" t="s">
        <v>194</v>
      </c>
      <c r="AJ25">
        <v>46206.431192129632</v>
      </c>
      <c r="AK25">
        <v>55929304</v>
      </c>
      <c r="AL25">
        <v>0</v>
      </c>
      <c r="AM25">
        <v>0</v>
      </c>
      <c r="AN25">
        <v>0</v>
      </c>
      <c r="AO25">
        <v>46073</v>
      </c>
      <c r="AP25">
        <v>72343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5">
      <c r="B26" t="s">
        <v>1104</v>
      </c>
      <c r="C26">
        <v>0</v>
      </c>
      <c r="D26" t="s">
        <v>193</v>
      </c>
      <c r="E26" t="s">
        <v>3</v>
      </c>
      <c r="F26" t="s">
        <v>1084</v>
      </c>
      <c r="G26" t="s">
        <v>3</v>
      </c>
      <c r="H26">
        <v>92190</v>
      </c>
      <c r="I26">
        <v>92190</v>
      </c>
      <c r="J26">
        <v>0</v>
      </c>
      <c r="K26">
        <v>92190</v>
      </c>
      <c r="L26">
        <v>0</v>
      </c>
      <c r="M26">
        <v>0</v>
      </c>
      <c r="N26">
        <v>0</v>
      </c>
      <c r="O26" t="s">
        <v>1092</v>
      </c>
      <c r="P26" t="s">
        <v>3</v>
      </c>
      <c r="Q26" t="s">
        <v>1093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92190</v>
      </c>
      <c r="AD26">
        <v>1</v>
      </c>
      <c r="AE26">
        <v>0</v>
      </c>
      <c r="AF26">
        <v>3</v>
      </c>
      <c r="AG26">
        <v>3</v>
      </c>
      <c r="AH26" t="s">
        <v>171</v>
      </c>
      <c r="AI26" t="s">
        <v>194</v>
      </c>
      <c r="AJ26">
        <v>46206.431192129632</v>
      </c>
      <c r="AK26">
        <v>55929304</v>
      </c>
      <c r="AL26">
        <v>0</v>
      </c>
      <c r="AM26">
        <v>0</v>
      </c>
      <c r="AN26">
        <v>0</v>
      </c>
      <c r="AO26">
        <v>46073</v>
      </c>
      <c r="AP26">
        <v>72343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5">
      <c r="B27" t="s">
        <v>1105</v>
      </c>
      <c r="C27">
        <v>1</v>
      </c>
      <c r="D27" t="s">
        <v>198</v>
      </c>
      <c r="E27" t="s">
        <v>3</v>
      </c>
      <c r="F27" t="s">
        <v>1084</v>
      </c>
      <c r="G27" t="s">
        <v>3</v>
      </c>
      <c r="H27">
        <v>8540</v>
      </c>
      <c r="I27">
        <v>8540</v>
      </c>
      <c r="J27">
        <v>0</v>
      </c>
      <c r="K27">
        <v>8540</v>
      </c>
      <c r="L27">
        <v>0</v>
      </c>
      <c r="M27">
        <v>0</v>
      </c>
      <c r="N27">
        <v>0</v>
      </c>
      <c r="O27" t="s">
        <v>1085</v>
      </c>
      <c r="P27" t="s">
        <v>3</v>
      </c>
      <c r="Q27" t="s">
        <v>1086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8540</v>
      </c>
      <c r="AD27">
        <v>1</v>
      </c>
      <c r="AE27">
        <v>0</v>
      </c>
      <c r="AF27">
        <v>3</v>
      </c>
      <c r="AG27">
        <v>3</v>
      </c>
      <c r="AH27" t="s">
        <v>171</v>
      </c>
      <c r="AI27" t="s">
        <v>199</v>
      </c>
      <c r="AJ27">
        <v>46132.654594907406</v>
      </c>
      <c r="AK27">
        <v>55929316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1087</v>
      </c>
      <c r="AT27">
        <v>1</v>
      </c>
      <c r="AU27">
        <v>2</v>
      </c>
    </row>
    <row r="28" spans="2:47" x14ac:dyDescent="0.25">
      <c r="B28" t="s">
        <v>1106</v>
      </c>
      <c r="C28">
        <v>0</v>
      </c>
      <c r="D28" t="s">
        <v>198</v>
      </c>
      <c r="E28" t="s">
        <v>3</v>
      </c>
      <c r="F28" t="s">
        <v>1084</v>
      </c>
      <c r="G28" t="s">
        <v>3</v>
      </c>
      <c r="H28">
        <v>8540</v>
      </c>
      <c r="I28">
        <v>8540</v>
      </c>
      <c r="J28">
        <v>0</v>
      </c>
      <c r="K28">
        <v>8540</v>
      </c>
      <c r="L28">
        <v>0</v>
      </c>
      <c r="M28">
        <v>0</v>
      </c>
      <c r="N28">
        <v>0</v>
      </c>
      <c r="O28" t="s">
        <v>1107</v>
      </c>
      <c r="P28" t="s">
        <v>3</v>
      </c>
      <c r="Q28" t="s">
        <v>1108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8540</v>
      </c>
      <c r="AD28">
        <v>1</v>
      </c>
      <c r="AE28">
        <v>0</v>
      </c>
      <c r="AF28">
        <v>3</v>
      </c>
      <c r="AG28">
        <v>3</v>
      </c>
      <c r="AH28" t="s">
        <v>171</v>
      </c>
      <c r="AI28" t="s">
        <v>199</v>
      </c>
      <c r="AJ28">
        <v>46132.654594907406</v>
      </c>
      <c r="AK28">
        <v>55929316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2</v>
      </c>
    </row>
    <row r="29" spans="2:47" x14ac:dyDescent="0.25">
      <c r="B29" t="s">
        <v>1109</v>
      </c>
      <c r="C29">
        <v>0</v>
      </c>
      <c r="D29" t="s">
        <v>198</v>
      </c>
      <c r="E29" t="s">
        <v>3</v>
      </c>
      <c r="F29" t="s">
        <v>1084</v>
      </c>
      <c r="G29" t="s">
        <v>3</v>
      </c>
      <c r="H29">
        <v>8540</v>
      </c>
      <c r="I29">
        <v>8540</v>
      </c>
      <c r="J29">
        <v>0</v>
      </c>
      <c r="K29">
        <v>8540</v>
      </c>
      <c r="L29">
        <v>0</v>
      </c>
      <c r="M29">
        <v>0</v>
      </c>
      <c r="N29">
        <v>0</v>
      </c>
      <c r="O29" t="s">
        <v>1089</v>
      </c>
      <c r="P29" t="s">
        <v>3</v>
      </c>
      <c r="Q29" t="s">
        <v>1090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8540</v>
      </c>
      <c r="AD29">
        <v>1</v>
      </c>
      <c r="AE29">
        <v>0</v>
      </c>
      <c r="AF29">
        <v>3</v>
      </c>
      <c r="AG29">
        <v>3</v>
      </c>
      <c r="AH29" t="s">
        <v>171</v>
      </c>
      <c r="AI29" t="s">
        <v>199</v>
      </c>
      <c r="AJ29">
        <v>46132.654594907406</v>
      </c>
      <c r="AK29">
        <v>55929316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2</v>
      </c>
    </row>
    <row r="30" spans="2:47" x14ac:dyDescent="0.25">
      <c r="B30" t="s">
        <v>1110</v>
      </c>
      <c r="C30">
        <v>1</v>
      </c>
      <c r="D30" t="s">
        <v>202</v>
      </c>
      <c r="E30" t="s">
        <v>3</v>
      </c>
      <c r="F30" t="s">
        <v>1084</v>
      </c>
      <c r="G30" t="s">
        <v>3</v>
      </c>
      <c r="H30">
        <v>8540</v>
      </c>
      <c r="I30">
        <v>8540</v>
      </c>
      <c r="J30">
        <v>0</v>
      </c>
      <c r="K30">
        <v>8540</v>
      </c>
      <c r="L30">
        <v>0</v>
      </c>
      <c r="M30">
        <v>0</v>
      </c>
      <c r="N30">
        <v>0</v>
      </c>
      <c r="O30" t="s">
        <v>1085</v>
      </c>
      <c r="P30" t="s">
        <v>3</v>
      </c>
      <c r="Q30" t="s">
        <v>1086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8540</v>
      </c>
      <c r="AD30">
        <v>1</v>
      </c>
      <c r="AE30">
        <v>0</v>
      </c>
      <c r="AF30">
        <v>3</v>
      </c>
      <c r="AG30">
        <v>3</v>
      </c>
      <c r="AH30" t="s">
        <v>171</v>
      </c>
      <c r="AI30" t="s">
        <v>203</v>
      </c>
      <c r="AJ30">
        <v>46132.654652777775</v>
      </c>
      <c r="AK30">
        <v>55929324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1087</v>
      </c>
      <c r="AT30">
        <v>1</v>
      </c>
      <c r="AU30">
        <v>12</v>
      </c>
    </row>
    <row r="31" spans="2:47" x14ac:dyDescent="0.25">
      <c r="B31" t="s">
        <v>1111</v>
      </c>
      <c r="C31">
        <v>0</v>
      </c>
      <c r="D31" t="s">
        <v>202</v>
      </c>
      <c r="E31" t="s">
        <v>3</v>
      </c>
      <c r="F31" t="s">
        <v>1084</v>
      </c>
      <c r="G31" t="s">
        <v>3</v>
      </c>
      <c r="H31">
        <v>8540</v>
      </c>
      <c r="I31">
        <v>8540</v>
      </c>
      <c r="J31">
        <v>0</v>
      </c>
      <c r="K31">
        <v>8540</v>
      </c>
      <c r="L31">
        <v>0</v>
      </c>
      <c r="M31">
        <v>0</v>
      </c>
      <c r="N31">
        <v>0</v>
      </c>
      <c r="O31" t="s">
        <v>1107</v>
      </c>
      <c r="P31" t="s">
        <v>3</v>
      </c>
      <c r="Q31" t="s">
        <v>1108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8540</v>
      </c>
      <c r="AD31">
        <v>1</v>
      </c>
      <c r="AE31">
        <v>0</v>
      </c>
      <c r="AF31">
        <v>3</v>
      </c>
      <c r="AG31">
        <v>3</v>
      </c>
      <c r="AH31" t="s">
        <v>171</v>
      </c>
      <c r="AI31" t="s">
        <v>203</v>
      </c>
      <c r="AJ31">
        <v>46132.654652777775</v>
      </c>
      <c r="AK31">
        <v>55929324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12</v>
      </c>
    </row>
    <row r="32" spans="2:47" x14ac:dyDescent="0.25">
      <c r="B32" t="s">
        <v>1112</v>
      </c>
      <c r="C32">
        <v>0</v>
      </c>
      <c r="D32" t="s">
        <v>202</v>
      </c>
      <c r="E32" t="s">
        <v>3</v>
      </c>
      <c r="F32" t="s">
        <v>1084</v>
      </c>
      <c r="G32" t="s">
        <v>3</v>
      </c>
      <c r="H32">
        <v>8540</v>
      </c>
      <c r="I32">
        <v>8540</v>
      </c>
      <c r="J32">
        <v>0</v>
      </c>
      <c r="K32">
        <v>8540</v>
      </c>
      <c r="L32">
        <v>0</v>
      </c>
      <c r="M32">
        <v>0</v>
      </c>
      <c r="N32">
        <v>0</v>
      </c>
      <c r="O32" t="s">
        <v>1089</v>
      </c>
      <c r="P32" t="s">
        <v>3</v>
      </c>
      <c r="Q32" t="s">
        <v>1090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8540</v>
      </c>
      <c r="AD32">
        <v>1</v>
      </c>
      <c r="AE32">
        <v>0</v>
      </c>
      <c r="AF32">
        <v>3</v>
      </c>
      <c r="AG32">
        <v>3</v>
      </c>
      <c r="AH32" t="s">
        <v>171</v>
      </c>
      <c r="AI32" t="s">
        <v>203</v>
      </c>
      <c r="AJ32">
        <v>46132.654652777775</v>
      </c>
      <c r="AK32">
        <v>55929324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12</v>
      </c>
    </row>
    <row r="33" spans="2:47" x14ac:dyDescent="0.25">
      <c r="B33" t="s">
        <v>1113</v>
      </c>
      <c r="C33">
        <v>1</v>
      </c>
      <c r="D33" t="s">
        <v>206</v>
      </c>
      <c r="E33" t="s">
        <v>3</v>
      </c>
      <c r="F33" t="s">
        <v>1084</v>
      </c>
      <c r="G33" t="s">
        <v>3</v>
      </c>
      <c r="H33">
        <v>362057</v>
      </c>
      <c r="I33">
        <v>362057</v>
      </c>
      <c r="J33">
        <v>0</v>
      </c>
      <c r="K33">
        <v>362057</v>
      </c>
      <c r="L33">
        <v>0</v>
      </c>
      <c r="M33">
        <v>0</v>
      </c>
      <c r="N33">
        <v>0</v>
      </c>
      <c r="O33" t="s">
        <v>1085</v>
      </c>
      <c r="P33" t="s">
        <v>3</v>
      </c>
      <c r="Q33" t="s">
        <v>1086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362057</v>
      </c>
      <c r="AD33">
        <v>1</v>
      </c>
      <c r="AE33">
        <v>0</v>
      </c>
      <c r="AF33">
        <v>3</v>
      </c>
      <c r="AG33">
        <v>3</v>
      </c>
      <c r="AH33" t="s">
        <v>171</v>
      </c>
      <c r="AI33" t="s">
        <v>207</v>
      </c>
      <c r="AJ33">
        <v>46132.654675925929</v>
      </c>
      <c r="AK33">
        <v>55929334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1087</v>
      </c>
      <c r="AT33">
        <v>1</v>
      </c>
      <c r="AU33">
        <v>1</v>
      </c>
    </row>
    <row r="34" spans="2:47" x14ac:dyDescent="0.25">
      <c r="B34" t="s">
        <v>1114</v>
      </c>
      <c r="C34">
        <v>0</v>
      </c>
      <c r="D34" t="s">
        <v>206</v>
      </c>
      <c r="E34" t="s">
        <v>3</v>
      </c>
      <c r="F34" t="s">
        <v>1084</v>
      </c>
      <c r="G34" t="s">
        <v>3</v>
      </c>
      <c r="H34">
        <v>398262.7</v>
      </c>
      <c r="I34">
        <v>398262.7</v>
      </c>
      <c r="J34">
        <v>0</v>
      </c>
      <c r="K34">
        <v>398262.7</v>
      </c>
      <c r="L34">
        <v>0</v>
      </c>
      <c r="M34">
        <v>0</v>
      </c>
      <c r="N34">
        <v>0</v>
      </c>
      <c r="O34" t="s">
        <v>1089</v>
      </c>
      <c r="P34" t="s">
        <v>3</v>
      </c>
      <c r="Q34" t="s">
        <v>1090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398262.7</v>
      </c>
      <c r="AD34">
        <v>1</v>
      </c>
      <c r="AE34">
        <v>0</v>
      </c>
      <c r="AF34">
        <v>3</v>
      </c>
      <c r="AG34">
        <v>3</v>
      </c>
      <c r="AH34" t="s">
        <v>171</v>
      </c>
      <c r="AI34" t="s">
        <v>207</v>
      </c>
      <c r="AJ34">
        <v>46132.654675925929</v>
      </c>
      <c r="AK34">
        <v>55929334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5">
      <c r="B35" t="s">
        <v>1115</v>
      </c>
      <c r="C35">
        <v>0</v>
      </c>
      <c r="D35" t="s">
        <v>206</v>
      </c>
      <c r="E35" t="s">
        <v>3</v>
      </c>
      <c r="F35" t="s">
        <v>1084</v>
      </c>
      <c r="G35" t="s">
        <v>3</v>
      </c>
      <c r="H35">
        <v>378732</v>
      </c>
      <c r="I35">
        <v>378732</v>
      </c>
      <c r="J35">
        <v>0</v>
      </c>
      <c r="K35">
        <v>378732</v>
      </c>
      <c r="L35">
        <v>0</v>
      </c>
      <c r="M35">
        <v>0</v>
      </c>
      <c r="N35">
        <v>0</v>
      </c>
      <c r="O35" t="s">
        <v>1116</v>
      </c>
      <c r="P35" t="s">
        <v>3</v>
      </c>
      <c r="Q35" t="s">
        <v>1117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378732</v>
      </c>
      <c r="AD35">
        <v>1</v>
      </c>
      <c r="AE35">
        <v>0</v>
      </c>
      <c r="AF35">
        <v>3</v>
      </c>
      <c r="AG35">
        <v>3</v>
      </c>
      <c r="AH35" t="s">
        <v>171</v>
      </c>
      <c r="AI35" t="s">
        <v>207</v>
      </c>
      <c r="AJ35">
        <v>46132.654675925929</v>
      </c>
      <c r="AK35">
        <v>55929334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5">
      <c r="B36" t="s">
        <v>1118</v>
      </c>
      <c r="C36">
        <v>1</v>
      </c>
      <c r="D36" t="s">
        <v>215</v>
      </c>
      <c r="E36" t="s">
        <v>3</v>
      </c>
      <c r="F36" t="s">
        <v>1084</v>
      </c>
      <c r="G36" t="s">
        <v>3</v>
      </c>
      <c r="H36">
        <v>6253</v>
      </c>
      <c r="I36">
        <v>6253</v>
      </c>
      <c r="J36">
        <v>0</v>
      </c>
      <c r="K36">
        <v>6253</v>
      </c>
      <c r="L36">
        <v>0</v>
      </c>
      <c r="M36">
        <v>0</v>
      </c>
      <c r="N36">
        <v>0</v>
      </c>
      <c r="O36" t="s">
        <v>1085</v>
      </c>
      <c r="P36" t="s">
        <v>3</v>
      </c>
      <c r="Q36" t="s">
        <v>1086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6253</v>
      </c>
      <c r="AD36">
        <v>1</v>
      </c>
      <c r="AE36">
        <v>0</v>
      </c>
      <c r="AF36">
        <v>1</v>
      </c>
      <c r="AG36">
        <v>3</v>
      </c>
      <c r="AH36" t="s">
        <v>171</v>
      </c>
      <c r="AI36" t="s">
        <v>216</v>
      </c>
      <c r="AJ36">
        <v>46132.654722222222</v>
      </c>
      <c r="AK36">
        <v>55929345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1087</v>
      </c>
      <c r="AT36">
        <v>1</v>
      </c>
      <c r="AU36">
        <v>5</v>
      </c>
    </row>
    <row r="37" spans="2:47" x14ac:dyDescent="0.25">
      <c r="B37" t="s">
        <v>1119</v>
      </c>
      <c r="C37">
        <v>0</v>
      </c>
      <c r="D37" t="s">
        <v>215</v>
      </c>
      <c r="E37" t="s">
        <v>3</v>
      </c>
      <c r="F37" t="s">
        <v>1084</v>
      </c>
      <c r="G37" t="s">
        <v>3</v>
      </c>
      <c r="H37">
        <v>6253</v>
      </c>
      <c r="I37">
        <v>6253</v>
      </c>
      <c r="J37">
        <v>0</v>
      </c>
      <c r="K37">
        <v>6253</v>
      </c>
      <c r="L37">
        <v>0</v>
      </c>
      <c r="M37">
        <v>0</v>
      </c>
      <c r="N37">
        <v>0</v>
      </c>
      <c r="O37" t="s">
        <v>1107</v>
      </c>
      <c r="P37" t="s">
        <v>3</v>
      </c>
      <c r="Q37" t="s">
        <v>1108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6253</v>
      </c>
      <c r="AD37">
        <v>1</v>
      </c>
      <c r="AE37">
        <v>0</v>
      </c>
      <c r="AF37">
        <v>1</v>
      </c>
      <c r="AG37">
        <v>3</v>
      </c>
      <c r="AH37" t="s">
        <v>171</v>
      </c>
      <c r="AI37" t="s">
        <v>216</v>
      </c>
      <c r="AJ37">
        <v>46132.654722222222</v>
      </c>
      <c r="AK37">
        <v>55929345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5</v>
      </c>
    </row>
    <row r="38" spans="2:47" x14ac:dyDescent="0.25">
      <c r="B38" t="s">
        <v>1120</v>
      </c>
      <c r="C38">
        <v>0</v>
      </c>
      <c r="D38" t="s">
        <v>215</v>
      </c>
      <c r="E38" t="s">
        <v>3</v>
      </c>
      <c r="F38" t="s">
        <v>1084</v>
      </c>
      <c r="G38" t="s">
        <v>3</v>
      </c>
      <c r="H38">
        <v>6850</v>
      </c>
      <c r="I38">
        <v>6850</v>
      </c>
      <c r="J38">
        <v>0</v>
      </c>
      <c r="K38">
        <v>6850</v>
      </c>
      <c r="L38">
        <v>0</v>
      </c>
      <c r="M38">
        <v>0</v>
      </c>
      <c r="N38">
        <v>0</v>
      </c>
      <c r="O38" t="s">
        <v>1121</v>
      </c>
      <c r="P38" t="s">
        <v>3</v>
      </c>
      <c r="Q38" t="s">
        <v>1122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6850</v>
      </c>
      <c r="AD38">
        <v>1</v>
      </c>
      <c r="AE38">
        <v>0</v>
      </c>
      <c r="AF38">
        <v>1</v>
      </c>
      <c r="AG38">
        <v>3</v>
      </c>
      <c r="AH38" t="s">
        <v>171</v>
      </c>
      <c r="AI38" t="s">
        <v>216</v>
      </c>
      <c r="AJ38">
        <v>46132.654722222222</v>
      </c>
      <c r="AK38">
        <v>55929345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5</v>
      </c>
    </row>
    <row r="39" spans="2:47" x14ac:dyDescent="0.25">
      <c r="B39" t="s">
        <v>1123</v>
      </c>
      <c r="C39">
        <v>0</v>
      </c>
      <c r="D39" t="s">
        <v>225</v>
      </c>
      <c r="E39" t="s">
        <v>3</v>
      </c>
      <c r="F39" t="s">
        <v>1084</v>
      </c>
      <c r="G39" t="s">
        <v>3</v>
      </c>
      <c r="H39">
        <v>144385</v>
      </c>
      <c r="I39">
        <v>144385</v>
      </c>
      <c r="J39">
        <v>0</v>
      </c>
      <c r="K39">
        <v>144385</v>
      </c>
      <c r="L39">
        <v>0</v>
      </c>
      <c r="M39">
        <v>0</v>
      </c>
      <c r="N39">
        <v>0</v>
      </c>
      <c r="O39" t="s">
        <v>1124</v>
      </c>
      <c r="P39" t="s">
        <v>3</v>
      </c>
      <c r="Q39" t="s">
        <v>1125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144385</v>
      </c>
      <c r="AD39">
        <v>1</v>
      </c>
      <c r="AE39">
        <v>0</v>
      </c>
      <c r="AF39">
        <v>3</v>
      </c>
      <c r="AG39">
        <v>3</v>
      </c>
      <c r="AH39" t="s">
        <v>171</v>
      </c>
      <c r="AI39" t="s">
        <v>226</v>
      </c>
      <c r="AJ39">
        <v>46206.431562500002</v>
      </c>
      <c r="AK39">
        <v>55929395</v>
      </c>
      <c r="AL39">
        <v>0</v>
      </c>
      <c r="AM39">
        <v>0</v>
      </c>
      <c r="AN39">
        <v>0</v>
      </c>
      <c r="AO39">
        <v>46073</v>
      </c>
      <c r="AP39">
        <v>129800</v>
      </c>
      <c r="AQ39">
        <v>1</v>
      </c>
      <c r="AR39">
        <v>0</v>
      </c>
      <c r="AS39" t="s">
        <v>1087</v>
      </c>
      <c r="AT39">
        <v>2</v>
      </c>
      <c r="AU39">
        <v>2</v>
      </c>
    </row>
    <row r="40" spans="2:47" x14ac:dyDescent="0.25">
      <c r="B40" t="s">
        <v>1126</v>
      </c>
      <c r="C40">
        <v>0</v>
      </c>
      <c r="D40" t="s">
        <v>225</v>
      </c>
      <c r="E40" t="s">
        <v>3</v>
      </c>
      <c r="F40" t="s">
        <v>1084</v>
      </c>
      <c r="G40" t="s">
        <v>3</v>
      </c>
      <c r="H40">
        <v>144387</v>
      </c>
      <c r="I40">
        <v>144387</v>
      </c>
      <c r="J40">
        <v>0</v>
      </c>
      <c r="K40">
        <v>144387</v>
      </c>
      <c r="L40">
        <v>0</v>
      </c>
      <c r="M40">
        <v>0</v>
      </c>
      <c r="N40">
        <v>0</v>
      </c>
      <c r="O40" t="s">
        <v>1127</v>
      </c>
      <c r="P40" t="s">
        <v>3</v>
      </c>
      <c r="Q40" t="s">
        <v>1128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144387</v>
      </c>
      <c r="AD40">
        <v>1</v>
      </c>
      <c r="AE40">
        <v>0</v>
      </c>
      <c r="AF40">
        <v>3</v>
      </c>
      <c r="AG40">
        <v>3</v>
      </c>
      <c r="AH40" t="s">
        <v>171</v>
      </c>
      <c r="AI40" t="s">
        <v>226</v>
      </c>
      <c r="AJ40">
        <v>46206.431562500002</v>
      </c>
      <c r="AK40">
        <v>55929395</v>
      </c>
      <c r="AL40">
        <v>0</v>
      </c>
      <c r="AM40">
        <v>0</v>
      </c>
      <c r="AN40">
        <v>0</v>
      </c>
      <c r="AO40">
        <v>46073</v>
      </c>
      <c r="AP40">
        <v>129800</v>
      </c>
      <c r="AQ40">
        <v>1</v>
      </c>
      <c r="AR40">
        <v>0</v>
      </c>
      <c r="AS40" t="s">
        <v>3</v>
      </c>
      <c r="AT40">
        <v>2</v>
      </c>
      <c r="AU40">
        <v>2</v>
      </c>
    </row>
    <row r="41" spans="2:47" x14ac:dyDescent="0.25">
      <c r="B41" t="s">
        <v>1129</v>
      </c>
      <c r="C41">
        <v>0</v>
      </c>
      <c r="D41" t="s">
        <v>225</v>
      </c>
      <c r="E41" t="s">
        <v>3</v>
      </c>
      <c r="F41" t="s">
        <v>1084</v>
      </c>
      <c r="G41" t="s">
        <v>3</v>
      </c>
      <c r="H41">
        <v>144387</v>
      </c>
      <c r="I41">
        <v>144387</v>
      </c>
      <c r="J41">
        <v>0</v>
      </c>
      <c r="K41">
        <v>144387</v>
      </c>
      <c r="L41">
        <v>0</v>
      </c>
      <c r="M41">
        <v>0</v>
      </c>
      <c r="N41">
        <v>0</v>
      </c>
      <c r="O41" t="s">
        <v>1089</v>
      </c>
      <c r="P41" t="s">
        <v>3</v>
      </c>
      <c r="Q41" t="s">
        <v>1090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144387</v>
      </c>
      <c r="AD41">
        <v>1</v>
      </c>
      <c r="AE41">
        <v>0</v>
      </c>
      <c r="AF41">
        <v>3</v>
      </c>
      <c r="AG41">
        <v>3</v>
      </c>
      <c r="AH41" t="s">
        <v>171</v>
      </c>
      <c r="AI41" t="s">
        <v>226</v>
      </c>
      <c r="AJ41">
        <v>46206.431562500002</v>
      </c>
      <c r="AK41">
        <v>55929395</v>
      </c>
      <c r="AL41">
        <v>0</v>
      </c>
      <c r="AM41">
        <v>0</v>
      </c>
      <c r="AN41">
        <v>0</v>
      </c>
      <c r="AO41">
        <v>46073</v>
      </c>
      <c r="AP41">
        <v>129800</v>
      </c>
      <c r="AQ41">
        <v>1</v>
      </c>
      <c r="AR41">
        <v>0</v>
      </c>
      <c r="AS41" t="s">
        <v>3</v>
      </c>
      <c r="AT41">
        <v>2</v>
      </c>
      <c r="AU41">
        <v>2</v>
      </c>
    </row>
    <row r="42" spans="2:47" x14ac:dyDescent="0.25">
      <c r="B42" t="s">
        <v>1130</v>
      </c>
      <c r="C42">
        <v>1</v>
      </c>
      <c r="D42" t="s">
        <v>235</v>
      </c>
      <c r="E42" t="s">
        <v>3</v>
      </c>
      <c r="F42" t="s">
        <v>1084</v>
      </c>
      <c r="G42" t="s">
        <v>3</v>
      </c>
      <c r="H42">
        <v>16678</v>
      </c>
      <c r="I42">
        <v>16678</v>
      </c>
      <c r="J42">
        <v>0</v>
      </c>
      <c r="K42">
        <v>16678</v>
      </c>
      <c r="L42">
        <v>0</v>
      </c>
      <c r="M42">
        <v>0</v>
      </c>
      <c r="N42">
        <v>0</v>
      </c>
      <c r="O42" t="s">
        <v>1131</v>
      </c>
      <c r="P42" t="s">
        <v>3</v>
      </c>
      <c r="Q42" t="s">
        <v>1132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16678</v>
      </c>
      <c r="AD42">
        <v>1</v>
      </c>
      <c r="AE42">
        <v>0</v>
      </c>
      <c r="AF42">
        <v>3</v>
      </c>
      <c r="AG42">
        <v>3</v>
      </c>
      <c r="AH42" t="s">
        <v>171</v>
      </c>
      <c r="AI42" t="s">
        <v>236</v>
      </c>
      <c r="AJ42">
        <v>46132.654803240737</v>
      </c>
      <c r="AK42">
        <v>55929445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1087</v>
      </c>
      <c r="AT42">
        <v>1</v>
      </c>
      <c r="AU42">
        <v>1</v>
      </c>
    </row>
    <row r="43" spans="2:47" x14ac:dyDescent="0.25">
      <c r="B43" t="s">
        <v>1133</v>
      </c>
      <c r="C43">
        <v>0</v>
      </c>
      <c r="D43" t="s">
        <v>235</v>
      </c>
      <c r="E43" t="s">
        <v>3</v>
      </c>
      <c r="F43" t="s">
        <v>1084</v>
      </c>
      <c r="G43" t="s">
        <v>3</v>
      </c>
      <c r="H43">
        <v>17900</v>
      </c>
      <c r="I43">
        <v>17900</v>
      </c>
      <c r="J43">
        <v>0</v>
      </c>
      <c r="K43">
        <v>17900</v>
      </c>
      <c r="L43">
        <v>0</v>
      </c>
      <c r="M43">
        <v>0</v>
      </c>
      <c r="N43">
        <v>0</v>
      </c>
      <c r="O43" t="s">
        <v>1134</v>
      </c>
      <c r="P43" t="s">
        <v>3</v>
      </c>
      <c r="Q43" t="s">
        <v>1135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17900</v>
      </c>
      <c r="AD43">
        <v>1</v>
      </c>
      <c r="AE43">
        <v>0</v>
      </c>
      <c r="AF43">
        <v>3</v>
      </c>
      <c r="AG43">
        <v>3</v>
      </c>
      <c r="AH43" t="s">
        <v>171</v>
      </c>
      <c r="AI43" t="s">
        <v>236</v>
      </c>
      <c r="AJ43">
        <v>46132.654803240737</v>
      </c>
      <c r="AK43">
        <v>55929445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</v>
      </c>
    </row>
    <row r="44" spans="2:47" x14ac:dyDescent="0.25">
      <c r="B44" t="s">
        <v>1136</v>
      </c>
      <c r="C44">
        <v>0</v>
      </c>
      <c r="D44" t="s">
        <v>235</v>
      </c>
      <c r="E44" t="s">
        <v>3</v>
      </c>
      <c r="F44" t="s">
        <v>1084</v>
      </c>
      <c r="G44" t="s">
        <v>3</v>
      </c>
      <c r="H44">
        <v>16920</v>
      </c>
      <c r="I44">
        <v>16920</v>
      </c>
      <c r="J44">
        <v>0</v>
      </c>
      <c r="K44">
        <v>16920</v>
      </c>
      <c r="L44">
        <v>0</v>
      </c>
      <c r="M44">
        <v>0</v>
      </c>
      <c r="N44">
        <v>0</v>
      </c>
      <c r="O44" t="s">
        <v>1137</v>
      </c>
      <c r="P44" t="s">
        <v>3</v>
      </c>
      <c r="Q44" t="s">
        <v>1138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16920</v>
      </c>
      <c r="AD44">
        <v>1</v>
      </c>
      <c r="AE44">
        <v>0</v>
      </c>
      <c r="AF44">
        <v>3</v>
      </c>
      <c r="AG44">
        <v>3</v>
      </c>
      <c r="AH44" t="s">
        <v>171</v>
      </c>
      <c r="AI44" t="s">
        <v>236</v>
      </c>
      <c r="AJ44">
        <v>46132.654803240737</v>
      </c>
      <c r="AK44">
        <v>55929445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</v>
      </c>
    </row>
    <row r="45" spans="2:47" x14ac:dyDescent="0.25">
      <c r="B45" t="s">
        <v>1139</v>
      </c>
      <c r="C45">
        <v>1</v>
      </c>
      <c r="D45" t="s">
        <v>247</v>
      </c>
      <c r="E45" t="s">
        <v>3</v>
      </c>
      <c r="F45" t="s">
        <v>1084</v>
      </c>
      <c r="G45" t="s">
        <v>3</v>
      </c>
      <c r="H45">
        <v>7013</v>
      </c>
      <c r="I45">
        <v>7013</v>
      </c>
      <c r="J45">
        <v>0</v>
      </c>
      <c r="K45">
        <v>7013</v>
      </c>
      <c r="L45">
        <v>0</v>
      </c>
      <c r="M45">
        <v>0</v>
      </c>
      <c r="N45">
        <v>0</v>
      </c>
      <c r="O45" t="s">
        <v>1140</v>
      </c>
      <c r="P45" t="s">
        <v>3</v>
      </c>
      <c r="Q45" t="s">
        <v>1141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7013</v>
      </c>
      <c r="AD45">
        <v>1</v>
      </c>
      <c r="AE45">
        <v>0</v>
      </c>
      <c r="AF45">
        <v>3</v>
      </c>
      <c r="AG45">
        <v>3</v>
      </c>
      <c r="AH45" t="s">
        <v>171</v>
      </c>
      <c r="AI45" t="s">
        <v>248</v>
      </c>
      <c r="AJ45">
        <v>46132.654872685183</v>
      </c>
      <c r="AK45">
        <v>55929461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1087</v>
      </c>
      <c r="AT45">
        <v>1</v>
      </c>
      <c r="AU45">
        <v>1</v>
      </c>
    </row>
    <row r="46" spans="2:47" x14ac:dyDescent="0.25">
      <c r="B46" t="s">
        <v>1142</v>
      </c>
      <c r="C46">
        <v>0</v>
      </c>
      <c r="D46" t="s">
        <v>247</v>
      </c>
      <c r="E46" t="s">
        <v>3</v>
      </c>
      <c r="F46" t="s">
        <v>1084</v>
      </c>
      <c r="G46" t="s">
        <v>3</v>
      </c>
      <c r="H46">
        <v>8772</v>
      </c>
      <c r="I46">
        <v>8772</v>
      </c>
      <c r="J46">
        <v>0</v>
      </c>
      <c r="K46">
        <v>8772</v>
      </c>
      <c r="L46">
        <v>0</v>
      </c>
      <c r="M46">
        <v>0</v>
      </c>
      <c r="N46">
        <v>0</v>
      </c>
      <c r="O46" t="s">
        <v>1143</v>
      </c>
      <c r="P46" t="s">
        <v>3</v>
      </c>
      <c r="Q46" t="s">
        <v>1144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8772</v>
      </c>
      <c r="AD46">
        <v>1</v>
      </c>
      <c r="AE46">
        <v>0</v>
      </c>
      <c r="AF46">
        <v>3</v>
      </c>
      <c r="AG46">
        <v>3</v>
      </c>
      <c r="AH46" t="s">
        <v>171</v>
      </c>
      <c r="AI46" t="s">
        <v>248</v>
      </c>
      <c r="AJ46">
        <v>46132.654872685183</v>
      </c>
      <c r="AK46">
        <v>55929461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1</v>
      </c>
    </row>
    <row r="47" spans="2:47" x14ac:dyDescent="0.25">
      <c r="B47" t="s">
        <v>1145</v>
      </c>
      <c r="C47">
        <v>0</v>
      </c>
      <c r="D47" t="s">
        <v>247</v>
      </c>
      <c r="E47" t="s">
        <v>3</v>
      </c>
      <c r="F47" t="s">
        <v>1084</v>
      </c>
      <c r="G47" t="s">
        <v>3</v>
      </c>
      <c r="H47">
        <v>9240</v>
      </c>
      <c r="I47">
        <v>9240</v>
      </c>
      <c r="J47">
        <v>0</v>
      </c>
      <c r="K47">
        <v>9240</v>
      </c>
      <c r="L47">
        <v>0</v>
      </c>
      <c r="M47">
        <v>0</v>
      </c>
      <c r="N47">
        <v>0</v>
      </c>
      <c r="O47" t="s">
        <v>1146</v>
      </c>
      <c r="P47" t="s">
        <v>3</v>
      </c>
      <c r="Q47" t="s">
        <v>1147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9240</v>
      </c>
      <c r="AD47">
        <v>1</v>
      </c>
      <c r="AE47">
        <v>0</v>
      </c>
      <c r="AF47">
        <v>3</v>
      </c>
      <c r="AG47">
        <v>3</v>
      </c>
      <c r="AH47" t="s">
        <v>171</v>
      </c>
      <c r="AI47" t="s">
        <v>248</v>
      </c>
      <c r="AJ47">
        <v>46132.654872685183</v>
      </c>
      <c r="AK47">
        <v>55929461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1</v>
      </c>
    </row>
    <row r="48" spans="2:47" x14ac:dyDescent="0.25">
      <c r="B48" t="s">
        <v>1148</v>
      </c>
      <c r="C48">
        <v>1</v>
      </c>
      <c r="D48" t="s">
        <v>252</v>
      </c>
      <c r="E48" t="s">
        <v>3</v>
      </c>
      <c r="F48" t="s">
        <v>1084</v>
      </c>
      <c r="G48" t="s">
        <v>3</v>
      </c>
      <c r="H48">
        <v>63342</v>
      </c>
      <c r="I48">
        <v>63342</v>
      </c>
      <c r="J48">
        <v>0</v>
      </c>
      <c r="K48">
        <v>63342</v>
      </c>
      <c r="L48">
        <v>0</v>
      </c>
      <c r="M48">
        <v>0</v>
      </c>
      <c r="N48">
        <v>0</v>
      </c>
      <c r="O48" t="s">
        <v>1149</v>
      </c>
      <c r="P48" t="s">
        <v>3</v>
      </c>
      <c r="Q48" t="s">
        <v>1150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63342</v>
      </c>
      <c r="AD48">
        <v>1</v>
      </c>
      <c r="AE48">
        <v>0</v>
      </c>
      <c r="AF48">
        <v>3</v>
      </c>
      <c r="AG48">
        <v>3</v>
      </c>
      <c r="AH48" t="s">
        <v>171</v>
      </c>
      <c r="AI48" t="s">
        <v>253</v>
      </c>
      <c r="AJ48">
        <v>46132.654918981483</v>
      </c>
      <c r="AK48">
        <v>55929523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1087</v>
      </c>
      <c r="AT48">
        <v>2</v>
      </c>
      <c r="AU48">
        <v>6</v>
      </c>
    </row>
    <row r="49" spans="2:47" x14ac:dyDescent="0.25">
      <c r="B49" t="s">
        <v>1151</v>
      </c>
      <c r="C49">
        <v>0</v>
      </c>
      <c r="D49" t="s">
        <v>252</v>
      </c>
      <c r="E49" t="s">
        <v>3</v>
      </c>
      <c r="F49" t="s">
        <v>1084</v>
      </c>
      <c r="G49" t="s">
        <v>3</v>
      </c>
      <c r="H49">
        <v>63455</v>
      </c>
      <c r="I49">
        <v>63455</v>
      </c>
      <c r="J49">
        <v>0</v>
      </c>
      <c r="K49">
        <v>63455</v>
      </c>
      <c r="L49">
        <v>0</v>
      </c>
      <c r="M49">
        <v>0</v>
      </c>
      <c r="N49">
        <v>0</v>
      </c>
      <c r="O49" t="s">
        <v>1152</v>
      </c>
      <c r="P49" t="s">
        <v>3</v>
      </c>
      <c r="Q49" t="s">
        <v>1153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63455</v>
      </c>
      <c r="AD49">
        <v>1</v>
      </c>
      <c r="AE49">
        <v>0</v>
      </c>
      <c r="AF49">
        <v>3</v>
      </c>
      <c r="AG49">
        <v>3</v>
      </c>
      <c r="AH49" t="s">
        <v>171</v>
      </c>
      <c r="AI49" t="s">
        <v>253</v>
      </c>
      <c r="AJ49">
        <v>46132.654918981483</v>
      </c>
      <c r="AK49">
        <v>55929523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2</v>
      </c>
      <c r="AU49">
        <v>6</v>
      </c>
    </row>
    <row r="50" spans="2:47" x14ac:dyDescent="0.25">
      <c r="B50" t="s">
        <v>1154</v>
      </c>
      <c r="C50">
        <v>0</v>
      </c>
      <c r="D50" t="s">
        <v>252</v>
      </c>
      <c r="E50" t="s">
        <v>3</v>
      </c>
      <c r="F50" t="s">
        <v>1084</v>
      </c>
      <c r="G50" t="s">
        <v>3</v>
      </c>
      <c r="H50">
        <v>63455</v>
      </c>
      <c r="I50">
        <v>63455</v>
      </c>
      <c r="J50">
        <v>0</v>
      </c>
      <c r="K50">
        <v>63455</v>
      </c>
      <c r="L50">
        <v>0</v>
      </c>
      <c r="M50">
        <v>0</v>
      </c>
      <c r="N50">
        <v>0</v>
      </c>
      <c r="O50" t="s">
        <v>1089</v>
      </c>
      <c r="P50" t="s">
        <v>3</v>
      </c>
      <c r="Q50" t="s">
        <v>1090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63455</v>
      </c>
      <c r="AD50">
        <v>1</v>
      </c>
      <c r="AE50">
        <v>0</v>
      </c>
      <c r="AF50">
        <v>3</v>
      </c>
      <c r="AG50">
        <v>3</v>
      </c>
      <c r="AH50" t="s">
        <v>171</v>
      </c>
      <c r="AI50" t="s">
        <v>253</v>
      </c>
      <c r="AJ50">
        <v>46132.654918981483</v>
      </c>
      <c r="AK50">
        <v>55929523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2</v>
      </c>
      <c r="AU50">
        <v>6</v>
      </c>
    </row>
    <row r="51" spans="2:47" x14ac:dyDescent="0.25">
      <c r="B51" t="s">
        <v>1155</v>
      </c>
      <c r="C51">
        <v>0</v>
      </c>
      <c r="D51" t="s">
        <v>257</v>
      </c>
      <c r="E51" t="s">
        <v>3</v>
      </c>
      <c r="F51" t="s">
        <v>1084</v>
      </c>
      <c r="G51" t="s">
        <v>3</v>
      </c>
      <c r="H51">
        <v>16243</v>
      </c>
      <c r="I51">
        <v>16243</v>
      </c>
      <c r="J51">
        <v>0</v>
      </c>
      <c r="K51">
        <v>16243</v>
      </c>
      <c r="L51">
        <v>0</v>
      </c>
      <c r="M51">
        <v>0</v>
      </c>
      <c r="N51">
        <v>0</v>
      </c>
      <c r="O51" t="s">
        <v>1156</v>
      </c>
      <c r="P51" t="s">
        <v>3</v>
      </c>
      <c r="Q51" t="s">
        <v>1157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16243</v>
      </c>
      <c r="AD51">
        <v>1</v>
      </c>
      <c r="AE51">
        <v>0</v>
      </c>
      <c r="AF51">
        <v>3</v>
      </c>
      <c r="AG51">
        <v>3</v>
      </c>
      <c r="AH51" t="s">
        <v>171</v>
      </c>
      <c r="AI51" t="s">
        <v>258</v>
      </c>
      <c r="AJ51">
        <v>46132.654953703706</v>
      </c>
      <c r="AK51">
        <v>55929555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1087</v>
      </c>
      <c r="AT51">
        <v>1</v>
      </c>
      <c r="AU51">
        <v>3</v>
      </c>
    </row>
    <row r="52" spans="2:47" x14ac:dyDescent="0.25">
      <c r="B52" t="s">
        <v>1158</v>
      </c>
      <c r="C52">
        <v>1</v>
      </c>
      <c r="D52" t="s">
        <v>257</v>
      </c>
      <c r="E52" t="s">
        <v>3</v>
      </c>
      <c r="F52" t="s">
        <v>1084</v>
      </c>
      <c r="G52" t="s">
        <v>3</v>
      </c>
      <c r="H52">
        <v>14760</v>
      </c>
      <c r="I52">
        <v>14760</v>
      </c>
      <c r="J52">
        <v>0</v>
      </c>
      <c r="K52">
        <v>14760</v>
      </c>
      <c r="L52">
        <v>0</v>
      </c>
      <c r="M52">
        <v>0</v>
      </c>
      <c r="N52">
        <v>0</v>
      </c>
      <c r="O52" t="s">
        <v>1159</v>
      </c>
      <c r="P52" t="s">
        <v>3</v>
      </c>
      <c r="Q52" t="s">
        <v>1160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14760</v>
      </c>
      <c r="AD52">
        <v>1</v>
      </c>
      <c r="AE52">
        <v>0</v>
      </c>
      <c r="AF52">
        <v>3</v>
      </c>
      <c r="AG52">
        <v>3</v>
      </c>
      <c r="AH52" t="s">
        <v>171</v>
      </c>
      <c r="AI52" t="s">
        <v>258</v>
      </c>
      <c r="AJ52">
        <v>46132.654953703706</v>
      </c>
      <c r="AK52">
        <v>55929555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3</v>
      </c>
    </row>
    <row r="53" spans="2:47" x14ac:dyDescent="0.25">
      <c r="B53" t="s">
        <v>1161</v>
      </c>
      <c r="C53">
        <v>0</v>
      </c>
      <c r="D53" t="s">
        <v>257</v>
      </c>
      <c r="E53" t="s">
        <v>3</v>
      </c>
      <c r="F53" t="s">
        <v>1084</v>
      </c>
      <c r="G53" t="s">
        <v>3</v>
      </c>
      <c r="H53">
        <v>16061</v>
      </c>
      <c r="I53">
        <v>16061</v>
      </c>
      <c r="J53">
        <v>0</v>
      </c>
      <c r="K53">
        <v>16061</v>
      </c>
      <c r="L53">
        <v>0</v>
      </c>
      <c r="M53">
        <v>0</v>
      </c>
      <c r="N53">
        <v>0</v>
      </c>
      <c r="O53" t="s">
        <v>1162</v>
      </c>
      <c r="P53" t="s">
        <v>3</v>
      </c>
      <c r="Q53" t="s">
        <v>1163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16061</v>
      </c>
      <c r="AD53">
        <v>1</v>
      </c>
      <c r="AE53">
        <v>0</v>
      </c>
      <c r="AF53">
        <v>3</v>
      </c>
      <c r="AG53">
        <v>3</v>
      </c>
      <c r="AH53" t="s">
        <v>171</v>
      </c>
      <c r="AI53" t="s">
        <v>258</v>
      </c>
      <c r="AJ53">
        <v>46132.654953703706</v>
      </c>
      <c r="AK53">
        <v>55929555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3</v>
      </c>
    </row>
    <row r="54" spans="2:47" x14ac:dyDescent="0.25">
      <c r="B54" t="s">
        <v>1164</v>
      </c>
      <c r="C54">
        <v>1</v>
      </c>
      <c r="D54" t="s">
        <v>262</v>
      </c>
      <c r="E54" t="s">
        <v>3</v>
      </c>
      <c r="F54" t="s">
        <v>1084</v>
      </c>
      <c r="G54" t="s">
        <v>3</v>
      </c>
      <c r="H54">
        <v>3506.98</v>
      </c>
      <c r="I54">
        <v>3506.98</v>
      </c>
      <c r="J54">
        <v>0</v>
      </c>
      <c r="K54">
        <v>3506.98</v>
      </c>
      <c r="L54">
        <v>0</v>
      </c>
      <c r="M54">
        <v>0</v>
      </c>
      <c r="N54">
        <v>0</v>
      </c>
      <c r="O54" t="s">
        <v>1165</v>
      </c>
      <c r="P54" t="s">
        <v>3</v>
      </c>
      <c r="Q54" t="s">
        <v>1166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3506.98</v>
      </c>
      <c r="AD54">
        <v>1</v>
      </c>
      <c r="AE54">
        <v>0</v>
      </c>
      <c r="AF54">
        <v>3</v>
      </c>
      <c r="AG54">
        <v>3</v>
      </c>
      <c r="AH54" t="s">
        <v>171</v>
      </c>
      <c r="AI54" t="s">
        <v>263</v>
      </c>
      <c r="AJ54">
        <v>46132.655011574076</v>
      </c>
      <c r="AK54">
        <v>55929766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1087</v>
      </c>
      <c r="AT54">
        <v>1</v>
      </c>
      <c r="AU54">
        <v>3</v>
      </c>
    </row>
    <row r="55" spans="2:47" x14ac:dyDescent="0.25">
      <c r="B55" t="s">
        <v>1167</v>
      </c>
      <c r="C55">
        <v>0</v>
      </c>
      <c r="D55" t="s">
        <v>262</v>
      </c>
      <c r="E55" t="s">
        <v>3</v>
      </c>
      <c r="F55" t="s">
        <v>1084</v>
      </c>
      <c r="G55" t="s">
        <v>3</v>
      </c>
      <c r="H55">
        <v>3570.35</v>
      </c>
      <c r="I55">
        <v>3570.35</v>
      </c>
      <c r="J55">
        <v>0</v>
      </c>
      <c r="K55">
        <v>3570.35</v>
      </c>
      <c r="L55">
        <v>0</v>
      </c>
      <c r="M55">
        <v>0</v>
      </c>
      <c r="N55">
        <v>0</v>
      </c>
      <c r="O55" t="s">
        <v>1168</v>
      </c>
      <c r="P55" t="s">
        <v>3</v>
      </c>
      <c r="Q55" t="s">
        <v>1169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3570.35</v>
      </c>
      <c r="AD55">
        <v>1</v>
      </c>
      <c r="AE55">
        <v>0</v>
      </c>
      <c r="AF55">
        <v>3</v>
      </c>
      <c r="AG55">
        <v>3</v>
      </c>
      <c r="AH55" t="s">
        <v>171</v>
      </c>
      <c r="AI55" t="s">
        <v>263</v>
      </c>
      <c r="AJ55">
        <v>46132.655011574076</v>
      </c>
      <c r="AK55">
        <v>55929766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3</v>
      </c>
    </row>
    <row r="56" spans="2:47" x14ac:dyDescent="0.25">
      <c r="B56" t="s">
        <v>1170</v>
      </c>
      <c r="C56">
        <v>0</v>
      </c>
      <c r="D56" t="s">
        <v>262</v>
      </c>
      <c r="E56" t="s">
        <v>3</v>
      </c>
      <c r="F56" t="s">
        <v>1084</v>
      </c>
      <c r="G56" t="s">
        <v>3</v>
      </c>
      <c r="H56">
        <v>3596.5</v>
      </c>
      <c r="I56">
        <v>3596.5</v>
      </c>
      <c r="J56">
        <v>0</v>
      </c>
      <c r="K56">
        <v>3596.5</v>
      </c>
      <c r="L56">
        <v>0</v>
      </c>
      <c r="M56">
        <v>0</v>
      </c>
      <c r="N56">
        <v>0</v>
      </c>
      <c r="O56" t="s">
        <v>1171</v>
      </c>
      <c r="P56" t="s">
        <v>3</v>
      </c>
      <c r="Q56" t="s">
        <v>1172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3596.5</v>
      </c>
      <c r="AD56">
        <v>1</v>
      </c>
      <c r="AE56">
        <v>0</v>
      </c>
      <c r="AF56">
        <v>3</v>
      </c>
      <c r="AG56">
        <v>3</v>
      </c>
      <c r="AH56" t="s">
        <v>171</v>
      </c>
      <c r="AI56" t="s">
        <v>263</v>
      </c>
      <c r="AJ56">
        <v>46132.655011574076</v>
      </c>
      <c r="AK56">
        <v>55929766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3</v>
      </c>
    </row>
    <row r="57" spans="2:47" x14ac:dyDescent="0.25">
      <c r="B57" t="s">
        <v>1173</v>
      </c>
      <c r="C57">
        <v>1</v>
      </c>
      <c r="D57" t="s">
        <v>268</v>
      </c>
      <c r="E57" t="s">
        <v>3</v>
      </c>
      <c r="F57" t="s">
        <v>1084</v>
      </c>
      <c r="G57" t="s">
        <v>3</v>
      </c>
      <c r="H57">
        <v>3340.7</v>
      </c>
      <c r="I57">
        <v>3340.7</v>
      </c>
      <c r="J57">
        <v>0</v>
      </c>
      <c r="K57">
        <v>3340.7</v>
      </c>
      <c r="L57">
        <v>0</v>
      </c>
      <c r="M57">
        <v>0</v>
      </c>
      <c r="N57">
        <v>0</v>
      </c>
      <c r="O57" t="s">
        <v>1174</v>
      </c>
      <c r="P57" t="s">
        <v>3</v>
      </c>
      <c r="Q57" t="s">
        <v>1175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3340.7</v>
      </c>
      <c r="AD57">
        <v>1</v>
      </c>
      <c r="AE57">
        <v>0</v>
      </c>
      <c r="AF57">
        <v>3</v>
      </c>
      <c r="AG57">
        <v>3</v>
      </c>
      <c r="AH57" t="s">
        <v>171</v>
      </c>
      <c r="AI57" t="s">
        <v>269</v>
      </c>
      <c r="AJ57">
        <v>46132.655046296299</v>
      </c>
      <c r="AK57">
        <v>55929786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1087</v>
      </c>
      <c r="AT57">
        <v>1</v>
      </c>
      <c r="AU57">
        <v>3</v>
      </c>
    </row>
    <row r="58" spans="2:47" x14ac:dyDescent="0.25">
      <c r="B58" t="s">
        <v>1176</v>
      </c>
      <c r="C58">
        <v>0</v>
      </c>
      <c r="D58" t="s">
        <v>268</v>
      </c>
      <c r="E58" t="s">
        <v>3</v>
      </c>
      <c r="F58" t="s">
        <v>1084</v>
      </c>
      <c r="G58" t="s">
        <v>3</v>
      </c>
      <c r="H58">
        <v>3340.7</v>
      </c>
      <c r="I58">
        <v>3340.7</v>
      </c>
      <c r="J58">
        <v>0</v>
      </c>
      <c r="K58">
        <v>3340.7</v>
      </c>
      <c r="L58">
        <v>0</v>
      </c>
      <c r="M58">
        <v>0</v>
      </c>
      <c r="N58">
        <v>0</v>
      </c>
      <c r="O58" t="s">
        <v>1165</v>
      </c>
      <c r="P58" t="s">
        <v>3</v>
      </c>
      <c r="Q58" t="s">
        <v>1166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3340.7</v>
      </c>
      <c r="AD58">
        <v>1</v>
      </c>
      <c r="AE58">
        <v>0</v>
      </c>
      <c r="AF58">
        <v>3</v>
      </c>
      <c r="AG58">
        <v>3</v>
      </c>
      <c r="AH58" t="s">
        <v>171</v>
      </c>
      <c r="AI58" t="s">
        <v>269</v>
      </c>
      <c r="AJ58">
        <v>46132.655046296299</v>
      </c>
      <c r="AK58">
        <v>55929786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3</v>
      </c>
    </row>
    <row r="59" spans="2:47" x14ac:dyDescent="0.25">
      <c r="B59" t="s">
        <v>1177</v>
      </c>
      <c r="C59">
        <v>0</v>
      </c>
      <c r="D59" t="s">
        <v>268</v>
      </c>
      <c r="E59" t="s">
        <v>3</v>
      </c>
      <c r="F59" t="s">
        <v>1084</v>
      </c>
      <c r="G59" t="s">
        <v>3</v>
      </c>
      <c r="H59">
        <v>3340.7</v>
      </c>
      <c r="I59">
        <v>3340.7</v>
      </c>
      <c r="J59">
        <v>0</v>
      </c>
      <c r="K59">
        <v>3340.7</v>
      </c>
      <c r="L59">
        <v>0</v>
      </c>
      <c r="M59">
        <v>0</v>
      </c>
      <c r="N59">
        <v>0</v>
      </c>
      <c r="O59" t="s">
        <v>1168</v>
      </c>
      <c r="P59" t="s">
        <v>3</v>
      </c>
      <c r="Q59" t="s">
        <v>1169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3340.7</v>
      </c>
      <c r="AD59">
        <v>1</v>
      </c>
      <c r="AE59">
        <v>0</v>
      </c>
      <c r="AF59">
        <v>3</v>
      </c>
      <c r="AG59">
        <v>3</v>
      </c>
      <c r="AH59" t="s">
        <v>171</v>
      </c>
      <c r="AI59" t="s">
        <v>269</v>
      </c>
      <c r="AJ59">
        <v>46132.655046296299</v>
      </c>
      <c r="AK59">
        <v>55929786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3</v>
      </c>
    </row>
    <row r="60" spans="2:47" x14ac:dyDescent="0.25">
      <c r="B60" t="s">
        <v>1178</v>
      </c>
      <c r="C60">
        <v>1</v>
      </c>
      <c r="D60" t="s">
        <v>286</v>
      </c>
      <c r="E60" t="s">
        <v>3</v>
      </c>
      <c r="F60" t="s">
        <v>1084</v>
      </c>
      <c r="G60" t="s">
        <v>3</v>
      </c>
      <c r="H60">
        <v>159</v>
      </c>
      <c r="I60">
        <v>159</v>
      </c>
      <c r="J60">
        <v>0</v>
      </c>
      <c r="K60">
        <v>159</v>
      </c>
      <c r="L60">
        <v>0</v>
      </c>
      <c r="M60">
        <v>0</v>
      </c>
      <c r="N60">
        <v>0</v>
      </c>
      <c r="O60" t="s">
        <v>1179</v>
      </c>
      <c r="P60" t="s">
        <v>3</v>
      </c>
      <c r="Q60" t="s">
        <v>1180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159</v>
      </c>
      <c r="AD60">
        <v>1</v>
      </c>
      <c r="AE60">
        <v>0</v>
      </c>
      <c r="AF60">
        <v>3</v>
      </c>
      <c r="AG60">
        <v>3</v>
      </c>
      <c r="AH60" t="s">
        <v>171</v>
      </c>
      <c r="AI60" t="s">
        <v>287</v>
      </c>
      <c r="AJ60">
        <v>46132.655104166668</v>
      </c>
      <c r="AK60">
        <v>55929801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1087</v>
      </c>
      <c r="AT60">
        <v>1</v>
      </c>
      <c r="AU60">
        <v>64</v>
      </c>
    </row>
    <row r="61" spans="2:47" x14ac:dyDescent="0.25">
      <c r="B61" t="s">
        <v>1181</v>
      </c>
      <c r="C61">
        <v>0</v>
      </c>
      <c r="D61" t="s">
        <v>286</v>
      </c>
      <c r="E61" t="s">
        <v>3</v>
      </c>
      <c r="F61" t="s">
        <v>1084</v>
      </c>
      <c r="G61" t="s">
        <v>3</v>
      </c>
      <c r="H61">
        <v>168.3</v>
      </c>
      <c r="I61">
        <v>168.3</v>
      </c>
      <c r="J61">
        <v>0</v>
      </c>
      <c r="K61">
        <v>168.3</v>
      </c>
      <c r="L61">
        <v>0</v>
      </c>
      <c r="M61">
        <v>0</v>
      </c>
      <c r="N61">
        <v>0</v>
      </c>
      <c r="O61" t="s">
        <v>1165</v>
      </c>
      <c r="P61" t="s">
        <v>3</v>
      </c>
      <c r="Q61" t="s">
        <v>1166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168.3</v>
      </c>
      <c r="AD61">
        <v>1</v>
      </c>
      <c r="AE61">
        <v>0</v>
      </c>
      <c r="AF61">
        <v>3</v>
      </c>
      <c r="AG61">
        <v>3</v>
      </c>
      <c r="AH61" t="s">
        <v>171</v>
      </c>
      <c r="AI61" t="s">
        <v>287</v>
      </c>
      <c r="AJ61">
        <v>46132.655104166668</v>
      </c>
      <c r="AK61">
        <v>55929801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64</v>
      </c>
    </row>
    <row r="62" spans="2:47" x14ac:dyDescent="0.25">
      <c r="B62" t="s">
        <v>1182</v>
      </c>
      <c r="C62">
        <v>0</v>
      </c>
      <c r="D62" t="s">
        <v>286</v>
      </c>
      <c r="E62" t="s">
        <v>3</v>
      </c>
      <c r="F62" t="s">
        <v>1084</v>
      </c>
      <c r="G62" t="s">
        <v>3</v>
      </c>
      <c r="H62">
        <v>168.3</v>
      </c>
      <c r="I62">
        <v>168.3</v>
      </c>
      <c r="J62">
        <v>0</v>
      </c>
      <c r="K62">
        <v>168.3</v>
      </c>
      <c r="L62">
        <v>0</v>
      </c>
      <c r="M62">
        <v>0</v>
      </c>
      <c r="N62">
        <v>0</v>
      </c>
      <c r="O62" t="s">
        <v>1168</v>
      </c>
      <c r="P62" t="s">
        <v>3</v>
      </c>
      <c r="Q62" t="s">
        <v>1169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168.3</v>
      </c>
      <c r="AD62">
        <v>1</v>
      </c>
      <c r="AE62">
        <v>0</v>
      </c>
      <c r="AF62">
        <v>3</v>
      </c>
      <c r="AG62">
        <v>3</v>
      </c>
      <c r="AH62" t="s">
        <v>171</v>
      </c>
      <c r="AI62" t="s">
        <v>287</v>
      </c>
      <c r="AJ62">
        <v>46132.655104166668</v>
      </c>
      <c r="AK62">
        <v>55929801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64</v>
      </c>
    </row>
    <row r="63" spans="2:47" x14ac:dyDescent="0.25">
      <c r="B63" t="s">
        <v>1183</v>
      </c>
      <c r="C63">
        <v>1</v>
      </c>
      <c r="D63" t="s">
        <v>292</v>
      </c>
      <c r="E63" t="s">
        <v>3</v>
      </c>
      <c r="F63" t="s">
        <v>1084</v>
      </c>
      <c r="G63" t="s">
        <v>3</v>
      </c>
      <c r="H63">
        <v>115.5</v>
      </c>
      <c r="I63">
        <v>115.5</v>
      </c>
      <c r="J63">
        <v>0</v>
      </c>
      <c r="K63">
        <v>115.5</v>
      </c>
      <c r="L63">
        <v>0</v>
      </c>
      <c r="M63">
        <v>0</v>
      </c>
      <c r="N63">
        <v>0</v>
      </c>
      <c r="O63" t="s">
        <v>1184</v>
      </c>
      <c r="P63" t="s">
        <v>3</v>
      </c>
      <c r="Q63" t="s">
        <v>1185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115.5</v>
      </c>
      <c r="AD63">
        <v>1</v>
      </c>
      <c r="AE63">
        <v>0</v>
      </c>
      <c r="AF63">
        <v>3</v>
      </c>
      <c r="AG63">
        <v>3</v>
      </c>
      <c r="AH63" t="s">
        <v>171</v>
      </c>
      <c r="AI63" t="s">
        <v>293</v>
      </c>
      <c r="AJ63">
        <v>46132.655138888891</v>
      </c>
      <c r="AK63">
        <v>55929819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1087</v>
      </c>
      <c r="AT63">
        <v>1</v>
      </c>
      <c r="AU63">
        <v>12</v>
      </c>
    </row>
    <row r="64" spans="2:47" x14ac:dyDescent="0.25">
      <c r="B64" t="s">
        <v>1186</v>
      </c>
      <c r="C64">
        <v>0</v>
      </c>
      <c r="D64" t="s">
        <v>292</v>
      </c>
      <c r="E64" t="s">
        <v>3</v>
      </c>
      <c r="F64" t="s">
        <v>1084</v>
      </c>
      <c r="G64" t="s">
        <v>3</v>
      </c>
      <c r="H64">
        <v>115.5</v>
      </c>
      <c r="I64">
        <v>115.5</v>
      </c>
      <c r="J64">
        <v>0</v>
      </c>
      <c r="K64">
        <v>115.5</v>
      </c>
      <c r="L64">
        <v>0</v>
      </c>
      <c r="M64">
        <v>0</v>
      </c>
      <c r="N64">
        <v>0</v>
      </c>
      <c r="O64" t="s">
        <v>1165</v>
      </c>
      <c r="P64" t="s">
        <v>3</v>
      </c>
      <c r="Q64" t="s">
        <v>1166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115.5</v>
      </c>
      <c r="AD64">
        <v>1</v>
      </c>
      <c r="AE64">
        <v>0</v>
      </c>
      <c r="AF64">
        <v>3</v>
      </c>
      <c r="AG64">
        <v>3</v>
      </c>
      <c r="AH64" t="s">
        <v>171</v>
      </c>
      <c r="AI64" t="s">
        <v>293</v>
      </c>
      <c r="AJ64">
        <v>46132.655138888891</v>
      </c>
      <c r="AK64">
        <v>55929819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12</v>
      </c>
    </row>
    <row r="65" spans="2:47" x14ac:dyDescent="0.25">
      <c r="B65" t="s">
        <v>1187</v>
      </c>
      <c r="C65">
        <v>0</v>
      </c>
      <c r="D65" t="s">
        <v>292</v>
      </c>
      <c r="E65" t="s">
        <v>3</v>
      </c>
      <c r="F65" t="s">
        <v>1084</v>
      </c>
      <c r="G65" t="s">
        <v>3</v>
      </c>
      <c r="H65">
        <v>115.5</v>
      </c>
      <c r="I65">
        <v>115.5</v>
      </c>
      <c r="J65">
        <v>0</v>
      </c>
      <c r="K65">
        <v>115.5</v>
      </c>
      <c r="L65">
        <v>0</v>
      </c>
      <c r="M65">
        <v>0</v>
      </c>
      <c r="N65">
        <v>0</v>
      </c>
      <c r="O65" t="s">
        <v>1168</v>
      </c>
      <c r="P65" t="s">
        <v>3</v>
      </c>
      <c r="Q65" t="s">
        <v>1169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115.5</v>
      </c>
      <c r="AD65">
        <v>1</v>
      </c>
      <c r="AE65">
        <v>0</v>
      </c>
      <c r="AF65">
        <v>3</v>
      </c>
      <c r="AG65">
        <v>3</v>
      </c>
      <c r="AH65" t="s">
        <v>171</v>
      </c>
      <c r="AI65" t="s">
        <v>293</v>
      </c>
      <c r="AJ65">
        <v>46132.655138888891</v>
      </c>
      <c r="AK65">
        <v>55929819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12</v>
      </c>
    </row>
    <row r="66" spans="2:47" x14ac:dyDescent="0.25">
      <c r="B66" t="s">
        <v>1188</v>
      </c>
      <c r="C66">
        <v>0</v>
      </c>
      <c r="D66" t="s">
        <v>298</v>
      </c>
      <c r="E66" t="s">
        <v>3</v>
      </c>
      <c r="F66" t="s">
        <v>1084</v>
      </c>
      <c r="G66" t="s">
        <v>3</v>
      </c>
      <c r="H66">
        <v>86788</v>
      </c>
      <c r="I66">
        <v>86788</v>
      </c>
      <c r="J66">
        <v>0</v>
      </c>
      <c r="K66">
        <v>86788</v>
      </c>
      <c r="L66">
        <v>0</v>
      </c>
      <c r="M66">
        <v>0</v>
      </c>
      <c r="N66">
        <v>0</v>
      </c>
      <c r="O66" t="s">
        <v>1189</v>
      </c>
      <c r="P66" t="s">
        <v>3</v>
      </c>
      <c r="Q66" t="s">
        <v>1190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86788</v>
      </c>
      <c r="AD66">
        <v>1</v>
      </c>
      <c r="AE66">
        <v>0</v>
      </c>
      <c r="AF66">
        <v>3</v>
      </c>
      <c r="AG66">
        <v>3</v>
      </c>
      <c r="AH66" t="s">
        <v>171</v>
      </c>
      <c r="AI66" t="s">
        <v>299</v>
      </c>
      <c r="AJ66">
        <v>46206.433576388888</v>
      </c>
      <c r="AK66">
        <v>55929843</v>
      </c>
      <c r="AL66">
        <v>0</v>
      </c>
      <c r="AM66">
        <v>0</v>
      </c>
      <c r="AN66">
        <v>0</v>
      </c>
      <c r="AO66">
        <v>46073</v>
      </c>
      <c r="AP66">
        <v>77900</v>
      </c>
      <c r="AQ66">
        <v>1</v>
      </c>
      <c r="AR66">
        <v>0</v>
      </c>
      <c r="AS66" t="s">
        <v>1087</v>
      </c>
      <c r="AT66">
        <v>1</v>
      </c>
      <c r="AU66">
        <v>1</v>
      </c>
    </row>
    <row r="67" spans="2:47" x14ac:dyDescent="0.25">
      <c r="B67" t="s">
        <v>1191</v>
      </c>
      <c r="C67">
        <v>0</v>
      </c>
      <c r="D67" t="s">
        <v>298</v>
      </c>
      <c r="E67" t="s">
        <v>3</v>
      </c>
      <c r="F67" t="s">
        <v>1084</v>
      </c>
      <c r="G67" t="s">
        <v>3</v>
      </c>
      <c r="H67">
        <v>88822</v>
      </c>
      <c r="I67">
        <v>88822</v>
      </c>
      <c r="J67">
        <v>0</v>
      </c>
      <c r="K67">
        <v>88822</v>
      </c>
      <c r="L67">
        <v>0</v>
      </c>
      <c r="M67">
        <v>0</v>
      </c>
      <c r="N67">
        <v>0</v>
      </c>
      <c r="O67" t="s">
        <v>1192</v>
      </c>
      <c r="P67" t="s">
        <v>3</v>
      </c>
      <c r="Q67" t="s">
        <v>1193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88822</v>
      </c>
      <c r="AD67">
        <v>1</v>
      </c>
      <c r="AE67">
        <v>0</v>
      </c>
      <c r="AF67">
        <v>3</v>
      </c>
      <c r="AG67">
        <v>3</v>
      </c>
      <c r="AH67" t="s">
        <v>171</v>
      </c>
      <c r="AI67" t="s">
        <v>299</v>
      </c>
      <c r="AJ67">
        <v>46206.433576388888</v>
      </c>
      <c r="AK67">
        <v>55929843</v>
      </c>
      <c r="AL67">
        <v>0</v>
      </c>
      <c r="AM67">
        <v>0</v>
      </c>
      <c r="AN67">
        <v>0</v>
      </c>
      <c r="AO67">
        <v>46073</v>
      </c>
      <c r="AP67">
        <v>77900</v>
      </c>
      <c r="AQ67">
        <v>1</v>
      </c>
      <c r="AR67">
        <v>0</v>
      </c>
      <c r="AS67" t="s">
        <v>3</v>
      </c>
      <c r="AT67">
        <v>1</v>
      </c>
      <c r="AU67">
        <v>1</v>
      </c>
    </row>
    <row r="68" spans="2:47" x14ac:dyDescent="0.25">
      <c r="B68" t="s">
        <v>1194</v>
      </c>
      <c r="C68">
        <v>0</v>
      </c>
      <c r="D68" t="s">
        <v>298</v>
      </c>
      <c r="E68" t="s">
        <v>3</v>
      </c>
      <c r="F68" t="s">
        <v>1084</v>
      </c>
      <c r="G68" t="s">
        <v>3</v>
      </c>
      <c r="H68">
        <v>86788</v>
      </c>
      <c r="I68">
        <v>86788</v>
      </c>
      <c r="J68">
        <v>0</v>
      </c>
      <c r="K68">
        <v>86788</v>
      </c>
      <c r="L68">
        <v>0</v>
      </c>
      <c r="M68">
        <v>0</v>
      </c>
      <c r="N68">
        <v>0</v>
      </c>
      <c r="O68" t="s">
        <v>1195</v>
      </c>
      <c r="P68" t="s">
        <v>3</v>
      </c>
      <c r="Q68" t="s">
        <v>1196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86788</v>
      </c>
      <c r="AD68">
        <v>1</v>
      </c>
      <c r="AE68">
        <v>0</v>
      </c>
      <c r="AF68">
        <v>3</v>
      </c>
      <c r="AG68">
        <v>3</v>
      </c>
      <c r="AH68" t="s">
        <v>171</v>
      </c>
      <c r="AI68" t="s">
        <v>299</v>
      </c>
      <c r="AJ68">
        <v>46206.433576388888</v>
      </c>
      <c r="AK68">
        <v>55929843</v>
      </c>
      <c r="AL68">
        <v>0</v>
      </c>
      <c r="AM68">
        <v>0</v>
      </c>
      <c r="AN68">
        <v>0</v>
      </c>
      <c r="AO68">
        <v>46073</v>
      </c>
      <c r="AP68">
        <v>77900</v>
      </c>
      <c r="AQ68">
        <v>1</v>
      </c>
      <c r="AR68">
        <v>0</v>
      </c>
      <c r="AS68" t="s">
        <v>3</v>
      </c>
      <c r="AT68">
        <v>1</v>
      </c>
      <c r="AU68">
        <v>1</v>
      </c>
    </row>
    <row r="69" spans="2:47" x14ac:dyDescent="0.25">
      <c r="B69" t="s">
        <v>1197</v>
      </c>
      <c r="C69">
        <v>1</v>
      </c>
      <c r="D69" t="s">
        <v>302</v>
      </c>
      <c r="E69" t="s">
        <v>3</v>
      </c>
      <c r="F69" t="s">
        <v>1084</v>
      </c>
      <c r="G69" t="s">
        <v>3</v>
      </c>
      <c r="H69">
        <v>78800</v>
      </c>
      <c r="I69">
        <v>78800</v>
      </c>
      <c r="J69">
        <v>0</v>
      </c>
      <c r="K69">
        <v>78800</v>
      </c>
      <c r="L69">
        <v>0</v>
      </c>
      <c r="M69">
        <v>0</v>
      </c>
      <c r="N69">
        <v>0</v>
      </c>
      <c r="O69" t="s">
        <v>1189</v>
      </c>
      <c r="P69" t="s">
        <v>3</v>
      </c>
      <c r="Q69" t="s">
        <v>1190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78800</v>
      </c>
      <c r="AD69">
        <v>1</v>
      </c>
      <c r="AE69">
        <v>0</v>
      </c>
      <c r="AF69">
        <v>3</v>
      </c>
      <c r="AG69">
        <v>3</v>
      </c>
      <c r="AH69" t="s">
        <v>171</v>
      </c>
      <c r="AI69" t="s">
        <v>303</v>
      </c>
      <c r="AJ69">
        <v>46132.655243055553</v>
      </c>
      <c r="AK69">
        <v>55929858</v>
      </c>
      <c r="AL69">
        <v>0</v>
      </c>
      <c r="AM69">
        <v>0</v>
      </c>
      <c r="AN69">
        <v>0</v>
      </c>
      <c r="AO69">
        <v>46073</v>
      </c>
      <c r="AP69">
        <v>0</v>
      </c>
      <c r="AQ69">
        <v>1</v>
      </c>
      <c r="AR69">
        <v>0</v>
      </c>
      <c r="AS69" t="s">
        <v>1087</v>
      </c>
      <c r="AT69">
        <v>1</v>
      </c>
      <c r="AU69">
        <v>4</v>
      </c>
    </row>
    <row r="70" spans="2:47" x14ac:dyDescent="0.25">
      <c r="B70" t="s">
        <v>1198</v>
      </c>
      <c r="C70">
        <v>0</v>
      </c>
      <c r="D70" t="s">
        <v>302</v>
      </c>
      <c r="E70" t="s">
        <v>3</v>
      </c>
      <c r="F70" t="s">
        <v>1084</v>
      </c>
      <c r="G70" t="s">
        <v>3</v>
      </c>
      <c r="H70">
        <v>78800</v>
      </c>
      <c r="I70">
        <v>78800</v>
      </c>
      <c r="J70">
        <v>0</v>
      </c>
      <c r="K70">
        <v>78800</v>
      </c>
      <c r="L70">
        <v>0</v>
      </c>
      <c r="M70">
        <v>0</v>
      </c>
      <c r="N70">
        <v>0</v>
      </c>
      <c r="O70" t="s">
        <v>1192</v>
      </c>
      <c r="P70" t="s">
        <v>3</v>
      </c>
      <c r="Q70" t="s">
        <v>1193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78800</v>
      </c>
      <c r="AD70">
        <v>1</v>
      </c>
      <c r="AE70">
        <v>0</v>
      </c>
      <c r="AF70">
        <v>3</v>
      </c>
      <c r="AG70">
        <v>3</v>
      </c>
      <c r="AH70" t="s">
        <v>171</v>
      </c>
      <c r="AI70" t="s">
        <v>303</v>
      </c>
      <c r="AJ70">
        <v>46132.655243055553</v>
      </c>
      <c r="AK70">
        <v>55929858</v>
      </c>
      <c r="AL70">
        <v>0</v>
      </c>
      <c r="AM70">
        <v>0</v>
      </c>
      <c r="AN70">
        <v>0</v>
      </c>
      <c r="AO70">
        <v>46073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4</v>
      </c>
    </row>
    <row r="71" spans="2:47" x14ac:dyDescent="0.25">
      <c r="B71" t="s">
        <v>1199</v>
      </c>
      <c r="C71">
        <v>0</v>
      </c>
      <c r="D71" t="s">
        <v>302</v>
      </c>
      <c r="E71" t="s">
        <v>3</v>
      </c>
      <c r="F71" t="s">
        <v>1084</v>
      </c>
      <c r="G71" t="s">
        <v>3</v>
      </c>
      <c r="H71">
        <v>78800</v>
      </c>
      <c r="I71">
        <v>78800</v>
      </c>
      <c r="J71">
        <v>0</v>
      </c>
      <c r="K71">
        <v>78800</v>
      </c>
      <c r="L71">
        <v>0</v>
      </c>
      <c r="M71">
        <v>0</v>
      </c>
      <c r="N71">
        <v>0</v>
      </c>
      <c r="O71" t="s">
        <v>1195</v>
      </c>
      <c r="P71" t="s">
        <v>3</v>
      </c>
      <c r="Q71" t="s">
        <v>1196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78800</v>
      </c>
      <c r="AD71">
        <v>1</v>
      </c>
      <c r="AE71">
        <v>0</v>
      </c>
      <c r="AF71">
        <v>3</v>
      </c>
      <c r="AG71">
        <v>3</v>
      </c>
      <c r="AH71" t="s">
        <v>171</v>
      </c>
      <c r="AI71" t="s">
        <v>303</v>
      </c>
      <c r="AJ71">
        <v>46132.655243055553</v>
      </c>
      <c r="AK71">
        <v>55929858</v>
      </c>
      <c r="AL71">
        <v>0</v>
      </c>
      <c r="AM71">
        <v>0</v>
      </c>
      <c r="AN71">
        <v>0</v>
      </c>
      <c r="AO71">
        <v>46073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4</v>
      </c>
    </row>
    <row r="72" spans="2:47" x14ac:dyDescent="0.25">
      <c r="B72" t="s">
        <v>1200</v>
      </c>
      <c r="C72">
        <v>0</v>
      </c>
      <c r="D72" t="s">
        <v>310</v>
      </c>
      <c r="E72" t="s">
        <v>3</v>
      </c>
      <c r="F72" t="s">
        <v>1084</v>
      </c>
      <c r="G72" t="s">
        <v>3</v>
      </c>
      <c r="H72">
        <v>11096</v>
      </c>
      <c r="I72">
        <v>11096</v>
      </c>
      <c r="J72">
        <v>0</v>
      </c>
      <c r="K72">
        <v>11096</v>
      </c>
      <c r="L72">
        <v>0</v>
      </c>
      <c r="M72">
        <v>0</v>
      </c>
      <c r="N72">
        <v>0</v>
      </c>
      <c r="O72" t="s">
        <v>1189</v>
      </c>
      <c r="P72" t="s">
        <v>3</v>
      </c>
      <c r="Q72" t="s">
        <v>1190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11096</v>
      </c>
      <c r="AD72">
        <v>1</v>
      </c>
      <c r="AE72">
        <v>0</v>
      </c>
      <c r="AF72">
        <v>3</v>
      </c>
      <c r="AG72">
        <v>3</v>
      </c>
      <c r="AH72" t="s">
        <v>171</v>
      </c>
      <c r="AI72" t="s">
        <v>311</v>
      </c>
      <c r="AJ72">
        <v>46132.655277777776</v>
      </c>
      <c r="AK72">
        <v>55929879</v>
      </c>
      <c r="AL72">
        <v>0</v>
      </c>
      <c r="AM72">
        <v>0</v>
      </c>
      <c r="AN72">
        <v>0</v>
      </c>
      <c r="AO72">
        <v>46073</v>
      </c>
      <c r="AP72">
        <v>0</v>
      </c>
      <c r="AQ72">
        <v>1</v>
      </c>
      <c r="AR72">
        <v>0</v>
      </c>
      <c r="AS72" t="s">
        <v>1087</v>
      </c>
      <c r="AT72">
        <v>1</v>
      </c>
      <c r="AU72">
        <v>5</v>
      </c>
    </row>
    <row r="73" spans="2:47" x14ac:dyDescent="0.25">
      <c r="B73" t="s">
        <v>1201</v>
      </c>
      <c r="C73">
        <v>0</v>
      </c>
      <c r="D73" t="s">
        <v>310</v>
      </c>
      <c r="E73" t="s">
        <v>3</v>
      </c>
      <c r="F73" t="s">
        <v>1084</v>
      </c>
      <c r="G73" t="s">
        <v>3</v>
      </c>
      <c r="H73">
        <v>11096</v>
      </c>
      <c r="I73">
        <v>11096</v>
      </c>
      <c r="J73">
        <v>0</v>
      </c>
      <c r="K73">
        <v>11096</v>
      </c>
      <c r="L73">
        <v>0</v>
      </c>
      <c r="M73">
        <v>0</v>
      </c>
      <c r="N73">
        <v>0</v>
      </c>
      <c r="O73" t="s">
        <v>1192</v>
      </c>
      <c r="P73" t="s">
        <v>3</v>
      </c>
      <c r="Q73" t="s">
        <v>1193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11096</v>
      </c>
      <c r="AD73">
        <v>1</v>
      </c>
      <c r="AE73">
        <v>0</v>
      </c>
      <c r="AF73">
        <v>3</v>
      </c>
      <c r="AG73">
        <v>3</v>
      </c>
      <c r="AH73" t="s">
        <v>171</v>
      </c>
      <c r="AI73" t="s">
        <v>311</v>
      </c>
      <c r="AJ73">
        <v>46132.655277777776</v>
      </c>
      <c r="AK73">
        <v>55929879</v>
      </c>
      <c r="AL73">
        <v>0</v>
      </c>
      <c r="AM73">
        <v>0</v>
      </c>
      <c r="AN73">
        <v>0</v>
      </c>
      <c r="AO73">
        <v>46073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5</v>
      </c>
    </row>
    <row r="74" spans="2:47" x14ac:dyDescent="0.25">
      <c r="B74" t="s">
        <v>1202</v>
      </c>
      <c r="C74">
        <v>1</v>
      </c>
      <c r="D74" t="s">
        <v>310</v>
      </c>
      <c r="E74" t="s">
        <v>3</v>
      </c>
      <c r="F74" t="s">
        <v>1084</v>
      </c>
      <c r="G74" t="s">
        <v>3</v>
      </c>
      <c r="H74">
        <v>8465.61</v>
      </c>
      <c r="I74">
        <v>8465.61</v>
      </c>
      <c r="J74">
        <v>0</v>
      </c>
      <c r="K74">
        <v>8465.61</v>
      </c>
      <c r="L74">
        <v>0</v>
      </c>
      <c r="M74">
        <v>0</v>
      </c>
      <c r="N74">
        <v>0</v>
      </c>
      <c r="O74" t="s">
        <v>1195</v>
      </c>
      <c r="P74" t="s">
        <v>3</v>
      </c>
      <c r="Q74" t="s">
        <v>1196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8465.61</v>
      </c>
      <c r="AD74">
        <v>1</v>
      </c>
      <c r="AE74">
        <v>0</v>
      </c>
      <c r="AF74">
        <v>3</v>
      </c>
      <c r="AG74">
        <v>3</v>
      </c>
      <c r="AH74" t="s">
        <v>171</v>
      </c>
      <c r="AI74" t="s">
        <v>311</v>
      </c>
      <c r="AJ74">
        <v>46132.655277777776</v>
      </c>
      <c r="AK74">
        <v>55929879</v>
      </c>
      <c r="AL74">
        <v>0</v>
      </c>
      <c r="AM74">
        <v>0</v>
      </c>
      <c r="AN74">
        <v>0</v>
      </c>
      <c r="AO74">
        <v>46073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5</v>
      </c>
    </row>
    <row r="75" spans="2:47" x14ac:dyDescent="0.25">
      <c r="B75" t="s">
        <v>1203</v>
      </c>
      <c r="C75">
        <v>0</v>
      </c>
      <c r="D75" t="s">
        <v>318</v>
      </c>
      <c r="E75" t="s">
        <v>3</v>
      </c>
      <c r="F75" t="s">
        <v>1084</v>
      </c>
      <c r="G75" t="s">
        <v>3</v>
      </c>
      <c r="H75">
        <v>2884.63</v>
      </c>
      <c r="I75">
        <v>2884.63</v>
      </c>
      <c r="J75">
        <v>0</v>
      </c>
      <c r="K75">
        <v>2884.63</v>
      </c>
      <c r="L75">
        <v>0</v>
      </c>
      <c r="M75">
        <v>0</v>
      </c>
      <c r="N75">
        <v>0</v>
      </c>
      <c r="O75" t="s">
        <v>1171</v>
      </c>
      <c r="P75" t="s">
        <v>3</v>
      </c>
      <c r="Q75" t="s">
        <v>1172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2884.63</v>
      </c>
      <c r="AD75">
        <v>1</v>
      </c>
      <c r="AE75">
        <v>0</v>
      </c>
      <c r="AF75">
        <v>1</v>
      </c>
      <c r="AG75">
        <v>3</v>
      </c>
      <c r="AH75" t="s">
        <v>171</v>
      </c>
      <c r="AI75" t="s">
        <v>319</v>
      </c>
      <c r="AJ75">
        <v>46132.655324074076</v>
      </c>
      <c r="AK75">
        <v>55929921</v>
      </c>
      <c r="AL75">
        <v>0</v>
      </c>
      <c r="AM75">
        <v>0</v>
      </c>
      <c r="AN75">
        <v>0</v>
      </c>
      <c r="AO75">
        <v>46073</v>
      </c>
      <c r="AP75">
        <v>0</v>
      </c>
      <c r="AQ75">
        <v>1</v>
      </c>
      <c r="AR75">
        <v>0</v>
      </c>
      <c r="AS75" t="s">
        <v>1087</v>
      </c>
      <c r="AT75">
        <v>1</v>
      </c>
      <c r="AU75">
        <v>5</v>
      </c>
    </row>
    <row r="76" spans="2:47" x14ac:dyDescent="0.25">
      <c r="B76" t="s">
        <v>1204</v>
      </c>
      <c r="C76">
        <v>1</v>
      </c>
      <c r="D76" t="s">
        <v>318</v>
      </c>
      <c r="E76" t="s">
        <v>3</v>
      </c>
      <c r="F76" t="s">
        <v>1084</v>
      </c>
      <c r="G76" t="s">
        <v>3</v>
      </c>
      <c r="H76">
        <v>2869.9</v>
      </c>
      <c r="I76">
        <v>2869.9</v>
      </c>
      <c r="J76">
        <v>0</v>
      </c>
      <c r="K76">
        <v>2869.9</v>
      </c>
      <c r="L76">
        <v>0</v>
      </c>
      <c r="M76">
        <v>0</v>
      </c>
      <c r="N76">
        <v>0</v>
      </c>
      <c r="O76" t="s">
        <v>1184</v>
      </c>
      <c r="P76" t="s">
        <v>3</v>
      </c>
      <c r="Q76" t="s">
        <v>1185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2869.9</v>
      </c>
      <c r="AD76">
        <v>1</v>
      </c>
      <c r="AE76">
        <v>0</v>
      </c>
      <c r="AF76">
        <v>1</v>
      </c>
      <c r="AG76">
        <v>3</v>
      </c>
      <c r="AH76" t="s">
        <v>171</v>
      </c>
      <c r="AI76" t="s">
        <v>319</v>
      </c>
      <c r="AJ76">
        <v>46132.655324074076</v>
      </c>
      <c r="AK76">
        <v>55929921</v>
      </c>
      <c r="AL76">
        <v>0</v>
      </c>
      <c r="AM76">
        <v>0</v>
      </c>
      <c r="AN76">
        <v>0</v>
      </c>
      <c r="AO76">
        <v>46073</v>
      </c>
      <c r="AP76">
        <v>0</v>
      </c>
      <c r="AQ76">
        <v>1</v>
      </c>
      <c r="AR76">
        <v>0</v>
      </c>
      <c r="AS76" t="s">
        <v>3</v>
      </c>
      <c r="AT76">
        <v>1</v>
      </c>
      <c r="AU76">
        <v>5</v>
      </c>
    </row>
    <row r="77" spans="2:47" x14ac:dyDescent="0.25">
      <c r="B77" t="s">
        <v>1205</v>
      </c>
      <c r="C77">
        <v>0</v>
      </c>
      <c r="D77" t="s">
        <v>318</v>
      </c>
      <c r="E77" t="s">
        <v>3</v>
      </c>
      <c r="F77" t="s">
        <v>1084</v>
      </c>
      <c r="G77" t="s">
        <v>3</v>
      </c>
      <c r="H77">
        <v>2869.9</v>
      </c>
      <c r="I77">
        <v>2869.9</v>
      </c>
      <c r="J77">
        <v>0</v>
      </c>
      <c r="K77">
        <v>2869.9</v>
      </c>
      <c r="L77">
        <v>0</v>
      </c>
      <c r="M77">
        <v>0</v>
      </c>
      <c r="N77">
        <v>0</v>
      </c>
      <c r="O77" t="s">
        <v>1168</v>
      </c>
      <c r="P77" t="s">
        <v>3</v>
      </c>
      <c r="Q77" t="s">
        <v>1169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2869.9</v>
      </c>
      <c r="AD77">
        <v>1</v>
      </c>
      <c r="AE77">
        <v>0</v>
      </c>
      <c r="AF77">
        <v>1</v>
      </c>
      <c r="AG77">
        <v>3</v>
      </c>
      <c r="AH77" t="s">
        <v>171</v>
      </c>
      <c r="AI77" t="s">
        <v>319</v>
      </c>
      <c r="AJ77">
        <v>46132.655324074076</v>
      </c>
      <c r="AK77">
        <v>55929921</v>
      </c>
      <c r="AL77">
        <v>0</v>
      </c>
      <c r="AM77">
        <v>0</v>
      </c>
      <c r="AN77">
        <v>0</v>
      </c>
      <c r="AO77">
        <v>46073</v>
      </c>
      <c r="AP77">
        <v>0</v>
      </c>
      <c r="AQ77">
        <v>1</v>
      </c>
      <c r="AR77">
        <v>0</v>
      </c>
      <c r="AS77" t="s">
        <v>3</v>
      </c>
      <c r="AT77">
        <v>1</v>
      </c>
      <c r="AU77">
        <v>5</v>
      </c>
    </row>
    <row r="78" spans="2:47" x14ac:dyDescent="0.25">
      <c r="B78" t="s">
        <v>1206</v>
      </c>
      <c r="C78">
        <v>0</v>
      </c>
      <c r="D78" t="s">
        <v>330</v>
      </c>
      <c r="E78" t="s">
        <v>3</v>
      </c>
      <c r="F78" t="s">
        <v>1084</v>
      </c>
      <c r="G78" t="s">
        <v>3</v>
      </c>
      <c r="H78">
        <v>1112.58</v>
      </c>
      <c r="I78">
        <v>1112.58</v>
      </c>
      <c r="J78">
        <v>0</v>
      </c>
      <c r="K78">
        <v>1112.58</v>
      </c>
      <c r="L78">
        <v>0</v>
      </c>
      <c r="M78">
        <v>0</v>
      </c>
      <c r="N78">
        <v>0</v>
      </c>
      <c r="O78" t="s">
        <v>1171</v>
      </c>
      <c r="P78" t="s">
        <v>3</v>
      </c>
      <c r="Q78" t="s">
        <v>1172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1112.58</v>
      </c>
      <c r="AD78">
        <v>1</v>
      </c>
      <c r="AE78">
        <v>0</v>
      </c>
      <c r="AF78">
        <v>1</v>
      </c>
      <c r="AG78">
        <v>3</v>
      </c>
      <c r="AH78" t="s">
        <v>171</v>
      </c>
      <c r="AI78" t="s">
        <v>331</v>
      </c>
      <c r="AJ78">
        <v>46132.655358796299</v>
      </c>
      <c r="AK78">
        <v>55929933</v>
      </c>
      <c r="AL78">
        <v>0</v>
      </c>
      <c r="AM78">
        <v>0</v>
      </c>
      <c r="AN78">
        <v>0</v>
      </c>
      <c r="AO78">
        <v>46073</v>
      </c>
      <c r="AP78">
        <v>0</v>
      </c>
      <c r="AQ78">
        <v>1</v>
      </c>
      <c r="AR78">
        <v>0</v>
      </c>
      <c r="AS78" t="s">
        <v>1087</v>
      </c>
      <c r="AT78">
        <v>1</v>
      </c>
      <c r="AU78">
        <v>37</v>
      </c>
    </row>
    <row r="79" spans="2:47" x14ac:dyDescent="0.25">
      <c r="B79" t="s">
        <v>1207</v>
      </c>
      <c r="C79">
        <v>0</v>
      </c>
      <c r="D79" t="s">
        <v>330</v>
      </c>
      <c r="E79" t="s">
        <v>3</v>
      </c>
      <c r="F79" t="s">
        <v>1084</v>
      </c>
      <c r="G79" t="s">
        <v>3</v>
      </c>
      <c r="H79">
        <v>1110</v>
      </c>
      <c r="I79">
        <v>1110</v>
      </c>
      <c r="J79">
        <v>0</v>
      </c>
      <c r="K79">
        <v>1110</v>
      </c>
      <c r="L79">
        <v>0</v>
      </c>
      <c r="M79">
        <v>0</v>
      </c>
      <c r="N79">
        <v>0</v>
      </c>
      <c r="O79" t="s">
        <v>1208</v>
      </c>
      <c r="P79" t="s">
        <v>3</v>
      </c>
      <c r="Q79" t="s">
        <v>1209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1110</v>
      </c>
      <c r="AD79">
        <v>1</v>
      </c>
      <c r="AE79">
        <v>0</v>
      </c>
      <c r="AF79">
        <v>1</v>
      </c>
      <c r="AG79">
        <v>3</v>
      </c>
      <c r="AH79" t="s">
        <v>171</v>
      </c>
      <c r="AI79" t="s">
        <v>331</v>
      </c>
      <c r="AJ79">
        <v>46132.655358796299</v>
      </c>
      <c r="AK79">
        <v>55929933</v>
      </c>
      <c r="AL79">
        <v>0</v>
      </c>
      <c r="AM79">
        <v>0</v>
      </c>
      <c r="AN79">
        <v>0</v>
      </c>
      <c r="AO79">
        <v>46073</v>
      </c>
      <c r="AP79">
        <v>0</v>
      </c>
      <c r="AQ79">
        <v>1</v>
      </c>
      <c r="AR79">
        <v>0</v>
      </c>
      <c r="AS79" t="s">
        <v>3</v>
      </c>
      <c r="AT79">
        <v>1</v>
      </c>
      <c r="AU79">
        <v>37</v>
      </c>
    </row>
    <row r="80" spans="2:47" x14ac:dyDescent="0.25">
      <c r="B80" t="s">
        <v>1210</v>
      </c>
      <c r="C80">
        <v>1</v>
      </c>
      <c r="D80" t="s">
        <v>330</v>
      </c>
      <c r="E80" t="s">
        <v>3</v>
      </c>
      <c r="F80" t="s">
        <v>1084</v>
      </c>
      <c r="G80" t="s">
        <v>3</v>
      </c>
      <c r="H80">
        <v>1044</v>
      </c>
      <c r="I80">
        <v>1044</v>
      </c>
      <c r="J80">
        <v>0</v>
      </c>
      <c r="K80">
        <v>1044</v>
      </c>
      <c r="L80">
        <v>0</v>
      </c>
      <c r="M80">
        <v>0</v>
      </c>
      <c r="N80">
        <v>0</v>
      </c>
      <c r="O80" t="s">
        <v>1179</v>
      </c>
      <c r="P80" t="s">
        <v>3</v>
      </c>
      <c r="Q80" t="s">
        <v>1180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1044</v>
      </c>
      <c r="AD80">
        <v>1</v>
      </c>
      <c r="AE80">
        <v>0</v>
      </c>
      <c r="AF80">
        <v>1</v>
      </c>
      <c r="AG80">
        <v>3</v>
      </c>
      <c r="AH80" t="s">
        <v>171</v>
      </c>
      <c r="AI80" t="s">
        <v>331</v>
      </c>
      <c r="AJ80">
        <v>46132.655358796299</v>
      </c>
      <c r="AK80">
        <v>55929933</v>
      </c>
      <c r="AL80">
        <v>0</v>
      </c>
      <c r="AM80">
        <v>0</v>
      </c>
      <c r="AN80">
        <v>0</v>
      </c>
      <c r="AO80">
        <v>46073</v>
      </c>
      <c r="AP80">
        <v>0</v>
      </c>
      <c r="AQ80">
        <v>1</v>
      </c>
      <c r="AR80">
        <v>0</v>
      </c>
      <c r="AS80" t="s">
        <v>3</v>
      </c>
      <c r="AT80">
        <v>1</v>
      </c>
      <c r="AU80">
        <v>37</v>
      </c>
    </row>
    <row r="81" spans="2:47" x14ac:dyDescent="0.25">
      <c r="B81" t="s">
        <v>1211</v>
      </c>
      <c r="C81">
        <v>1</v>
      </c>
      <c r="D81" t="s">
        <v>370</v>
      </c>
      <c r="E81" t="s">
        <v>3</v>
      </c>
      <c r="F81" t="s">
        <v>1084</v>
      </c>
      <c r="G81" t="s">
        <v>3</v>
      </c>
      <c r="H81">
        <v>593</v>
      </c>
      <c r="I81">
        <v>593</v>
      </c>
      <c r="J81">
        <v>0</v>
      </c>
      <c r="K81">
        <v>593</v>
      </c>
      <c r="L81">
        <v>0</v>
      </c>
      <c r="M81">
        <v>0</v>
      </c>
      <c r="N81">
        <v>0</v>
      </c>
      <c r="O81" t="s">
        <v>1179</v>
      </c>
      <c r="P81" t="s">
        <v>3</v>
      </c>
      <c r="Q81" t="s">
        <v>1180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593</v>
      </c>
      <c r="AD81">
        <v>1</v>
      </c>
      <c r="AE81">
        <v>0</v>
      </c>
      <c r="AF81">
        <v>3</v>
      </c>
      <c r="AG81">
        <v>3</v>
      </c>
      <c r="AH81" t="s">
        <v>171</v>
      </c>
      <c r="AI81" t="s">
        <v>371</v>
      </c>
      <c r="AJ81">
        <v>46132.655393518522</v>
      </c>
      <c r="AK81">
        <v>55929991</v>
      </c>
      <c r="AL81">
        <v>0</v>
      </c>
      <c r="AM81">
        <v>0</v>
      </c>
      <c r="AN81">
        <v>0</v>
      </c>
      <c r="AO81">
        <v>46073</v>
      </c>
      <c r="AP81">
        <v>0</v>
      </c>
      <c r="AQ81">
        <v>1</v>
      </c>
      <c r="AR81">
        <v>0</v>
      </c>
      <c r="AS81" t="s">
        <v>1087</v>
      </c>
      <c r="AT81">
        <v>1</v>
      </c>
      <c r="AU81">
        <v>8</v>
      </c>
    </row>
    <row r="82" spans="2:47" x14ac:dyDescent="0.25">
      <c r="B82" t="s">
        <v>1212</v>
      </c>
      <c r="C82">
        <v>0</v>
      </c>
      <c r="D82" t="s">
        <v>370</v>
      </c>
      <c r="E82" t="s">
        <v>3</v>
      </c>
      <c r="F82" t="s">
        <v>1084</v>
      </c>
      <c r="G82" t="s">
        <v>3</v>
      </c>
      <c r="H82">
        <v>631.61</v>
      </c>
      <c r="I82">
        <v>631.61</v>
      </c>
      <c r="J82">
        <v>0</v>
      </c>
      <c r="K82">
        <v>631.61</v>
      </c>
      <c r="L82">
        <v>0</v>
      </c>
      <c r="M82">
        <v>0</v>
      </c>
      <c r="N82">
        <v>0</v>
      </c>
      <c r="O82" t="s">
        <v>1171</v>
      </c>
      <c r="P82" t="s">
        <v>3</v>
      </c>
      <c r="Q82" t="s">
        <v>1172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631.61</v>
      </c>
      <c r="AD82">
        <v>1</v>
      </c>
      <c r="AE82">
        <v>0</v>
      </c>
      <c r="AF82">
        <v>3</v>
      </c>
      <c r="AG82">
        <v>3</v>
      </c>
      <c r="AH82" t="s">
        <v>171</v>
      </c>
      <c r="AI82" t="s">
        <v>371</v>
      </c>
      <c r="AJ82">
        <v>46132.655393518522</v>
      </c>
      <c r="AK82">
        <v>55929991</v>
      </c>
      <c r="AL82">
        <v>0</v>
      </c>
      <c r="AM82">
        <v>0</v>
      </c>
      <c r="AN82">
        <v>0</v>
      </c>
      <c r="AO82">
        <v>46073</v>
      </c>
      <c r="AP82">
        <v>0</v>
      </c>
      <c r="AQ82">
        <v>1</v>
      </c>
      <c r="AR82">
        <v>0</v>
      </c>
      <c r="AS82" t="s">
        <v>3</v>
      </c>
      <c r="AT82">
        <v>1</v>
      </c>
      <c r="AU82">
        <v>8</v>
      </c>
    </row>
    <row r="83" spans="2:47" x14ac:dyDescent="0.25">
      <c r="B83" t="s">
        <v>1213</v>
      </c>
      <c r="C83">
        <v>0</v>
      </c>
      <c r="D83" t="s">
        <v>370</v>
      </c>
      <c r="E83" t="s">
        <v>3</v>
      </c>
      <c r="F83" t="s">
        <v>1084</v>
      </c>
      <c r="G83" t="s">
        <v>3</v>
      </c>
      <c r="H83">
        <v>800</v>
      </c>
      <c r="I83">
        <v>800</v>
      </c>
      <c r="J83">
        <v>0</v>
      </c>
      <c r="K83">
        <v>800</v>
      </c>
      <c r="L83">
        <v>0</v>
      </c>
      <c r="M83">
        <v>0</v>
      </c>
      <c r="N83">
        <v>0</v>
      </c>
      <c r="O83" t="s">
        <v>1208</v>
      </c>
      <c r="P83" t="s">
        <v>3</v>
      </c>
      <c r="Q83" t="s">
        <v>1209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800</v>
      </c>
      <c r="AD83">
        <v>1</v>
      </c>
      <c r="AE83">
        <v>0</v>
      </c>
      <c r="AF83">
        <v>3</v>
      </c>
      <c r="AG83">
        <v>3</v>
      </c>
      <c r="AH83" t="s">
        <v>171</v>
      </c>
      <c r="AI83" t="s">
        <v>371</v>
      </c>
      <c r="AJ83">
        <v>46132.655393518522</v>
      </c>
      <c r="AK83">
        <v>55929991</v>
      </c>
      <c r="AL83">
        <v>0</v>
      </c>
      <c r="AM83">
        <v>0</v>
      </c>
      <c r="AN83">
        <v>0</v>
      </c>
      <c r="AO83">
        <v>46073</v>
      </c>
      <c r="AP83">
        <v>0</v>
      </c>
      <c r="AQ83">
        <v>1</v>
      </c>
      <c r="AR83">
        <v>0</v>
      </c>
      <c r="AS83" t="s">
        <v>3</v>
      </c>
      <c r="AT83">
        <v>1</v>
      </c>
      <c r="AU83">
        <v>8</v>
      </c>
    </row>
    <row r="84" spans="2:47" x14ac:dyDescent="0.25">
      <c r="B84" t="s">
        <v>1214</v>
      </c>
      <c r="C84">
        <v>1</v>
      </c>
      <c r="D84" t="s">
        <v>374</v>
      </c>
      <c r="E84" t="s">
        <v>3</v>
      </c>
      <c r="F84" t="s">
        <v>1084</v>
      </c>
      <c r="G84" t="s">
        <v>3</v>
      </c>
      <c r="H84">
        <v>496</v>
      </c>
      <c r="I84">
        <v>496</v>
      </c>
      <c r="J84">
        <v>0</v>
      </c>
      <c r="K84">
        <v>496</v>
      </c>
      <c r="L84">
        <v>0</v>
      </c>
      <c r="M84">
        <v>0</v>
      </c>
      <c r="N84">
        <v>0</v>
      </c>
      <c r="O84" t="s">
        <v>1179</v>
      </c>
      <c r="P84" t="s">
        <v>3</v>
      </c>
      <c r="Q84" t="s">
        <v>1180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496</v>
      </c>
      <c r="AD84">
        <v>1</v>
      </c>
      <c r="AE84">
        <v>0</v>
      </c>
      <c r="AF84">
        <v>3</v>
      </c>
      <c r="AG84">
        <v>3</v>
      </c>
      <c r="AH84" t="s">
        <v>171</v>
      </c>
      <c r="AI84" t="s">
        <v>375</v>
      </c>
      <c r="AJ84">
        <v>46132.655428240738</v>
      </c>
      <c r="AK84">
        <v>55929997</v>
      </c>
      <c r="AL84">
        <v>0</v>
      </c>
      <c r="AM84">
        <v>0</v>
      </c>
      <c r="AN84">
        <v>0</v>
      </c>
      <c r="AO84">
        <v>46073</v>
      </c>
      <c r="AP84">
        <v>0</v>
      </c>
      <c r="AQ84">
        <v>1</v>
      </c>
      <c r="AR84">
        <v>0</v>
      </c>
      <c r="AS84" t="s">
        <v>1087</v>
      </c>
      <c r="AT84">
        <v>1</v>
      </c>
      <c r="AU84">
        <v>2</v>
      </c>
    </row>
    <row r="85" spans="2:47" x14ac:dyDescent="0.25">
      <c r="B85" t="s">
        <v>1215</v>
      </c>
      <c r="C85">
        <v>0</v>
      </c>
      <c r="D85" t="s">
        <v>374</v>
      </c>
      <c r="E85" t="s">
        <v>3</v>
      </c>
      <c r="F85" t="s">
        <v>1084</v>
      </c>
      <c r="G85" t="s">
        <v>3</v>
      </c>
      <c r="H85">
        <v>527.80999999999995</v>
      </c>
      <c r="I85">
        <v>527.80999999999995</v>
      </c>
      <c r="J85">
        <v>0</v>
      </c>
      <c r="K85">
        <v>527.80999999999995</v>
      </c>
      <c r="L85">
        <v>0</v>
      </c>
      <c r="M85">
        <v>0</v>
      </c>
      <c r="N85">
        <v>0</v>
      </c>
      <c r="O85" t="s">
        <v>1171</v>
      </c>
      <c r="P85" t="s">
        <v>3</v>
      </c>
      <c r="Q85" t="s">
        <v>1172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527.80999999999995</v>
      </c>
      <c r="AD85">
        <v>1</v>
      </c>
      <c r="AE85">
        <v>0</v>
      </c>
      <c r="AF85">
        <v>3</v>
      </c>
      <c r="AG85">
        <v>3</v>
      </c>
      <c r="AH85" t="s">
        <v>171</v>
      </c>
      <c r="AI85" t="s">
        <v>375</v>
      </c>
      <c r="AJ85">
        <v>46132.655428240738</v>
      </c>
      <c r="AK85">
        <v>55929997</v>
      </c>
      <c r="AL85">
        <v>0</v>
      </c>
      <c r="AM85">
        <v>0</v>
      </c>
      <c r="AN85">
        <v>0</v>
      </c>
      <c r="AO85">
        <v>46073</v>
      </c>
      <c r="AP85">
        <v>0</v>
      </c>
      <c r="AQ85">
        <v>1</v>
      </c>
      <c r="AR85">
        <v>0</v>
      </c>
      <c r="AS85" t="s">
        <v>3</v>
      </c>
      <c r="AT85">
        <v>1</v>
      </c>
      <c r="AU85">
        <v>2</v>
      </c>
    </row>
    <row r="86" spans="2:47" x14ac:dyDescent="0.25">
      <c r="B86" t="s">
        <v>1216</v>
      </c>
      <c r="C86">
        <v>0</v>
      </c>
      <c r="D86" t="s">
        <v>374</v>
      </c>
      <c r="E86" t="s">
        <v>3</v>
      </c>
      <c r="F86" t="s">
        <v>1084</v>
      </c>
      <c r="G86" t="s">
        <v>3</v>
      </c>
      <c r="H86">
        <v>530</v>
      </c>
      <c r="I86">
        <v>530</v>
      </c>
      <c r="J86">
        <v>0</v>
      </c>
      <c r="K86">
        <v>530</v>
      </c>
      <c r="L86">
        <v>0</v>
      </c>
      <c r="M86">
        <v>0</v>
      </c>
      <c r="N86">
        <v>0</v>
      </c>
      <c r="O86" t="s">
        <v>1208</v>
      </c>
      <c r="P86" t="s">
        <v>3</v>
      </c>
      <c r="Q86" t="s">
        <v>1209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530</v>
      </c>
      <c r="AD86">
        <v>1</v>
      </c>
      <c r="AE86">
        <v>0</v>
      </c>
      <c r="AF86">
        <v>3</v>
      </c>
      <c r="AG86">
        <v>3</v>
      </c>
      <c r="AH86" t="s">
        <v>171</v>
      </c>
      <c r="AI86" t="s">
        <v>375</v>
      </c>
      <c r="AJ86">
        <v>46132.655428240738</v>
      </c>
      <c r="AK86">
        <v>55929997</v>
      </c>
      <c r="AL86">
        <v>0</v>
      </c>
      <c r="AM86">
        <v>0</v>
      </c>
      <c r="AN86">
        <v>0</v>
      </c>
      <c r="AO86">
        <v>46073</v>
      </c>
      <c r="AP86">
        <v>0</v>
      </c>
      <c r="AQ86">
        <v>1</v>
      </c>
      <c r="AR86">
        <v>0</v>
      </c>
      <c r="AS86" t="s">
        <v>3</v>
      </c>
      <c r="AT86">
        <v>1</v>
      </c>
      <c r="AU86">
        <v>2</v>
      </c>
    </row>
    <row r="87" spans="2:47" x14ac:dyDescent="0.25">
      <c r="B87" t="s">
        <v>1217</v>
      </c>
      <c r="C87">
        <v>0</v>
      </c>
      <c r="D87" t="s">
        <v>378</v>
      </c>
      <c r="E87" t="s">
        <v>3</v>
      </c>
      <c r="F87" t="s">
        <v>1084</v>
      </c>
      <c r="G87" t="s">
        <v>3</v>
      </c>
      <c r="H87">
        <v>939</v>
      </c>
      <c r="I87">
        <v>939</v>
      </c>
      <c r="J87">
        <v>0</v>
      </c>
      <c r="K87">
        <v>939</v>
      </c>
      <c r="L87">
        <v>0</v>
      </c>
      <c r="M87">
        <v>0</v>
      </c>
      <c r="N87">
        <v>0</v>
      </c>
      <c r="O87" t="s">
        <v>1218</v>
      </c>
      <c r="P87" t="s">
        <v>3</v>
      </c>
      <c r="Q87" t="s">
        <v>1219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939</v>
      </c>
      <c r="AD87">
        <v>1</v>
      </c>
      <c r="AE87">
        <v>0</v>
      </c>
      <c r="AF87">
        <v>3</v>
      </c>
      <c r="AG87">
        <v>3</v>
      </c>
      <c r="AH87" t="s">
        <v>171</v>
      </c>
      <c r="AI87" t="s">
        <v>375</v>
      </c>
      <c r="AJ87">
        <v>46132.655462962961</v>
      </c>
      <c r="AK87">
        <v>55930003</v>
      </c>
      <c r="AL87">
        <v>0</v>
      </c>
      <c r="AM87">
        <v>0</v>
      </c>
      <c r="AN87">
        <v>0</v>
      </c>
      <c r="AO87">
        <v>46073</v>
      </c>
      <c r="AP87">
        <v>0</v>
      </c>
      <c r="AQ87">
        <v>1</v>
      </c>
      <c r="AR87">
        <v>0</v>
      </c>
      <c r="AS87" t="s">
        <v>1087</v>
      </c>
      <c r="AT87">
        <v>1</v>
      </c>
      <c r="AU87">
        <v>4</v>
      </c>
    </row>
    <row r="88" spans="2:47" x14ac:dyDescent="0.25">
      <c r="B88" t="s">
        <v>1220</v>
      </c>
      <c r="C88">
        <v>0</v>
      </c>
      <c r="D88" t="s">
        <v>378</v>
      </c>
      <c r="E88" t="s">
        <v>3</v>
      </c>
      <c r="F88" t="s">
        <v>1084</v>
      </c>
      <c r="G88" t="s">
        <v>3</v>
      </c>
      <c r="H88">
        <v>926.2</v>
      </c>
      <c r="I88">
        <v>926.2</v>
      </c>
      <c r="J88">
        <v>0</v>
      </c>
      <c r="K88">
        <v>926.2</v>
      </c>
      <c r="L88">
        <v>0</v>
      </c>
      <c r="M88">
        <v>0</v>
      </c>
      <c r="N88">
        <v>0</v>
      </c>
      <c r="O88" t="s">
        <v>1168</v>
      </c>
      <c r="P88" t="s">
        <v>3</v>
      </c>
      <c r="Q88" t="s">
        <v>1169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926.2</v>
      </c>
      <c r="AD88">
        <v>1</v>
      </c>
      <c r="AE88">
        <v>0</v>
      </c>
      <c r="AF88">
        <v>3</v>
      </c>
      <c r="AG88">
        <v>3</v>
      </c>
      <c r="AH88" t="s">
        <v>171</v>
      </c>
      <c r="AI88" t="s">
        <v>375</v>
      </c>
      <c r="AJ88">
        <v>46132.655462962961</v>
      </c>
      <c r="AK88">
        <v>55930003</v>
      </c>
      <c r="AL88">
        <v>0</v>
      </c>
      <c r="AM88">
        <v>0</v>
      </c>
      <c r="AN88">
        <v>0</v>
      </c>
      <c r="AO88">
        <v>46073</v>
      </c>
      <c r="AP88">
        <v>0</v>
      </c>
      <c r="AQ88">
        <v>1</v>
      </c>
      <c r="AR88">
        <v>0</v>
      </c>
      <c r="AS88" t="s">
        <v>3</v>
      </c>
      <c r="AT88">
        <v>1</v>
      </c>
      <c r="AU88">
        <v>4</v>
      </c>
    </row>
    <row r="89" spans="2:47" x14ac:dyDescent="0.25">
      <c r="B89" t="s">
        <v>1221</v>
      </c>
      <c r="C89">
        <v>1</v>
      </c>
      <c r="D89" t="s">
        <v>378</v>
      </c>
      <c r="E89" t="s">
        <v>3</v>
      </c>
      <c r="F89" t="s">
        <v>1084</v>
      </c>
      <c r="G89" t="s">
        <v>3</v>
      </c>
      <c r="H89">
        <v>874</v>
      </c>
      <c r="I89">
        <v>874</v>
      </c>
      <c r="J89">
        <v>0</v>
      </c>
      <c r="K89">
        <v>874</v>
      </c>
      <c r="L89">
        <v>0</v>
      </c>
      <c r="M89">
        <v>0</v>
      </c>
      <c r="N89">
        <v>0</v>
      </c>
      <c r="O89" t="s">
        <v>1179</v>
      </c>
      <c r="P89" t="s">
        <v>3</v>
      </c>
      <c r="Q89" t="s">
        <v>1180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874</v>
      </c>
      <c r="AD89">
        <v>1</v>
      </c>
      <c r="AE89">
        <v>0</v>
      </c>
      <c r="AF89">
        <v>3</v>
      </c>
      <c r="AG89">
        <v>3</v>
      </c>
      <c r="AH89" t="s">
        <v>171</v>
      </c>
      <c r="AI89" t="s">
        <v>375</v>
      </c>
      <c r="AJ89">
        <v>46132.655462962961</v>
      </c>
      <c r="AK89">
        <v>55930003</v>
      </c>
      <c r="AL89">
        <v>0</v>
      </c>
      <c r="AM89">
        <v>0</v>
      </c>
      <c r="AN89">
        <v>0</v>
      </c>
      <c r="AO89">
        <v>46073</v>
      </c>
      <c r="AP89">
        <v>0</v>
      </c>
      <c r="AQ89">
        <v>1</v>
      </c>
      <c r="AR89">
        <v>0</v>
      </c>
      <c r="AS89" t="s">
        <v>3</v>
      </c>
      <c r="AT89">
        <v>1</v>
      </c>
      <c r="AU89">
        <v>4</v>
      </c>
    </row>
    <row r="90" spans="2:47" x14ac:dyDescent="0.25">
      <c r="B90" t="s">
        <v>1222</v>
      </c>
      <c r="C90">
        <v>1</v>
      </c>
      <c r="D90" t="s">
        <v>381</v>
      </c>
      <c r="E90" t="s">
        <v>3</v>
      </c>
      <c r="F90" t="s">
        <v>1084</v>
      </c>
      <c r="G90" t="s">
        <v>3</v>
      </c>
      <c r="H90">
        <v>1646.7</v>
      </c>
      <c r="I90">
        <v>1646.7</v>
      </c>
      <c r="J90">
        <v>0</v>
      </c>
      <c r="K90">
        <v>1646.7</v>
      </c>
      <c r="L90">
        <v>0</v>
      </c>
      <c r="M90">
        <v>0</v>
      </c>
      <c r="N90">
        <v>0</v>
      </c>
      <c r="O90" t="s">
        <v>1168</v>
      </c>
      <c r="P90" t="s">
        <v>3</v>
      </c>
      <c r="Q90" t="s">
        <v>1169</v>
      </c>
      <c r="R90" t="s">
        <v>3</v>
      </c>
      <c r="S90" t="s">
        <v>3</v>
      </c>
      <c r="T90" t="s">
        <v>3</v>
      </c>
      <c r="U90">
        <v>0</v>
      </c>
      <c r="V90">
        <v>0</v>
      </c>
      <c r="W90">
        <v>0</v>
      </c>
      <c r="X90">
        <v>0</v>
      </c>
      <c r="Y90" t="s">
        <v>3</v>
      </c>
      <c r="Z90" t="s">
        <v>3</v>
      </c>
      <c r="AA90">
        <v>0</v>
      </c>
      <c r="AB90" t="s">
        <v>3</v>
      </c>
      <c r="AC90">
        <v>1646.7</v>
      </c>
      <c r="AD90">
        <v>1</v>
      </c>
      <c r="AE90">
        <v>0</v>
      </c>
      <c r="AF90">
        <v>3</v>
      </c>
      <c r="AG90">
        <v>3</v>
      </c>
      <c r="AH90" t="s">
        <v>171</v>
      </c>
      <c r="AI90" t="s">
        <v>382</v>
      </c>
      <c r="AJ90">
        <v>46132.655509259261</v>
      </c>
      <c r="AK90">
        <v>55930008</v>
      </c>
      <c r="AL90">
        <v>0</v>
      </c>
      <c r="AM90">
        <v>0</v>
      </c>
      <c r="AN90">
        <v>0</v>
      </c>
      <c r="AO90">
        <v>46073</v>
      </c>
      <c r="AP90">
        <v>0</v>
      </c>
      <c r="AQ90">
        <v>1</v>
      </c>
      <c r="AR90">
        <v>0</v>
      </c>
      <c r="AS90" t="s">
        <v>1087</v>
      </c>
      <c r="AT90">
        <v>1</v>
      </c>
      <c r="AU90">
        <v>5</v>
      </c>
    </row>
    <row r="91" spans="2:47" x14ac:dyDescent="0.25">
      <c r="B91" t="s">
        <v>1223</v>
      </c>
      <c r="C91">
        <v>0</v>
      </c>
      <c r="D91" t="s">
        <v>381</v>
      </c>
      <c r="E91" t="s">
        <v>3</v>
      </c>
      <c r="F91" t="s">
        <v>1084</v>
      </c>
      <c r="G91" t="s">
        <v>3</v>
      </c>
      <c r="H91">
        <v>1652.64</v>
      </c>
      <c r="I91">
        <v>1652.64</v>
      </c>
      <c r="J91">
        <v>0</v>
      </c>
      <c r="K91">
        <v>1652.64</v>
      </c>
      <c r="L91">
        <v>0</v>
      </c>
      <c r="M91">
        <v>0</v>
      </c>
      <c r="N91">
        <v>0</v>
      </c>
      <c r="O91" t="s">
        <v>1165</v>
      </c>
      <c r="P91" t="s">
        <v>3</v>
      </c>
      <c r="Q91" t="s">
        <v>1166</v>
      </c>
      <c r="R91" t="s">
        <v>3</v>
      </c>
      <c r="S91" t="s">
        <v>3</v>
      </c>
      <c r="T91" t="s">
        <v>3</v>
      </c>
      <c r="U91">
        <v>0</v>
      </c>
      <c r="V91">
        <v>0</v>
      </c>
      <c r="W91">
        <v>0</v>
      </c>
      <c r="X91">
        <v>0</v>
      </c>
      <c r="Y91" t="s">
        <v>3</v>
      </c>
      <c r="Z91" t="s">
        <v>3</v>
      </c>
      <c r="AA91">
        <v>0</v>
      </c>
      <c r="AB91" t="s">
        <v>3</v>
      </c>
      <c r="AC91">
        <v>1652.64</v>
      </c>
      <c r="AD91">
        <v>1</v>
      </c>
      <c r="AE91">
        <v>0</v>
      </c>
      <c r="AF91">
        <v>3</v>
      </c>
      <c r="AG91">
        <v>3</v>
      </c>
      <c r="AH91" t="s">
        <v>171</v>
      </c>
      <c r="AI91" t="s">
        <v>382</v>
      </c>
      <c r="AJ91">
        <v>46132.655509259261</v>
      </c>
      <c r="AK91">
        <v>55930008</v>
      </c>
      <c r="AL91">
        <v>0</v>
      </c>
      <c r="AM91">
        <v>0</v>
      </c>
      <c r="AN91">
        <v>0</v>
      </c>
      <c r="AO91">
        <v>46073</v>
      </c>
      <c r="AP91">
        <v>0</v>
      </c>
      <c r="AQ91">
        <v>1</v>
      </c>
      <c r="AR91">
        <v>0</v>
      </c>
      <c r="AS91" t="s">
        <v>3</v>
      </c>
      <c r="AT91">
        <v>1</v>
      </c>
      <c r="AU91">
        <v>5</v>
      </c>
    </row>
    <row r="92" spans="2:47" x14ac:dyDescent="0.25">
      <c r="B92" t="s">
        <v>1224</v>
      </c>
      <c r="C92">
        <v>0</v>
      </c>
      <c r="D92" t="s">
        <v>381</v>
      </c>
      <c r="E92" t="s">
        <v>3</v>
      </c>
      <c r="F92" t="s">
        <v>1084</v>
      </c>
      <c r="G92" t="s">
        <v>3</v>
      </c>
      <c r="H92">
        <v>1669</v>
      </c>
      <c r="I92">
        <v>1669</v>
      </c>
      <c r="J92">
        <v>0</v>
      </c>
      <c r="K92">
        <v>1669</v>
      </c>
      <c r="L92">
        <v>0</v>
      </c>
      <c r="M92">
        <v>0</v>
      </c>
      <c r="N92">
        <v>0</v>
      </c>
      <c r="O92" t="s">
        <v>1218</v>
      </c>
      <c r="P92" t="s">
        <v>3</v>
      </c>
      <c r="Q92" t="s">
        <v>1219</v>
      </c>
      <c r="R92" t="s">
        <v>3</v>
      </c>
      <c r="S92" t="s">
        <v>3</v>
      </c>
      <c r="T92" t="s">
        <v>3</v>
      </c>
      <c r="U92">
        <v>0</v>
      </c>
      <c r="V92">
        <v>0</v>
      </c>
      <c r="W92">
        <v>0</v>
      </c>
      <c r="X92">
        <v>0</v>
      </c>
      <c r="Y92" t="s">
        <v>3</v>
      </c>
      <c r="Z92" t="s">
        <v>3</v>
      </c>
      <c r="AA92">
        <v>0</v>
      </c>
      <c r="AB92" t="s">
        <v>3</v>
      </c>
      <c r="AC92">
        <v>1669</v>
      </c>
      <c r="AD92">
        <v>1</v>
      </c>
      <c r="AE92">
        <v>0</v>
      </c>
      <c r="AF92">
        <v>3</v>
      </c>
      <c r="AG92">
        <v>3</v>
      </c>
      <c r="AH92" t="s">
        <v>171</v>
      </c>
      <c r="AI92" t="s">
        <v>382</v>
      </c>
      <c r="AJ92">
        <v>46132.655509259261</v>
      </c>
      <c r="AK92">
        <v>55930008</v>
      </c>
      <c r="AL92">
        <v>0</v>
      </c>
      <c r="AM92">
        <v>0</v>
      </c>
      <c r="AN92">
        <v>0</v>
      </c>
      <c r="AO92">
        <v>46073</v>
      </c>
      <c r="AP92">
        <v>0</v>
      </c>
      <c r="AQ92">
        <v>1</v>
      </c>
      <c r="AR92">
        <v>0</v>
      </c>
      <c r="AS92" t="s">
        <v>3</v>
      </c>
      <c r="AT92">
        <v>1</v>
      </c>
      <c r="AU92">
        <v>5</v>
      </c>
    </row>
    <row r="93" spans="2:47" x14ac:dyDescent="0.25">
      <c r="B93" t="s">
        <v>1225</v>
      </c>
      <c r="C93">
        <v>1</v>
      </c>
      <c r="D93" t="s">
        <v>387</v>
      </c>
      <c r="E93" t="s">
        <v>3</v>
      </c>
      <c r="F93" t="s">
        <v>1084</v>
      </c>
      <c r="G93" t="s">
        <v>3</v>
      </c>
      <c r="H93">
        <v>104.5</v>
      </c>
      <c r="I93">
        <v>104.5</v>
      </c>
      <c r="J93">
        <v>0</v>
      </c>
      <c r="K93">
        <v>104.5</v>
      </c>
      <c r="L93">
        <v>0</v>
      </c>
      <c r="M93">
        <v>0</v>
      </c>
      <c r="N93">
        <v>0</v>
      </c>
      <c r="O93" t="s">
        <v>1168</v>
      </c>
      <c r="P93" t="s">
        <v>3</v>
      </c>
      <c r="Q93" t="s">
        <v>1169</v>
      </c>
      <c r="R93" t="s">
        <v>3</v>
      </c>
      <c r="S93" t="s">
        <v>3</v>
      </c>
      <c r="T93" t="s">
        <v>3</v>
      </c>
      <c r="U93">
        <v>0</v>
      </c>
      <c r="V93">
        <v>0</v>
      </c>
      <c r="W93">
        <v>0</v>
      </c>
      <c r="X93">
        <v>0</v>
      </c>
      <c r="Y93" t="s">
        <v>3</v>
      </c>
      <c r="Z93" t="s">
        <v>3</v>
      </c>
      <c r="AA93">
        <v>0</v>
      </c>
      <c r="AB93" t="s">
        <v>3</v>
      </c>
      <c r="AC93">
        <v>104.5</v>
      </c>
      <c r="AD93">
        <v>1</v>
      </c>
      <c r="AE93">
        <v>0</v>
      </c>
      <c r="AF93">
        <v>3</v>
      </c>
      <c r="AG93">
        <v>3</v>
      </c>
      <c r="AH93" t="s">
        <v>171</v>
      </c>
      <c r="AI93" t="s">
        <v>388</v>
      </c>
      <c r="AJ93">
        <v>46132.655543981484</v>
      </c>
      <c r="AK93">
        <v>55930138</v>
      </c>
      <c r="AL93">
        <v>0</v>
      </c>
      <c r="AM93">
        <v>0</v>
      </c>
      <c r="AN93">
        <v>0</v>
      </c>
      <c r="AO93">
        <v>46073</v>
      </c>
      <c r="AP93">
        <v>0</v>
      </c>
      <c r="AQ93">
        <v>1</v>
      </c>
      <c r="AR93">
        <v>0</v>
      </c>
      <c r="AS93" t="s">
        <v>1087</v>
      </c>
      <c r="AT93">
        <v>1</v>
      </c>
      <c r="AU93">
        <v>204</v>
      </c>
    </row>
    <row r="94" spans="2:47" x14ac:dyDescent="0.25">
      <c r="B94" t="s">
        <v>1226</v>
      </c>
      <c r="C94">
        <v>0</v>
      </c>
      <c r="D94" t="s">
        <v>387</v>
      </c>
      <c r="E94" t="s">
        <v>3</v>
      </c>
      <c r="F94" t="s">
        <v>1084</v>
      </c>
      <c r="G94" t="s">
        <v>3</v>
      </c>
      <c r="H94">
        <v>104.5</v>
      </c>
      <c r="I94">
        <v>104.5</v>
      </c>
      <c r="J94">
        <v>0</v>
      </c>
      <c r="K94">
        <v>104.5</v>
      </c>
      <c r="L94">
        <v>0</v>
      </c>
      <c r="M94">
        <v>0</v>
      </c>
      <c r="N94">
        <v>0</v>
      </c>
      <c r="O94" t="s">
        <v>1165</v>
      </c>
      <c r="P94" t="s">
        <v>3</v>
      </c>
      <c r="Q94" t="s">
        <v>1166</v>
      </c>
      <c r="R94" t="s">
        <v>3</v>
      </c>
      <c r="S94" t="s">
        <v>3</v>
      </c>
      <c r="T94" t="s">
        <v>3</v>
      </c>
      <c r="U94">
        <v>0</v>
      </c>
      <c r="V94">
        <v>0</v>
      </c>
      <c r="W94">
        <v>0</v>
      </c>
      <c r="X94">
        <v>0</v>
      </c>
      <c r="Y94" t="s">
        <v>3</v>
      </c>
      <c r="Z94" t="s">
        <v>3</v>
      </c>
      <c r="AA94">
        <v>0</v>
      </c>
      <c r="AB94" t="s">
        <v>3</v>
      </c>
      <c r="AC94">
        <v>104.5</v>
      </c>
      <c r="AD94">
        <v>1</v>
      </c>
      <c r="AE94">
        <v>0</v>
      </c>
      <c r="AF94">
        <v>3</v>
      </c>
      <c r="AG94">
        <v>3</v>
      </c>
      <c r="AH94" t="s">
        <v>171</v>
      </c>
      <c r="AI94" t="s">
        <v>388</v>
      </c>
      <c r="AJ94">
        <v>46132.655543981484</v>
      </c>
      <c r="AK94">
        <v>55930138</v>
      </c>
      <c r="AL94">
        <v>0</v>
      </c>
      <c r="AM94">
        <v>0</v>
      </c>
      <c r="AN94">
        <v>0</v>
      </c>
      <c r="AO94">
        <v>46073</v>
      </c>
      <c r="AP94">
        <v>0</v>
      </c>
      <c r="AQ94">
        <v>1</v>
      </c>
      <c r="AR94">
        <v>0</v>
      </c>
      <c r="AS94" t="s">
        <v>3</v>
      </c>
      <c r="AT94">
        <v>1</v>
      </c>
      <c r="AU94">
        <v>204</v>
      </c>
    </row>
    <row r="95" spans="2:47" x14ac:dyDescent="0.25">
      <c r="B95" t="s">
        <v>1227</v>
      </c>
      <c r="C95">
        <v>0</v>
      </c>
      <c r="D95" t="s">
        <v>387</v>
      </c>
      <c r="E95" t="s">
        <v>3</v>
      </c>
      <c r="F95" t="s">
        <v>1084</v>
      </c>
      <c r="G95" t="s">
        <v>3</v>
      </c>
      <c r="H95">
        <v>110</v>
      </c>
      <c r="I95">
        <v>110</v>
      </c>
      <c r="J95">
        <v>0</v>
      </c>
      <c r="K95">
        <v>110</v>
      </c>
      <c r="L95">
        <v>0</v>
      </c>
      <c r="M95">
        <v>0</v>
      </c>
      <c r="N95">
        <v>0</v>
      </c>
      <c r="O95" t="s">
        <v>1208</v>
      </c>
      <c r="P95" t="s">
        <v>3</v>
      </c>
      <c r="Q95" t="s">
        <v>1209</v>
      </c>
      <c r="R95" t="s">
        <v>3</v>
      </c>
      <c r="S95" t="s">
        <v>3</v>
      </c>
      <c r="T95" t="s">
        <v>3</v>
      </c>
      <c r="U95">
        <v>0</v>
      </c>
      <c r="V95">
        <v>0</v>
      </c>
      <c r="W95">
        <v>0</v>
      </c>
      <c r="X95">
        <v>0</v>
      </c>
      <c r="Y95" t="s">
        <v>3</v>
      </c>
      <c r="Z95" t="s">
        <v>3</v>
      </c>
      <c r="AA95">
        <v>0</v>
      </c>
      <c r="AB95" t="s">
        <v>3</v>
      </c>
      <c r="AC95">
        <v>110</v>
      </c>
      <c r="AD95">
        <v>1</v>
      </c>
      <c r="AE95">
        <v>0</v>
      </c>
      <c r="AF95">
        <v>3</v>
      </c>
      <c r="AG95">
        <v>3</v>
      </c>
      <c r="AH95" t="s">
        <v>171</v>
      </c>
      <c r="AI95" t="s">
        <v>388</v>
      </c>
      <c r="AJ95">
        <v>46132.655543981484</v>
      </c>
      <c r="AK95">
        <v>55930138</v>
      </c>
      <c r="AL95">
        <v>0</v>
      </c>
      <c r="AM95">
        <v>0</v>
      </c>
      <c r="AN95">
        <v>0</v>
      </c>
      <c r="AO95">
        <v>46073</v>
      </c>
      <c r="AP95">
        <v>0</v>
      </c>
      <c r="AQ95">
        <v>1</v>
      </c>
      <c r="AR95">
        <v>0</v>
      </c>
      <c r="AS95" t="s">
        <v>3</v>
      </c>
      <c r="AT95">
        <v>1</v>
      </c>
      <c r="AU95">
        <v>204</v>
      </c>
    </row>
    <row r="96" spans="2:47" x14ac:dyDescent="0.25">
      <c r="B96" t="s">
        <v>1228</v>
      </c>
      <c r="C96">
        <v>1</v>
      </c>
      <c r="D96" t="s">
        <v>391</v>
      </c>
      <c r="E96" t="s">
        <v>3</v>
      </c>
      <c r="F96" t="s">
        <v>1084</v>
      </c>
      <c r="G96" t="s">
        <v>3</v>
      </c>
      <c r="H96">
        <v>48</v>
      </c>
      <c r="I96">
        <v>48</v>
      </c>
      <c r="J96">
        <v>0</v>
      </c>
      <c r="K96">
        <v>48</v>
      </c>
      <c r="L96">
        <v>0</v>
      </c>
      <c r="M96">
        <v>0</v>
      </c>
      <c r="N96">
        <v>0</v>
      </c>
      <c r="O96" t="s">
        <v>1179</v>
      </c>
      <c r="P96" t="s">
        <v>3</v>
      </c>
      <c r="Q96" t="s">
        <v>1180</v>
      </c>
      <c r="R96" t="s">
        <v>3</v>
      </c>
      <c r="S96" t="s">
        <v>3</v>
      </c>
      <c r="T96" t="s">
        <v>3</v>
      </c>
      <c r="U96">
        <v>0</v>
      </c>
      <c r="V96">
        <v>0</v>
      </c>
      <c r="W96">
        <v>0</v>
      </c>
      <c r="X96">
        <v>0</v>
      </c>
      <c r="Y96" t="s">
        <v>3</v>
      </c>
      <c r="Z96" t="s">
        <v>3</v>
      </c>
      <c r="AA96">
        <v>0</v>
      </c>
      <c r="AB96" t="s">
        <v>3</v>
      </c>
      <c r="AC96">
        <v>48</v>
      </c>
      <c r="AD96">
        <v>1</v>
      </c>
      <c r="AE96">
        <v>0</v>
      </c>
      <c r="AF96">
        <v>3</v>
      </c>
      <c r="AG96">
        <v>3</v>
      </c>
      <c r="AH96" t="s">
        <v>171</v>
      </c>
      <c r="AI96" t="s">
        <v>392</v>
      </c>
      <c r="AJ96">
        <v>46132.655590277776</v>
      </c>
      <c r="AK96">
        <v>55930144</v>
      </c>
      <c r="AL96">
        <v>0</v>
      </c>
      <c r="AM96">
        <v>0</v>
      </c>
      <c r="AN96">
        <v>0</v>
      </c>
      <c r="AO96">
        <v>46073</v>
      </c>
      <c r="AP96">
        <v>0</v>
      </c>
      <c r="AQ96">
        <v>1</v>
      </c>
      <c r="AR96">
        <v>0</v>
      </c>
      <c r="AS96" t="s">
        <v>1087</v>
      </c>
      <c r="AT96">
        <v>1</v>
      </c>
      <c r="AU96">
        <v>204</v>
      </c>
    </row>
    <row r="97" spans="2:47" x14ac:dyDescent="0.25">
      <c r="B97" t="s">
        <v>1229</v>
      </c>
      <c r="C97">
        <v>0</v>
      </c>
      <c r="D97" t="s">
        <v>391</v>
      </c>
      <c r="E97" t="s">
        <v>3</v>
      </c>
      <c r="F97" t="s">
        <v>1084</v>
      </c>
      <c r="G97" t="s">
        <v>3</v>
      </c>
      <c r="H97">
        <v>50.6</v>
      </c>
      <c r="I97">
        <v>50.6</v>
      </c>
      <c r="J97">
        <v>0</v>
      </c>
      <c r="K97">
        <v>50.6</v>
      </c>
      <c r="L97">
        <v>0</v>
      </c>
      <c r="M97">
        <v>0</v>
      </c>
      <c r="N97">
        <v>0</v>
      </c>
      <c r="O97" t="s">
        <v>1165</v>
      </c>
      <c r="P97" t="s">
        <v>3</v>
      </c>
      <c r="Q97" t="s">
        <v>1166</v>
      </c>
      <c r="R97" t="s">
        <v>3</v>
      </c>
      <c r="S97" t="s">
        <v>3</v>
      </c>
      <c r="T97" t="s">
        <v>3</v>
      </c>
      <c r="U97">
        <v>0</v>
      </c>
      <c r="V97">
        <v>0</v>
      </c>
      <c r="W97">
        <v>0</v>
      </c>
      <c r="X97">
        <v>0</v>
      </c>
      <c r="Y97" t="s">
        <v>3</v>
      </c>
      <c r="Z97" t="s">
        <v>3</v>
      </c>
      <c r="AA97">
        <v>0</v>
      </c>
      <c r="AB97" t="s">
        <v>3</v>
      </c>
      <c r="AC97">
        <v>50.6</v>
      </c>
      <c r="AD97">
        <v>1</v>
      </c>
      <c r="AE97">
        <v>0</v>
      </c>
      <c r="AF97">
        <v>3</v>
      </c>
      <c r="AG97">
        <v>3</v>
      </c>
      <c r="AH97" t="s">
        <v>171</v>
      </c>
      <c r="AI97" t="s">
        <v>392</v>
      </c>
      <c r="AJ97">
        <v>46132.655590277776</v>
      </c>
      <c r="AK97">
        <v>55930144</v>
      </c>
      <c r="AL97">
        <v>0</v>
      </c>
      <c r="AM97">
        <v>0</v>
      </c>
      <c r="AN97">
        <v>0</v>
      </c>
      <c r="AO97">
        <v>46073</v>
      </c>
      <c r="AP97">
        <v>0</v>
      </c>
      <c r="AQ97">
        <v>1</v>
      </c>
      <c r="AR97">
        <v>0</v>
      </c>
      <c r="AS97" t="s">
        <v>3</v>
      </c>
      <c r="AT97">
        <v>1</v>
      </c>
      <c r="AU97">
        <v>204</v>
      </c>
    </row>
    <row r="98" spans="2:47" x14ac:dyDescent="0.25">
      <c r="B98" t="s">
        <v>1230</v>
      </c>
      <c r="C98">
        <v>0</v>
      </c>
      <c r="D98" t="s">
        <v>391</v>
      </c>
      <c r="E98" t="s">
        <v>3</v>
      </c>
      <c r="F98" t="s">
        <v>1084</v>
      </c>
      <c r="G98" t="s">
        <v>3</v>
      </c>
      <c r="H98">
        <v>50.6</v>
      </c>
      <c r="I98">
        <v>50.6</v>
      </c>
      <c r="J98">
        <v>0</v>
      </c>
      <c r="K98">
        <v>50.6</v>
      </c>
      <c r="L98">
        <v>0</v>
      </c>
      <c r="M98">
        <v>0</v>
      </c>
      <c r="N98">
        <v>0</v>
      </c>
      <c r="O98" t="s">
        <v>1168</v>
      </c>
      <c r="P98" t="s">
        <v>3</v>
      </c>
      <c r="Q98" t="s">
        <v>1169</v>
      </c>
      <c r="R98" t="s">
        <v>3</v>
      </c>
      <c r="S98" t="s">
        <v>3</v>
      </c>
      <c r="T98" t="s">
        <v>3</v>
      </c>
      <c r="U98">
        <v>0</v>
      </c>
      <c r="V98">
        <v>0</v>
      </c>
      <c r="W98">
        <v>0</v>
      </c>
      <c r="X98">
        <v>0</v>
      </c>
      <c r="Y98" t="s">
        <v>3</v>
      </c>
      <c r="Z98" t="s">
        <v>3</v>
      </c>
      <c r="AA98">
        <v>0</v>
      </c>
      <c r="AB98" t="s">
        <v>3</v>
      </c>
      <c r="AC98">
        <v>50.6</v>
      </c>
      <c r="AD98">
        <v>1</v>
      </c>
      <c r="AE98">
        <v>0</v>
      </c>
      <c r="AF98">
        <v>3</v>
      </c>
      <c r="AG98">
        <v>3</v>
      </c>
      <c r="AH98" t="s">
        <v>171</v>
      </c>
      <c r="AI98" t="s">
        <v>392</v>
      </c>
      <c r="AJ98">
        <v>46132.655590277776</v>
      </c>
      <c r="AK98">
        <v>55930144</v>
      </c>
      <c r="AL98">
        <v>0</v>
      </c>
      <c r="AM98">
        <v>0</v>
      </c>
      <c r="AN98">
        <v>0</v>
      </c>
      <c r="AO98">
        <v>46073</v>
      </c>
      <c r="AP98">
        <v>0</v>
      </c>
      <c r="AQ98">
        <v>1</v>
      </c>
      <c r="AR98">
        <v>0</v>
      </c>
      <c r="AS98" t="s">
        <v>3</v>
      </c>
      <c r="AT98">
        <v>1</v>
      </c>
      <c r="AU98">
        <v>204</v>
      </c>
    </row>
    <row r="99" spans="2:47" x14ac:dyDescent="0.25">
      <c r="B99" t="s">
        <v>1231</v>
      </c>
      <c r="C99">
        <v>1</v>
      </c>
      <c r="D99" t="s">
        <v>399</v>
      </c>
      <c r="E99" t="s">
        <v>3</v>
      </c>
      <c r="F99" t="s">
        <v>1084</v>
      </c>
      <c r="G99" t="s">
        <v>3</v>
      </c>
      <c r="H99">
        <v>802.22</v>
      </c>
      <c r="I99">
        <v>802.22</v>
      </c>
      <c r="J99">
        <v>0</v>
      </c>
      <c r="K99">
        <v>802.22</v>
      </c>
      <c r="L99">
        <v>0</v>
      </c>
      <c r="M99">
        <v>0</v>
      </c>
      <c r="N99">
        <v>0</v>
      </c>
      <c r="O99" t="s">
        <v>1165</v>
      </c>
      <c r="P99" t="s">
        <v>3</v>
      </c>
      <c r="Q99" t="s">
        <v>1166</v>
      </c>
      <c r="R99" t="s">
        <v>3</v>
      </c>
      <c r="S99" t="s">
        <v>3</v>
      </c>
      <c r="T99" t="s">
        <v>3</v>
      </c>
      <c r="U99">
        <v>0</v>
      </c>
      <c r="V99">
        <v>0</v>
      </c>
      <c r="W99">
        <v>0</v>
      </c>
      <c r="X99">
        <v>0</v>
      </c>
      <c r="Y99" t="s">
        <v>3</v>
      </c>
      <c r="Z99" t="s">
        <v>3</v>
      </c>
      <c r="AA99">
        <v>0</v>
      </c>
      <c r="AB99" t="s">
        <v>3</v>
      </c>
      <c r="AC99">
        <v>802.22</v>
      </c>
      <c r="AD99">
        <v>1</v>
      </c>
      <c r="AE99">
        <v>0</v>
      </c>
      <c r="AF99">
        <v>2</v>
      </c>
      <c r="AG99">
        <v>3</v>
      </c>
      <c r="AH99" t="s">
        <v>171</v>
      </c>
      <c r="AI99" t="s">
        <v>400</v>
      </c>
      <c r="AJ99">
        <v>46220.382592592592</v>
      </c>
      <c r="AK99">
        <v>55930155</v>
      </c>
      <c r="AL99">
        <v>0</v>
      </c>
      <c r="AM99">
        <v>0</v>
      </c>
      <c r="AN99">
        <v>0</v>
      </c>
      <c r="AO99">
        <v>46073</v>
      </c>
      <c r="AP99">
        <v>0</v>
      </c>
      <c r="AQ99">
        <v>1</v>
      </c>
      <c r="AR99">
        <v>0</v>
      </c>
      <c r="AS99" t="s">
        <v>1087</v>
      </c>
      <c r="AT99">
        <v>1</v>
      </c>
      <c r="AU99">
        <v>51</v>
      </c>
    </row>
    <row r="100" spans="2:47" x14ac:dyDescent="0.25">
      <c r="B100" t="s">
        <v>1232</v>
      </c>
      <c r="C100">
        <v>0</v>
      </c>
      <c r="D100" t="s">
        <v>399</v>
      </c>
      <c r="E100" t="s">
        <v>3</v>
      </c>
      <c r="F100" t="s">
        <v>1084</v>
      </c>
      <c r="G100" t="s">
        <v>3</v>
      </c>
      <c r="H100">
        <v>873.07</v>
      </c>
      <c r="I100">
        <v>873.07</v>
      </c>
      <c r="J100">
        <v>0</v>
      </c>
      <c r="K100">
        <v>873.07</v>
      </c>
      <c r="L100">
        <v>0</v>
      </c>
      <c r="M100">
        <v>0</v>
      </c>
      <c r="N100">
        <v>0</v>
      </c>
      <c r="O100" t="s">
        <v>1168</v>
      </c>
      <c r="P100" t="s">
        <v>3</v>
      </c>
      <c r="Q100" t="s">
        <v>1169</v>
      </c>
      <c r="R100" t="s">
        <v>3</v>
      </c>
      <c r="S100" t="s">
        <v>3</v>
      </c>
      <c r="T100" t="s">
        <v>3</v>
      </c>
      <c r="U100">
        <v>0</v>
      </c>
      <c r="V100">
        <v>0</v>
      </c>
      <c r="W100">
        <v>0</v>
      </c>
      <c r="X100">
        <v>0</v>
      </c>
      <c r="Y100" t="s">
        <v>3</v>
      </c>
      <c r="Z100" t="s">
        <v>3</v>
      </c>
      <c r="AA100">
        <v>0</v>
      </c>
      <c r="AB100" t="s">
        <v>3</v>
      </c>
      <c r="AC100">
        <v>873.07</v>
      </c>
      <c r="AD100">
        <v>1</v>
      </c>
      <c r="AE100">
        <v>0</v>
      </c>
      <c r="AF100">
        <v>2</v>
      </c>
      <c r="AG100">
        <v>3</v>
      </c>
      <c r="AH100" t="s">
        <v>171</v>
      </c>
      <c r="AI100" t="s">
        <v>400</v>
      </c>
      <c r="AJ100">
        <v>46220.382592592592</v>
      </c>
      <c r="AK100">
        <v>55930155</v>
      </c>
      <c r="AL100">
        <v>0</v>
      </c>
      <c r="AM100">
        <v>0</v>
      </c>
      <c r="AN100">
        <v>0</v>
      </c>
      <c r="AO100">
        <v>46073</v>
      </c>
      <c r="AP100">
        <v>0</v>
      </c>
      <c r="AQ100">
        <v>1</v>
      </c>
      <c r="AR100">
        <v>0</v>
      </c>
      <c r="AS100" t="s">
        <v>3</v>
      </c>
      <c r="AT100">
        <v>1</v>
      </c>
      <c r="AU100">
        <v>51</v>
      </c>
    </row>
    <row r="101" spans="2:47" x14ac:dyDescent="0.25">
      <c r="B101" t="s">
        <v>1233</v>
      </c>
      <c r="C101">
        <v>0</v>
      </c>
      <c r="D101" t="s">
        <v>399</v>
      </c>
      <c r="E101" t="s">
        <v>3</v>
      </c>
      <c r="F101" t="s">
        <v>1084</v>
      </c>
      <c r="G101" t="s">
        <v>3</v>
      </c>
      <c r="H101">
        <v>919</v>
      </c>
      <c r="I101">
        <v>919</v>
      </c>
      <c r="J101">
        <v>0</v>
      </c>
      <c r="K101">
        <v>919</v>
      </c>
      <c r="L101">
        <v>0</v>
      </c>
      <c r="M101">
        <v>0</v>
      </c>
      <c r="N101">
        <v>0</v>
      </c>
      <c r="O101" t="s">
        <v>1171</v>
      </c>
      <c r="P101" t="s">
        <v>3</v>
      </c>
      <c r="Q101" t="s">
        <v>1172</v>
      </c>
      <c r="R101" t="s">
        <v>3</v>
      </c>
      <c r="S101" t="s">
        <v>3</v>
      </c>
      <c r="T101" t="s">
        <v>3</v>
      </c>
      <c r="U101">
        <v>0</v>
      </c>
      <c r="V101">
        <v>0</v>
      </c>
      <c r="W101">
        <v>0</v>
      </c>
      <c r="X101">
        <v>0</v>
      </c>
      <c r="Y101" t="s">
        <v>3</v>
      </c>
      <c r="Z101" t="s">
        <v>3</v>
      </c>
      <c r="AA101">
        <v>0</v>
      </c>
      <c r="AB101" t="s">
        <v>3</v>
      </c>
      <c r="AC101">
        <v>919</v>
      </c>
      <c r="AD101">
        <v>1</v>
      </c>
      <c r="AE101">
        <v>0</v>
      </c>
      <c r="AF101">
        <v>2</v>
      </c>
      <c r="AG101">
        <v>3</v>
      </c>
      <c r="AH101" t="s">
        <v>171</v>
      </c>
      <c r="AI101" t="s">
        <v>400</v>
      </c>
      <c r="AJ101">
        <v>46220.382592592592</v>
      </c>
      <c r="AK101">
        <v>55930155</v>
      </c>
      <c r="AL101">
        <v>0</v>
      </c>
      <c r="AM101">
        <v>0</v>
      </c>
      <c r="AN101">
        <v>0</v>
      </c>
      <c r="AO101">
        <v>46073</v>
      </c>
      <c r="AP101">
        <v>0</v>
      </c>
      <c r="AQ101">
        <v>1</v>
      </c>
      <c r="AR101">
        <v>0</v>
      </c>
      <c r="AS101" t="s">
        <v>3</v>
      </c>
      <c r="AT101">
        <v>1</v>
      </c>
      <c r="AU101">
        <v>51</v>
      </c>
    </row>
    <row r="102" spans="2:47" x14ac:dyDescent="0.25">
      <c r="B102" t="s">
        <v>1234</v>
      </c>
      <c r="C102">
        <v>0</v>
      </c>
      <c r="D102" t="s">
        <v>438</v>
      </c>
      <c r="E102" t="s">
        <v>3</v>
      </c>
      <c r="F102" t="s">
        <v>1084</v>
      </c>
      <c r="G102" t="s">
        <v>3</v>
      </c>
      <c r="H102">
        <v>17668.830000000002</v>
      </c>
      <c r="I102">
        <v>17668.830000000002</v>
      </c>
      <c r="J102">
        <v>0</v>
      </c>
      <c r="K102">
        <v>17668.830000000002</v>
      </c>
      <c r="L102">
        <v>0</v>
      </c>
      <c r="M102">
        <v>0</v>
      </c>
      <c r="N102">
        <v>0</v>
      </c>
      <c r="O102" t="s">
        <v>1171</v>
      </c>
      <c r="P102" t="s">
        <v>3</v>
      </c>
      <c r="Q102" t="s">
        <v>1172</v>
      </c>
      <c r="R102" t="s">
        <v>3</v>
      </c>
      <c r="S102" t="s">
        <v>3</v>
      </c>
      <c r="T102" t="s">
        <v>3</v>
      </c>
      <c r="U102">
        <v>0</v>
      </c>
      <c r="V102">
        <v>0</v>
      </c>
      <c r="W102">
        <v>0</v>
      </c>
      <c r="X102">
        <v>0</v>
      </c>
      <c r="Y102" t="s">
        <v>3</v>
      </c>
      <c r="Z102" t="s">
        <v>3</v>
      </c>
      <c r="AA102">
        <v>0</v>
      </c>
      <c r="AB102" t="s">
        <v>3</v>
      </c>
      <c r="AC102">
        <v>17668.830000000002</v>
      </c>
      <c r="AD102">
        <v>1</v>
      </c>
      <c r="AE102">
        <v>0</v>
      </c>
      <c r="AF102">
        <v>2</v>
      </c>
      <c r="AG102">
        <v>3</v>
      </c>
      <c r="AH102" t="s">
        <v>171</v>
      </c>
      <c r="AI102" t="s">
        <v>439</v>
      </c>
      <c r="AJ102">
        <v>46220.382662037038</v>
      </c>
      <c r="AK102">
        <v>55930193</v>
      </c>
      <c r="AL102">
        <v>0</v>
      </c>
      <c r="AM102">
        <v>0</v>
      </c>
      <c r="AN102">
        <v>0</v>
      </c>
      <c r="AO102">
        <v>46073</v>
      </c>
      <c r="AP102">
        <v>0</v>
      </c>
      <c r="AQ102">
        <v>1</v>
      </c>
      <c r="AR102">
        <v>0</v>
      </c>
      <c r="AS102" t="s">
        <v>1087</v>
      </c>
      <c r="AT102">
        <v>1</v>
      </c>
      <c r="AU102">
        <v>31</v>
      </c>
    </row>
    <row r="103" spans="2:47" x14ac:dyDescent="0.25">
      <c r="B103" t="s">
        <v>1235</v>
      </c>
      <c r="C103">
        <v>0</v>
      </c>
      <c r="D103" t="s">
        <v>438</v>
      </c>
      <c r="E103" t="s">
        <v>3</v>
      </c>
      <c r="F103" t="s">
        <v>1084</v>
      </c>
      <c r="G103" t="s">
        <v>3</v>
      </c>
      <c r="H103">
        <v>21152</v>
      </c>
      <c r="I103">
        <v>21152</v>
      </c>
      <c r="J103">
        <v>0</v>
      </c>
      <c r="K103">
        <v>21152</v>
      </c>
      <c r="L103">
        <v>0</v>
      </c>
      <c r="M103">
        <v>0</v>
      </c>
      <c r="N103">
        <v>0</v>
      </c>
      <c r="O103" t="s">
        <v>1236</v>
      </c>
      <c r="P103" t="s">
        <v>3</v>
      </c>
      <c r="Q103" t="s">
        <v>1237</v>
      </c>
      <c r="R103" t="s">
        <v>3</v>
      </c>
      <c r="S103" t="s">
        <v>3</v>
      </c>
      <c r="T103" t="s">
        <v>3</v>
      </c>
      <c r="U103">
        <v>0</v>
      </c>
      <c r="V103">
        <v>0</v>
      </c>
      <c r="W103">
        <v>0</v>
      </c>
      <c r="X103">
        <v>0</v>
      </c>
      <c r="Y103" t="s">
        <v>3</v>
      </c>
      <c r="Z103" t="s">
        <v>3</v>
      </c>
      <c r="AA103">
        <v>0</v>
      </c>
      <c r="AB103" t="s">
        <v>3</v>
      </c>
      <c r="AC103">
        <v>21152</v>
      </c>
      <c r="AD103">
        <v>1</v>
      </c>
      <c r="AE103">
        <v>0</v>
      </c>
      <c r="AF103">
        <v>2</v>
      </c>
      <c r="AG103">
        <v>3</v>
      </c>
      <c r="AH103" t="s">
        <v>171</v>
      </c>
      <c r="AI103" t="s">
        <v>439</v>
      </c>
      <c r="AJ103">
        <v>46220.382662037038</v>
      </c>
      <c r="AK103">
        <v>55930193</v>
      </c>
      <c r="AL103">
        <v>0</v>
      </c>
      <c r="AM103">
        <v>0</v>
      </c>
      <c r="AN103">
        <v>0</v>
      </c>
      <c r="AO103">
        <v>46073</v>
      </c>
      <c r="AP103">
        <v>0</v>
      </c>
      <c r="AQ103">
        <v>1</v>
      </c>
      <c r="AR103">
        <v>0</v>
      </c>
      <c r="AS103" t="s">
        <v>3</v>
      </c>
      <c r="AT103">
        <v>1</v>
      </c>
      <c r="AU103">
        <v>31</v>
      </c>
    </row>
    <row r="104" spans="2:47" x14ac:dyDescent="0.25">
      <c r="B104" t="s">
        <v>1238</v>
      </c>
      <c r="C104">
        <v>1</v>
      </c>
      <c r="D104" t="s">
        <v>438</v>
      </c>
      <c r="E104" t="s">
        <v>3</v>
      </c>
      <c r="F104" t="s">
        <v>1084</v>
      </c>
      <c r="G104" t="s">
        <v>3</v>
      </c>
      <c r="H104">
        <v>16430</v>
      </c>
      <c r="I104">
        <v>16430</v>
      </c>
      <c r="J104">
        <v>0</v>
      </c>
      <c r="K104">
        <v>16430</v>
      </c>
      <c r="L104">
        <v>0</v>
      </c>
      <c r="M104">
        <v>0</v>
      </c>
      <c r="N104">
        <v>0</v>
      </c>
      <c r="O104" t="s">
        <v>1208</v>
      </c>
      <c r="P104" t="s">
        <v>3</v>
      </c>
      <c r="Q104" t="s">
        <v>1209</v>
      </c>
      <c r="R104" t="s">
        <v>3</v>
      </c>
      <c r="S104" t="s">
        <v>3</v>
      </c>
      <c r="T104" t="s">
        <v>3</v>
      </c>
      <c r="U104">
        <v>0</v>
      </c>
      <c r="V104">
        <v>0</v>
      </c>
      <c r="W104">
        <v>0</v>
      </c>
      <c r="X104">
        <v>0</v>
      </c>
      <c r="Y104" t="s">
        <v>3</v>
      </c>
      <c r="Z104" t="s">
        <v>3</v>
      </c>
      <c r="AA104">
        <v>0</v>
      </c>
      <c r="AB104" t="s">
        <v>3</v>
      </c>
      <c r="AC104">
        <v>16430</v>
      </c>
      <c r="AD104">
        <v>1</v>
      </c>
      <c r="AE104">
        <v>0</v>
      </c>
      <c r="AF104">
        <v>2</v>
      </c>
      <c r="AG104">
        <v>3</v>
      </c>
      <c r="AH104" t="s">
        <v>171</v>
      </c>
      <c r="AI104" t="s">
        <v>439</v>
      </c>
      <c r="AJ104">
        <v>46220.382662037038</v>
      </c>
      <c r="AK104">
        <v>55930193</v>
      </c>
      <c r="AL104">
        <v>0</v>
      </c>
      <c r="AM104">
        <v>0</v>
      </c>
      <c r="AN104">
        <v>0</v>
      </c>
      <c r="AO104">
        <v>46073</v>
      </c>
      <c r="AP104">
        <v>0</v>
      </c>
      <c r="AQ104">
        <v>1</v>
      </c>
      <c r="AR104">
        <v>0</v>
      </c>
      <c r="AS104" t="s">
        <v>3</v>
      </c>
      <c r="AT104">
        <v>1</v>
      </c>
      <c r="AU104">
        <v>31</v>
      </c>
    </row>
    <row r="105" spans="2:47" x14ac:dyDescent="0.25">
      <c r="B105" t="s">
        <v>1239</v>
      </c>
      <c r="C105">
        <v>0</v>
      </c>
      <c r="D105" t="s">
        <v>442</v>
      </c>
      <c r="E105" t="s">
        <v>3</v>
      </c>
      <c r="F105" t="s">
        <v>1084</v>
      </c>
      <c r="G105" t="s">
        <v>3</v>
      </c>
      <c r="H105">
        <v>5616</v>
      </c>
      <c r="I105">
        <v>5616</v>
      </c>
      <c r="J105">
        <v>0</v>
      </c>
      <c r="K105">
        <v>5616</v>
      </c>
      <c r="L105">
        <v>0</v>
      </c>
      <c r="M105">
        <v>0</v>
      </c>
      <c r="N105">
        <v>0</v>
      </c>
      <c r="O105" t="s">
        <v>1236</v>
      </c>
      <c r="P105" t="s">
        <v>3</v>
      </c>
      <c r="Q105" t="s">
        <v>1237</v>
      </c>
      <c r="R105" t="s">
        <v>3</v>
      </c>
      <c r="S105" t="s">
        <v>3</v>
      </c>
      <c r="T105" t="s">
        <v>3</v>
      </c>
      <c r="U105">
        <v>0</v>
      </c>
      <c r="V105">
        <v>0</v>
      </c>
      <c r="W105">
        <v>0</v>
      </c>
      <c r="X105">
        <v>0</v>
      </c>
      <c r="Y105" t="s">
        <v>3</v>
      </c>
      <c r="Z105" t="s">
        <v>3</v>
      </c>
      <c r="AA105">
        <v>0</v>
      </c>
      <c r="AB105" t="s">
        <v>3</v>
      </c>
      <c r="AC105">
        <v>5616</v>
      </c>
      <c r="AD105">
        <v>1</v>
      </c>
      <c r="AE105">
        <v>0</v>
      </c>
      <c r="AF105">
        <v>2</v>
      </c>
      <c r="AG105">
        <v>3</v>
      </c>
      <c r="AH105" t="s">
        <v>171</v>
      </c>
      <c r="AI105" t="s">
        <v>443</v>
      </c>
      <c r="AJ105">
        <v>46220.382708333331</v>
      </c>
      <c r="AK105">
        <v>55930200</v>
      </c>
      <c r="AL105">
        <v>0</v>
      </c>
      <c r="AM105">
        <v>0</v>
      </c>
      <c r="AN105">
        <v>0</v>
      </c>
      <c r="AO105">
        <v>46073</v>
      </c>
      <c r="AP105">
        <v>0</v>
      </c>
      <c r="AQ105">
        <v>1</v>
      </c>
      <c r="AR105">
        <v>0</v>
      </c>
      <c r="AS105" t="s">
        <v>1087</v>
      </c>
      <c r="AT105">
        <v>1</v>
      </c>
      <c r="AU105">
        <v>32</v>
      </c>
    </row>
    <row r="106" spans="2:47" x14ac:dyDescent="0.25">
      <c r="B106" t="s">
        <v>1240</v>
      </c>
      <c r="C106">
        <v>1</v>
      </c>
      <c r="D106" t="s">
        <v>442</v>
      </c>
      <c r="E106" t="s">
        <v>3</v>
      </c>
      <c r="F106" t="s">
        <v>1084</v>
      </c>
      <c r="G106" t="s">
        <v>3</v>
      </c>
      <c r="H106">
        <v>4211</v>
      </c>
      <c r="I106">
        <v>4211</v>
      </c>
      <c r="J106">
        <v>0</v>
      </c>
      <c r="K106">
        <v>4211</v>
      </c>
      <c r="L106">
        <v>0</v>
      </c>
      <c r="M106">
        <v>0</v>
      </c>
      <c r="N106">
        <v>0</v>
      </c>
      <c r="O106" t="s">
        <v>1241</v>
      </c>
      <c r="P106" t="s">
        <v>3</v>
      </c>
      <c r="Q106" t="s">
        <v>1242</v>
      </c>
      <c r="R106" t="s">
        <v>3</v>
      </c>
      <c r="S106" t="s">
        <v>3</v>
      </c>
      <c r="T106" t="s">
        <v>3</v>
      </c>
      <c r="U106">
        <v>0</v>
      </c>
      <c r="V106">
        <v>0</v>
      </c>
      <c r="W106">
        <v>0</v>
      </c>
      <c r="X106">
        <v>0</v>
      </c>
      <c r="Y106" t="s">
        <v>3</v>
      </c>
      <c r="Z106" t="s">
        <v>3</v>
      </c>
      <c r="AA106">
        <v>0</v>
      </c>
      <c r="AB106" t="s">
        <v>3</v>
      </c>
      <c r="AC106">
        <v>4211</v>
      </c>
      <c r="AD106">
        <v>1</v>
      </c>
      <c r="AE106">
        <v>0</v>
      </c>
      <c r="AF106">
        <v>2</v>
      </c>
      <c r="AG106">
        <v>3</v>
      </c>
      <c r="AH106" t="s">
        <v>171</v>
      </c>
      <c r="AI106" t="s">
        <v>443</v>
      </c>
      <c r="AJ106">
        <v>46220.382708333331</v>
      </c>
      <c r="AK106">
        <v>55930200</v>
      </c>
      <c r="AL106">
        <v>0</v>
      </c>
      <c r="AM106">
        <v>0</v>
      </c>
      <c r="AN106">
        <v>0</v>
      </c>
      <c r="AO106">
        <v>46073</v>
      </c>
      <c r="AP106">
        <v>0</v>
      </c>
      <c r="AQ106">
        <v>1</v>
      </c>
      <c r="AR106">
        <v>0</v>
      </c>
      <c r="AS106" t="s">
        <v>3</v>
      </c>
      <c r="AT106">
        <v>1</v>
      </c>
      <c r="AU106">
        <v>32</v>
      </c>
    </row>
    <row r="107" spans="2:47" x14ac:dyDescent="0.25">
      <c r="B107" t="s">
        <v>1243</v>
      </c>
      <c r="C107">
        <v>0</v>
      </c>
      <c r="D107" t="s">
        <v>442</v>
      </c>
      <c r="E107" t="s">
        <v>3</v>
      </c>
      <c r="F107" t="s">
        <v>1084</v>
      </c>
      <c r="G107" t="s">
        <v>3</v>
      </c>
      <c r="H107">
        <v>4370</v>
      </c>
      <c r="I107">
        <v>4370</v>
      </c>
      <c r="J107">
        <v>0</v>
      </c>
      <c r="K107">
        <v>4370</v>
      </c>
      <c r="L107">
        <v>0</v>
      </c>
      <c r="M107">
        <v>0</v>
      </c>
      <c r="N107">
        <v>0</v>
      </c>
      <c r="O107" t="s">
        <v>1208</v>
      </c>
      <c r="P107" t="s">
        <v>3</v>
      </c>
      <c r="Q107" t="s">
        <v>1209</v>
      </c>
      <c r="R107" t="s">
        <v>3</v>
      </c>
      <c r="S107" t="s">
        <v>3</v>
      </c>
      <c r="T107" t="s">
        <v>3</v>
      </c>
      <c r="U107">
        <v>0</v>
      </c>
      <c r="V107">
        <v>0</v>
      </c>
      <c r="W107">
        <v>0</v>
      </c>
      <c r="X107">
        <v>0</v>
      </c>
      <c r="Y107" t="s">
        <v>3</v>
      </c>
      <c r="Z107" t="s">
        <v>3</v>
      </c>
      <c r="AA107">
        <v>0</v>
      </c>
      <c r="AB107" t="s">
        <v>3</v>
      </c>
      <c r="AC107">
        <v>4370</v>
      </c>
      <c r="AD107">
        <v>1</v>
      </c>
      <c r="AE107">
        <v>0</v>
      </c>
      <c r="AF107">
        <v>2</v>
      </c>
      <c r="AG107">
        <v>3</v>
      </c>
      <c r="AH107" t="s">
        <v>171</v>
      </c>
      <c r="AI107" t="s">
        <v>443</v>
      </c>
      <c r="AJ107">
        <v>46220.382708333331</v>
      </c>
      <c r="AK107">
        <v>55930200</v>
      </c>
      <c r="AL107">
        <v>0</v>
      </c>
      <c r="AM107">
        <v>0</v>
      </c>
      <c r="AN107">
        <v>0</v>
      </c>
      <c r="AO107">
        <v>46073</v>
      </c>
      <c r="AP107">
        <v>0</v>
      </c>
      <c r="AQ107">
        <v>1</v>
      </c>
      <c r="AR107">
        <v>0</v>
      </c>
      <c r="AS107" t="s">
        <v>3</v>
      </c>
      <c r="AT107">
        <v>1</v>
      </c>
      <c r="AU107">
        <v>32</v>
      </c>
    </row>
    <row r="108" spans="2:47" x14ac:dyDescent="0.25">
      <c r="B108" t="s">
        <v>1244</v>
      </c>
      <c r="C108">
        <v>0</v>
      </c>
      <c r="D108" t="s">
        <v>450</v>
      </c>
      <c r="E108" t="s">
        <v>3</v>
      </c>
      <c r="F108" t="s">
        <v>1084</v>
      </c>
      <c r="G108" t="s">
        <v>3</v>
      </c>
      <c r="H108">
        <v>270</v>
      </c>
      <c r="I108">
        <v>270</v>
      </c>
      <c r="J108">
        <v>0</v>
      </c>
      <c r="K108">
        <v>270</v>
      </c>
      <c r="L108">
        <v>0</v>
      </c>
      <c r="M108">
        <v>0</v>
      </c>
      <c r="N108">
        <v>0</v>
      </c>
      <c r="O108" t="s">
        <v>1208</v>
      </c>
      <c r="P108" t="s">
        <v>3</v>
      </c>
      <c r="Q108" t="s">
        <v>1209</v>
      </c>
      <c r="R108" t="s">
        <v>3</v>
      </c>
      <c r="S108" t="s">
        <v>3</v>
      </c>
      <c r="T108" t="s">
        <v>3</v>
      </c>
      <c r="U108">
        <v>0</v>
      </c>
      <c r="V108">
        <v>0</v>
      </c>
      <c r="W108">
        <v>0</v>
      </c>
      <c r="X108">
        <v>0</v>
      </c>
      <c r="Y108" t="s">
        <v>3</v>
      </c>
      <c r="Z108" t="s">
        <v>3</v>
      </c>
      <c r="AA108">
        <v>0</v>
      </c>
      <c r="AB108" t="s">
        <v>3</v>
      </c>
      <c r="AC108">
        <v>270</v>
      </c>
      <c r="AD108">
        <v>1</v>
      </c>
      <c r="AE108">
        <v>0</v>
      </c>
      <c r="AF108">
        <v>2</v>
      </c>
      <c r="AG108">
        <v>3</v>
      </c>
      <c r="AH108" t="s">
        <v>171</v>
      </c>
      <c r="AI108" t="s">
        <v>451</v>
      </c>
      <c r="AJ108">
        <v>46220.3827662037</v>
      </c>
      <c r="AK108">
        <v>55930215</v>
      </c>
      <c r="AL108">
        <v>0</v>
      </c>
      <c r="AM108">
        <v>0</v>
      </c>
      <c r="AN108">
        <v>0</v>
      </c>
      <c r="AO108">
        <v>46073</v>
      </c>
      <c r="AP108">
        <v>0</v>
      </c>
      <c r="AQ108">
        <v>1</v>
      </c>
      <c r="AR108">
        <v>0</v>
      </c>
      <c r="AS108" t="s">
        <v>1087</v>
      </c>
      <c r="AT108">
        <v>1</v>
      </c>
      <c r="AU108">
        <v>62</v>
      </c>
    </row>
    <row r="109" spans="2:47" x14ac:dyDescent="0.25">
      <c r="B109" t="s">
        <v>1245</v>
      </c>
      <c r="C109">
        <v>1</v>
      </c>
      <c r="D109" t="s">
        <v>450</v>
      </c>
      <c r="E109" t="s">
        <v>3</v>
      </c>
      <c r="F109" t="s">
        <v>1084</v>
      </c>
      <c r="G109" t="s">
        <v>3</v>
      </c>
      <c r="H109">
        <v>255.24</v>
      </c>
      <c r="I109">
        <v>255.24</v>
      </c>
      <c r="J109">
        <v>0</v>
      </c>
      <c r="K109">
        <v>255.24</v>
      </c>
      <c r="L109">
        <v>0</v>
      </c>
      <c r="M109">
        <v>0</v>
      </c>
      <c r="N109">
        <v>0</v>
      </c>
      <c r="O109" t="s">
        <v>1246</v>
      </c>
      <c r="P109" t="s">
        <v>3</v>
      </c>
      <c r="Q109" t="s">
        <v>1247</v>
      </c>
      <c r="R109" t="s">
        <v>3</v>
      </c>
      <c r="S109" t="s">
        <v>3</v>
      </c>
      <c r="T109" t="s">
        <v>3</v>
      </c>
      <c r="U109">
        <v>0</v>
      </c>
      <c r="V109">
        <v>0</v>
      </c>
      <c r="W109">
        <v>0</v>
      </c>
      <c r="X109">
        <v>0</v>
      </c>
      <c r="Y109" t="s">
        <v>3</v>
      </c>
      <c r="Z109" t="s">
        <v>3</v>
      </c>
      <c r="AA109">
        <v>0</v>
      </c>
      <c r="AB109" t="s">
        <v>3</v>
      </c>
      <c r="AC109">
        <v>255.24</v>
      </c>
      <c r="AD109">
        <v>1</v>
      </c>
      <c r="AE109">
        <v>0</v>
      </c>
      <c r="AF109">
        <v>2</v>
      </c>
      <c r="AG109">
        <v>3</v>
      </c>
      <c r="AH109" t="s">
        <v>171</v>
      </c>
      <c r="AI109" t="s">
        <v>451</v>
      </c>
      <c r="AJ109">
        <v>46220.3827662037</v>
      </c>
      <c r="AK109">
        <v>55930215</v>
      </c>
      <c r="AL109">
        <v>0</v>
      </c>
      <c r="AM109">
        <v>0</v>
      </c>
      <c r="AN109">
        <v>0</v>
      </c>
      <c r="AO109">
        <v>46073</v>
      </c>
      <c r="AP109">
        <v>0</v>
      </c>
      <c r="AQ109">
        <v>1</v>
      </c>
      <c r="AR109">
        <v>0</v>
      </c>
      <c r="AS109" t="s">
        <v>3</v>
      </c>
      <c r="AT109">
        <v>1</v>
      </c>
      <c r="AU109">
        <v>62</v>
      </c>
    </row>
    <row r="110" spans="2:47" x14ac:dyDescent="0.25">
      <c r="B110" t="s">
        <v>1248</v>
      </c>
      <c r="C110">
        <v>0</v>
      </c>
      <c r="D110" t="s">
        <v>450</v>
      </c>
      <c r="E110" t="s">
        <v>3</v>
      </c>
      <c r="F110" t="s">
        <v>1084</v>
      </c>
      <c r="G110" t="s">
        <v>3</v>
      </c>
      <c r="H110">
        <v>430</v>
      </c>
      <c r="I110">
        <v>430</v>
      </c>
      <c r="J110">
        <v>0</v>
      </c>
      <c r="K110">
        <v>430</v>
      </c>
      <c r="L110">
        <v>0</v>
      </c>
      <c r="M110">
        <v>0</v>
      </c>
      <c r="N110">
        <v>0</v>
      </c>
      <c r="O110" t="s">
        <v>1218</v>
      </c>
      <c r="P110" t="s">
        <v>3</v>
      </c>
      <c r="Q110" t="s">
        <v>1219</v>
      </c>
      <c r="R110" t="s">
        <v>3</v>
      </c>
      <c r="S110" t="s">
        <v>3</v>
      </c>
      <c r="T110" t="s">
        <v>3</v>
      </c>
      <c r="U110">
        <v>0</v>
      </c>
      <c r="V110">
        <v>0</v>
      </c>
      <c r="W110">
        <v>0</v>
      </c>
      <c r="X110">
        <v>0</v>
      </c>
      <c r="Y110" t="s">
        <v>3</v>
      </c>
      <c r="Z110" t="s">
        <v>3</v>
      </c>
      <c r="AA110">
        <v>0</v>
      </c>
      <c r="AB110" t="s">
        <v>3</v>
      </c>
      <c r="AC110">
        <v>430</v>
      </c>
      <c r="AD110">
        <v>1</v>
      </c>
      <c r="AE110">
        <v>0</v>
      </c>
      <c r="AF110">
        <v>2</v>
      </c>
      <c r="AG110">
        <v>3</v>
      </c>
      <c r="AH110" t="s">
        <v>171</v>
      </c>
      <c r="AI110" t="s">
        <v>451</v>
      </c>
      <c r="AJ110">
        <v>46220.3827662037</v>
      </c>
      <c r="AK110">
        <v>55930215</v>
      </c>
      <c r="AL110">
        <v>0</v>
      </c>
      <c r="AM110">
        <v>0</v>
      </c>
      <c r="AN110">
        <v>0</v>
      </c>
      <c r="AO110">
        <v>46073</v>
      </c>
      <c r="AP110">
        <v>0</v>
      </c>
      <c r="AQ110">
        <v>1</v>
      </c>
      <c r="AR110">
        <v>0</v>
      </c>
      <c r="AS110" t="s">
        <v>3</v>
      </c>
      <c r="AT110">
        <v>1</v>
      </c>
      <c r="AU110">
        <v>62</v>
      </c>
    </row>
    <row r="111" spans="2:47" x14ac:dyDescent="0.25">
      <c r="B111" t="s">
        <v>1249</v>
      </c>
      <c r="C111">
        <v>0</v>
      </c>
      <c r="D111" t="s">
        <v>454</v>
      </c>
      <c r="E111" t="s">
        <v>3</v>
      </c>
      <c r="F111" t="s">
        <v>1084</v>
      </c>
      <c r="G111" t="s">
        <v>3</v>
      </c>
      <c r="H111">
        <v>150</v>
      </c>
      <c r="I111">
        <v>150</v>
      </c>
      <c r="J111">
        <v>0</v>
      </c>
      <c r="K111">
        <v>150</v>
      </c>
      <c r="L111">
        <v>0</v>
      </c>
      <c r="M111">
        <v>0</v>
      </c>
      <c r="N111">
        <v>0</v>
      </c>
      <c r="O111" t="s">
        <v>1208</v>
      </c>
      <c r="P111" t="s">
        <v>3</v>
      </c>
      <c r="Q111" t="s">
        <v>1209</v>
      </c>
      <c r="R111" t="s">
        <v>3</v>
      </c>
      <c r="S111" t="s">
        <v>3</v>
      </c>
      <c r="T111" t="s">
        <v>3</v>
      </c>
      <c r="U111">
        <v>0</v>
      </c>
      <c r="V111">
        <v>0</v>
      </c>
      <c r="W111">
        <v>0</v>
      </c>
      <c r="X111">
        <v>0</v>
      </c>
      <c r="Y111" t="s">
        <v>3</v>
      </c>
      <c r="Z111" t="s">
        <v>3</v>
      </c>
      <c r="AA111">
        <v>0</v>
      </c>
      <c r="AB111" t="s">
        <v>3</v>
      </c>
      <c r="AC111">
        <v>150</v>
      </c>
      <c r="AD111">
        <v>1</v>
      </c>
      <c r="AE111">
        <v>0</v>
      </c>
      <c r="AF111">
        <v>2</v>
      </c>
      <c r="AG111">
        <v>3</v>
      </c>
      <c r="AH111" t="s">
        <v>171</v>
      </c>
      <c r="AI111" t="s">
        <v>455</v>
      </c>
      <c r="AJ111">
        <v>46220.382824074077</v>
      </c>
      <c r="AK111">
        <v>55930221</v>
      </c>
      <c r="AL111">
        <v>0</v>
      </c>
      <c r="AM111">
        <v>0</v>
      </c>
      <c r="AN111">
        <v>0</v>
      </c>
      <c r="AO111">
        <v>46073</v>
      </c>
      <c r="AP111">
        <v>0</v>
      </c>
      <c r="AQ111">
        <v>1</v>
      </c>
      <c r="AR111">
        <v>0</v>
      </c>
      <c r="AS111" t="s">
        <v>1087</v>
      </c>
      <c r="AT111">
        <v>1</v>
      </c>
      <c r="AU111">
        <v>64</v>
      </c>
    </row>
    <row r="112" spans="2:47" x14ac:dyDescent="0.25">
      <c r="B112" t="s">
        <v>1250</v>
      </c>
      <c r="C112">
        <v>0</v>
      </c>
      <c r="D112" t="s">
        <v>454</v>
      </c>
      <c r="E112" t="s">
        <v>3</v>
      </c>
      <c r="F112" t="s">
        <v>1084</v>
      </c>
      <c r="G112" t="s">
        <v>3</v>
      </c>
      <c r="H112">
        <v>150</v>
      </c>
      <c r="I112">
        <v>150</v>
      </c>
      <c r="J112">
        <v>0</v>
      </c>
      <c r="K112">
        <v>150</v>
      </c>
      <c r="L112">
        <v>0</v>
      </c>
      <c r="M112">
        <v>0</v>
      </c>
      <c r="N112">
        <v>0</v>
      </c>
      <c r="O112" t="s">
        <v>1251</v>
      </c>
      <c r="P112" t="s">
        <v>3</v>
      </c>
      <c r="Q112" t="s">
        <v>1252</v>
      </c>
      <c r="R112" t="s">
        <v>3</v>
      </c>
      <c r="S112" t="s">
        <v>3</v>
      </c>
      <c r="T112" t="s">
        <v>3</v>
      </c>
      <c r="U112">
        <v>0</v>
      </c>
      <c r="V112">
        <v>0</v>
      </c>
      <c r="W112">
        <v>0</v>
      </c>
      <c r="X112">
        <v>0</v>
      </c>
      <c r="Y112" t="s">
        <v>3</v>
      </c>
      <c r="Z112" t="s">
        <v>3</v>
      </c>
      <c r="AA112">
        <v>0</v>
      </c>
      <c r="AB112" t="s">
        <v>3</v>
      </c>
      <c r="AC112">
        <v>150</v>
      </c>
      <c r="AD112">
        <v>1</v>
      </c>
      <c r="AE112">
        <v>0</v>
      </c>
      <c r="AF112">
        <v>2</v>
      </c>
      <c r="AG112">
        <v>3</v>
      </c>
      <c r="AH112" t="s">
        <v>171</v>
      </c>
      <c r="AI112" t="s">
        <v>455</v>
      </c>
      <c r="AJ112">
        <v>46220.382824074077</v>
      </c>
      <c r="AK112">
        <v>55930221</v>
      </c>
      <c r="AL112">
        <v>0</v>
      </c>
      <c r="AM112">
        <v>0</v>
      </c>
      <c r="AN112">
        <v>0</v>
      </c>
      <c r="AO112">
        <v>46073</v>
      </c>
      <c r="AP112">
        <v>0</v>
      </c>
      <c r="AQ112">
        <v>1</v>
      </c>
      <c r="AR112">
        <v>0</v>
      </c>
      <c r="AS112" t="s">
        <v>3</v>
      </c>
      <c r="AT112">
        <v>1</v>
      </c>
      <c r="AU112">
        <v>64</v>
      </c>
    </row>
    <row r="113" spans="2:47" x14ac:dyDescent="0.25">
      <c r="B113" t="s">
        <v>1253</v>
      </c>
      <c r="C113">
        <v>1</v>
      </c>
      <c r="D113" t="s">
        <v>454</v>
      </c>
      <c r="E113" t="s">
        <v>3</v>
      </c>
      <c r="F113" t="s">
        <v>1084</v>
      </c>
      <c r="G113" t="s">
        <v>3</v>
      </c>
      <c r="H113">
        <v>131</v>
      </c>
      <c r="I113">
        <v>131</v>
      </c>
      <c r="J113">
        <v>0</v>
      </c>
      <c r="K113">
        <v>131</v>
      </c>
      <c r="L113">
        <v>0</v>
      </c>
      <c r="M113">
        <v>0</v>
      </c>
      <c r="N113">
        <v>0</v>
      </c>
      <c r="O113" t="s">
        <v>1179</v>
      </c>
      <c r="P113" t="s">
        <v>3</v>
      </c>
      <c r="Q113" t="s">
        <v>1180</v>
      </c>
      <c r="R113" t="s">
        <v>3</v>
      </c>
      <c r="S113" t="s">
        <v>3</v>
      </c>
      <c r="T113" t="s">
        <v>3</v>
      </c>
      <c r="U113">
        <v>0</v>
      </c>
      <c r="V113">
        <v>0</v>
      </c>
      <c r="W113">
        <v>0</v>
      </c>
      <c r="X113">
        <v>0</v>
      </c>
      <c r="Y113" t="s">
        <v>3</v>
      </c>
      <c r="Z113" t="s">
        <v>3</v>
      </c>
      <c r="AA113">
        <v>0</v>
      </c>
      <c r="AB113" t="s">
        <v>3</v>
      </c>
      <c r="AC113">
        <v>131</v>
      </c>
      <c r="AD113">
        <v>1</v>
      </c>
      <c r="AE113">
        <v>0</v>
      </c>
      <c r="AF113">
        <v>2</v>
      </c>
      <c r="AG113">
        <v>3</v>
      </c>
      <c r="AH113" t="s">
        <v>171</v>
      </c>
      <c r="AI113" t="s">
        <v>455</v>
      </c>
      <c r="AJ113">
        <v>46220.382824074077</v>
      </c>
      <c r="AK113">
        <v>55930221</v>
      </c>
      <c r="AL113">
        <v>0</v>
      </c>
      <c r="AM113">
        <v>0</v>
      </c>
      <c r="AN113">
        <v>0</v>
      </c>
      <c r="AO113">
        <v>46073</v>
      </c>
      <c r="AP113">
        <v>0</v>
      </c>
      <c r="AQ113">
        <v>1</v>
      </c>
      <c r="AR113">
        <v>0</v>
      </c>
      <c r="AS113" t="s">
        <v>3</v>
      </c>
      <c r="AT113">
        <v>1</v>
      </c>
      <c r="AU113">
        <v>64</v>
      </c>
    </row>
    <row r="114" spans="2:47" x14ac:dyDescent="0.25">
      <c r="B114" t="s">
        <v>1254</v>
      </c>
      <c r="C114">
        <v>0</v>
      </c>
      <c r="D114" t="s">
        <v>458</v>
      </c>
      <c r="E114" t="s">
        <v>3</v>
      </c>
      <c r="F114" t="s">
        <v>1084</v>
      </c>
      <c r="G114" t="s">
        <v>3</v>
      </c>
      <c r="H114">
        <v>96</v>
      </c>
      <c r="I114">
        <v>96</v>
      </c>
      <c r="J114">
        <v>0</v>
      </c>
      <c r="K114">
        <v>96</v>
      </c>
      <c r="L114">
        <v>0</v>
      </c>
      <c r="M114">
        <v>0</v>
      </c>
      <c r="N114">
        <v>0</v>
      </c>
      <c r="O114" t="s">
        <v>1165</v>
      </c>
      <c r="P114" t="s">
        <v>3</v>
      </c>
      <c r="Q114" t="s">
        <v>1166</v>
      </c>
      <c r="R114" t="s">
        <v>3</v>
      </c>
      <c r="S114" t="s">
        <v>3</v>
      </c>
      <c r="T114" t="s">
        <v>3</v>
      </c>
      <c r="U114">
        <v>0</v>
      </c>
      <c r="V114">
        <v>0</v>
      </c>
      <c r="W114">
        <v>0</v>
      </c>
      <c r="X114">
        <v>0</v>
      </c>
      <c r="Y114" t="s">
        <v>3</v>
      </c>
      <c r="Z114" t="s">
        <v>3</v>
      </c>
      <c r="AA114">
        <v>0</v>
      </c>
      <c r="AB114" t="s">
        <v>3</v>
      </c>
      <c r="AC114">
        <v>96</v>
      </c>
      <c r="AD114">
        <v>1</v>
      </c>
      <c r="AE114">
        <v>0</v>
      </c>
      <c r="AF114">
        <v>2</v>
      </c>
      <c r="AG114">
        <v>3</v>
      </c>
      <c r="AH114" t="s">
        <v>171</v>
      </c>
      <c r="AI114" t="s">
        <v>459</v>
      </c>
      <c r="AJ114">
        <v>46220.382881944446</v>
      </c>
      <c r="AK114">
        <v>55930230</v>
      </c>
      <c r="AL114">
        <v>0</v>
      </c>
      <c r="AM114">
        <v>0</v>
      </c>
      <c r="AN114">
        <v>0</v>
      </c>
      <c r="AO114">
        <v>46073</v>
      </c>
      <c r="AP114">
        <v>0</v>
      </c>
      <c r="AQ114">
        <v>1</v>
      </c>
      <c r="AR114">
        <v>0</v>
      </c>
      <c r="AS114" t="s">
        <v>1087</v>
      </c>
      <c r="AT114">
        <v>1</v>
      </c>
      <c r="AU114">
        <v>2</v>
      </c>
    </row>
    <row r="115" spans="2:47" x14ac:dyDescent="0.25">
      <c r="B115" t="s">
        <v>1255</v>
      </c>
      <c r="C115">
        <v>1</v>
      </c>
      <c r="D115" t="s">
        <v>458</v>
      </c>
      <c r="E115" t="s">
        <v>3</v>
      </c>
      <c r="F115" t="s">
        <v>1084</v>
      </c>
      <c r="G115" t="s">
        <v>3</v>
      </c>
      <c r="H115">
        <v>74.010000000000005</v>
      </c>
      <c r="I115">
        <v>74.010000000000005</v>
      </c>
      <c r="J115">
        <v>0</v>
      </c>
      <c r="K115">
        <v>74.010000000000005</v>
      </c>
      <c r="L115">
        <v>0</v>
      </c>
      <c r="M115">
        <v>0</v>
      </c>
      <c r="N115">
        <v>0</v>
      </c>
      <c r="O115" t="s">
        <v>1171</v>
      </c>
      <c r="P115" t="s">
        <v>3</v>
      </c>
      <c r="Q115" t="s">
        <v>1172</v>
      </c>
      <c r="R115" t="s">
        <v>3</v>
      </c>
      <c r="S115" t="s">
        <v>3</v>
      </c>
      <c r="T115" t="s">
        <v>3</v>
      </c>
      <c r="U115">
        <v>0</v>
      </c>
      <c r="V115">
        <v>0</v>
      </c>
      <c r="W115">
        <v>0</v>
      </c>
      <c r="X115">
        <v>0</v>
      </c>
      <c r="Y115" t="s">
        <v>3</v>
      </c>
      <c r="Z115" t="s">
        <v>3</v>
      </c>
      <c r="AA115">
        <v>0</v>
      </c>
      <c r="AB115" t="s">
        <v>3</v>
      </c>
      <c r="AC115">
        <v>74.010000000000005</v>
      </c>
      <c r="AD115">
        <v>1</v>
      </c>
      <c r="AE115">
        <v>0</v>
      </c>
      <c r="AF115">
        <v>2</v>
      </c>
      <c r="AG115">
        <v>3</v>
      </c>
      <c r="AH115" t="s">
        <v>171</v>
      </c>
      <c r="AI115" t="s">
        <v>459</v>
      </c>
      <c r="AJ115">
        <v>46220.382881944446</v>
      </c>
      <c r="AK115">
        <v>55930230</v>
      </c>
      <c r="AL115">
        <v>0</v>
      </c>
      <c r="AM115">
        <v>0</v>
      </c>
      <c r="AN115">
        <v>0</v>
      </c>
      <c r="AO115">
        <v>46073</v>
      </c>
      <c r="AP115">
        <v>0</v>
      </c>
      <c r="AQ115">
        <v>1</v>
      </c>
      <c r="AR115">
        <v>0</v>
      </c>
      <c r="AS115" t="s">
        <v>3</v>
      </c>
      <c r="AT115">
        <v>1</v>
      </c>
      <c r="AU115">
        <v>2</v>
      </c>
    </row>
    <row r="116" spans="2:47" x14ac:dyDescent="0.25">
      <c r="B116" t="s">
        <v>1256</v>
      </c>
      <c r="C116">
        <v>0</v>
      </c>
      <c r="D116" t="s">
        <v>458</v>
      </c>
      <c r="E116" t="s">
        <v>3</v>
      </c>
      <c r="F116" t="s">
        <v>1084</v>
      </c>
      <c r="G116" t="s">
        <v>3</v>
      </c>
      <c r="H116">
        <v>91</v>
      </c>
      <c r="I116">
        <v>91</v>
      </c>
      <c r="J116">
        <v>0</v>
      </c>
      <c r="K116">
        <v>91</v>
      </c>
      <c r="L116">
        <v>0</v>
      </c>
      <c r="M116">
        <v>0</v>
      </c>
      <c r="N116">
        <v>0</v>
      </c>
      <c r="O116" t="s">
        <v>1179</v>
      </c>
      <c r="P116" t="s">
        <v>3</v>
      </c>
      <c r="Q116" t="s">
        <v>1180</v>
      </c>
      <c r="R116" t="s">
        <v>3</v>
      </c>
      <c r="S116" t="s">
        <v>3</v>
      </c>
      <c r="T116" t="s">
        <v>3</v>
      </c>
      <c r="U116">
        <v>0</v>
      </c>
      <c r="V116">
        <v>0</v>
      </c>
      <c r="W116">
        <v>0</v>
      </c>
      <c r="X116">
        <v>0</v>
      </c>
      <c r="Y116" t="s">
        <v>3</v>
      </c>
      <c r="Z116" t="s">
        <v>3</v>
      </c>
      <c r="AA116">
        <v>0</v>
      </c>
      <c r="AB116" t="s">
        <v>3</v>
      </c>
      <c r="AC116">
        <v>91</v>
      </c>
      <c r="AD116">
        <v>1</v>
      </c>
      <c r="AE116">
        <v>0</v>
      </c>
      <c r="AF116">
        <v>2</v>
      </c>
      <c r="AG116">
        <v>3</v>
      </c>
      <c r="AH116" t="s">
        <v>171</v>
      </c>
      <c r="AI116" t="s">
        <v>459</v>
      </c>
      <c r="AJ116">
        <v>46220.382881944446</v>
      </c>
      <c r="AK116">
        <v>55930230</v>
      </c>
      <c r="AL116">
        <v>0</v>
      </c>
      <c r="AM116">
        <v>0</v>
      </c>
      <c r="AN116">
        <v>0</v>
      </c>
      <c r="AO116">
        <v>46073</v>
      </c>
      <c r="AP116">
        <v>0</v>
      </c>
      <c r="AQ116">
        <v>1</v>
      </c>
      <c r="AR116">
        <v>0</v>
      </c>
      <c r="AS116" t="s">
        <v>3</v>
      </c>
      <c r="AT116">
        <v>1</v>
      </c>
      <c r="AU116">
        <v>2</v>
      </c>
    </row>
    <row r="117" spans="2:47" x14ac:dyDescent="0.25">
      <c r="B117" t="s">
        <v>1257</v>
      </c>
      <c r="C117">
        <v>0</v>
      </c>
      <c r="D117" t="s">
        <v>477</v>
      </c>
      <c r="E117" t="s">
        <v>3</v>
      </c>
      <c r="F117" t="s">
        <v>1084</v>
      </c>
      <c r="G117" t="s">
        <v>3</v>
      </c>
      <c r="H117">
        <v>150.69999999999999</v>
      </c>
      <c r="I117">
        <v>150.69999999999999</v>
      </c>
      <c r="J117">
        <v>0</v>
      </c>
      <c r="K117">
        <v>150.69999999999999</v>
      </c>
      <c r="L117">
        <v>0</v>
      </c>
      <c r="M117">
        <v>0</v>
      </c>
      <c r="N117">
        <v>0</v>
      </c>
      <c r="O117" t="s">
        <v>1165</v>
      </c>
      <c r="P117" t="s">
        <v>3</v>
      </c>
      <c r="Q117" t="s">
        <v>1166</v>
      </c>
      <c r="R117" t="s">
        <v>3</v>
      </c>
      <c r="S117" t="s">
        <v>3</v>
      </c>
      <c r="T117" t="s">
        <v>3</v>
      </c>
      <c r="U117">
        <v>0</v>
      </c>
      <c r="V117">
        <v>0</v>
      </c>
      <c r="W117">
        <v>0</v>
      </c>
      <c r="X117">
        <v>0</v>
      </c>
      <c r="Y117" t="s">
        <v>3</v>
      </c>
      <c r="Z117" t="s">
        <v>3</v>
      </c>
      <c r="AA117">
        <v>0</v>
      </c>
      <c r="AB117" t="s">
        <v>3</v>
      </c>
      <c r="AC117">
        <v>150.69999999999999</v>
      </c>
      <c r="AD117">
        <v>1</v>
      </c>
      <c r="AE117">
        <v>0</v>
      </c>
      <c r="AF117">
        <v>2</v>
      </c>
      <c r="AG117">
        <v>3</v>
      </c>
      <c r="AH117" t="s">
        <v>171</v>
      </c>
      <c r="AI117" t="s">
        <v>478</v>
      </c>
      <c r="AJ117">
        <v>46220.382928240739</v>
      </c>
      <c r="AK117">
        <v>55930246</v>
      </c>
      <c r="AL117">
        <v>0</v>
      </c>
      <c r="AM117">
        <v>0</v>
      </c>
      <c r="AN117">
        <v>0</v>
      </c>
      <c r="AO117">
        <v>46073</v>
      </c>
      <c r="AP117">
        <v>0</v>
      </c>
      <c r="AQ117">
        <v>1</v>
      </c>
      <c r="AR117">
        <v>0</v>
      </c>
      <c r="AS117" t="s">
        <v>1087</v>
      </c>
      <c r="AT117">
        <v>1</v>
      </c>
      <c r="AU117">
        <v>33</v>
      </c>
    </row>
    <row r="118" spans="2:47" x14ac:dyDescent="0.25">
      <c r="B118" t="s">
        <v>1258</v>
      </c>
      <c r="C118">
        <v>0</v>
      </c>
      <c r="D118" t="s">
        <v>477</v>
      </c>
      <c r="E118" t="s">
        <v>3</v>
      </c>
      <c r="F118" t="s">
        <v>1084</v>
      </c>
      <c r="G118" t="s">
        <v>3</v>
      </c>
      <c r="H118">
        <v>151.79</v>
      </c>
      <c r="I118">
        <v>151.79</v>
      </c>
      <c r="J118">
        <v>0</v>
      </c>
      <c r="K118">
        <v>151.79</v>
      </c>
      <c r="L118">
        <v>0</v>
      </c>
      <c r="M118">
        <v>0</v>
      </c>
      <c r="N118">
        <v>0</v>
      </c>
      <c r="O118" t="s">
        <v>1171</v>
      </c>
      <c r="P118" t="s">
        <v>3</v>
      </c>
      <c r="Q118" t="s">
        <v>1172</v>
      </c>
      <c r="R118" t="s">
        <v>3</v>
      </c>
      <c r="S118" t="s">
        <v>3</v>
      </c>
      <c r="T118" t="s">
        <v>3</v>
      </c>
      <c r="U118">
        <v>0</v>
      </c>
      <c r="V118">
        <v>0</v>
      </c>
      <c r="W118">
        <v>0</v>
      </c>
      <c r="X118">
        <v>0</v>
      </c>
      <c r="Y118" t="s">
        <v>3</v>
      </c>
      <c r="Z118" t="s">
        <v>3</v>
      </c>
      <c r="AA118">
        <v>0</v>
      </c>
      <c r="AB118" t="s">
        <v>3</v>
      </c>
      <c r="AC118">
        <v>151.79</v>
      </c>
      <c r="AD118">
        <v>1</v>
      </c>
      <c r="AE118">
        <v>0</v>
      </c>
      <c r="AF118">
        <v>2</v>
      </c>
      <c r="AG118">
        <v>3</v>
      </c>
      <c r="AH118" t="s">
        <v>171</v>
      </c>
      <c r="AI118" t="s">
        <v>478</v>
      </c>
      <c r="AJ118">
        <v>46220.382928240739</v>
      </c>
      <c r="AK118">
        <v>55930246</v>
      </c>
      <c r="AL118">
        <v>0</v>
      </c>
      <c r="AM118">
        <v>0</v>
      </c>
      <c r="AN118">
        <v>0</v>
      </c>
      <c r="AO118">
        <v>46073</v>
      </c>
      <c r="AP118">
        <v>0</v>
      </c>
      <c r="AQ118">
        <v>1</v>
      </c>
      <c r="AR118">
        <v>0</v>
      </c>
      <c r="AS118" t="s">
        <v>3</v>
      </c>
      <c r="AT118">
        <v>1</v>
      </c>
      <c r="AU118">
        <v>33</v>
      </c>
    </row>
    <row r="119" spans="2:47" x14ac:dyDescent="0.25">
      <c r="B119" t="s">
        <v>1259</v>
      </c>
      <c r="C119">
        <v>1</v>
      </c>
      <c r="D119" t="s">
        <v>477</v>
      </c>
      <c r="E119" t="s">
        <v>3</v>
      </c>
      <c r="F119" t="s">
        <v>1084</v>
      </c>
      <c r="G119" t="s">
        <v>3</v>
      </c>
      <c r="H119">
        <v>142</v>
      </c>
      <c r="I119">
        <v>142</v>
      </c>
      <c r="J119">
        <v>0</v>
      </c>
      <c r="K119">
        <v>142</v>
      </c>
      <c r="L119">
        <v>0</v>
      </c>
      <c r="M119">
        <v>0</v>
      </c>
      <c r="N119">
        <v>0</v>
      </c>
      <c r="O119" t="s">
        <v>1179</v>
      </c>
      <c r="P119" t="s">
        <v>3</v>
      </c>
      <c r="Q119" t="s">
        <v>1180</v>
      </c>
      <c r="R119" t="s">
        <v>3</v>
      </c>
      <c r="S119" t="s">
        <v>3</v>
      </c>
      <c r="T119" t="s">
        <v>3</v>
      </c>
      <c r="U119">
        <v>0</v>
      </c>
      <c r="V119">
        <v>0</v>
      </c>
      <c r="W119">
        <v>0</v>
      </c>
      <c r="X119">
        <v>0</v>
      </c>
      <c r="Y119" t="s">
        <v>3</v>
      </c>
      <c r="Z119" t="s">
        <v>3</v>
      </c>
      <c r="AA119">
        <v>0</v>
      </c>
      <c r="AB119" t="s">
        <v>3</v>
      </c>
      <c r="AC119">
        <v>142</v>
      </c>
      <c r="AD119">
        <v>1</v>
      </c>
      <c r="AE119">
        <v>0</v>
      </c>
      <c r="AF119">
        <v>2</v>
      </c>
      <c r="AG119">
        <v>3</v>
      </c>
      <c r="AH119" t="s">
        <v>171</v>
      </c>
      <c r="AI119" t="s">
        <v>478</v>
      </c>
      <c r="AJ119">
        <v>46220.382928240739</v>
      </c>
      <c r="AK119">
        <v>55930246</v>
      </c>
      <c r="AL119">
        <v>0</v>
      </c>
      <c r="AM119">
        <v>0</v>
      </c>
      <c r="AN119">
        <v>0</v>
      </c>
      <c r="AO119">
        <v>46073</v>
      </c>
      <c r="AP119">
        <v>0</v>
      </c>
      <c r="AQ119">
        <v>1</v>
      </c>
      <c r="AR119">
        <v>0</v>
      </c>
      <c r="AS119" t="s">
        <v>3</v>
      </c>
      <c r="AT119">
        <v>1</v>
      </c>
      <c r="AU119">
        <v>33</v>
      </c>
    </row>
    <row r="120" spans="2:47" x14ac:dyDescent="0.25">
      <c r="B120" t="s">
        <v>1260</v>
      </c>
      <c r="C120">
        <v>1</v>
      </c>
      <c r="D120" t="s">
        <v>482</v>
      </c>
      <c r="E120" t="s">
        <v>3</v>
      </c>
      <c r="F120" t="s">
        <v>1084</v>
      </c>
      <c r="G120" t="s">
        <v>3</v>
      </c>
      <c r="H120">
        <v>50.6</v>
      </c>
      <c r="I120">
        <v>50.6</v>
      </c>
      <c r="J120">
        <v>0</v>
      </c>
      <c r="K120">
        <v>50.6</v>
      </c>
      <c r="L120">
        <v>0</v>
      </c>
      <c r="M120">
        <v>0</v>
      </c>
      <c r="N120">
        <v>0</v>
      </c>
      <c r="O120" t="s">
        <v>1165</v>
      </c>
      <c r="P120" t="s">
        <v>3</v>
      </c>
      <c r="Q120" t="s">
        <v>1166</v>
      </c>
      <c r="R120" t="s">
        <v>3</v>
      </c>
      <c r="S120" t="s">
        <v>3</v>
      </c>
      <c r="T120" t="s">
        <v>3</v>
      </c>
      <c r="U120">
        <v>0</v>
      </c>
      <c r="V120">
        <v>0</v>
      </c>
      <c r="W120">
        <v>0</v>
      </c>
      <c r="X120">
        <v>0</v>
      </c>
      <c r="Y120" t="s">
        <v>3</v>
      </c>
      <c r="Z120" t="s">
        <v>3</v>
      </c>
      <c r="AA120">
        <v>0</v>
      </c>
      <c r="AB120" t="s">
        <v>3</v>
      </c>
      <c r="AC120">
        <v>50.6</v>
      </c>
      <c r="AD120">
        <v>1</v>
      </c>
      <c r="AE120">
        <v>0</v>
      </c>
      <c r="AF120">
        <v>2</v>
      </c>
      <c r="AG120">
        <v>3</v>
      </c>
      <c r="AH120" t="s">
        <v>171</v>
      </c>
      <c r="AI120" t="s">
        <v>483</v>
      </c>
      <c r="AJ120">
        <v>46220.382986111108</v>
      </c>
      <c r="AK120">
        <v>55930252</v>
      </c>
      <c r="AL120">
        <v>0</v>
      </c>
      <c r="AM120">
        <v>0</v>
      </c>
      <c r="AN120">
        <v>0</v>
      </c>
      <c r="AO120">
        <v>46073</v>
      </c>
      <c r="AP120">
        <v>0</v>
      </c>
      <c r="AQ120">
        <v>1</v>
      </c>
      <c r="AR120">
        <v>0</v>
      </c>
      <c r="AS120" t="s">
        <v>1087</v>
      </c>
      <c r="AT120">
        <v>1</v>
      </c>
      <c r="AU120">
        <v>126</v>
      </c>
    </row>
    <row r="121" spans="2:47" x14ac:dyDescent="0.25">
      <c r="B121" t="s">
        <v>1261</v>
      </c>
      <c r="C121">
        <v>0</v>
      </c>
      <c r="D121" t="s">
        <v>482</v>
      </c>
      <c r="E121" t="s">
        <v>3</v>
      </c>
      <c r="F121" t="s">
        <v>1084</v>
      </c>
      <c r="G121" t="s">
        <v>3</v>
      </c>
      <c r="H121">
        <v>50.6</v>
      </c>
      <c r="I121">
        <v>50.6</v>
      </c>
      <c r="J121">
        <v>0</v>
      </c>
      <c r="K121">
        <v>50.6</v>
      </c>
      <c r="L121">
        <v>0</v>
      </c>
      <c r="M121">
        <v>0</v>
      </c>
      <c r="N121">
        <v>0</v>
      </c>
      <c r="O121" t="s">
        <v>1168</v>
      </c>
      <c r="P121" t="s">
        <v>3</v>
      </c>
      <c r="Q121" t="s">
        <v>1169</v>
      </c>
      <c r="R121" t="s">
        <v>3</v>
      </c>
      <c r="S121" t="s">
        <v>3</v>
      </c>
      <c r="T121" t="s">
        <v>3</v>
      </c>
      <c r="U121">
        <v>0</v>
      </c>
      <c r="V121">
        <v>0</v>
      </c>
      <c r="W121">
        <v>0</v>
      </c>
      <c r="X121">
        <v>0</v>
      </c>
      <c r="Y121" t="s">
        <v>3</v>
      </c>
      <c r="Z121" t="s">
        <v>3</v>
      </c>
      <c r="AA121">
        <v>0</v>
      </c>
      <c r="AB121" t="s">
        <v>3</v>
      </c>
      <c r="AC121">
        <v>50.6</v>
      </c>
      <c r="AD121">
        <v>1</v>
      </c>
      <c r="AE121">
        <v>0</v>
      </c>
      <c r="AF121">
        <v>2</v>
      </c>
      <c r="AG121">
        <v>3</v>
      </c>
      <c r="AH121" t="s">
        <v>171</v>
      </c>
      <c r="AI121" t="s">
        <v>483</v>
      </c>
      <c r="AJ121">
        <v>46220.382986111108</v>
      </c>
      <c r="AK121">
        <v>55930252</v>
      </c>
      <c r="AL121">
        <v>0</v>
      </c>
      <c r="AM121">
        <v>0</v>
      </c>
      <c r="AN121">
        <v>0</v>
      </c>
      <c r="AO121">
        <v>46073</v>
      </c>
      <c r="AP121">
        <v>0</v>
      </c>
      <c r="AQ121">
        <v>1</v>
      </c>
      <c r="AR121">
        <v>0</v>
      </c>
      <c r="AS121" t="s">
        <v>3</v>
      </c>
      <c r="AT121">
        <v>1</v>
      </c>
      <c r="AU121">
        <v>126</v>
      </c>
    </row>
    <row r="122" spans="2:47" x14ac:dyDescent="0.25">
      <c r="B122" t="s">
        <v>1262</v>
      </c>
      <c r="C122">
        <v>0</v>
      </c>
      <c r="D122" t="s">
        <v>482</v>
      </c>
      <c r="E122" t="s">
        <v>3</v>
      </c>
      <c r="F122" t="s">
        <v>1084</v>
      </c>
      <c r="G122" t="s">
        <v>3</v>
      </c>
      <c r="H122">
        <v>52</v>
      </c>
      <c r="I122">
        <v>52</v>
      </c>
      <c r="J122">
        <v>0</v>
      </c>
      <c r="K122">
        <v>52</v>
      </c>
      <c r="L122">
        <v>0</v>
      </c>
      <c r="M122">
        <v>0</v>
      </c>
      <c r="N122">
        <v>0</v>
      </c>
      <c r="O122" t="s">
        <v>1218</v>
      </c>
      <c r="P122" t="s">
        <v>3</v>
      </c>
      <c r="Q122" t="s">
        <v>1219</v>
      </c>
      <c r="R122" t="s">
        <v>3</v>
      </c>
      <c r="S122" t="s">
        <v>3</v>
      </c>
      <c r="T122" t="s">
        <v>3</v>
      </c>
      <c r="U122">
        <v>0</v>
      </c>
      <c r="V122">
        <v>0</v>
      </c>
      <c r="W122">
        <v>0</v>
      </c>
      <c r="X122">
        <v>0</v>
      </c>
      <c r="Y122" t="s">
        <v>3</v>
      </c>
      <c r="Z122" t="s">
        <v>3</v>
      </c>
      <c r="AA122">
        <v>0</v>
      </c>
      <c r="AB122" t="s">
        <v>3</v>
      </c>
      <c r="AC122">
        <v>52</v>
      </c>
      <c r="AD122">
        <v>1</v>
      </c>
      <c r="AE122">
        <v>0</v>
      </c>
      <c r="AF122">
        <v>2</v>
      </c>
      <c r="AG122">
        <v>3</v>
      </c>
      <c r="AH122" t="s">
        <v>171</v>
      </c>
      <c r="AI122" t="s">
        <v>483</v>
      </c>
      <c r="AJ122">
        <v>46220.382986111108</v>
      </c>
      <c r="AK122">
        <v>55930252</v>
      </c>
      <c r="AL122">
        <v>0</v>
      </c>
      <c r="AM122">
        <v>0</v>
      </c>
      <c r="AN122">
        <v>0</v>
      </c>
      <c r="AO122">
        <v>46073</v>
      </c>
      <c r="AP122">
        <v>0</v>
      </c>
      <c r="AQ122">
        <v>1</v>
      </c>
      <c r="AR122">
        <v>0</v>
      </c>
      <c r="AS122" t="s">
        <v>3</v>
      </c>
      <c r="AT122">
        <v>1</v>
      </c>
      <c r="AU122">
        <v>126</v>
      </c>
    </row>
    <row r="123" spans="2:47" x14ac:dyDescent="0.25">
      <c r="B123" t="s">
        <v>1263</v>
      </c>
      <c r="C123">
        <v>0</v>
      </c>
      <c r="D123" t="s">
        <v>495</v>
      </c>
      <c r="E123" t="s">
        <v>3</v>
      </c>
      <c r="F123" t="s">
        <v>1084</v>
      </c>
      <c r="G123" t="s">
        <v>3</v>
      </c>
      <c r="H123">
        <v>1580</v>
      </c>
      <c r="I123">
        <v>1580</v>
      </c>
      <c r="J123">
        <v>0</v>
      </c>
      <c r="K123">
        <v>1580</v>
      </c>
      <c r="L123">
        <v>0</v>
      </c>
      <c r="M123">
        <v>0</v>
      </c>
      <c r="N123">
        <v>0</v>
      </c>
      <c r="O123" t="s">
        <v>1208</v>
      </c>
      <c r="P123" t="s">
        <v>3</v>
      </c>
      <c r="Q123" t="s">
        <v>1209</v>
      </c>
      <c r="R123" t="s">
        <v>3</v>
      </c>
      <c r="S123" t="s">
        <v>3</v>
      </c>
      <c r="T123" t="s">
        <v>3</v>
      </c>
      <c r="U123">
        <v>0</v>
      </c>
      <c r="V123">
        <v>0</v>
      </c>
      <c r="W123">
        <v>0</v>
      </c>
      <c r="X123">
        <v>0</v>
      </c>
      <c r="Y123" t="s">
        <v>3</v>
      </c>
      <c r="Z123" t="s">
        <v>3</v>
      </c>
      <c r="AA123">
        <v>0</v>
      </c>
      <c r="AB123" t="s">
        <v>3</v>
      </c>
      <c r="AC123">
        <v>1580</v>
      </c>
      <c r="AD123">
        <v>1</v>
      </c>
      <c r="AE123">
        <v>0</v>
      </c>
      <c r="AF123">
        <v>2</v>
      </c>
      <c r="AG123">
        <v>3</v>
      </c>
      <c r="AH123" t="s">
        <v>171</v>
      </c>
      <c r="AI123" t="s">
        <v>496</v>
      </c>
      <c r="AJ123">
        <v>46220.383032407408</v>
      </c>
      <c r="AK123">
        <v>55930291</v>
      </c>
      <c r="AL123">
        <v>0</v>
      </c>
      <c r="AM123">
        <v>0</v>
      </c>
      <c r="AN123">
        <v>0</v>
      </c>
      <c r="AO123">
        <v>46073</v>
      </c>
      <c r="AP123">
        <v>0</v>
      </c>
      <c r="AQ123">
        <v>1</v>
      </c>
      <c r="AR123">
        <v>0</v>
      </c>
      <c r="AS123" t="s">
        <v>1087</v>
      </c>
      <c r="AT123">
        <v>1</v>
      </c>
      <c r="AU123">
        <v>1</v>
      </c>
    </row>
    <row r="124" spans="2:47" x14ac:dyDescent="0.25">
      <c r="B124" t="s">
        <v>1264</v>
      </c>
      <c r="C124">
        <v>1</v>
      </c>
      <c r="D124" t="s">
        <v>495</v>
      </c>
      <c r="E124" t="s">
        <v>3</v>
      </c>
      <c r="F124" t="s">
        <v>1084</v>
      </c>
      <c r="G124" t="s">
        <v>3</v>
      </c>
      <c r="H124">
        <v>1401.85</v>
      </c>
      <c r="I124">
        <v>1401.85</v>
      </c>
      <c r="J124">
        <v>0</v>
      </c>
      <c r="K124">
        <v>1401.85</v>
      </c>
      <c r="L124">
        <v>0</v>
      </c>
      <c r="M124">
        <v>0</v>
      </c>
      <c r="N124">
        <v>0</v>
      </c>
      <c r="O124" t="s">
        <v>1171</v>
      </c>
      <c r="P124" t="s">
        <v>3</v>
      </c>
      <c r="Q124" t="s">
        <v>1172</v>
      </c>
      <c r="R124" t="s">
        <v>3</v>
      </c>
      <c r="S124" t="s">
        <v>3</v>
      </c>
      <c r="T124" t="s">
        <v>3</v>
      </c>
      <c r="U124">
        <v>0</v>
      </c>
      <c r="V124">
        <v>0</v>
      </c>
      <c r="W124">
        <v>0</v>
      </c>
      <c r="X124">
        <v>0</v>
      </c>
      <c r="Y124" t="s">
        <v>3</v>
      </c>
      <c r="Z124" t="s">
        <v>3</v>
      </c>
      <c r="AA124">
        <v>0</v>
      </c>
      <c r="AB124" t="s">
        <v>3</v>
      </c>
      <c r="AC124">
        <v>1401.85</v>
      </c>
      <c r="AD124">
        <v>1</v>
      </c>
      <c r="AE124">
        <v>0</v>
      </c>
      <c r="AF124">
        <v>2</v>
      </c>
      <c r="AG124">
        <v>3</v>
      </c>
      <c r="AH124" t="s">
        <v>171</v>
      </c>
      <c r="AI124" t="s">
        <v>496</v>
      </c>
      <c r="AJ124">
        <v>46220.383032407408</v>
      </c>
      <c r="AK124">
        <v>55930291</v>
      </c>
      <c r="AL124">
        <v>0</v>
      </c>
      <c r="AM124">
        <v>0</v>
      </c>
      <c r="AN124">
        <v>0</v>
      </c>
      <c r="AO124">
        <v>46073</v>
      </c>
      <c r="AP124">
        <v>0</v>
      </c>
      <c r="AQ124">
        <v>1</v>
      </c>
      <c r="AR124">
        <v>0</v>
      </c>
      <c r="AS124" t="s">
        <v>3</v>
      </c>
      <c r="AT124">
        <v>1</v>
      </c>
      <c r="AU124">
        <v>1</v>
      </c>
    </row>
    <row r="125" spans="2:47" x14ac:dyDescent="0.25">
      <c r="B125" t="s">
        <v>1265</v>
      </c>
      <c r="C125">
        <v>0</v>
      </c>
      <c r="D125" t="s">
        <v>495</v>
      </c>
      <c r="E125" t="s">
        <v>3</v>
      </c>
      <c r="F125" t="s">
        <v>1084</v>
      </c>
      <c r="G125" t="s">
        <v>3</v>
      </c>
      <c r="H125">
        <v>1401.89</v>
      </c>
      <c r="I125">
        <v>1401.89</v>
      </c>
      <c r="J125">
        <v>0</v>
      </c>
      <c r="K125">
        <v>1401.89</v>
      </c>
      <c r="L125">
        <v>0</v>
      </c>
      <c r="M125">
        <v>0</v>
      </c>
      <c r="N125">
        <v>0</v>
      </c>
      <c r="O125" t="s">
        <v>1266</v>
      </c>
      <c r="P125" t="s">
        <v>3</v>
      </c>
      <c r="Q125" t="s">
        <v>1267</v>
      </c>
      <c r="R125" t="s">
        <v>3</v>
      </c>
      <c r="S125" t="s">
        <v>3</v>
      </c>
      <c r="T125" t="s">
        <v>3</v>
      </c>
      <c r="U125">
        <v>0</v>
      </c>
      <c r="V125">
        <v>0</v>
      </c>
      <c r="W125">
        <v>0</v>
      </c>
      <c r="X125">
        <v>0</v>
      </c>
      <c r="Y125" t="s">
        <v>3</v>
      </c>
      <c r="Z125" t="s">
        <v>3</v>
      </c>
      <c r="AA125">
        <v>0</v>
      </c>
      <c r="AB125" t="s">
        <v>3</v>
      </c>
      <c r="AC125">
        <v>1401.89</v>
      </c>
      <c r="AD125">
        <v>1</v>
      </c>
      <c r="AE125">
        <v>0</v>
      </c>
      <c r="AF125">
        <v>2</v>
      </c>
      <c r="AG125">
        <v>3</v>
      </c>
      <c r="AH125" t="s">
        <v>171</v>
      </c>
      <c r="AI125" t="s">
        <v>496</v>
      </c>
      <c r="AJ125">
        <v>46220.383032407408</v>
      </c>
      <c r="AK125">
        <v>55930291</v>
      </c>
      <c r="AL125">
        <v>0</v>
      </c>
      <c r="AM125">
        <v>0</v>
      </c>
      <c r="AN125">
        <v>0</v>
      </c>
      <c r="AO125">
        <v>46073</v>
      </c>
      <c r="AP125">
        <v>0</v>
      </c>
      <c r="AQ125">
        <v>1</v>
      </c>
      <c r="AR125">
        <v>0</v>
      </c>
      <c r="AS125" t="s">
        <v>3</v>
      </c>
      <c r="AT125">
        <v>1</v>
      </c>
      <c r="AU125">
        <v>1</v>
      </c>
    </row>
    <row r="126" spans="2:47" x14ac:dyDescent="0.25">
      <c r="B126" t="s">
        <v>1268</v>
      </c>
      <c r="C126">
        <v>0</v>
      </c>
      <c r="D126" t="s">
        <v>503</v>
      </c>
      <c r="E126" t="s">
        <v>3</v>
      </c>
      <c r="F126" t="s">
        <v>1084</v>
      </c>
      <c r="G126" t="s">
        <v>3</v>
      </c>
      <c r="H126">
        <v>32295</v>
      </c>
      <c r="I126">
        <v>32295</v>
      </c>
      <c r="J126">
        <v>0</v>
      </c>
      <c r="K126">
        <v>32295</v>
      </c>
      <c r="L126">
        <v>0</v>
      </c>
      <c r="M126">
        <v>0</v>
      </c>
      <c r="N126">
        <v>0</v>
      </c>
      <c r="O126" t="s">
        <v>1097</v>
      </c>
      <c r="P126" t="s">
        <v>3</v>
      </c>
      <c r="Q126" t="s">
        <v>1098</v>
      </c>
      <c r="R126" t="s">
        <v>3</v>
      </c>
      <c r="S126" t="s">
        <v>3</v>
      </c>
      <c r="T126" t="s">
        <v>3</v>
      </c>
      <c r="U126">
        <v>0</v>
      </c>
      <c r="V126">
        <v>0</v>
      </c>
      <c r="W126">
        <v>0</v>
      </c>
      <c r="X126">
        <v>0</v>
      </c>
      <c r="Y126" t="s">
        <v>3</v>
      </c>
      <c r="Z126" t="s">
        <v>3</v>
      </c>
      <c r="AA126">
        <v>0</v>
      </c>
      <c r="AB126" t="s">
        <v>3</v>
      </c>
      <c r="AC126">
        <v>32295</v>
      </c>
      <c r="AD126">
        <v>1</v>
      </c>
      <c r="AE126">
        <v>0</v>
      </c>
      <c r="AF126">
        <v>3</v>
      </c>
      <c r="AG126">
        <v>3</v>
      </c>
      <c r="AH126" t="s">
        <v>171</v>
      </c>
      <c r="AI126" t="s">
        <v>504</v>
      </c>
      <c r="AJ126">
        <v>46132.6559375</v>
      </c>
      <c r="AK126">
        <v>55930310</v>
      </c>
      <c r="AL126">
        <v>0</v>
      </c>
      <c r="AM126">
        <v>0</v>
      </c>
      <c r="AN126">
        <v>0</v>
      </c>
      <c r="AO126">
        <v>46073</v>
      </c>
      <c r="AP126">
        <v>0</v>
      </c>
      <c r="AQ126">
        <v>1</v>
      </c>
      <c r="AR126">
        <v>0</v>
      </c>
      <c r="AS126" t="s">
        <v>1087</v>
      </c>
      <c r="AT126">
        <v>1</v>
      </c>
      <c r="AU126">
        <v>18</v>
      </c>
    </row>
    <row r="127" spans="2:47" x14ac:dyDescent="0.25">
      <c r="B127" t="s">
        <v>1269</v>
      </c>
      <c r="C127">
        <v>1</v>
      </c>
      <c r="D127" t="s">
        <v>503</v>
      </c>
      <c r="E127" t="s">
        <v>3</v>
      </c>
      <c r="F127" t="s">
        <v>1084</v>
      </c>
      <c r="G127" t="s">
        <v>3</v>
      </c>
      <c r="H127">
        <v>22814</v>
      </c>
      <c r="I127">
        <v>22814</v>
      </c>
      <c r="J127">
        <v>0</v>
      </c>
      <c r="K127">
        <v>22814</v>
      </c>
      <c r="L127">
        <v>0</v>
      </c>
      <c r="M127">
        <v>0</v>
      </c>
      <c r="N127">
        <v>0</v>
      </c>
      <c r="O127" t="s">
        <v>1270</v>
      </c>
      <c r="P127" t="s">
        <v>3</v>
      </c>
      <c r="Q127" t="s">
        <v>1271</v>
      </c>
      <c r="R127" t="s">
        <v>3</v>
      </c>
      <c r="S127" t="s">
        <v>3</v>
      </c>
      <c r="T127" t="s">
        <v>3</v>
      </c>
      <c r="U127">
        <v>0</v>
      </c>
      <c r="V127">
        <v>0</v>
      </c>
      <c r="W127">
        <v>0</v>
      </c>
      <c r="X127">
        <v>0</v>
      </c>
      <c r="Y127" t="s">
        <v>3</v>
      </c>
      <c r="Z127" t="s">
        <v>3</v>
      </c>
      <c r="AA127">
        <v>0</v>
      </c>
      <c r="AB127" t="s">
        <v>3</v>
      </c>
      <c r="AC127">
        <v>22814</v>
      </c>
      <c r="AD127">
        <v>1</v>
      </c>
      <c r="AE127">
        <v>0</v>
      </c>
      <c r="AF127">
        <v>3</v>
      </c>
      <c r="AG127">
        <v>3</v>
      </c>
      <c r="AH127" t="s">
        <v>171</v>
      </c>
      <c r="AI127" t="s">
        <v>504</v>
      </c>
      <c r="AJ127">
        <v>46132.6559375</v>
      </c>
      <c r="AK127">
        <v>55930310</v>
      </c>
      <c r="AL127">
        <v>0</v>
      </c>
      <c r="AM127">
        <v>0</v>
      </c>
      <c r="AN127">
        <v>0</v>
      </c>
      <c r="AO127">
        <v>46073</v>
      </c>
      <c r="AP127">
        <v>0</v>
      </c>
      <c r="AQ127">
        <v>1</v>
      </c>
      <c r="AR127">
        <v>0</v>
      </c>
      <c r="AS127" t="s">
        <v>3</v>
      </c>
      <c r="AT127">
        <v>1</v>
      </c>
      <c r="AU127">
        <v>18</v>
      </c>
    </row>
    <row r="128" spans="2:47" x14ac:dyDescent="0.25">
      <c r="B128" t="s">
        <v>1272</v>
      </c>
      <c r="C128">
        <v>0</v>
      </c>
      <c r="D128" t="s">
        <v>503</v>
      </c>
      <c r="E128" t="s">
        <v>3</v>
      </c>
      <c r="F128" t="s">
        <v>1084</v>
      </c>
      <c r="G128" t="s">
        <v>3</v>
      </c>
      <c r="H128">
        <v>29960</v>
      </c>
      <c r="I128">
        <v>29960</v>
      </c>
      <c r="J128">
        <v>0</v>
      </c>
      <c r="K128">
        <v>29960</v>
      </c>
      <c r="L128">
        <v>0</v>
      </c>
      <c r="M128">
        <v>0</v>
      </c>
      <c r="N128">
        <v>0</v>
      </c>
      <c r="O128" t="s">
        <v>1273</v>
      </c>
      <c r="P128" t="s">
        <v>3</v>
      </c>
      <c r="Q128" t="s">
        <v>1274</v>
      </c>
      <c r="R128" t="s">
        <v>3</v>
      </c>
      <c r="S128" t="s">
        <v>3</v>
      </c>
      <c r="T128" t="s">
        <v>3</v>
      </c>
      <c r="U128">
        <v>0</v>
      </c>
      <c r="V128">
        <v>0</v>
      </c>
      <c r="W128">
        <v>0</v>
      </c>
      <c r="X128">
        <v>0</v>
      </c>
      <c r="Y128" t="s">
        <v>3</v>
      </c>
      <c r="Z128" t="s">
        <v>3</v>
      </c>
      <c r="AA128">
        <v>0</v>
      </c>
      <c r="AB128" t="s">
        <v>3</v>
      </c>
      <c r="AC128">
        <v>29960</v>
      </c>
      <c r="AD128">
        <v>1</v>
      </c>
      <c r="AE128">
        <v>0</v>
      </c>
      <c r="AF128">
        <v>3</v>
      </c>
      <c r="AG128">
        <v>3</v>
      </c>
      <c r="AH128" t="s">
        <v>171</v>
      </c>
      <c r="AI128" t="s">
        <v>504</v>
      </c>
      <c r="AJ128">
        <v>46132.6559375</v>
      </c>
      <c r="AK128">
        <v>55930310</v>
      </c>
      <c r="AL128">
        <v>0</v>
      </c>
      <c r="AM128">
        <v>0</v>
      </c>
      <c r="AN128">
        <v>0</v>
      </c>
      <c r="AO128">
        <v>46073</v>
      </c>
      <c r="AP128">
        <v>0</v>
      </c>
      <c r="AQ128">
        <v>1</v>
      </c>
      <c r="AR128">
        <v>0</v>
      </c>
      <c r="AS128" t="s">
        <v>3</v>
      </c>
      <c r="AT128">
        <v>1</v>
      </c>
      <c r="AU128">
        <v>18</v>
      </c>
    </row>
    <row r="129" spans="2:47" x14ac:dyDescent="0.25">
      <c r="B129" t="s">
        <v>1275</v>
      </c>
      <c r="C129">
        <v>0</v>
      </c>
      <c r="D129" t="s">
        <v>509</v>
      </c>
      <c r="E129" t="s">
        <v>3</v>
      </c>
      <c r="F129" t="s">
        <v>1084</v>
      </c>
      <c r="G129" t="s">
        <v>3</v>
      </c>
      <c r="H129">
        <v>54700</v>
      </c>
      <c r="I129">
        <v>54700</v>
      </c>
      <c r="J129">
        <v>0</v>
      </c>
      <c r="K129">
        <v>54700</v>
      </c>
      <c r="L129">
        <v>0</v>
      </c>
      <c r="M129">
        <v>0</v>
      </c>
      <c r="N129">
        <v>0</v>
      </c>
      <c r="O129" t="s">
        <v>1276</v>
      </c>
      <c r="P129" t="s">
        <v>3</v>
      </c>
      <c r="Q129" t="s">
        <v>1277</v>
      </c>
      <c r="R129" t="s">
        <v>3</v>
      </c>
      <c r="S129" t="s">
        <v>3</v>
      </c>
      <c r="T129" t="s">
        <v>3</v>
      </c>
      <c r="U129">
        <v>0</v>
      </c>
      <c r="V129">
        <v>0</v>
      </c>
      <c r="W129">
        <v>0</v>
      </c>
      <c r="X129">
        <v>0</v>
      </c>
      <c r="Y129" t="s">
        <v>3</v>
      </c>
      <c r="Z129" t="s">
        <v>3</v>
      </c>
      <c r="AA129">
        <v>0</v>
      </c>
      <c r="AB129" t="s">
        <v>3</v>
      </c>
      <c r="AC129">
        <v>54700</v>
      </c>
      <c r="AD129">
        <v>1</v>
      </c>
      <c r="AE129">
        <v>0</v>
      </c>
      <c r="AF129">
        <v>3</v>
      </c>
      <c r="AG129">
        <v>3</v>
      </c>
      <c r="AH129" t="s">
        <v>171</v>
      </c>
      <c r="AI129" t="s">
        <v>510</v>
      </c>
      <c r="AJ129">
        <v>46132.655972222223</v>
      </c>
      <c r="AK129">
        <v>55930327</v>
      </c>
      <c r="AL129">
        <v>0</v>
      </c>
      <c r="AM129">
        <v>0</v>
      </c>
      <c r="AN129">
        <v>0</v>
      </c>
      <c r="AO129">
        <v>46073</v>
      </c>
      <c r="AP129">
        <v>0</v>
      </c>
      <c r="AQ129">
        <v>1</v>
      </c>
      <c r="AR129">
        <v>0</v>
      </c>
      <c r="AS129" t="s">
        <v>1087</v>
      </c>
      <c r="AT129">
        <v>1</v>
      </c>
      <c r="AU129">
        <v>4</v>
      </c>
    </row>
    <row r="130" spans="2:47" x14ac:dyDescent="0.25">
      <c r="B130" t="s">
        <v>1278</v>
      </c>
      <c r="C130">
        <v>1</v>
      </c>
      <c r="D130" t="s">
        <v>509</v>
      </c>
      <c r="E130" t="s">
        <v>3</v>
      </c>
      <c r="F130" t="s">
        <v>1084</v>
      </c>
      <c r="G130" t="s">
        <v>3</v>
      </c>
      <c r="H130">
        <v>54650</v>
      </c>
      <c r="I130">
        <v>54650</v>
      </c>
      <c r="J130">
        <v>0</v>
      </c>
      <c r="K130">
        <v>54650</v>
      </c>
      <c r="L130">
        <v>0</v>
      </c>
      <c r="M130">
        <v>0</v>
      </c>
      <c r="N130">
        <v>0</v>
      </c>
      <c r="O130" t="s">
        <v>1279</v>
      </c>
      <c r="P130" t="s">
        <v>3</v>
      </c>
      <c r="Q130" t="s">
        <v>1280</v>
      </c>
      <c r="R130" t="s">
        <v>3</v>
      </c>
      <c r="S130" t="s">
        <v>3</v>
      </c>
      <c r="T130" t="s">
        <v>3</v>
      </c>
      <c r="U130">
        <v>0</v>
      </c>
      <c r="V130">
        <v>0</v>
      </c>
      <c r="W130">
        <v>0</v>
      </c>
      <c r="X130">
        <v>0</v>
      </c>
      <c r="Y130" t="s">
        <v>3</v>
      </c>
      <c r="Z130" t="s">
        <v>3</v>
      </c>
      <c r="AA130">
        <v>0</v>
      </c>
      <c r="AB130" t="s">
        <v>3</v>
      </c>
      <c r="AC130">
        <v>54650</v>
      </c>
      <c r="AD130">
        <v>1</v>
      </c>
      <c r="AE130">
        <v>0</v>
      </c>
      <c r="AF130">
        <v>3</v>
      </c>
      <c r="AG130">
        <v>3</v>
      </c>
      <c r="AH130" t="s">
        <v>171</v>
      </c>
      <c r="AI130" t="s">
        <v>510</v>
      </c>
      <c r="AJ130">
        <v>46132.655972222223</v>
      </c>
      <c r="AK130">
        <v>55930327</v>
      </c>
      <c r="AL130">
        <v>0</v>
      </c>
      <c r="AM130">
        <v>0</v>
      </c>
      <c r="AN130">
        <v>0</v>
      </c>
      <c r="AO130">
        <v>46073</v>
      </c>
      <c r="AP130">
        <v>0</v>
      </c>
      <c r="AQ130">
        <v>1</v>
      </c>
      <c r="AR130">
        <v>0</v>
      </c>
      <c r="AS130" t="s">
        <v>3</v>
      </c>
      <c r="AT130">
        <v>1</v>
      </c>
      <c r="AU130">
        <v>4</v>
      </c>
    </row>
    <row r="131" spans="2:47" x14ac:dyDescent="0.25">
      <c r="B131" t="s">
        <v>1281</v>
      </c>
      <c r="C131">
        <v>0</v>
      </c>
      <c r="D131" t="s">
        <v>509</v>
      </c>
      <c r="E131" t="s">
        <v>3</v>
      </c>
      <c r="F131" t="s">
        <v>1084</v>
      </c>
      <c r="G131" t="s">
        <v>3</v>
      </c>
      <c r="H131">
        <v>54699</v>
      </c>
      <c r="I131">
        <v>54699</v>
      </c>
      <c r="J131">
        <v>0</v>
      </c>
      <c r="K131">
        <v>54699</v>
      </c>
      <c r="L131">
        <v>0</v>
      </c>
      <c r="M131">
        <v>0</v>
      </c>
      <c r="N131">
        <v>0</v>
      </c>
      <c r="O131" t="s">
        <v>1282</v>
      </c>
      <c r="P131" t="s">
        <v>3</v>
      </c>
      <c r="Q131" t="s">
        <v>1283</v>
      </c>
      <c r="R131" t="s">
        <v>3</v>
      </c>
      <c r="S131" t="s">
        <v>3</v>
      </c>
      <c r="T131" t="s">
        <v>3</v>
      </c>
      <c r="U131">
        <v>0</v>
      </c>
      <c r="V131">
        <v>0</v>
      </c>
      <c r="W131">
        <v>0</v>
      </c>
      <c r="X131">
        <v>0</v>
      </c>
      <c r="Y131" t="s">
        <v>3</v>
      </c>
      <c r="Z131" t="s">
        <v>3</v>
      </c>
      <c r="AA131">
        <v>0</v>
      </c>
      <c r="AB131" t="s">
        <v>3</v>
      </c>
      <c r="AC131">
        <v>54699</v>
      </c>
      <c r="AD131">
        <v>1</v>
      </c>
      <c r="AE131">
        <v>0</v>
      </c>
      <c r="AF131">
        <v>3</v>
      </c>
      <c r="AG131">
        <v>3</v>
      </c>
      <c r="AH131" t="s">
        <v>171</v>
      </c>
      <c r="AI131" t="s">
        <v>510</v>
      </c>
      <c r="AJ131">
        <v>46132.655972222223</v>
      </c>
      <c r="AK131">
        <v>55930327</v>
      </c>
      <c r="AL131">
        <v>0</v>
      </c>
      <c r="AM131">
        <v>0</v>
      </c>
      <c r="AN131">
        <v>0</v>
      </c>
      <c r="AO131">
        <v>46073</v>
      </c>
      <c r="AP131">
        <v>0</v>
      </c>
      <c r="AQ131">
        <v>1</v>
      </c>
      <c r="AR131">
        <v>0</v>
      </c>
      <c r="AS131" t="s">
        <v>3</v>
      </c>
      <c r="AT131">
        <v>1</v>
      </c>
      <c r="AU131">
        <v>4</v>
      </c>
    </row>
    <row r="132" spans="2:47" x14ac:dyDescent="0.25">
      <c r="B132" t="s">
        <v>1284</v>
      </c>
      <c r="C132">
        <v>0</v>
      </c>
      <c r="D132" t="s">
        <v>516</v>
      </c>
      <c r="E132" t="s">
        <v>3</v>
      </c>
      <c r="F132" t="s">
        <v>1084</v>
      </c>
      <c r="G132" t="s">
        <v>3</v>
      </c>
      <c r="H132">
        <v>140.35</v>
      </c>
      <c r="I132">
        <v>140.35</v>
      </c>
      <c r="J132">
        <v>0</v>
      </c>
      <c r="K132">
        <v>140.35</v>
      </c>
      <c r="L132">
        <v>0</v>
      </c>
      <c r="M132">
        <v>0</v>
      </c>
      <c r="N132">
        <v>0</v>
      </c>
      <c r="O132" t="s">
        <v>1171</v>
      </c>
      <c r="P132" t="s">
        <v>3</v>
      </c>
      <c r="Q132" t="s">
        <v>1172</v>
      </c>
      <c r="R132" t="s">
        <v>3</v>
      </c>
      <c r="S132" t="s">
        <v>3</v>
      </c>
      <c r="T132" t="s">
        <v>3</v>
      </c>
      <c r="U132">
        <v>0</v>
      </c>
      <c r="V132">
        <v>0</v>
      </c>
      <c r="W132">
        <v>0</v>
      </c>
      <c r="X132">
        <v>0</v>
      </c>
      <c r="Y132" t="s">
        <v>3</v>
      </c>
      <c r="Z132" t="s">
        <v>3</v>
      </c>
      <c r="AA132">
        <v>0</v>
      </c>
      <c r="AB132" t="s">
        <v>3</v>
      </c>
      <c r="AC132">
        <v>140.35</v>
      </c>
      <c r="AD132">
        <v>1</v>
      </c>
      <c r="AE132">
        <v>0</v>
      </c>
      <c r="AF132">
        <v>2</v>
      </c>
      <c r="AG132">
        <v>3</v>
      </c>
      <c r="AH132" t="s">
        <v>518</v>
      </c>
      <c r="AI132" t="s">
        <v>517</v>
      </c>
      <c r="AJ132">
        <v>46220.383101851854</v>
      </c>
      <c r="AK132">
        <v>55930431</v>
      </c>
      <c r="AL132">
        <v>0</v>
      </c>
      <c r="AM132">
        <v>0</v>
      </c>
      <c r="AN132">
        <v>0</v>
      </c>
      <c r="AO132">
        <v>46073</v>
      </c>
      <c r="AP132">
        <v>0</v>
      </c>
      <c r="AQ132">
        <v>1</v>
      </c>
      <c r="AR132">
        <v>0</v>
      </c>
      <c r="AS132" t="s">
        <v>1087</v>
      </c>
      <c r="AT132">
        <v>1</v>
      </c>
      <c r="AU132">
        <v>2550</v>
      </c>
    </row>
    <row r="133" spans="2:47" x14ac:dyDescent="0.25">
      <c r="B133" t="s">
        <v>1285</v>
      </c>
      <c r="C133">
        <v>1</v>
      </c>
      <c r="D133" t="s">
        <v>516</v>
      </c>
      <c r="E133" t="s">
        <v>3</v>
      </c>
      <c r="F133" t="s">
        <v>1084</v>
      </c>
      <c r="G133" t="s">
        <v>3</v>
      </c>
      <c r="H133">
        <v>133.33000000000001</v>
      </c>
      <c r="I133">
        <v>133.33000000000001</v>
      </c>
      <c r="J133">
        <v>0</v>
      </c>
      <c r="K133">
        <v>133.33000000000001</v>
      </c>
      <c r="L133">
        <v>0</v>
      </c>
      <c r="M133">
        <v>0</v>
      </c>
      <c r="N133">
        <v>0</v>
      </c>
      <c r="O133" t="s">
        <v>1168</v>
      </c>
      <c r="P133" t="s">
        <v>3</v>
      </c>
      <c r="Q133" t="s">
        <v>1169</v>
      </c>
      <c r="R133" t="s">
        <v>3</v>
      </c>
      <c r="S133" t="s">
        <v>3</v>
      </c>
      <c r="T133" t="s">
        <v>3</v>
      </c>
      <c r="U133">
        <v>0</v>
      </c>
      <c r="V133">
        <v>0</v>
      </c>
      <c r="W133">
        <v>0</v>
      </c>
      <c r="X133">
        <v>0</v>
      </c>
      <c r="Y133" t="s">
        <v>3</v>
      </c>
      <c r="Z133" t="s">
        <v>3</v>
      </c>
      <c r="AA133">
        <v>0</v>
      </c>
      <c r="AB133" t="s">
        <v>3</v>
      </c>
      <c r="AC133">
        <v>133.33000000000001</v>
      </c>
      <c r="AD133">
        <v>1</v>
      </c>
      <c r="AE133">
        <v>0</v>
      </c>
      <c r="AF133">
        <v>2</v>
      </c>
      <c r="AG133">
        <v>3</v>
      </c>
      <c r="AH133" t="s">
        <v>518</v>
      </c>
      <c r="AI133" t="s">
        <v>517</v>
      </c>
      <c r="AJ133">
        <v>46220.383101851854</v>
      </c>
      <c r="AK133">
        <v>55930431</v>
      </c>
      <c r="AL133">
        <v>0</v>
      </c>
      <c r="AM133">
        <v>0</v>
      </c>
      <c r="AN133">
        <v>0</v>
      </c>
      <c r="AO133">
        <v>46073</v>
      </c>
      <c r="AP133">
        <v>0</v>
      </c>
      <c r="AQ133">
        <v>1</v>
      </c>
      <c r="AR133">
        <v>0</v>
      </c>
      <c r="AS133" t="s">
        <v>3</v>
      </c>
      <c r="AT133">
        <v>1</v>
      </c>
      <c r="AU133">
        <v>2550</v>
      </c>
    </row>
    <row r="134" spans="2:47" x14ac:dyDescent="0.25">
      <c r="B134" t="s">
        <v>1286</v>
      </c>
      <c r="C134">
        <v>0</v>
      </c>
      <c r="D134" t="s">
        <v>516</v>
      </c>
      <c r="E134" t="s">
        <v>3</v>
      </c>
      <c r="F134" t="s">
        <v>1084</v>
      </c>
      <c r="G134" t="s">
        <v>3</v>
      </c>
      <c r="H134">
        <v>133.33000000000001</v>
      </c>
      <c r="I134">
        <v>133.33000000000001</v>
      </c>
      <c r="J134">
        <v>0</v>
      </c>
      <c r="K134">
        <v>133.33000000000001</v>
      </c>
      <c r="L134">
        <v>0</v>
      </c>
      <c r="M134">
        <v>0</v>
      </c>
      <c r="N134">
        <v>0</v>
      </c>
      <c r="O134" t="s">
        <v>1218</v>
      </c>
      <c r="P134" t="s">
        <v>3</v>
      </c>
      <c r="Q134" t="s">
        <v>1219</v>
      </c>
      <c r="R134" t="s">
        <v>3</v>
      </c>
      <c r="S134" t="s">
        <v>3</v>
      </c>
      <c r="T134" t="s">
        <v>3</v>
      </c>
      <c r="U134">
        <v>0</v>
      </c>
      <c r="V134">
        <v>0</v>
      </c>
      <c r="W134">
        <v>0</v>
      </c>
      <c r="X134">
        <v>0</v>
      </c>
      <c r="Y134" t="s">
        <v>3</v>
      </c>
      <c r="Z134" t="s">
        <v>3</v>
      </c>
      <c r="AA134">
        <v>0</v>
      </c>
      <c r="AB134" t="s">
        <v>3</v>
      </c>
      <c r="AC134">
        <v>133.33000000000001</v>
      </c>
      <c r="AD134">
        <v>1</v>
      </c>
      <c r="AE134">
        <v>0</v>
      </c>
      <c r="AF134">
        <v>2</v>
      </c>
      <c r="AG134">
        <v>3</v>
      </c>
      <c r="AH134" t="s">
        <v>518</v>
      </c>
      <c r="AI134" t="s">
        <v>517</v>
      </c>
      <c r="AJ134">
        <v>46220.383101851854</v>
      </c>
      <c r="AK134">
        <v>55930431</v>
      </c>
      <c r="AL134">
        <v>0</v>
      </c>
      <c r="AM134">
        <v>0</v>
      </c>
      <c r="AN134">
        <v>0</v>
      </c>
      <c r="AO134">
        <v>46073</v>
      </c>
      <c r="AP134">
        <v>0</v>
      </c>
      <c r="AQ134">
        <v>1</v>
      </c>
      <c r="AR134">
        <v>0</v>
      </c>
      <c r="AS134" t="s">
        <v>3</v>
      </c>
      <c r="AT134">
        <v>1</v>
      </c>
      <c r="AU134">
        <v>2550</v>
      </c>
    </row>
    <row r="135" spans="2:47" x14ac:dyDescent="0.25">
      <c r="B135" t="s">
        <v>1287</v>
      </c>
      <c r="C135">
        <v>1</v>
      </c>
      <c r="D135" t="s">
        <v>521</v>
      </c>
      <c r="E135" t="s">
        <v>3</v>
      </c>
      <c r="F135" t="s">
        <v>1084</v>
      </c>
      <c r="G135" t="s">
        <v>3</v>
      </c>
      <c r="H135">
        <v>184.63</v>
      </c>
      <c r="I135">
        <v>184.63</v>
      </c>
      <c r="J135">
        <v>0</v>
      </c>
      <c r="K135">
        <v>184.63</v>
      </c>
      <c r="L135">
        <v>0</v>
      </c>
      <c r="M135">
        <v>0</v>
      </c>
      <c r="N135">
        <v>0</v>
      </c>
      <c r="O135" t="s">
        <v>1171</v>
      </c>
      <c r="P135" t="s">
        <v>3</v>
      </c>
      <c r="Q135" t="s">
        <v>1172</v>
      </c>
      <c r="R135" t="s">
        <v>3</v>
      </c>
      <c r="S135" t="s">
        <v>3</v>
      </c>
      <c r="T135" t="s">
        <v>3</v>
      </c>
      <c r="U135">
        <v>0</v>
      </c>
      <c r="V135">
        <v>0</v>
      </c>
      <c r="W135">
        <v>0</v>
      </c>
      <c r="X135">
        <v>0</v>
      </c>
      <c r="Y135" t="s">
        <v>3</v>
      </c>
      <c r="Z135" t="s">
        <v>3</v>
      </c>
      <c r="AA135">
        <v>0</v>
      </c>
      <c r="AB135" t="s">
        <v>3</v>
      </c>
      <c r="AC135">
        <v>184.63</v>
      </c>
      <c r="AD135">
        <v>1</v>
      </c>
      <c r="AE135">
        <v>0</v>
      </c>
      <c r="AF135">
        <v>2</v>
      </c>
      <c r="AG135">
        <v>3</v>
      </c>
      <c r="AH135" t="s">
        <v>518</v>
      </c>
      <c r="AI135" t="s">
        <v>522</v>
      </c>
      <c r="AJ135">
        <v>46220.383148148147</v>
      </c>
      <c r="AK135">
        <v>55930437</v>
      </c>
      <c r="AL135">
        <v>0</v>
      </c>
      <c r="AM135">
        <v>0</v>
      </c>
      <c r="AN135">
        <v>0</v>
      </c>
      <c r="AO135">
        <v>46073</v>
      </c>
      <c r="AP135">
        <v>0</v>
      </c>
      <c r="AQ135">
        <v>1</v>
      </c>
      <c r="AR135">
        <v>0</v>
      </c>
      <c r="AS135" t="s">
        <v>1087</v>
      </c>
      <c r="AT135">
        <v>1</v>
      </c>
      <c r="AU135">
        <v>2040</v>
      </c>
    </row>
    <row r="136" spans="2:47" x14ac:dyDescent="0.25">
      <c r="B136" t="s">
        <v>1288</v>
      </c>
      <c r="C136">
        <v>0</v>
      </c>
      <c r="D136" t="s">
        <v>521</v>
      </c>
      <c r="E136" t="s">
        <v>3</v>
      </c>
      <c r="F136" t="s">
        <v>1084</v>
      </c>
      <c r="G136" t="s">
        <v>3</v>
      </c>
      <c r="H136">
        <v>184.63</v>
      </c>
      <c r="I136">
        <v>184.63</v>
      </c>
      <c r="J136">
        <v>0</v>
      </c>
      <c r="K136">
        <v>184.63</v>
      </c>
      <c r="L136">
        <v>0</v>
      </c>
      <c r="M136">
        <v>0</v>
      </c>
      <c r="N136">
        <v>0</v>
      </c>
      <c r="O136" t="s">
        <v>1289</v>
      </c>
      <c r="P136" t="s">
        <v>3</v>
      </c>
      <c r="Q136" t="s">
        <v>1290</v>
      </c>
      <c r="R136" t="s">
        <v>3</v>
      </c>
      <c r="S136" t="s">
        <v>3</v>
      </c>
      <c r="T136" t="s">
        <v>3</v>
      </c>
      <c r="U136">
        <v>0</v>
      </c>
      <c r="V136">
        <v>0</v>
      </c>
      <c r="W136">
        <v>0</v>
      </c>
      <c r="X136">
        <v>0</v>
      </c>
      <c r="Y136" t="s">
        <v>3</v>
      </c>
      <c r="Z136" t="s">
        <v>3</v>
      </c>
      <c r="AA136">
        <v>0</v>
      </c>
      <c r="AB136" t="s">
        <v>3</v>
      </c>
      <c r="AC136">
        <v>184.63</v>
      </c>
      <c r="AD136">
        <v>1</v>
      </c>
      <c r="AE136">
        <v>0</v>
      </c>
      <c r="AF136">
        <v>2</v>
      </c>
      <c r="AG136">
        <v>3</v>
      </c>
      <c r="AH136" t="s">
        <v>518</v>
      </c>
      <c r="AI136" t="s">
        <v>522</v>
      </c>
      <c r="AJ136">
        <v>46220.383148148147</v>
      </c>
      <c r="AK136">
        <v>55930437</v>
      </c>
      <c r="AL136">
        <v>0</v>
      </c>
      <c r="AM136">
        <v>0</v>
      </c>
      <c r="AN136">
        <v>0</v>
      </c>
      <c r="AO136">
        <v>46073</v>
      </c>
      <c r="AP136">
        <v>0</v>
      </c>
      <c r="AQ136">
        <v>1</v>
      </c>
      <c r="AR136">
        <v>0</v>
      </c>
      <c r="AS136" t="s">
        <v>3</v>
      </c>
      <c r="AT136">
        <v>1</v>
      </c>
      <c r="AU136">
        <v>2040</v>
      </c>
    </row>
    <row r="137" spans="2:47" x14ac:dyDescent="0.25">
      <c r="B137" t="s">
        <v>1291</v>
      </c>
      <c r="C137">
        <v>0</v>
      </c>
      <c r="D137" t="s">
        <v>521</v>
      </c>
      <c r="E137" t="s">
        <v>3</v>
      </c>
      <c r="F137" t="s">
        <v>1084</v>
      </c>
      <c r="G137" t="s">
        <v>3</v>
      </c>
      <c r="H137">
        <v>185</v>
      </c>
      <c r="I137">
        <v>185</v>
      </c>
      <c r="J137">
        <v>0</v>
      </c>
      <c r="K137">
        <v>185</v>
      </c>
      <c r="L137">
        <v>0</v>
      </c>
      <c r="M137">
        <v>0</v>
      </c>
      <c r="N137">
        <v>0</v>
      </c>
      <c r="O137" t="s">
        <v>1218</v>
      </c>
      <c r="P137" t="s">
        <v>3</v>
      </c>
      <c r="Q137" t="s">
        <v>1219</v>
      </c>
      <c r="R137" t="s">
        <v>3</v>
      </c>
      <c r="S137" t="s">
        <v>3</v>
      </c>
      <c r="T137" t="s">
        <v>3</v>
      </c>
      <c r="U137">
        <v>0</v>
      </c>
      <c r="V137">
        <v>0</v>
      </c>
      <c r="W137">
        <v>0</v>
      </c>
      <c r="X137">
        <v>0</v>
      </c>
      <c r="Y137" t="s">
        <v>3</v>
      </c>
      <c r="Z137" t="s">
        <v>3</v>
      </c>
      <c r="AA137">
        <v>0</v>
      </c>
      <c r="AB137" t="s">
        <v>3</v>
      </c>
      <c r="AC137">
        <v>185</v>
      </c>
      <c r="AD137">
        <v>1</v>
      </c>
      <c r="AE137">
        <v>0</v>
      </c>
      <c r="AF137">
        <v>2</v>
      </c>
      <c r="AG137">
        <v>3</v>
      </c>
      <c r="AH137" t="s">
        <v>518</v>
      </c>
      <c r="AI137" t="s">
        <v>522</v>
      </c>
      <c r="AJ137">
        <v>46220.383148148147</v>
      </c>
      <c r="AK137">
        <v>55930437</v>
      </c>
      <c r="AL137">
        <v>0</v>
      </c>
      <c r="AM137">
        <v>0</v>
      </c>
      <c r="AN137">
        <v>0</v>
      </c>
      <c r="AO137">
        <v>46073</v>
      </c>
      <c r="AP137">
        <v>0</v>
      </c>
      <c r="AQ137">
        <v>1</v>
      </c>
      <c r="AR137">
        <v>0</v>
      </c>
      <c r="AS137" t="s">
        <v>3</v>
      </c>
      <c r="AT137">
        <v>1</v>
      </c>
      <c r="AU137">
        <v>2040</v>
      </c>
    </row>
    <row r="138" spans="2:47" x14ac:dyDescent="0.25">
      <c r="B138" t="s">
        <v>1292</v>
      </c>
      <c r="C138">
        <v>0</v>
      </c>
      <c r="D138" t="s">
        <v>533</v>
      </c>
      <c r="E138" t="s">
        <v>3</v>
      </c>
      <c r="F138" t="s">
        <v>1084</v>
      </c>
      <c r="G138" t="s">
        <v>3</v>
      </c>
      <c r="H138">
        <v>100.08</v>
      </c>
      <c r="I138">
        <v>100.08</v>
      </c>
      <c r="J138">
        <v>0</v>
      </c>
      <c r="K138">
        <v>100.08</v>
      </c>
      <c r="L138">
        <v>0</v>
      </c>
      <c r="M138">
        <v>0</v>
      </c>
      <c r="N138">
        <v>0</v>
      </c>
      <c r="O138" t="s">
        <v>1293</v>
      </c>
      <c r="P138" t="s">
        <v>3</v>
      </c>
      <c r="Q138" t="s">
        <v>1294</v>
      </c>
      <c r="R138" t="s">
        <v>3</v>
      </c>
      <c r="S138" t="s">
        <v>3</v>
      </c>
      <c r="T138" t="s">
        <v>3</v>
      </c>
      <c r="U138">
        <v>0</v>
      </c>
      <c r="V138">
        <v>0</v>
      </c>
      <c r="W138">
        <v>0</v>
      </c>
      <c r="X138">
        <v>0</v>
      </c>
      <c r="Y138" t="s">
        <v>3</v>
      </c>
      <c r="Z138" t="s">
        <v>3</v>
      </c>
      <c r="AA138">
        <v>0</v>
      </c>
      <c r="AB138" t="s">
        <v>3</v>
      </c>
      <c r="AC138">
        <v>100.08</v>
      </c>
      <c r="AD138">
        <v>1</v>
      </c>
      <c r="AE138">
        <v>0</v>
      </c>
      <c r="AF138">
        <v>2</v>
      </c>
      <c r="AG138">
        <v>3</v>
      </c>
      <c r="AH138" t="s">
        <v>518</v>
      </c>
      <c r="AI138" t="s">
        <v>534</v>
      </c>
      <c r="AJ138">
        <v>46220.383194444446</v>
      </c>
      <c r="AK138">
        <v>55930445</v>
      </c>
      <c r="AL138">
        <v>0</v>
      </c>
      <c r="AM138">
        <v>0</v>
      </c>
      <c r="AN138">
        <v>0</v>
      </c>
      <c r="AO138">
        <v>46073</v>
      </c>
      <c r="AP138">
        <v>0</v>
      </c>
      <c r="AQ138">
        <v>1</v>
      </c>
      <c r="AR138">
        <v>0</v>
      </c>
      <c r="AS138" t="s">
        <v>1087</v>
      </c>
      <c r="AT138">
        <v>3</v>
      </c>
      <c r="AU138">
        <v>27032.1</v>
      </c>
    </row>
    <row r="139" spans="2:47" x14ac:dyDescent="0.25">
      <c r="B139" t="s">
        <v>1295</v>
      </c>
      <c r="C139">
        <v>1</v>
      </c>
      <c r="D139" t="s">
        <v>533</v>
      </c>
      <c r="E139" t="s">
        <v>3</v>
      </c>
      <c r="F139" t="s">
        <v>1084</v>
      </c>
      <c r="G139" t="s">
        <v>3</v>
      </c>
      <c r="H139">
        <v>97.34</v>
      </c>
      <c r="I139">
        <v>97.34</v>
      </c>
      <c r="J139">
        <v>0</v>
      </c>
      <c r="K139">
        <v>97.34</v>
      </c>
      <c r="L139">
        <v>0</v>
      </c>
      <c r="M139">
        <v>0</v>
      </c>
      <c r="N139">
        <v>0</v>
      </c>
      <c r="O139" t="s">
        <v>1184</v>
      </c>
      <c r="P139" t="s">
        <v>3</v>
      </c>
      <c r="Q139" t="s">
        <v>1185</v>
      </c>
      <c r="R139" t="s">
        <v>3</v>
      </c>
      <c r="S139" t="s">
        <v>3</v>
      </c>
      <c r="T139" t="s">
        <v>3</v>
      </c>
      <c r="U139">
        <v>0</v>
      </c>
      <c r="V139">
        <v>0</v>
      </c>
      <c r="W139">
        <v>0</v>
      </c>
      <c r="X139">
        <v>0</v>
      </c>
      <c r="Y139" t="s">
        <v>3</v>
      </c>
      <c r="Z139" t="s">
        <v>3</v>
      </c>
      <c r="AA139">
        <v>0</v>
      </c>
      <c r="AB139" t="s">
        <v>3</v>
      </c>
      <c r="AC139">
        <v>97.34</v>
      </c>
      <c r="AD139">
        <v>1</v>
      </c>
      <c r="AE139">
        <v>0</v>
      </c>
      <c r="AF139">
        <v>2</v>
      </c>
      <c r="AG139">
        <v>3</v>
      </c>
      <c r="AH139" t="s">
        <v>518</v>
      </c>
      <c r="AI139" t="s">
        <v>534</v>
      </c>
      <c r="AJ139">
        <v>46220.383194444446</v>
      </c>
      <c r="AK139">
        <v>55930445</v>
      </c>
      <c r="AL139">
        <v>0</v>
      </c>
      <c r="AM139">
        <v>0</v>
      </c>
      <c r="AN139">
        <v>0</v>
      </c>
      <c r="AO139">
        <v>46073</v>
      </c>
      <c r="AP139">
        <v>0</v>
      </c>
      <c r="AQ139">
        <v>1</v>
      </c>
      <c r="AR139">
        <v>0</v>
      </c>
      <c r="AS139" t="s">
        <v>3</v>
      </c>
      <c r="AT139">
        <v>3</v>
      </c>
      <c r="AU139">
        <v>27032.1</v>
      </c>
    </row>
    <row r="140" spans="2:47" x14ac:dyDescent="0.25">
      <c r="B140" t="s">
        <v>1296</v>
      </c>
      <c r="C140">
        <v>0</v>
      </c>
      <c r="D140" t="s">
        <v>533</v>
      </c>
      <c r="E140" t="s">
        <v>3</v>
      </c>
      <c r="F140" t="s">
        <v>1084</v>
      </c>
      <c r="G140" t="s">
        <v>3</v>
      </c>
      <c r="H140">
        <v>120</v>
      </c>
      <c r="I140">
        <v>120</v>
      </c>
      <c r="J140">
        <v>0</v>
      </c>
      <c r="K140">
        <v>120</v>
      </c>
      <c r="L140">
        <v>0</v>
      </c>
      <c r="M140">
        <v>0</v>
      </c>
      <c r="N140">
        <v>0</v>
      </c>
      <c r="O140" t="s">
        <v>1208</v>
      </c>
      <c r="P140" t="s">
        <v>3</v>
      </c>
      <c r="Q140" t="s">
        <v>1209</v>
      </c>
      <c r="R140" t="s">
        <v>3</v>
      </c>
      <c r="S140" t="s">
        <v>3</v>
      </c>
      <c r="T140" t="s">
        <v>3</v>
      </c>
      <c r="U140">
        <v>0</v>
      </c>
      <c r="V140">
        <v>0</v>
      </c>
      <c r="W140">
        <v>0</v>
      </c>
      <c r="X140">
        <v>0</v>
      </c>
      <c r="Y140" t="s">
        <v>3</v>
      </c>
      <c r="Z140" t="s">
        <v>3</v>
      </c>
      <c r="AA140">
        <v>0</v>
      </c>
      <c r="AB140" t="s">
        <v>3</v>
      </c>
      <c r="AC140">
        <v>120</v>
      </c>
      <c r="AD140">
        <v>1</v>
      </c>
      <c r="AE140">
        <v>0</v>
      </c>
      <c r="AF140">
        <v>2</v>
      </c>
      <c r="AG140">
        <v>3</v>
      </c>
      <c r="AH140" t="s">
        <v>518</v>
      </c>
      <c r="AI140" t="s">
        <v>534</v>
      </c>
      <c r="AJ140">
        <v>46220.383194444446</v>
      </c>
      <c r="AK140">
        <v>55930445</v>
      </c>
      <c r="AL140">
        <v>0</v>
      </c>
      <c r="AM140">
        <v>0</v>
      </c>
      <c r="AN140">
        <v>0</v>
      </c>
      <c r="AO140">
        <v>46073</v>
      </c>
      <c r="AP140">
        <v>0</v>
      </c>
      <c r="AQ140">
        <v>1</v>
      </c>
      <c r="AR140">
        <v>0</v>
      </c>
      <c r="AS140" t="s">
        <v>3</v>
      </c>
      <c r="AT140">
        <v>3</v>
      </c>
      <c r="AU140">
        <v>27032.1</v>
      </c>
    </row>
    <row r="141" spans="2:47" x14ac:dyDescent="0.25">
      <c r="B141" t="s">
        <v>1297</v>
      </c>
      <c r="C141">
        <v>0</v>
      </c>
      <c r="D141" t="s">
        <v>537</v>
      </c>
      <c r="E141" t="s">
        <v>3</v>
      </c>
      <c r="F141" t="s">
        <v>1084</v>
      </c>
      <c r="G141" t="s">
        <v>3</v>
      </c>
      <c r="H141">
        <v>608.19000000000005</v>
      </c>
      <c r="I141">
        <v>608.19000000000005</v>
      </c>
      <c r="J141">
        <v>0</v>
      </c>
      <c r="K141">
        <v>608.19000000000005</v>
      </c>
      <c r="L141">
        <v>0</v>
      </c>
      <c r="M141">
        <v>0</v>
      </c>
      <c r="N141">
        <v>0</v>
      </c>
      <c r="O141" t="s">
        <v>1298</v>
      </c>
      <c r="P141" t="s">
        <v>3</v>
      </c>
      <c r="Q141" t="s">
        <v>1299</v>
      </c>
      <c r="R141" t="s">
        <v>3</v>
      </c>
      <c r="S141" t="s">
        <v>3</v>
      </c>
      <c r="T141" t="s">
        <v>3</v>
      </c>
      <c r="U141">
        <v>0</v>
      </c>
      <c r="V141">
        <v>0</v>
      </c>
      <c r="W141">
        <v>0</v>
      </c>
      <c r="X141">
        <v>0</v>
      </c>
      <c r="Y141" t="s">
        <v>3</v>
      </c>
      <c r="Z141" t="s">
        <v>3</v>
      </c>
      <c r="AA141">
        <v>0</v>
      </c>
      <c r="AB141" t="s">
        <v>3</v>
      </c>
      <c r="AC141">
        <v>608.19000000000005</v>
      </c>
      <c r="AD141">
        <v>1</v>
      </c>
      <c r="AE141">
        <v>0</v>
      </c>
      <c r="AF141">
        <v>2</v>
      </c>
      <c r="AG141">
        <v>3</v>
      </c>
      <c r="AH141" t="s">
        <v>518</v>
      </c>
      <c r="AI141" t="s">
        <v>538</v>
      </c>
      <c r="AJ141">
        <v>46220.383229166669</v>
      </c>
      <c r="AK141">
        <v>55930451</v>
      </c>
      <c r="AL141">
        <v>0</v>
      </c>
      <c r="AM141">
        <v>0</v>
      </c>
      <c r="AN141">
        <v>0</v>
      </c>
      <c r="AO141">
        <v>46073</v>
      </c>
      <c r="AP141">
        <v>0</v>
      </c>
      <c r="AQ141">
        <v>1</v>
      </c>
      <c r="AR141">
        <v>0</v>
      </c>
      <c r="AS141" t="s">
        <v>1087</v>
      </c>
      <c r="AT141">
        <v>1</v>
      </c>
      <c r="AU141">
        <v>153</v>
      </c>
    </row>
    <row r="142" spans="2:47" x14ac:dyDescent="0.25">
      <c r="B142" t="s">
        <v>1300</v>
      </c>
      <c r="C142">
        <v>0</v>
      </c>
      <c r="D142" t="s">
        <v>537</v>
      </c>
      <c r="E142" t="s">
        <v>3</v>
      </c>
      <c r="F142" t="s">
        <v>1084</v>
      </c>
      <c r="G142" t="s">
        <v>3</v>
      </c>
      <c r="H142">
        <v>724.04</v>
      </c>
      <c r="I142">
        <v>724.04</v>
      </c>
      <c r="J142">
        <v>0</v>
      </c>
      <c r="K142">
        <v>724.04</v>
      </c>
      <c r="L142">
        <v>0</v>
      </c>
      <c r="M142">
        <v>0</v>
      </c>
      <c r="N142">
        <v>0</v>
      </c>
      <c r="O142" t="s">
        <v>1171</v>
      </c>
      <c r="P142" t="s">
        <v>3</v>
      </c>
      <c r="Q142" t="s">
        <v>1172</v>
      </c>
      <c r="R142" t="s">
        <v>3</v>
      </c>
      <c r="S142" t="s">
        <v>3</v>
      </c>
      <c r="T142" t="s">
        <v>3</v>
      </c>
      <c r="U142">
        <v>0</v>
      </c>
      <c r="V142">
        <v>0</v>
      </c>
      <c r="W142">
        <v>0</v>
      </c>
      <c r="X142">
        <v>0</v>
      </c>
      <c r="Y142" t="s">
        <v>3</v>
      </c>
      <c r="Z142" t="s">
        <v>3</v>
      </c>
      <c r="AA142">
        <v>0</v>
      </c>
      <c r="AB142" t="s">
        <v>3</v>
      </c>
      <c r="AC142">
        <v>724.04</v>
      </c>
      <c r="AD142">
        <v>1</v>
      </c>
      <c r="AE142">
        <v>0</v>
      </c>
      <c r="AF142">
        <v>2</v>
      </c>
      <c r="AG142">
        <v>3</v>
      </c>
      <c r="AH142" t="s">
        <v>518</v>
      </c>
      <c r="AI142" t="s">
        <v>538</v>
      </c>
      <c r="AJ142">
        <v>46220.383229166669</v>
      </c>
      <c r="AK142">
        <v>55930451</v>
      </c>
      <c r="AL142">
        <v>0</v>
      </c>
      <c r="AM142">
        <v>0</v>
      </c>
      <c r="AN142">
        <v>0</v>
      </c>
      <c r="AO142">
        <v>46073</v>
      </c>
      <c r="AP142">
        <v>0</v>
      </c>
      <c r="AQ142">
        <v>1</v>
      </c>
      <c r="AR142">
        <v>0</v>
      </c>
      <c r="AS142" t="s">
        <v>3</v>
      </c>
      <c r="AT142">
        <v>1</v>
      </c>
      <c r="AU142">
        <v>153</v>
      </c>
    </row>
    <row r="143" spans="2:47" x14ac:dyDescent="0.25">
      <c r="B143" t="s">
        <v>1301</v>
      </c>
      <c r="C143">
        <v>1</v>
      </c>
      <c r="D143" t="s">
        <v>537</v>
      </c>
      <c r="E143" t="s">
        <v>3</v>
      </c>
      <c r="F143" t="s">
        <v>1084</v>
      </c>
      <c r="G143" t="s">
        <v>3</v>
      </c>
      <c r="H143">
        <v>331.06</v>
      </c>
      <c r="I143">
        <v>331.06</v>
      </c>
      <c r="J143">
        <v>0</v>
      </c>
      <c r="K143">
        <v>331.06</v>
      </c>
      <c r="L143">
        <v>0</v>
      </c>
      <c r="M143">
        <v>0</v>
      </c>
      <c r="N143">
        <v>0</v>
      </c>
      <c r="O143" t="s">
        <v>1302</v>
      </c>
      <c r="P143" t="s">
        <v>3</v>
      </c>
      <c r="Q143" t="s">
        <v>1303</v>
      </c>
      <c r="R143" t="s">
        <v>3</v>
      </c>
      <c r="S143" t="s">
        <v>3</v>
      </c>
      <c r="T143" t="s">
        <v>3</v>
      </c>
      <c r="U143">
        <v>0</v>
      </c>
      <c r="V143">
        <v>0</v>
      </c>
      <c r="W143">
        <v>0</v>
      </c>
      <c r="X143">
        <v>0</v>
      </c>
      <c r="Y143" t="s">
        <v>3</v>
      </c>
      <c r="Z143" t="s">
        <v>3</v>
      </c>
      <c r="AA143">
        <v>0</v>
      </c>
      <c r="AB143" t="s">
        <v>3</v>
      </c>
      <c r="AC143">
        <v>331.06</v>
      </c>
      <c r="AD143">
        <v>1</v>
      </c>
      <c r="AE143">
        <v>0</v>
      </c>
      <c r="AF143">
        <v>2</v>
      </c>
      <c r="AG143">
        <v>3</v>
      </c>
      <c r="AH143" t="s">
        <v>518</v>
      </c>
      <c r="AI143" t="s">
        <v>538</v>
      </c>
      <c r="AJ143">
        <v>46220.383229166669</v>
      </c>
      <c r="AK143">
        <v>55930451</v>
      </c>
      <c r="AL143">
        <v>0</v>
      </c>
      <c r="AM143">
        <v>0</v>
      </c>
      <c r="AN143">
        <v>0</v>
      </c>
      <c r="AO143">
        <v>46073</v>
      </c>
      <c r="AP143">
        <v>0</v>
      </c>
      <c r="AQ143">
        <v>1</v>
      </c>
      <c r="AR143">
        <v>0</v>
      </c>
      <c r="AS143" t="s">
        <v>3</v>
      </c>
      <c r="AT143">
        <v>1</v>
      </c>
      <c r="AU143">
        <v>153</v>
      </c>
    </row>
    <row r="144" spans="2:47" x14ac:dyDescent="0.25">
      <c r="B144" t="s">
        <v>1304</v>
      </c>
      <c r="C144">
        <v>1</v>
      </c>
      <c r="D144" t="s">
        <v>541</v>
      </c>
      <c r="E144" t="s">
        <v>3</v>
      </c>
      <c r="F144" t="s">
        <v>1084</v>
      </c>
      <c r="G144" t="s">
        <v>3</v>
      </c>
      <c r="H144">
        <v>101.4</v>
      </c>
      <c r="I144">
        <v>101.4</v>
      </c>
      <c r="J144">
        <v>0</v>
      </c>
      <c r="K144">
        <v>101.4</v>
      </c>
      <c r="L144">
        <v>0</v>
      </c>
      <c r="M144">
        <v>0</v>
      </c>
      <c r="N144">
        <v>0</v>
      </c>
      <c r="O144" t="s">
        <v>1305</v>
      </c>
      <c r="P144" t="s">
        <v>3</v>
      </c>
      <c r="Q144" t="s">
        <v>1306</v>
      </c>
      <c r="R144" t="s">
        <v>3</v>
      </c>
      <c r="S144" t="s">
        <v>3</v>
      </c>
      <c r="T144" t="s">
        <v>3</v>
      </c>
      <c r="U144">
        <v>0</v>
      </c>
      <c r="V144">
        <v>0</v>
      </c>
      <c r="W144">
        <v>0</v>
      </c>
      <c r="X144">
        <v>0</v>
      </c>
      <c r="Y144" t="s">
        <v>3</v>
      </c>
      <c r="Z144" t="s">
        <v>3</v>
      </c>
      <c r="AA144">
        <v>0</v>
      </c>
      <c r="AB144" t="s">
        <v>3</v>
      </c>
      <c r="AC144">
        <v>101.4</v>
      </c>
      <c r="AD144">
        <v>1</v>
      </c>
      <c r="AE144">
        <v>0</v>
      </c>
      <c r="AF144">
        <v>2</v>
      </c>
      <c r="AG144">
        <v>3</v>
      </c>
      <c r="AH144" t="s">
        <v>518</v>
      </c>
      <c r="AI144" t="s">
        <v>542</v>
      </c>
      <c r="AJ144">
        <v>46220.383321759262</v>
      </c>
      <c r="AK144">
        <v>55930460</v>
      </c>
      <c r="AL144">
        <v>0</v>
      </c>
      <c r="AM144">
        <v>0</v>
      </c>
      <c r="AN144">
        <v>0</v>
      </c>
      <c r="AO144">
        <v>46073</v>
      </c>
      <c r="AP144">
        <v>0</v>
      </c>
      <c r="AQ144">
        <v>1</v>
      </c>
      <c r="AR144">
        <v>0</v>
      </c>
      <c r="AS144" t="s">
        <v>1087</v>
      </c>
      <c r="AT144">
        <v>1</v>
      </c>
      <c r="AU144">
        <v>102</v>
      </c>
    </row>
    <row r="145" spans="2:47" x14ac:dyDescent="0.25">
      <c r="B145" t="s">
        <v>1307</v>
      </c>
      <c r="C145">
        <v>0</v>
      </c>
      <c r="D145" t="s">
        <v>541</v>
      </c>
      <c r="E145" t="s">
        <v>3</v>
      </c>
      <c r="F145" t="s">
        <v>1084</v>
      </c>
      <c r="G145" t="s">
        <v>3</v>
      </c>
      <c r="H145">
        <v>125.3</v>
      </c>
      <c r="I145">
        <v>125.3</v>
      </c>
      <c r="J145">
        <v>0</v>
      </c>
      <c r="K145">
        <v>125.3</v>
      </c>
      <c r="L145">
        <v>0</v>
      </c>
      <c r="M145">
        <v>0</v>
      </c>
      <c r="N145">
        <v>0</v>
      </c>
      <c r="O145" t="s">
        <v>1308</v>
      </c>
      <c r="P145" t="s">
        <v>3</v>
      </c>
      <c r="Q145" t="s">
        <v>1309</v>
      </c>
      <c r="R145" t="s">
        <v>3</v>
      </c>
      <c r="S145" t="s">
        <v>3</v>
      </c>
      <c r="T145" t="s">
        <v>3</v>
      </c>
      <c r="U145">
        <v>0</v>
      </c>
      <c r="V145">
        <v>0</v>
      </c>
      <c r="W145">
        <v>0</v>
      </c>
      <c r="X145">
        <v>0</v>
      </c>
      <c r="Y145" t="s">
        <v>3</v>
      </c>
      <c r="Z145" t="s">
        <v>3</v>
      </c>
      <c r="AA145">
        <v>0</v>
      </c>
      <c r="AB145" t="s">
        <v>3</v>
      </c>
      <c r="AC145">
        <v>125.3</v>
      </c>
      <c r="AD145">
        <v>1</v>
      </c>
      <c r="AE145">
        <v>0</v>
      </c>
      <c r="AF145">
        <v>2</v>
      </c>
      <c r="AG145">
        <v>3</v>
      </c>
      <c r="AH145" t="s">
        <v>518</v>
      </c>
      <c r="AI145" t="s">
        <v>542</v>
      </c>
      <c r="AJ145">
        <v>46220.383321759262</v>
      </c>
      <c r="AK145">
        <v>55930460</v>
      </c>
      <c r="AL145">
        <v>0</v>
      </c>
      <c r="AM145">
        <v>0</v>
      </c>
      <c r="AN145">
        <v>0</v>
      </c>
      <c r="AO145">
        <v>46073</v>
      </c>
      <c r="AP145">
        <v>0</v>
      </c>
      <c r="AQ145">
        <v>1</v>
      </c>
      <c r="AR145">
        <v>0</v>
      </c>
      <c r="AS145" t="s">
        <v>3</v>
      </c>
      <c r="AT145">
        <v>1</v>
      </c>
      <c r="AU145">
        <v>102</v>
      </c>
    </row>
    <row r="146" spans="2:47" x14ac:dyDescent="0.25">
      <c r="B146" t="s">
        <v>1310</v>
      </c>
      <c r="C146">
        <v>0</v>
      </c>
      <c r="D146" t="s">
        <v>541</v>
      </c>
      <c r="E146" t="s">
        <v>3</v>
      </c>
      <c r="F146" t="s">
        <v>1084</v>
      </c>
      <c r="G146" t="s">
        <v>3</v>
      </c>
      <c r="H146">
        <v>157</v>
      </c>
      <c r="I146">
        <v>157</v>
      </c>
      <c r="J146">
        <v>0</v>
      </c>
      <c r="K146">
        <v>157</v>
      </c>
      <c r="L146">
        <v>0</v>
      </c>
      <c r="M146">
        <v>0</v>
      </c>
      <c r="N146">
        <v>0</v>
      </c>
      <c r="O146" t="s">
        <v>1311</v>
      </c>
      <c r="P146" t="s">
        <v>3</v>
      </c>
      <c r="Q146" t="s">
        <v>1312</v>
      </c>
      <c r="R146" t="s">
        <v>3</v>
      </c>
      <c r="S146" t="s">
        <v>3</v>
      </c>
      <c r="T146" t="s">
        <v>3</v>
      </c>
      <c r="U146">
        <v>0</v>
      </c>
      <c r="V146">
        <v>0</v>
      </c>
      <c r="W146">
        <v>0</v>
      </c>
      <c r="X146">
        <v>0</v>
      </c>
      <c r="Y146" t="s">
        <v>3</v>
      </c>
      <c r="Z146" t="s">
        <v>3</v>
      </c>
      <c r="AA146">
        <v>0</v>
      </c>
      <c r="AB146" t="s">
        <v>3</v>
      </c>
      <c r="AC146">
        <v>157</v>
      </c>
      <c r="AD146">
        <v>1</v>
      </c>
      <c r="AE146">
        <v>0</v>
      </c>
      <c r="AF146">
        <v>2</v>
      </c>
      <c r="AG146">
        <v>3</v>
      </c>
      <c r="AH146" t="s">
        <v>518</v>
      </c>
      <c r="AI146" t="s">
        <v>542</v>
      </c>
      <c r="AJ146">
        <v>46220.383321759262</v>
      </c>
      <c r="AK146">
        <v>55930460</v>
      </c>
      <c r="AL146">
        <v>0</v>
      </c>
      <c r="AM146">
        <v>0</v>
      </c>
      <c r="AN146">
        <v>0</v>
      </c>
      <c r="AO146">
        <v>46073</v>
      </c>
      <c r="AP146">
        <v>0</v>
      </c>
      <c r="AQ146">
        <v>1</v>
      </c>
      <c r="AR146">
        <v>0</v>
      </c>
      <c r="AS146" t="s">
        <v>3</v>
      </c>
      <c r="AT146">
        <v>1</v>
      </c>
      <c r="AU146">
        <v>102</v>
      </c>
    </row>
    <row r="147" spans="2:47" x14ac:dyDescent="0.25">
      <c r="B147" t="s">
        <v>1313</v>
      </c>
      <c r="C147">
        <v>1</v>
      </c>
      <c r="D147" t="s">
        <v>649</v>
      </c>
      <c r="E147" t="s">
        <v>3</v>
      </c>
      <c r="F147" t="s">
        <v>1084</v>
      </c>
      <c r="G147" t="s">
        <v>3</v>
      </c>
      <c r="H147">
        <v>2964.11</v>
      </c>
      <c r="I147">
        <v>2964.11</v>
      </c>
      <c r="J147">
        <v>0</v>
      </c>
      <c r="K147">
        <v>2964.11</v>
      </c>
      <c r="L147">
        <v>0</v>
      </c>
      <c r="M147">
        <v>0</v>
      </c>
      <c r="N147">
        <v>0</v>
      </c>
      <c r="O147" t="s">
        <v>1314</v>
      </c>
      <c r="P147" t="s">
        <v>3</v>
      </c>
      <c r="Q147" t="s">
        <v>1315</v>
      </c>
      <c r="R147" t="s">
        <v>3</v>
      </c>
      <c r="S147" t="s">
        <v>3</v>
      </c>
      <c r="T147" t="s">
        <v>3</v>
      </c>
      <c r="U147">
        <v>0</v>
      </c>
      <c r="V147">
        <v>0</v>
      </c>
      <c r="W147">
        <v>0</v>
      </c>
      <c r="X147">
        <v>0</v>
      </c>
      <c r="Y147" t="s">
        <v>3</v>
      </c>
      <c r="Z147" t="s">
        <v>3</v>
      </c>
      <c r="AA147">
        <v>0</v>
      </c>
      <c r="AB147" t="s">
        <v>3</v>
      </c>
      <c r="AC147">
        <v>2964.11</v>
      </c>
      <c r="AD147">
        <v>1</v>
      </c>
      <c r="AE147">
        <v>0</v>
      </c>
      <c r="AF147">
        <v>1</v>
      </c>
      <c r="AG147">
        <v>3</v>
      </c>
      <c r="AH147" t="s">
        <v>171</v>
      </c>
      <c r="AI147" t="s">
        <v>650</v>
      </c>
      <c r="AJ147">
        <v>46132.656226851854</v>
      </c>
      <c r="AK147">
        <v>55932690</v>
      </c>
      <c r="AL147">
        <v>0</v>
      </c>
      <c r="AM147">
        <v>0</v>
      </c>
      <c r="AN147">
        <v>0</v>
      </c>
      <c r="AO147">
        <v>46073</v>
      </c>
      <c r="AP147">
        <v>0</v>
      </c>
      <c r="AQ147">
        <v>1</v>
      </c>
      <c r="AR147">
        <v>0</v>
      </c>
      <c r="AS147" t="s">
        <v>1087</v>
      </c>
      <c r="AT147">
        <v>1</v>
      </c>
      <c r="AU147">
        <v>40</v>
      </c>
    </row>
    <row r="148" spans="2:47" x14ac:dyDescent="0.25">
      <c r="B148" t="s">
        <v>1316</v>
      </c>
      <c r="C148">
        <v>0</v>
      </c>
      <c r="D148" t="s">
        <v>649</v>
      </c>
      <c r="E148" t="s">
        <v>3</v>
      </c>
      <c r="F148" t="s">
        <v>1084</v>
      </c>
      <c r="G148" t="s">
        <v>3</v>
      </c>
      <c r="H148">
        <v>3565.76</v>
      </c>
      <c r="I148">
        <v>3565.76</v>
      </c>
      <c r="J148">
        <v>0</v>
      </c>
      <c r="K148">
        <v>3565.76</v>
      </c>
      <c r="L148">
        <v>0</v>
      </c>
      <c r="M148">
        <v>0</v>
      </c>
      <c r="N148">
        <v>0</v>
      </c>
      <c r="O148" t="s">
        <v>1171</v>
      </c>
      <c r="P148" t="s">
        <v>3</v>
      </c>
      <c r="Q148" t="s">
        <v>1172</v>
      </c>
      <c r="R148" t="s">
        <v>3</v>
      </c>
      <c r="S148" t="s">
        <v>3</v>
      </c>
      <c r="T148" t="s">
        <v>3</v>
      </c>
      <c r="U148">
        <v>0</v>
      </c>
      <c r="V148">
        <v>0</v>
      </c>
      <c r="W148">
        <v>0</v>
      </c>
      <c r="X148">
        <v>0</v>
      </c>
      <c r="Y148" t="s">
        <v>3</v>
      </c>
      <c r="Z148" t="s">
        <v>3</v>
      </c>
      <c r="AA148">
        <v>0</v>
      </c>
      <c r="AB148" t="s">
        <v>3</v>
      </c>
      <c r="AC148">
        <v>3565.76</v>
      </c>
      <c r="AD148">
        <v>1</v>
      </c>
      <c r="AE148">
        <v>0</v>
      </c>
      <c r="AF148">
        <v>1</v>
      </c>
      <c r="AG148">
        <v>3</v>
      </c>
      <c r="AH148" t="s">
        <v>171</v>
      </c>
      <c r="AI148" t="s">
        <v>650</v>
      </c>
      <c r="AJ148">
        <v>46132.656226851854</v>
      </c>
      <c r="AK148">
        <v>55932690</v>
      </c>
      <c r="AL148">
        <v>0</v>
      </c>
      <c r="AM148">
        <v>0</v>
      </c>
      <c r="AN148">
        <v>0</v>
      </c>
      <c r="AO148">
        <v>46073</v>
      </c>
      <c r="AP148">
        <v>0</v>
      </c>
      <c r="AQ148">
        <v>1</v>
      </c>
      <c r="AR148">
        <v>0</v>
      </c>
      <c r="AS148" t="s">
        <v>3</v>
      </c>
      <c r="AT148">
        <v>1</v>
      </c>
      <c r="AU148">
        <v>40</v>
      </c>
    </row>
    <row r="149" spans="2:47" x14ac:dyDescent="0.25">
      <c r="B149" t="s">
        <v>1317</v>
      </c>
      <c r="C149">
        <v>0</v>
      </c>
      <c r="D149" t="s">
        <v>649</v>
      </c>
      <c r="E149" t="s">
        <v>3</v>
      </c>
      <c r="F149" t="s">
        <v>1084</v>
      </c>
      <c r="G149" t="s">
        <v>3</v>
      </c>
      <c r="H149">
        <v>3616.08</v>
      </c>
      <c r="I149">
        <v>3616.08</v>
      </c>
      <c r="J149">
        <v>0</v>
      </c>
      <c r="K149">
        <v>3616.08</v>
      </c>
      <c r="L149">
        <v>0</v>
      </c>
      <c r="M149">
        <v>0</v>
      </c>
      <c r="N149">
        <v>0</v>
      </c>
      <c r="O149" t="s">
        <v>1318</v>
      </c>
      <c r="P149" t="s">
        <v>3</v>
      </c>
      <c r="Q149" t="s">
        <v>1319</v>
      </c>
      <c r="R149" t="s">
        <v>3</v>
      </c>
      <c r="S149" t="s">
        <v>3</v>
      </c>
      <c r="T149" t="s">
        <v>3</v>
      </c>
      <c r="U149">
        <v>0</v>
      </c>
      <c r="V149">
        <v>0</v>
      </c>
      <c r="W149">
        <v>0</v>
      </c>
      <c r="X149">
        <v>0</v>
      </c>
      <c r="Y149" t="s">
        <v>3</v>
      </c>
      <c r="Z149" t="s">
        <v>3</v>
      </c>
      <c r="AA149">
        <v>0</v>
      </c>
      <c r="AB149" t="s">
        <v>3</v>
      </c>
      <c r="AC149">
        <v>3616.08</v>
      </c>
      <c r="AD149">
        <v>1</v>
      </c>
      <c r="AE149">
        <v>0</v>
      </c>
      <c r="AF149">
        <v>1</v>
      </c>
      <c r="AG149">
        <v>3</v>
      </c>
      <c r="AH149" t="s">
        <v>171</v>
      </c>
      <c r="AI149" t="s">
        <v>650</v>
      </c>
      <c r="AJ149">
        <v>46132.656226851854</v>
      </c>
      <c r="AK149">
        <v>55932690</v>
      </c>
      <c r="AL149">
        <v>0</v>
      </c>
      <c r="AM149">
        <v>0</v>
      </c>
      <c r="AN149">
        <v>0</v>
      </c>
      <c r="AO149">
        <v>46073</v>
      </c>
      <c r="AP149">
        <v>0</v>
      </c>
      <c r="AQ149">
        <v>1</v>
      </c>
      <c r="AR149">
        <v>0</v>
      </c>
      <c r="AS149" t="s">
        <v>3</v>
      </c>
      <c r="AT149">
        <v>1</v>
      </c>
      <c r="AU149">
        <v>40</v>
      </c>
    </row>
    <row r="150" spans="2:47" x14ac:dyDescent="0.25">
      <c r="B150" t="s">
        <v>1320</v>
      </c>
      <c r="C150">
        <v>1</v>
      </c>
      <c r="D150" t="s">
        <v>569</v>
      </c>
      <c r="E150" t="s">
        <v>3</v>
      </c>
      <c r="F150" t="s">
        <v>1084</v>
      </c>
      <c r="G150" t="s">
        <v>3</v>
      </c>
      <c r="H150">
        <v>4560</v>
      </c>
      <c r="I150">
        <v>4560</v>
      </c>
      <c r="J150">
        <v>0</v>
      </c>
      <c r="K150">
        <v>4560</v>
      </c>
      <c r="L150">
        <v>0</v>
      </c>
      <c r="M150">
        <v>0</v>
      </c>
      <c r="N150">
        <v>0</v>
      </c>
      <c r="O150" t="s">
        <v>1321</v>
      </c>
      <c r="P150" t="s">
        <v>3</v>
      </c>
      <c r="Q150" t="s">
        <v>1322</v>
      </c>
      <c r="R150" t="s">
        <v>3</v>
      </c>
      <c r="S150" t="s">
        <v>3</v>
      </c>
      <c r="T150" t="s">
        <v>3</v>
      </c>
      <c r="U150">
        <v>0</v>
      </c>
      <c r="V150">
        <v>0</v>
      </c>
      <c r="W150">
        <v>0</v>
      </c>
      <c r="X150">
        <v>0</v>
      </c>
      <c r="Y150" t="s">
        <v>3</v>
      </c>
      <c r="Z150" t="s">
        <v>3</v>
      </c>
      <c r="AA150">
        <v>0</v>
      </c>
      <c r="AB150" t="s">
        <v>3</v>
      </c>
      <c r="AC150">
        <v>4560</v>
      </c>
      <c r="AD150">
        <v>1</v>
      </c>
      <c r="AE150">
        <v>0</v>
      </c>
      <c r="AF150">
        <v>1</v>
      </c>
      <c r="AG150">
        <v>3</v>
      </c>
      <c r="AH150" t="s">
        <v>171</v>
      </c>
      <c r="AI150" t="s">
        <v>570</v>
      </c>
      <c r="AJ150">
        <v>46132.656261574077</v>
      </c>
      <c r="AK150">
        <v>55932701</v>
      </c>
      <c r="AL150">
        <v>0</v>
      </c>
      <c r="AM150">
        <v>0</v>
      </c>
      <c r="AN150">
        <v>0</v>
      </c>
      <c r="AO150">
        <v>46073</v>
      </c>
      <c r="AP150">
        <v>0</v>
      </c>
      <c r="AQ150">
        <v>1</v>
      </c>
      <c r="AR150">
        <v>0</v>
      </c>
      <c r="AS150" t="s">
        <v>1087</v>
      </c>
      <c r="AT150">
        <v>1</v>
      </c>
      <c r="AU150">
        <v>15</v>
      </c>
    </row>
    <row r="151" spans="2:47" x14ac:dyDescent="0.25">
      <c r="B151" t="s">
        <v>1323</v>
      </c>
      <c r="C151">
        <v>0</v>
      </c>
      <c r="D151" t="s">
        <v>569</v>
      </c>
      <c r="E151" t="s">
        <v>3</v>
      </c>
      <c r="F151" t="s">
        <v>1084</v>
      </c>
      <c r="G151" t="s">
        <v>3</v>
      </c>
      <c r="H151">
        <v>6910</v>
      </c>
      <c r="I151">
        <v>6910</v>
      </c>
      <c r="J151">
        <v>0</v>
      </c>
      <c r="K151">
        <v>6910</v>
      </c>
      <c r="L151">
        <v>0</v>
      </c>
      <c r="M151">
        <v>0</v>
      </c>
      <c r="N151">
        <v>0</v>
      </c>
      <c r="O151" t="s">
        <v>1208</v>
      </c>
      <c r="P151" t="s">
        <v>3</v>
      </c>
      <c r="Q151" t="s">
        <v>1209</v>
      </c>
      <c r="R151" t="s">
        <v>3</v>
      </c>
      <c r="S151" t="s">
        <v>3</v>
      </c>
      <c r="T151" t="s">
        <v>3</v>
      </c>
      <c r="U151">
        <v>0</v>
      </c>
      <c r="V151">
        <v>0</v>
      </c>
      <c r="W151">
        <v>0</v>
      </c>
      <c r="X151">
        <v>0</v>
      </c>
      <c r="Y151" t="s">
        <v>3</v>
      </c>
      <c r="Z151" t="s">
        <v>3</v>
      </c>
      <c r="AA151">
        <v>0</v>
      </c>
      <c r="AB151" t="s">
        <v>3</v>
      </c>
      <c r="AC151">
        <v>6910</v>
      </c>
      <c r="AD151">
        <v>1</v>
      </c>
      <c r="AE151">
        <v>0</v>
      </c>
      <c r="AF151">
        <v>1</v>
      </c>
      <c r="AG151">
        <v>3</v>
      </c>
      <c r="AH151" t="s">
        <v>171</v>
      </c>
      <c r="AI151" t="s">
        <v>570</v>
      </c>
      <c r="AJ151">
        <v>46132.656261574077</v>
      </c>
      <c r="AK151">
        <v>55932701</v>
      </c>
      <c r="AL151">
        <v>0</v>
      </c>
      <c r="AM151">
        <v>0</v>
      </c>
      <c r="AN151">
        <v>0</v>
      </c>
      <c r="AO151">
        <v>46073</v>
      </c>
      <c r="AP151">
        <v>0</v>
      </c>
      <c r="AQ151">
        <v>1</v>
      </c>
      <c r="AR151">
        <v>0</v>
      </c>
      <c r="AS151" t="s">
        <v>3</v>
      </c>
      <c r="AT151">
        <v>1</v>
      </c>
      <c r="AU151">
        <v>15</v>
      </c>
    </row>
    <row r="152" spans="2:47" x14ac:dyDescent="0.25">
      <c r="B152" t="s">
        <v>1324</v>
      </c>
      <c r="C152">
        <v>0</v>
      </c>
      <c r="D152" t="s">
        <v>569</v>
      </c>
      <c r="E152" t="s">
        <v>3</v>
      </c>
      <c r="F152" t="s">
        <v>1084</v>
      </c>
      <c r="G152" t="s">
        <v>3</v>
      </c>
      <c r="H152">
        <v>6157.48</v>
      </c>
      <c r="I152">
        <v>6157.48</v>
      </c>
      <c r="J152">
        <v>0</v>
      </c>
      <c r="K152">
        <v>6157.48</v>
      </c>
      <c r="L152">
        <v>0</v>
      </c>
      <c r="M152">
        <v>0</v>
      </c>
      <c r="N152">
        <v>0</v>
      </c>
      <c r="O152" t="s">
        <v>1168</v>
      </c>
      <c r="P152" t="s">
        <v>3</v>
      </c>
      <c r="Q152" t="s">
        <v>1169</v>
      </c>
      <c r="R152" t="s">
        <v>3</v>
      </c>
      <c r="S152" t="s">
        <v>3</v>
      </c>
      <c r="T152" t="s">
        <v>3</v>
      </c>
      <c r="U152">
        <v>0</v>
      </c>
      <c r="V152">
        <v>0</v>
      </c>
      <c r="W152">
        <v>0</v>
      </c>
      <c r="X152">
        <v>0</v>
      </c>
      <c r="Y152" t="s">
        <v>3</v>
      </c>
      <c r="Z152" t="s">
        <v>3</v>
      </c>
      <c r="AA152">
        <v>0</v>
      </c>
      <c r="AB152" t="s">
        <v>3</v>
      </c>
      <c r="AC152">
        <v>6157.48</v>
      </c>
      <c r="AD152">
        <v>1</v>
      </c>
      <c r="AE152">
        <v>0</v>
      </c>
      <c r="AF152">
        <v>1</v>
      </c>
      <c r="AG152">
        <v>3</v>
      </c>
      <c r="AH152" t="s">
        <v>171</v>
      </c>
      <c r="AI152" t="s">
        <v>570</v>
      </c>
      <c r="AJ152">
        <v>46132.656261574077</v>
      </c>
      <c r="AK152">
        <v>55932701</v>
      </c>
      <c r="AL152">
        <v>0</v>
      </c>
      <c r="AM152">
        <v>0</v>
      </c>
      <c r="AN152">
        <v>0</v>
      </c>
      <c r="AO152">
        <v>46073</v>
      </c>
      <c r="AP152">
        <v>0</v>
      </c>
      <c r="AQ152">
        <v>1</v>
      </c>
      <c r="AR152">
        <v>0</v>
      </c>
      <c r="AS152" t="s">
        <v>3</v>
      </c>
      <c r="AT152">
        <v>1</v>
      </c>
      <c r="AU152">
        <v>15</v>
      </c>
    </row>
    <row r="153" spans="2:47" x14ac:dyDescent="0.25">
      <c r="B153" t="s">
        <v>1325</v>
      </c>
      <c r="C153">
        <v>1</v>
      </c>
      <c r="D153" t="s">
        <v>349</v>
      </c>
      <c r="E153" t="s">
        <v>3</v>
      </c>
      <c r="F153" t="s">
        <v>1084</v>
      </c>
      <c r="G153" t="s">
        <v>3</v>
      </c>
      <c r="H153">
        <v>6715.49</v>
      </c>
      <c r="I153">
        <v>6715.49</v>
      </c>
      <c r="J153">
        <v>0</v>
      </c>
      <c r="K153">
        <v>6715.49</v>
      </c>
      <c r="L153">
        <v>0</v>
      </c>
      <c r="M153">
        <v>0</v>
      </c>
      <c r="N153">
        <v>0</v>
      </c>
      <c r="O153" t="s">
        <v>1168</v>
      </c>
      <c r="P153" t="s">
        <v>3</v>
      </c>
      <c r="Q153" t="s">
        <v>1169</v>
      </c>
      <c r="R153" t="s">
        <v>3</v>
      </c>
      <c r="S153" t="s">
        <v>3</v>
      </c>
      <c r="T153" t="s">
        <v>3</v>
      </c>
      <c r="U153">
        <v>0</v>
      </c>
      <c r="V153">
        <v>0</v>
      </c>
      <c r="W153">
        <v>0</v>
      </c>
      <c r="X153">
        <v>0</v>
      </c>
      <c r="Y153" t="s">
        <v>3</v>
      </c>
      <c r="Z153" t="s">
        <v>3</v>
      </c>
      <c r="AA153">
        <v>0</v>
      </c>
      <c r="AB153" t="s">
        <v>3</v>
      </c>
      <c r="AC153">
        <v>6715.49</v>
      </c>
      <c r="AD153">
        <v>1</v>
      </c>
      <c r="AE153">
        <v>0</v>
      </c>
      <c r="AF153">
        <v>3</v>
      </c>
      <c r="AG153">
        <v>3</v>
      </c>
      <c r="AH153" t="s">
        <v>171</v>
      </c>
      <c r="AI153" t="s">
        <v>350</v>
      </c>
      <c r="AJ153">
        <v>46220.389826388891</v>
      </c>
      <c r="AK153">
        <v>57041734</v>
      </c>
      <c r="AL153">
        <v>0</v>
      </c>
      <c r="AM153">
        <v>0</v>
      </c>
      <c r="AN153">
        <v>0</v>
      </c>
      <c r="AO153">
        <v>46073</v>
      </c>
      <c r="AP153">
        <v>0</v>
      </c>
      <c r="AQ153">
        <v>1</v>
      </c>
      <c r="AR153">
        <v>0</v>
      </c>
      <c r="AS153" t="s">
        <v>1087</v>
      </c>
      <c r="AT153">
        <v>1</v>
      </c>
      <c r="AU153">
        <v>10</v>
      </c>
    </row>
    <row r="154" spans="2:47" x14ac:dyDescent="0.25">
      <c r="B154" t="s">
        <v>1326</v>
      </c>
      <c r="C154">
        <v>0</v>
      </c>
      <c r="D154" t="s">
        <v>349</v>
      </c>
      <c r="E154" t="s">
        <v>3</v>
      </c>
      <c r="F154" t="s">
        <v>1084</v>
      </c>
      <c r="G154" t="s">
        <v>3</v>
      </c>
      <c r="H154">
        <v>6715.49</v>
      </c>
      <c r="I154">
        <v>6715.49</v>
      </c>
      <c r="J154">
        <v>0</v>
      </c>
      <c r="K154">
        <v>6715.49</v>
      </c>
      <c r="L154">
        <v>0</v>
      </c>
      <c r="M154">
        <v>0</v>
      </c>
      <c r="N154">
        <v>0</v>
      </c>
      <c r="O154" t="s">
        <v>1165</v>
      </c>
      <c r="P154" t="s">
        <v>3</v>
      </c>
      <c r="Q154" t="s">
        <v>1166</v>
      </c>
      <c r="R154" t="s">
        <v>3</v>
      </c>
      <c r="S154" t="s">
        <v>3</v>
      </c>
      <c r="T154" t="s">
        <v>3</v>
      </c>
      <c r="U154">
        <v>0</v>
      </c>
      <c r="V154">
        <v>0</v>
      </c>
      <c r="W154">
        <v>0</v>
      </c>
      <c r="X154">
        <v>0</v>
      </c>
      <c r="Y154" t="s">
        <v>3</v>
      </c>
      <c r="Z154" t="s">
        <v>3</v>
      </c>
      <c r="AA154">
        <v>0</v>
      </c>
      <c r="AB154" t="s">
        <v>3</v>
      </c>
      <c r="AC154">
        <v>6715.49</v>
      </c>
      <c r="AD154">
        <v>1</v>
      </c>
      <c r="AE154">
        <v>0</v>
      </c>
      <c r="AF154">
        <v>3</v>
      </c>
      <c r="AG154">
        <v>3</v>
      </c>
      <c r="AH154" t="s">
        <v>171</v>
      </c>
      <c r="AI154" t="s">
        <v>350</v>
      </c>
      <c r="AJ154">
        <v>46220.389826388891</v>
      </c>
      <c r="AK154">
        <v>57041734</v>
      </c>
      <c r="AL154">
        <v>0</v>
      </c>
      <c r="AM154">
        <v>0</v>
      </c>
      <c r="AN154">
        <v>0</v>
      </c>
      <c r="AO154">
        <v>46073</v>
      </c>
      <c r="AP154">
        <v>0</v>
      </c>
      <c r="AQ154">
        <v>1</v>
      </c>
      <c r="AR154">
        <v>0</v>
      </c>
      <c r="AS154" t="s">
        <v>3</v>
      </c>
      <c r="AT154">
        <v>1</v>
      </c>
      <c r="AU154">
        <v>10</v>
      </c>
    </row>
    <row r="155" spans="2:47" x14ac:dyDescent="0.25">
      <c r="B155" t="s">
        <v>1327</v>
      </c>
      <c r="C155">
        <v>0</v>
      </c>
      <c r="D155" t="s">
        <v>349</v>
      </c>
      <c r="E155" t="s">
        <v>3</v>
      </c>
      <c r="F155" t="s">
        <v>1084</v>
      </c>
      <c r="G155" t="s">
        <v>3</v>
      </c>
      <c r="H155">
        <v>6890</v>
      </c>
      <c r="I155">
        <v>6890</v>
      </c>
      <c r="J155">
        <v>0</v>
      </c>
      <c r="K155">
        <v>6890</v>
      </c>
      <c r="L155">
        <v>0</v>
      </c>
      <c r="M155">
        <v>0</v>
      </c>
      <c r="N155">
        <v>0</v>
      </c>
      <c r="O155" t="s">
        <v>1208</v>
      </c>
      <c r="P155" t="s">
        <v>3</v>
      </c>
      <c r="Q155" t="s">
        <v>1209</v>
      </c>
      <c r="R155" t="s">
        <v>3</v>
      </c>
      <c r="S155" t="s">
        <v>3</v>
      </c>
      <c r="T155" t="s">
        <v>3</v>
      </c>
      <c r="U155">
        <v>0</v>
      </c>
      <c r="V155">
        <v>0</v>
      </c>
      <c r="W155">
        <v>0</v>
      </c>
      <c r="X155">
        <v>0</v>
      </c>
      <c r="Y155" t="s">
        <v>3</v>
      </c>
      <c r="Z155" t="s">
        <v>3</v>
      </c>
      <c r="AA155">
        <v>0</v>
      </c>
      <c r="AB155" t="s">
        <v>3</v>
      </c>
      <c r="AC155">
        <v>6890</v>
      </c>
      <c r="AD155">
        <v>1</v>
      </c>
      <c r="AE155">
        <v>0</v>
      </c>
      <c r="AF155">
        <v>3</v>
      </c>
      <c r="AG155">
        <v>3</v>
      </c>
      <c r="AH155" t="s">
        <v>171</v>
      </c>
      <c r="AI155" t="s">
        <v>350</v>
      </c>
      <c r="AJ155">
        <v>46220.389826388891</v>
      </c>
      <c r="AK155">
        <v>57041734</v>
      </c>
      <c r="AL155">
        <v>0</v>
      </c>
      <c r="AM155">
        <v>0</v>
      </c>
      <c r="AN155">
        <v>0</v>
      </c>
      <c r="AO155">
        <v>46073</v>
      </c>
      <c r="AP155">
        <v>0</v>
      </c>
      <c r="AQ155">
        <v>1</v>
      </c>
      <c r="AR155">
        <v>0</v>
      </c>
      <c r="AS155" t="s">
        <v>3</v>
      </c>
      <c r="AT155">
        <v>1</v>
      </c>
      <c r="AU155">
        <v>10</v>
      </c>
    </row>
    <row r="156" spans="2:47" x14ac:dyDescent="0.25">
      <c r="B156" t="s">
        <v>1328</v>
      </c>
      <c r="C156">
        <v>1</v>
      </c>
      <c r="D156" t="s">
        <v>353</v>
      </c>
      <c r="E156" t="s">
        <v>3</v>
      </c>
      <c r="F156" t="s">
        <v>1084</v>
      </c>
      <c r="G156" t="s">
        <v>3</v>
      </c>
      <c r="H156">
        <v>2726.15</v>
      </c>
      <c r="I156">
        <v>2726.15</v>
      </c>
      <c r="J156">
        <v>0</v>
      </c>
      <c r="K156">
        <v>2726.15</v>
      </c>
      <c r="L156">
        <v>0</v>
      </c>
      <c r="M156">
        <v>0</v>
      </c>
      <c r="N156">
        <v>0</v>
      </c>
      <c r="O156" t="s">
        <v>1168</v>
      </c>
      <c r="P156" t="s">
        <v>3</v>
      </c>
      <c r="Q156" t="s">
        <v>1169</v>
      </c>
      <c r="R156" t="s">
        <v>3</v>
      </c>
      <c r="S156" t="s">
        <v>3</v>
      </c>
      <c r="T156" t="s">
        <v>3</v>
      </c>
      <c r="U156">
        <v>0</v>
      </c>
      <c r="V156">
        <v>0</v>
      </c>
      <c r="W156">
        <v>0</v>
      </c>
      <c r="X156">
        <v>0</v>
      </c>
      <c r="Y156" t="s">
        <v>3</v>
      </c>
      <c r="Z156" t="s">
        <v>3</v>
      </c>
      <c r="AA156">
        <v>0</v>
      </c>
      <c r="AB156" t="s">
        <v>3</v>
      </c>
      <c r="AC156">
        <v>2726.15</v>
      </c>
      <c r="AD156">
        <v>1</v>
      </c>
      <c r="AE156">
        <v>0</v>
      </c>
      <c r="AF156">
        <v>3</v>
      </c>
      <c r="AG156">
        <v>3</v>
      </c>
      <c r="AH156" t="s">
        <v>171</v>
      </c>
      <c r="AI156" t="s">
        <v>354</v>
      </c>
      <c r="AJ156">
        <v>46220.389155092591</v>
      </c>
      <c r="AK156">
        <v>57041740</v>
      </c>
      <c r="AL156">
        <v>0</v>
      </c>
      <c r="AM156">
        <v>0</v>
      </c>
      <c r="AN156">
        <v>0</v>
      </c>
      <c r="AO156">
        <v>46073</v>
      </c>
      <c r="AP156">
        <v>0</v>
      </c>
      <c r="AQ156">
        <v>1</v>
      </c>
      <c r="AR156">
        <v>0</v>
      </c>
      <c r="AS156" t="s">
        <v>1087</v>
      </c>
      <c r="AT156">
        <v>1</v>
      </c>
      <c r="AU156">
        <v>5</v>
      </c>
    </row>
    <row r="157" spans="2:47" x14ac:dyDescent="0.25">
      <c r="B157" t="s">
        <v>1329</v>
      </c>
      <c r="C157">
        <v>0</v>
      </c>
      <c r="D157" t="s">
        <v>353</v>
      </c>
      <c r="E157" t="s">
        <v>3</v>
      </c>
      <c r="F157" t="s">
        <v>1084</v>
      </c>
      <c r="G157" t="s">
        <v>3</v>
      </c>
      <c r="H157">
        <v>2726.15</v>
      </c>
      <c r="I157">
        <v>2726.15</v>
      </c>
      <c r="J157">
        <v>0</v>
      </c>
      <c r="K157">
        <v>2726.15</v>
      </c>
      <c r="L157">
        <v>0</v>
      </c>
      <c r="M157">
        <v>0</v>
      </c>
      <c r="N157">
        <v>0</v>
      </c>
      <c r="O157" t="s">
        <v>1171</v>
      </c>
      <c r="P157" t="s">
        <v>3</v>
      </c>
      <c r="Q157" t="s">
        <v>1172</v>
      </c>
      <c r="R157" t="s">
        <v>3</v>
      </c>
      <c r="S157" t="s">
        <v>3</v>
      </c>
      <c r="T157" t="s">
        <v>3</v>
      </c>
      <c r="U157">
        <v>0</v>
      </c>
      <c r="V157">
        <v>0</v>
      </c>
      <c r="W157">
        <v>0</v>
      </c>
      <c r="X157">
        <v>0</v>
      </c>
      <c r="Y157" t="s">
        <v>3</v>
      </c>
      <c r="Z157" t="s">
        <v>3</v>
      </c>
      <c r="AA157">
        <v>0</v>
      </c>
      <c r="AB157" t="s">
        <v>3</v>
      </c>
      <c r="AC157">
        <v>2726.15</v>
      </c>
      <c r="AD157">
        <v>1</v>
      </c>
      <c r="AE157">
        <v>0</v>
      </c>
      <c r="AF157">
        <v>3</v>
      </c>
      <c r="AG157">
        <v>3</v>
      </c>
      <c r="AH157" t="s">
        <v>171</v>
      </c>
      <c r="AI157" t="s">
        <v>354</v>
      </c>
      <c r="AJ157">
        <v>46220.389155092591</v>
      </c>
      <c r="AK157">
        <v>57041740</v>
      </c>
      <c r="AL157">
        <v>0</v>
      </c>
      <c r="AM157">
        <v>0</v>
      </c>
      <c r="AN157">
        <v>0</v>
      </c>
      <c r="AO157">
        <v>46073</v>
      </c>
      <c r="AP157">
        <v>0</v>
      </c>
      <c r="AQ157">
        <v>1</v>
      </c>
      <c r="AR157">
        <v>0</v>
      </c>
      <c r="AS157" t="s">
        <v>3</v>
      </c>
      <c r="AT157">
        <v>1</v>
      </c>
      <c r="AU157">
        <v>5</v>
      </c>
    </row>
    <row r="158" spans="2:47" x14ac:dyDescent="0.25">
      <c r="B158" t="s">
        <v>1330</v>
      </c>
      <c r="C158">
        <v>0</v>
      </c>
      <c r="D158" t="s">
        <v>353</v>
      </c>
      <c r="E158" t="s">
        <v>3</v>
      </c>
      <c r="F158" t="s">
        <v>1084</v>
      </c>
      <c r="G158" t="s">
        <v>3</v>
      </c>
      <c r="H158">
        <v>2800</v>
      </c>
      <c r="I158">
        <v>2800</v>
      </c>
      <c r="J158">
        <v>0</v>
      </c>
      <c r="K158">
        <v>2800</v>
      </c>
      <c r="L158">
        <v>0</v>
      </c>
      <c r="M158">
        <v>0</v>
      </c>
      <c r="N158">
        <v>0</v>
      </c>
      <c r="O158" t="s">
        <v>1208</v>
      </c>
      <c r="P158" t="s">
        <v>3</v>
      </c>
      <c r="Q158" t="s">
        <v>1209</v>
      </c>
      <c r="R158" t="s">
        <v>3</v>
      </c>
      <c r="S158" t="s">
        <v>3</v>
      </c>
      <c r="T158" t="s">
        <v>3</v>
      </c>
      <c r="U158">
        <v>0</v>
      </c>
      <c r="V158">
        <v>0</v>
      </c>
      <c r="W158">
        <v>0</v>
      </c>
      <c r="X158">
        <v>0</v>
      </c>
      <c r="Y158" t="s">
        <v>3</v>
      </c>
      <c r="Z158" t="s">
        <v>3</v>
      </c>
      <c r="AA158">
        <v>0</v>
      </c>
      <c r="AB158" t="s">
        <v>3</v>
      </c>
      <c r="AC158">
        <v>2800</v>
      </c>
      <c r="AD158">
        <v>1</v>
      </c>
      <c r="AE158">
        <v>0</v>
      </c>
      <c r="AF158">
        <v>3</v>
      </c>
      <c r="AG158">
        <v>3</v>
      </c>
      <c r="AH158" t="s">
        <v>171</v>
      </c>
      <c r="AI158" t="s">
        <v>354</v>
      </c>
      <c r="AJ158">
        <v>46220.389155092591</v>
      </c>
      <c r="AK158">
        <v>57041740</v>
      </c>
      <c r="AL158">
        <v>0</v>
      </c>
      <c r="AM158">
        <v>0</v>
      </c>
      <c r="AN158">
        <v>0</v>
      </c>
      <c r="AO158">
        <v>46073</v>
      </c>
      <c r="AP158">
        <v>0</v>
      </c>
      <c r="AQ158">
        <v>1</v>
      </c>
      <c r="AR158">
        <v>0</v>
      </c>
      <c r="AS158" t="s">
        <v>3</v>
      </c>
      <c r="AT158">
        <v>1</v>
      </c>
      <c r="AU158">
        <v>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2026-07-17T06:33:30Z</dcterms:created>
  <dcterms:modified xsi:type="dcterms:W3CDTF">2026-07-17T06:45:49Z</dcterms:modified>
</cp:coreProperties>
</file>